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omments3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8.xml" ContentType="application/vnd.openxmlformats-officedocument.spreadsheetml.comment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まとめ" sheetId="1" state="visible" r:id="rId3"/>
    <sheet name="5CRワインダー_月次" sheetId="2" state="visible" r:id="rId4"/>
    <sheet name="5CRカッター平包_月次" sheetId="3" state="visible" r:id="rId5"/>
    <sheet name="仕上2G_月次" sheetId="4" state="visible" r:id="rId6"/>
    <sheet name="生産高_月次" sheetId="5" state="visible" r:id="rId7"/>
    <sheet name="損紙発生量合計_月次" sheetId="6" state="visible" r:id="rId8"/>
    <sheet name="1日" sheetId="7" state="visible" r:id="rId9"/>
    <sheet name="2日" sheetId="8" state="visible" r:id="rId10"/>
    <sheet name="3日" sheetId="9" state="visible" r:id="rId11"/>
    <sheet name="4日" sheetId="10" state="visible" r:id="rId12"/>
    <sheet name="5日" sheetId="11" state="visible" r:id="rId13"/>
    <sheet name="6日" sheetId="12" state="visible" r:id="rId14"/>
    <sheet name="7日" sheetId="13" state="visible" r:id="rId15"/>
    <sheet name="8日" sheetId="14" state="visible" r:id="rId16"/>
    <sheet name="9日" sheetId="15" state="visible" r:id="rId17"/>
    <sheet name="10日" sheetId="16" state="visible" r:id="rId18"/>
    <sheet name="11日" sheetId="17" state="visible" r:id="rId19"/>
    <sheet name="12日" sheetId="18" state="visible" r:id="rId20"/>
    <sheet name="13日" sheetId="19" state="visible" r:id="rId21"/>
    <sheet name="14日" sheetId="20" state="visible" r:id="rId22"/>
    <sheet name="15日" sheetId="21" state="visible" r:id="rId23"/>
    <sheet name="16日" sheetId="22" state="visible" r:id="rId24"/>
    <sheet name="17日" sheetId="23" state="visible" r:id="rId25"/>
    <sheet name="18日" sheetId="24" state="visible" r:id="rId26"/>
    <sheet name="19日" sheetId="25" state="visible" r:id="rId27"/>
    <sheet name="20日" sheetId="26" state="visible" r:id="rId28"/>
    <sheet name="21日" sheetId="27" state="visible" r:id="rId29"/>
    <sheet name="22日" sheetId="28" state="visible" r:id="rId30"/>
    <sheet name="23日" sheetId="29" state="visible" r:id="rId31"/>
    <sheet name="24日" sheetId="30" state="visible" r:id="rId32"/>
    <sheet name="25日" sheetId="31" state="visible" r:id="rId33"/>
    <sheet name="26日" sheetId="32" state="visible" r:id="rId34"/>
    <sheet name="27日" sheetId="33" state="visible" r:id="rId35"/>
    <sheet name="28日" sheetId="34" state="visible" r:id="rId36"/>
    <sheet name="29日" sheetId="35" state="visible" r:id="rId37"/>
    <sheet name="30日" sheetId="36" state="visible" r:id="rId38"/>
    <sheet name="31日" sheetId="37" state="visible" r:id="rId39"/>
    <sheet name="データシート" sheetId="38" state="hidden" r:id="rId40"/>
    <sheet name="データシート（2）入庫" sheetId="39" state="hidden" r:id="rId41"/>
    <sheet name="５ＣＲワインダデータシート" sheetId="40" state="visible" r:id="rId42"/>
    <sheet name="仕上データ" sheetId="41" state="visible" r:id="rId43"/>
    <sheet name="5CRｶｯﾀｰ平包データシート" sheetId="42" state="hidden" r:id="rId44"/>
    <sheet name="既設ｶｯﾀｰ平包データシート" sheetId="43" state="hidden" r:id="rId45"/>
    <sheet name="仕上操業状況" sheetId="44" state="hidden" r:id="rId46"/>
    <sheet name="5CRWD欠陥と処理本数" sheetId="45" state="hidden" r:id="rId47"/>
    <sheet name="５ＣＲワインダ損紙" sheetId="46" state="hidden" r:id="rId48"/>
    <sheet name="既設ワインダデータシート" sheetId="47" state="hidden" r:id="rId49"/>
  </sheets>
  <definedNames>
    <definedName function="false" hidden="false" localSheetId="15" name="_xlnm.Print_Area" vbProcedure="false">10日!$A$1:$CN$78</definedName>
    <definedName function="false" hidden="false" localSheetId="16" name="_xlnm.Print_Area" vbProcedure="false">11日!$A$1:$CN$78</definedName>
    <definedName function="false" hidden="false" localSheetId="17" name="_xlnm.Print_Area" vbProcedure="false">12日!$A$1:$CN$78</definedName>
    <definedName function="false" hidden="false" localSheetId="18" name="_xlnm.Print_Area" vbProcedure="false">13日!$A$1:$CN$78</definedName>
    <definedName function="false" hidden="false" localSheetId="19" name="_xlnm.Print_Area" vbProcedure="false">14日!$A$1:$CN$78</definedName>
    <definedName function="false" hidden="false" localSheetId="20" name="_xlnm.Print_Area" vbProcedure="false">15日!$A$1:$CN$78</definedName>
    <definedName function="false" hidden="false" localSheetId="21" name="_xlnm.Print_Area" vbProcedure="false">16日!$A$1:$CN$78</definedName>
    <definedName function="false" hidden="false" localSheetId="22" name="_xlnm.Print_Area" vbProcedure="false">17日!$A$1:$CN$78</definedName>
    <definedName function="false" hidden="false" localSheetId="23" name="_xlnm.Print_Area" vbProcedure="false">18日!$A$1:$CN$78</definedName>
    <definedName function="false" hidden="false" localSheetId="24" name="_xlnm.Print_Area" vbProcedure="false">19日!$A$1:$CN$78</definedName>
    <definedName function="false" hidden="false" localSheetId="6" name="_xlnm.Print_Area" vbProcedure="false">1日!$A$1:$CN$78</definedName>
    <definedName function="false" hidden="false" localSheetId="25" name="_xlnm.Print_Area" vbProcedure="false">20日!$A$1:$CN$78</definedName>
    <definedName function="false" hidden="false" localSheetId="26" name="_xlnm.Print_Area" vbProcedure="false">21日!$A$1:$CN$78</definedName>
    <definedName function="false" hidden="false" localSheetId="27" name="_xlnm.Print_Area" vbProcedure="false">22日!$A$1:$CN$78</definedName>
    <definedName function="false" hidden="false" localSheetId="28" name="_xlnm.Print_Area" vbProcedure="false">23日!$A$1:$CN$78</definedName>
    <definedName function="false" hidden="false" localSheetId="29" name="_xlnm.Print_Area" vbProcedure="false">24日!$A$1:$CN$78</definedName>
    <definedName function="false" hidden="false" localSheetId="30" name="_xlnm.Print_Area" vbProcedure="false">25日!$A$1:$CN$78</definedName>
    <definedName function="false" hidden="false" localSheetId="31" name="_xlnm.Print_Area" vbProcedure="false">26日!$A$1:$CN$78</definedName>
    <definedName function="false" hidden="false" localSheetId="32" name="_xlnm.Print_Area" vbProcedure="false">27日!$A$1:$CN$78</definedName>
    <definedName function="false" hidden="false" localSheetId="33" name="_xlnm.Print_Area" vbProcedure="false">28日!$A$1:$CN$78</definedName>
    <definedName function="false" hidden="false" localSheetId="34" name="_xlnm.Print_Area" vbProcedure="false">29日!$A$1:$CN$78</definedName>
    <definedName function="false" hidden="false" localSheetId="7" name="_xlnm.Print_Area" vbProcedure="false">2日!$A$1:$CN$78</definedName>
    <definedName function="false" hidden="false" localSheetId="35" name="_xlnm.Print_Area" vbProcedure="false">30日!$A$1:$CN$78</definedName>
    <definedName function="false" hidden="false" localSheetId="36" name="_xlnm.Print_Area" vbProcedure="false">31日!$A$1:$CN$78</definedName>
    <definedName function="false" hidden="false" localSheetId="8" name="_xlnm.Print_Area" vbProcedure="false">3日!$A$1:$CN$78</definedName>
    <definedName function="false" hidden="false" localSheetId="9" name="_xlnm.Print_Area" vbProcedure="false">4日!$A$1:$CN$78</definedName>
    <definedName function="false" hidden="false" localSheetId="44" name="_xlnm.Print_Area" vbProcedure="false">5CRWD欠陥と処理本数!$A$1:$R$38</definedName>
    <definedName function="false" hidden="false" localSheetId="41" name="_xlnm.Print_Area" vbProcedure="false">5CRｶｯﾀｰ平包データシート!$A$1:$AS$37</definedName>
    <definedName function="false" hidden="false" localSheetId="10" name="_xlnm.Print_Area" vbProcedure="false">5日!$A$1:$CN$78</definedName>
    <definedName function="false" hidden="false" localSheetId="11" name="_xlnm.Print_Area" vbProcedure="false">6日!$A$1:$CN$78</definedName>
    <definedName function="false" hidden="false" localSheetId="12" name="_xlnm.Print_Area" vbProcedure="false">7日!$A$1:$CN$78</definedName>
    <definedName function="false" hidden="false" localSheetId="13" name="_xlnm.Print_Area" vbProcedure="false">8日!$A$1:$CN$78</definedName>
    <definedName function="false" hidden="false" localSheetId="14" name="_xlnm.Print_Area" vbProcedure="false">9日!$A$1:$CN$78</definedName>
    <definedName function="false" hidden="false" localSheetId="42" name="_xlnm.Print_Area" vbProcedure="false">既設ｶｯﾀｰ平包データシート!$A$1:$BC$37</definedName>
    <definedName function="false" hidden="false" name="PRINT_AREA_MI" vbProcedure="false">#REF!</definedName>
    <definedName function="false" hidden="true" localSheetId="6" name="Z_63D60671_00B4_4ACE_95C6_2BB578D2474B_.wvu.PrintArea" vbProcedure="false">1日!$A$1:$CN$78</definedName>
    <definedName function="false" hidden="true" localSheetId="6" name="Z_6E65DEBD_CA92_46BA_AE22_0E0B9ACDFB29_.wvu.PrintArea" vbProcedure="false">1日!$A$1:$CN$73</definedName>
    <definedName function="false" hidden="true" localSheetId="6" name="Z_B7D688F1_58D6_4392_A576_0682C8E5ED36_.wvu.PrintArea" vbProcedure="false">1日!$A$1:$CN$75</definedName>
    <definedName function="false" hidden="false" localSheetId="7" name="PRINT_AREA_MI" vbProcedure="false">#REF!</definedName>
    <definedName function="false" hidden="true" localSheetId="7" name="Z_63D60671_00B4_4ACE_95C6_2BB578D2474B_.wvu.PrintArea" vbProcedure="false">2日!$A$1:$CN$78</definedName>
    <definedName function="false" hidden="true" localSheetId="7" name="Z_6E65DEBD_CA92_46BA_AE22_0E0B9ACDFB29_.wvu.PrintArea" vbProcedure="false">2日!$A$1:$CN$73</definedName>
    <definedName function="false" hidden="true" localSheetId="7" name="Z_B7D688F1_58D6_4392_A576_0682C8E5ED36_.wvu.PrintArea" vbProcedure="false">2日!$A$1:$CN$75</definedName>
    <definedName function="false" hidden="false" localSheetId="8" name="PRINT_AREA_MI" vbProcedure="false">#REF!</definedName>
    <definedName function="false" hidden="true" localSheetId="8" name="Z_63D60671_00B4_4ACE_95C6_2BB578D2474B_.wvu.PrintArea" vbProcedure="false">3日!$A$1:$CN$78</definedName>
    <definedName function="false" hidden="true" localSheetId="8" name="Z_6E65DEBD_CA92_46BA_AE22_0E0B9ACDFB29_.wvu.PrintArea" vbProcedure="false">3日!$A$1:$CN$73</definedName>
    <definedName function="false" hidden="true" localSheetId="8" name="Z_B7D688F1_58D6_4392_A576_0682C8E5ED36_.wvu.PrintArea" vbProcedure="false">3日!$A$1:$CN$75</definedName>
    <definedName function="false" hidden="false" localSheetId="9" name="PRINT_AREA_MI" vbProcedure="false">#REF!</definedName>
    <definedName function="false" hidden="true" localSheetId="9" name="Z_63D60671_00B4_4ACE_95C6_2BB578D2474B_.wvu.PrintArea" vbProcedure="false">4日!$A$1:$CN$78</definedName>
    <definedName function="false" hidden="true" localSheetId="9" name="Z_6E65DEBD_CA92_46BA_AE22_0E0B9ACDFB29_.wvu.PrintArea" vbProcedure="false">4日!$A$1:$CN$73</definedName>
    <definedName function="false" hidden="true" localSheetId="9" name="Z_B7D688F1_58D6_4392_A576_0682C8E5ED36_.wvu.PrintArea" vbProcedure="false">4日!$A$1:$CN$75</definedName>
    <definedName function="false" hidden="false" localSheetId="10" name="PRINT_AREA_MI" vbProcedure="false">#REF!</definedName>
    <definedName function="false" hidden="true" localSheetId="10" name="Z_63D60671_00B4_4ACE_95C6_2BB578D2474B_.wvu.PrintArea" vbProcedure="false">5日!$A$1:$CN$78</definedName>
    <definedName function="false" hidden="true" localSheetId="10" name="Z_6E65DEBD_CA92_46BA_AE22_0E0B9ACDFB29_.wvu.PrintArea" vbProcedure="false">5日!$A$1:$CN$73</definedName>
    <definedName function="false" hidden="true" localSheetId="10" name="Z_B7D688F1_58D6_4392_A576_0682C8E5ED36_.wvu.PrintArea" vbProcedure="false">5日!$A$1:$CN$75</definedName>
    <definedName function="false" hidden="false" localSheetId="11" name="PRINT_AREA_MI" vbProcedure="false">#REF!</definedName>
    <definedName function="false" hidden="true" localSheetId="11" name="Z_63D60671_00B4_4ACE_95C6_2BB578D2474B_.wvu.PrintArea" vbProcedure="false">6日!$A$1:$CN$78</definedName>
    <definedName function="false" hidden="true" localSheetId="11" name="Z_6E65DEBD_CA92_46BA_AE22_0E0B9ACDFB29_.wvu.PrintArea" vbProcedure="false">6日!$A$1:$CN$73</definedName>
    <definedName function="false" hidden="true" localSheetId="11" name="Z_B7D688F1_58D6_4392_A576_0682C8E5ED36_.wvu.PrintArea" vbProcedure="false">6日!$A$1:$CN$75</definedName>
    <definedName function="false" hidden="false" localSheetId="12" name="PRINT_AREA_MI" vbProcedure="false">#REF!</definedName>
    <definedName function="false" hidden="true" localSheetId="12" name="Z_63D60671_00B4_4ACE_95C6_2BB578D2474B_.wvu.PrintArea" vbProcedure="false">7日!$A$1:$CN$78</definedName>
    <definedName function="false" hidden="true" localSheetId="12" name="Z_6E65DEBD_CA92_46BA_AE22_0E0B9ACDFB29_.wvu.PrintArea" vbProcedure="false">7日!$A$1:$CN$73</definedName>
    <definedName function="false" hidden="true" localSheetId="12" name="Z_B7D688F1_58D6_4392_A576_0682C8E5ED36_.wvu.PrintArea" vbProcedure="false">7日!$A$1:$CN$75</definedName>
    <definedName function="false" hidden="false" localSheetId="13" name="PRINT_AREA_MI" vbProcedure="false">#REF!</definedName>
    <definedName function="false" hidden="true" localSheetId="13" name="Z_63D60671_00B4_4ACE_95C6_2BB578D2474B_.wvu.PrintArea" vbProcedure="false">8日!$A$1:$CN$78</definedName>
    <definedName function="false" hidden="true" localSheetId="13" name="Z_6E65DEBD_CA92_46BA_AE22_0E0B9ACDFB29_.wvu.PrintArea" vbProcedure="false">8日!$A$1:$CN$73</definedName>
    <definedName function="false" hidden="true" localSheetId="13" name="Z_B7D688F1_58D6_4392_A576_0682C8E5ED36_.wvu.PrintArea" vbProcedure="false">8日!$A$1:$CN$75</definedName>
    <definedName function="false" hidden="false" localSheetId="14" name="PRINT_AREA_MI" vbProcedure="false">#REF!</definedName>
    <definedName function="false" hidden="true" localSheetId="14" name="Z_63D60671_00B4_4ACE_95C6_2BB578D2474B_.wvu.PrintArea" vbProcedure="false">9日!$A$1:$CN$78</definedName>
    <definedName function="false" hidden="true" localSheetId="14" name="Z_6E65DEBD_CA92_46BA_AE22_0E0B9ACDFB29_.wvu.PrintArea" vbProcedure="false">9日!$A$1:$CN$73</definedName>
    <definedName function="false" hidden="true" localSheetId="14" name="Z_B7D688F1_58D6_4392_A576_0682C8E5ED36_.wvu.PrintArea" vbProcedure="false">9日!$A$1:$CN$75</definedName>
    <definedName function="false" hidden="false" localSheetId="15" name="PRINT_AREA_MI" vbProcedure="false">#REF!</definedName>
    <definedName function="false" hidden="true" localSheetId="15" name="Z_63D60671_00B4_4ACE_95C6_2BB578D2474B_.wvu.PrintArea" vbProcedure="false">10日!$A$1:$CN$78</definedName>
    <definedName function="false" hidden="true" localSheetId="15" name="Z_6E65DEBD_CA92_46BA_AE22_0E0B9ACDFB29_.wvu.PrintArea" vbProcedure="false">10日!$A$1:$CN$73</definedName>
    <definedName function="false" hidden="true" localSheetId="15" name="Z_B7D688F1_58D6_4392_A576_0682C8E5ED36_.wvu.PrintArea" vbProcedure="false">10日!$A$1:$CN$75</definedName>
    <definedName function="false" hidden="false" localSheetId="16" name="PRINT_AREA_MI" vbProcedure="false">#REF!</definedName>
    <definedName function="false" hidden="true" localSheetId="16" name="Z_63D60671_00B4_4ACE_95C6_2BB578D2474B_.wvu.PrintArea" vbProcedure="false">11日!$A$1:$CN$78</definedName>
    <definedName function="false" hidden="true" localSheetId="16" name="Z_6E65DEBD_CA92_46BA_AE22_0E0B9ACDFB29_.wvu.PrintArea" vbProcedure="false">11日!$A$1:$CN$73</definedName>
    <definedName function="false" hidden="true" localSheetId="16" name="Z_B7D688F1_58D6_4392_A576_0682C8E5ED36_.wvu.PrintArea" vbProcedure="false">11日!$A$1:$CN$75</definedName>
    <definedName function="false" hidden="false" localSheetId="17" name="PRINT_AREA_MI" vbProcedure="false">#REF!</definedName>
    <definedName function="false" hidden="true" localSheetId="17" name="Z_63D60671_00B4_4ACE_95C6_2BB578D2474B_.wvu.PrintArea" vbProcedure="false">12日!$A$1:$CN$78</definedName>
    <definedName function="false" hidden="true" localSheetId="17" name="Z_6E65DEBD_CA92_46BA_AE22_0E0B9ACDFB29_.wvu.PrintArea" vbProcedure="false">12日!$A$1:$CN$73</definedName>
    <definedName function="false" hidden="true" localSheetId="17" name="Z_B7D688F1_58D6_4392_A576_0682C8E5ED36_.wvu.PrintArea" vbProcedure="false">12日!$A$1:$CN$75</definedName>
    <definedName function="false" hidden="false" localSheetId="18" name="PRINT_AREA_MI" vbProcedure="false">#REF!</definedName>
    <definedName function="false" hidden="true" localSheetId="18" name="Z_63D60671_00B4_4ACE_95C6_2BB578D2474B_.wvu.PrintArea" vbProcedure="false">13日!$A$1:$CN$78</definedName>
    <definedName function="false" hidden="true" localSheetId="18" name="Z_6E65DEBD_CA92_46BA_AE22_0E0B9ACDFB29_.wvu.PrintArea" vbProcedure="false">13日!$A$1:$CN$73</definedName>
    <definedName function="false" hidden="true" localSheetId="18" name="Z_B7D688F1_58D6_4392_A576_0682C8E5ED36_.wvu.PrintArea" vbProcedure="false">13日!$A$1:$CN$75</definedName>
    <definedName function="false" hidden="false" localSheetId="19" name="PRINT_AREA_MI" vbProcedure="false">#REF!</definedName>
    <definedName function="false" hidden="true" localSheetId="19" name="Z_63D60671_00B4_4ACE_95C6_2BB578D2474B_.wvu.PrintArea" vbProcedure="false">14日!$A$1:$CN$78</definedName>
    <definedName function="false" hidden="true" localSheetId="19" name="Z_6E65DEBD_CA92_46BA_AE22_0E0B9ACDFB29_.wvu.PrintArea" vbProcedure="false">14日!$A$1:$CN$73</definedName>
    <definedName function="false" hidden="true" localSheetId="19" name="Z_B7D688F1_58D6_4392_A576_0682C8E5ED36_.wvu.PrintArea" vbProcedure="false">14日!$A$1:$CN$75</definedName>
    <definedName function="false" hidden="false" localSheetId="20" name="PRINT_AREA_MI" vbProcedure="false">#REF!</definedName>
    <definedName function="false" hidden="true" localSheetId="20" name="Z_63D60671_00B4_4ACE_95C6_2BB578D2474B_.wvu.PrintArea" vbProcedure="false">15日!$A$1:$CN$78</definedName>
    <definedName function="false" hidden="true" localSheetId="20" name="Z_6E65DEBD_CA92_46BA_AE22_0E0B9ACDFB29_.wvu.PrintArea" vbProcedure="false">15日!$A$1:$CN$73</definedName>
    <definedName function="false" hidden="true" localSheetId="20" name="Z_B7D688F1_58D6_4392_A576_0682C8E5ED36_.wvu.PrintArea" vbProcedure="false">15日!$A$1:$CN$75</definedName>
    <definedName function="false" hidden="false" localSheetId="21" name="PRINT_AREA_MI" vbProcedure="false">#REF!</definedName>
    <definedName function="false" hidden="true" localSheetId="21" name="Z_63D60671_00B4_4ACE_95C6_2BB578D2474B_.wvu.PrintArea" vbProcedure="false">16日!$A$1:$CN$78</definedName>
    <definedName function="false" hidden="true" localSheetId="21" name="Z_6E65DEBD_CA92_46BA_AE22_0E0B9ACDFB29_.wvu.PrintArea" vbProcedure="false">16日!$A$1:$CN$73</definedName>
    <definedName function="false" hidden="true" localSheetId="21" name="Z_B7D688F1_58D6_4392_A576_0682C8E5ED36_.wvu.PrintArea" vbProcedure="false">16日!$A$1:$CN$75</definedName>
    <definedName function="false" hidden="false" localSheetId="22" name="PRINT_AREA_MI" vbProcedure="false">#REF!</definedName>
    <definedName function="false" hidden="true" localSheetId="22" name="Z_63D60671_00B4_4ACE_95C6_2BB578D2474B_.wvu.PrintArea" vbProcedure="false">17日!$A$1:$CN$78</definedName>
    <definedName function="false" hidden="true" localSheetId="22" name="Z_6E65DEBD_CA92_46BA_AE22_0E0B9ACDFB29_.wvu.PrintArea" vbProcedure="false">17日!$A$1:$CN$73</definedName>
    <definedName function="false" hidden="true" localSheetId="22" name="Z_B7D688F1_58D6_4392_A576_0682C8E5ED36_.wvu.PrintArea" vbProcedure="false">17日!$A$1:$CN$75</definedName>
    <definedName function="false" hidden="false" localSheetId="23" name="PRINT_AREA_MI" vbProcedure="false">#REF!</definedName>
    <definedName function="false" hidden="true" localSheetId="23" name="Z_63D60671_00B4_4ACE_95C6_2BB578D2474B_.wvu.PrintArea" vbProcedure="false">18日!$A$1:$CN$78</definedName>
    <definedName function="false" hidden="true" localSheetId="23" name="Z_6E65DEBD_CA92_46BA_AE22_0E0B9ACDFB29_.wvu.PrintArea" vbProcedure="false">18日!$A$1:$CN$73</definedName>
    <definedName function="false" hidden="true" localSheetId="23" name="Z_B7D688F1_58D6_4392_A576_0682C8E5ED36_.wvu.PrintArea" vbProcedure="false">18日!$A$1:$CN$75</definedName>
    <definedName function="false" hidden="false" localSheetId="24" name="PRINT_AREA_MI" vbProcedure="false">#REF!</definedName>
    <definedName function="false" hidden="true" localSheetId="24" name="Z_63D60671_00B4_4ACE_95C6_2BB578D2474B_.wvu.PrintArea" vbProcedure="false">19日!$A$1:$CN$78</definedName>
    <definedName function="false" hidden="true" localSheetId="24" name="Z_6E65DEBD_CA92_46BA_AE22_0E0B9ACDFB29_.wvu.PrintArea" vbProcedure="false">19日!$A$1:$CN$73</definedName>
    <definedName function="false" hidden="true" localSheetId="24" name="Z_B7D688F1_58D6_4392_A576_0682C8E5ED36_.wvu.PrintArea" vbProcedure="false">19日!$A$1:$CN$75</definedName>
    <definedName function="false" hidden="false" localSheetId="25" name="PRINT_AREA_MI" vbProcedure="false">#REF!</definedName>
    <definedName function="false" hidden="true" localSheetId="25" name="Z_63D60671_00B4_4ACE_95C6_2BB578D2474B_.wvu.PrintArea" vbProcedure="false">20日!$A$1:$CN$78</definedName>
    <definedName function="false" hidden="true" localSheetId="25" name="Z_6E65DEBD_CA92_46BA_AE22_0E0B9ACDFB29_.wvu.PrintArea" vbProcedure="false">20日!$A$1:$CN$73</definedName>
    <definedName function="false" hidden="true" localSheetId="25" name="Z_B7D688F1_58D6_4392_A576_0682C8E5ED36_.wvu.PrintArea" vbProcedure="false">20日!$A$1:$CN$75</definedName>
    <definedName function="false" hidden="false" localSheetId="26" name="PRINT_AREA_MI" vbProcedure="false">#REF!</definedName>
    <definedName function="false" hidden="true" localSheetId="26" name="Z_63D60671_00B4_4ACE_95C6_2BB578D2474B_.wvu.PrintArea" vbProcedure="false">21日!$A$1:$CN$78</definedName>
    <definedName function="false" hidden="true" localSheetId="26" name="Z_6E65DEBD_CA92_46BA_AE22_0E0B9ACDFB29_.wvu.PrintArea" vbProcedure="false">21日!$A$1:$CN$73</definedName>
    <definedName function="false" hidden="true" localSheetId="26" name="Z_B7D688F1_58D6_4392_A576_0682C8E5ED36_.wvu.PrintArea" vbProcedure="false">21日!$A$1:$CN$75</definedName>
    <definedName function="false" hidden="false" localSheetId="27" name="PRINT_AREA_MI" vbProcedure="false">#REF!</definedName>
    <definedName function="false" hidden="true" localSheetId="27" name="Z_63D60671_00B4_4ACE_95C6_2BB578D2474B_.wvu.PrintArea" vbProcedure="false">22日!$A$1:$CN$78</definedName>
    <definedName function="false" hidden="true" localSheetId="27" name="Z_6E65DEBD_CA92_46BA_AE22_0E0B9ACDFB29_.wvu.PrintArea" vbProcedure="false">22日!$A$1:$CN$73</definedName>
    <definedName function="false" hidden="true" localSheetId="27" name="Z_B7D688F1_58D6_4392_A576_0682C8E5ED36_.wvu.PrintArea" vbProcedure="false">22日!$A$1:$CN$75</definedName>
    <definedName function="false" hidden="false" localSheetId="28" name="PRINT_AREA_MI" vbProcedure="false">#REF!</definedName>
    <definedName function="false" hidden="true" localSheetId="28" name="Z_63D60671_00B4_4ACE_95C6_2BB578D2474B_.wvu.PrintArea" vbProcedure="false">23日!$A$1:$CN$78</definedName>
    <definedName function="false" hidden="true" localSheetId="28" name="Z_6E65DEBD_CA92_46BA_AE22_0E0B9ACDFB29_.wvu.PrintArea" vbProcedure="false">23日!$A$1:$CN$73</definedName>
    <definedName function="false" hidden="true" localSheetId="28" name="Z_B7D688F1_58D6_4392_A576_0682C8E5ED36_.wvu.PrintArea" vbProcedure="false">23日!$A$1:$CN$75</definedName>
    <definedName function="false" hidden="false" localSheetId="29" name="PRINT_AREA_MI" vbProcedure="false">#REF!</definedName>
    <definedName function="false" hidden="true" localSheetId="29" name="Z_63D60671_00B4_4ACE_95C6_2BB578D2474B_.wvu.PrintArea" vbProcedure="false">24日!$A$1:$CN$78</definedName>
    <definedName function="false" hidden="true" localSheetId="29" name="Z_6E65DEBD_CA92_46BA_AE22_0E0B9ACDFB29_.wvu.PrintArea" vbProcedure="false">24日!$A$1:$CN$73</definedName>
    <definedName function="false" hidden="true" localSheetId="29" name="Z_B7D688F1_58D6_4392_A576_0682C8E5ED36_.wvu.PrintArea" vbProcedure="false">24日!$A$1:$CN$75</definedName>
    <definedName function="false" hidden="false" localSheetId="30" name="PRINT_AREA_MI" vbProcedure="false">#REF!</definedName>
    <definedName function="false" hidden="true" localSheetId="30" name="Z_63D60671_00B4_4ACE_95C6_2BB578D2474B_.wvu.PrintArea" vbProcedure="false">25日!$A$1:$CN$78</definedName>
    <definedName function="false" hidden="true" localSheetId="30" name="Z_6E65DEBD_CA92_46BA_AE22_0E0B9ACDFB29_.wvu.PrintArea" vbProcedure="false">25日!$A$1:$CN$73</definedName>
    <definedName function="false" hidden="true" localSheetId="30" name="Z_B7D688F1_58D6_4392_A576_0682C8E5ED36_.wvu.PrintArea" vbProcedure="false">25日!$A$1:$CN$75</definedName>
    <definedName function="false" hidden="false" localSheetId="31" name="PRINT_AREA_MI" vbProcedure="false">#REF!</definedName>
    <definedName function="false" hidden="true" localSheetId="31" name="Z_63D60671_00B4_4ACE_95C6_2BB578D2474B_.wvu.PrintArea" vbProcedure="false">26日!$A$1:$CN$78</definedName>
    <definedName function="false" hidden="true" localSheetId="31" name="Z_6E65DEBD_CA92_46BA_AE22_0E0B9ACDFB29_.wvu.PrintArea" vbProcedure="false">26日!$A$1:$CN$73</definedName>
    <definedName function="false" hidden="true" localSheetId="31" name="Z_B7D688F1_58D6_4392_A576_0682C8E5ED36_.wvu.PrintArea" vbProcedure="false">26日!$A$1:$CN$75</definedName>
    <definedName function="false" hidden="false" localSheetId="32" name="PRINT_AREA_MI" vbProcedure="false">#REF!</definedName>
    <definedName function="false" hidden="true" localSheetId="32" name="Z_63D60671_00B4_4ACE_95C6_2BB578D2474B_.wvu.PrintArea" vbProcedure="false">27日!$A$1:$CN$78</definedName>
    <definedName function="false" hidden="true" localSheetId="32" name="Z_6E65DEBD_CA92_46BA_AE22_0E0B9ACDFB29_.wvu.PrintArea" vbProcedure="false">27日!$A$1:$CN$73</definedName>
    <definedName function="false" hidden="true" localSheetId="32" name="Z_B7D688F1_58D6_4392_A576_0682C8E5ED36_.wvu.PrintArea" vbProcedure="false">27日!$A$1:$CN$75</definedName>
    <definedName function="false" hidden="false" localSheetId="33" name="PRINT_AREA_MI" vbProcedure="false">#REF!</definedName>
    <definedName function="false" hidden="true" localSheetId="33" name="Z_63D60671_00B4_4ACE_95C6_2BB578D2474B_.wvu.PrintArea" vbProcedure="false">28日!$A$1:$CN$78</definedName>
    <definedName function="false" hidden="true" localSheetId="33" name="Z_6E65DEBD_CA92_46BA_AE22_0E0B9ACDFB29_.wvu.PrintArea" vbProcedure="false">28日!$A$1:$CN$73</definedName>
    <definedName function="false" hidden="true" localSheetId="33" name="Z_B7D688F1_58D6_4392_A576_0682C8E5ED36_.wvu.PrintArea" vbProcedure="false">28日!$A$1:$CN$75</definedName>
    <definedName function="false" hidden="false" localSheetId="34" name="PRINT_AREA_MI" vbProcedure="false">#REF!</definedName>
    <definedName function="false" hidden="true" localSheetId="34" name="Z_63D60671_00B4_4ACE_95C6_2BB578D2474B_.wvu.PrintArea" vbProcedure="false">29日!$A$1:$CN$78</definedName>
    <definedName function="false" hidden="true" localSheetId="34" name="Z_6E65DEBD_CA92_46BA_AE22_0E0B9ACDFB29_.wvu.PrintArea" vbProcedure="false">29日!$A$1:$CN$73</definedName>
    <definedName function="false" hidden="true" localSheetId="34" name="Z_B7D688F1_58D6_4392_A576_0682C8E5ED36_.wvu.PrintArea" vbProcedure="false">29日!$A$1:$CN$75</definedName>
    <definedName function="false" hidden="false" localSheetId="35" name="PRINT_AREA_MI" vbProcedure="false">#REF!</definedName>
    <definedName function="false" hidden="true" localSheetId="35" name="Z_63D60671_00B4_4ACE_95C6_2BB578D2474B_.wvu.PrintArea" vbProcedure="false">30日!$A$1:$CN$78</definedName>
    <definedName function="false" hidden="true" localSheetId="35" name="Z_6E65DEBD_CA92_46BA_AE22_0E0B9ACDFB29_.wvu.PrintArea" vbProcedure="false">30日!$A$1:$CN$73</definedName>
    <definedName function="false" hidden="true" localSheetId="35" name="Z_B7D688F1_58D6_4392_A576_0682C8E5ED36_.wvu.PrintArea" vbProcedure="false">30日!$A$1:$CN$75</definedName>
    <definedName function="false" hidden="false" localSheetId="36" name="PRINT_AREA_MI" vbProcedure="false">#REF!</definedName>
    <definedName function="false" hidden="true" localSheetId="36" name="Z_63D60671_00B4_4ACE_95C6_2BB578D2474B_.wvu.PrintArea" vbProcedure="false">31日!$A$1:$CN$78</definedName>
    <definedName function="false" hidden="true" localSheetId="36" name="Z_6E65DEBD_CA92_46BA_AE22_0E0B9ACDFB29_.wvu.PrintArea" vbProcedure="false">31日!$A$1:$CN$73</definedName>
    <definedName function="false" hidden="true" localSheetId="36" name="Z_B7D688F1_58D6_4392_A576_0682C8E5ED36_.wvu.PrintArea" vbProcedure="false">31日!$A$1:$CN$75</definedName>
    <definedName function="false" hidden="true" localSheetId="39" name="_5CRWD操業.accdb_Q200_操業担当集計" vbProcedure="false">５ＣＲワインダデータシート!$L$3:$V$34</definedName>
    <definedName function="false" hidden="true" localSheetId="40" name="仕上_裸台数" vbProcedure="false">仕上データ!$B$1:$F$47</definedName>
    <definedName function="false" hidden="false" localSheetId="42" name="PRINT_AREA_MI" vbProcedure="false">#REF!</definedName>
    <definedName function="false" hidden="false" localSheetId="43" name="Print_Area_MI" vbProcedure="false">仕上操業状況!$A$2:$AI$26</definedName>
    <definedName function="false" hidden="true" localSheetId="43" name="__123Graph_A" vbProcedure="false">仕上操業状況!$H$7:$H$37</definedName>
    <definedName function="false" hidden="true" localSheetId="43" name="__123Graph_B" vbProcedure="false">仕上操業状況!$I$7:$I$37</definedName>
    <definedName function="false" hidden="true" localSheetId="43" name="__123Graph_C" vbProcedure="false">仕上操業状況!$J$7:$J$37</definedName>
    <definedName function="false" hidden="true" localSheetId="43" name="__123Graph_D" vbProcedure="false">仕上操業状況!#REF!</definedName>
    <definedName function="false" hidden="true" localSheetId="43" name="__123Graph_E" vbProcedure="false">仕上操業状況!$K$7:$K$37</definedName>
    <definedName function="false" hidden="true" localSheetId="43" name="__123Graph_X" vbProcedure="false">仕上操業状況!$A$7:$A$37</definedName>
    <definedName function="false" hidden="false" localSheetId="46" name="PRINT_AREA_MI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E75" authorId="0">
      <text>
        <r>
          <rPr>
            <sz val="10"/>
            <rFont val="WenQuanYi Zen Hei"/>
            <family val="2"/>
          </rPr>
          <t xml:space="preserve">月次計画を歩留</t>
        </r>
        <r>
          <rPr>
            <sz val="10"/>
            <rFont val="Arial"/>
            <family val="2"/>
          </rPr>
          <t xml:space="preserve">0.95</t>
        </r>
        <r>
          <rPr>
            <sz val="10"/>
            <rFont val="WenQuanYi Zen Hei"/>
            <family val="2"/>
          </rPr>
          <t xml:space="preserve">で割る。自動計算です。</t>
        </r>
      </text>
    </comment>
    <comment ref="AI75" authorId="0">
      <text>
        <r>
          <rPr>
            <sz val="10"/>
            <rFont val="WenQuanYi Zen Hei"/>
            <family val="2"/>
          </rPr>
          <t xml:space="preserve">当月の暦日数です。
既設カッターのセルに入力すると、
以下同じ日数になります。
</t>
        </r>
      </text>
    </comment>
    <comment ref="AM75" authorId="0">
      <text>
        <r>
          <rPr>
            <sz val="10"/>
            <rFont val="WenQuanYi Zen Hei"/>
            <family val="2"/>
          </rPr>
          <t xml:space="preserve">洋紙生産予定表を見て、実行数量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月次計画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を入力する。
各係配布時は、空白でも良い。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M77" authorId="0">
      <text>
        <r>
          <rPr>
            <sz val="10"/>
            <rFont val="WenQuanYi Zen Hei"/>
            <family val="2"/>
          </rPr>
          <t xml:space="preserve">月次計画はシート「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日」に入力してください。
他のセルも数式あるので、
入力ミスに注意してください。
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M77" authorId="0">
      <text>
        <r>
          <rPr>
            <sz val="10"/>
            <rFont val="WenQuanYi Zen Hei"/>
            <family val="2"/>
          </rPr>
          <t xml:space="preserve">月次計画はシート「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日」に入力してください。
他のセルも数式あるので、
入力ミスに注意してください。</t>
        </r>
      </text>
    </comment>
  </commentList>
</comments>
</file>

<file path=xl/sharedStrings.xml><?xml version="1.0" encoding="utf-8"?>
<sst xmlns="http://schemas.openxmlformats.org/spreadsheetml/2006/main" count="18969" uniqueCount="1513">
  <si>
    <r>
      <rPr>
        <b val="true"/>
        <sz val="14"/>
        <color rgb="FF1F4E78"/>
        <rFont val="Arial"/>
        <family val="0"/>
        <charset val="1"/>
      </rPr>
      <t xml:space="preserve">2026</t>
    </r>
    <r>
      <rPr>
        <b val="true"/>
        <sz val="14"/>
        <color rgb="FF1F4E78"/>
        <rFont val="WenQuanYi Zen Hei"/>
        <family val="2"/>
      </rPr>
      <t xml:space="preserve">年</t>
    </r>
    <r>
      <rPr>
        <b val="true"/>
        <sz val="14"/>
        <color rgb="FF1F4E78"/>
        <rFont val="Arial"/>
        <family val="0"/>
        <charset val="1"/>
      </rPr>
      <t xml:space="preserve">7</t>
    </r>
    <r>
      <rPr>
        <b val="true"/>
        <sz val="14"/>
        <color rgb="FF1F4E78"/>
        <rFont val="WenQuanYi Zen Hei"/>
        <family val="2"/>
      </rPr>
      <t xml:space="preserve">月　仕上操業　月次まとめ</t>
    </r>
  </si>
  <si>
    <r>
      <rPr>
        <i val="true"/>
        <sz val="9"/>
        <color rgb="FF666666"/>
        <rFont val="WenQuanYi Zen Hei"/>
        <family val="2"/>
      </rPr>
      <t xml:space="preserve">各セクション月次集計シートへのリンクと、月間の主要</t>
    </r>
    <r>
      <rPr>
        <i val="true"/>
        <sz val="9"/>
        <color rgb="FF666666"/>
        <rFont val="Arial"/>
        <family val="0"/>
        <charset val="1"/>
      </rPr>
      <t xml:space="preserve">KPI</t>
    </r>
    <r>
      <rPr>
        <i val="true"/>
        <sz val="9"/>
        <color rgb="FF666666"/>
        <rFont val="WenQuanYi Zen Hei"/>
        <family val="2"/>
      </rPr>
      <t xml:space="preserve">（数式で自動集計）。</t>
    </r>
  </si>
  <si>
    <t xml:space="preserve">セクション別シート</t>
  </si>
  <si>
    <t xml:space="preserve">（１）５C/Rワインダー</t>
  </si>
  <si>
    <t xml:space="preserve">（２）５C/Rカッター・平包</t>
  </si>
  <si>
    <t xml:space="preserve">（３）仕上２Ｇ</t>
  </si>
  <si>
    <t xml:space="preserve">（４）生産高</t>
  </si>
  <si>
    <t xml:space="preserve">（５）損紙発生量合計</t>
  </si>
  <si>
    <r>
      <rPr>
        <b val="true"/>
        <sz val="12"/>
        <color rgb="FF1F4E78"/>
        <rFont val="WenQuanYi Zen Hei"/>
        <family val="2"/>
      </rPr>
      <t xml:space="preserve">月間</t>
    </r>
    <r>
      <rPr>
        <b val="true"/>
        <sz val="12"/>
        <color rgb="FF1F4E78"/>
        <rFont val="Arial"/>
        <family val="0"/>
        <charset val="1"/>
      </rPr>
      <t xml:space="preserve">KPI</t>
    </r>
  </si>
  <si>
    <t xml:space="preserve">指標</t>
  </si>
  <si>
    <t xml:space="preserve">値</t>
  </si>
  <si>
    <r>
      <rPr>
        <sz val="10"/>
        <rFont val="Arial"/>
        <family val="0"/>
        <charset val="1"/>
      </rPr>
      <t xml:space="preserve">5C/R</t>
    </r>
    <r>
      <rPr>
        <sz val="10"/>
        <rFont val="WenQuanYi Zen Hei"/>
        <family val="2"/>
      </rPr>
      <t xml:space="preserve">ワインダー 月間処理量合計</t>
    </r>
    <r>
      <rPr>
        <sz val="10"/>
        <rFont val="Arial"/>
        <family val="0"/>
        <charset val="1"/>
      </rPr>
      <t xml:space="preserve">(t)</t>
    </r>
  </si>
  <si>
    <r>
      <rPr>
        <sz val="10"/>
        <rFont val="Arial"/>
        <family val="0"/>
        <charset val="1"/>
      </rPr>
      <t xml:space="preserve">5C/R</t>
    </r>
    <r>
      <rPr>
        <sz val="10"/>
        <rFont val="WenQuanYi Zen Hei"/>
        <family val="2"/>
      </rPr>
      <t xml:space="preserve">カッター 月間処理量合計</t>
    </r>
    <r>
      <rPr>
        <sz val="10"/>
        <rFont val="Arial"/>
        <family val="0"/>
        <charset val="1"/>
      </rPr>
      <t xml:space="preserve">(t)</t>
    </r>
  </si>
  <si>
    <r>
      <rPr>
        <sz val="10"/>
        <rFont val="Arial"/>
        <family val="0"/>
        <charset val="1"/>
      </rPr>
      <t xml:space="preserve">5C/R</t>
    </r>
    <r>
      <rPr>
        <sz val="10"/>
        <rFont val="WenQuanYi Zen Hei"/>
        <family val="2"/>
      </rPr>
      <t xml:space="preserve">平包 月間合計</t>
    </r>
    <r>
      <rPr>
        <sz val="10"/>
        <rFont val="Arial"/>
        <family val="0"/>
        <charset val="1"/>
      </rPr>
      <t xml:space="preserve">(t)</t>
    </r>
  </si>
  <si>
    <r>
      <rPr>
        <sz val="10"/>
        <rFont val="WenQuanYi Zen Hei"/>
        <family val="2"/>
      </rPr>
      <t xml:space="preserve">既設カッター 月間処理量合計</t>
    </r>
    <r>
      <rPr>
        <sz val="10"/>
        <rFont val="Arial"/>
        <family val="0"/>
        <charset val="1"/>
      </rPr>
      <t xml:space="preserve">(t)</t>
    </r>
  </si>
  <si>
    <r>
      <rPr>
        <sz val="10"/>
        <rFont val="WenQuanYi Zen Hei"/>
        <family val="2"/>
      </rPr>
      <t xml:space="preserve">仕上２Ｇ 平均「下」比率</t>
    </r>
    <r>
      <rPr>
        <sz val="10"/>
        <rFont val="Arial"/>
        <family val="0"/>
        <charset val="1"/>
      </rPr>
      <t xml:space="preserve">(%)</t>
    </r>
  </si>
  <si>
    <t xml:space="preserve">仕上２Ｇ 月間損紙発生量合計</t>
  </si>
  <si>
    <r>
      <rPr>
        <sz val="10"/>
        <rFont val="Arial"/>
        <family val="0"/>
        <charset val="1"/>
      </rPr>
      <t xml:space="preserve">5CR </t>
    </r>
    <r>
      <rPr>
        <sz val="10"/>
        <rFont val="WenQuanYi Zen Hei"/>
        <family val="2"/>
      </rPr>
      <t xml:space="preserve">発生損紙 月間合計</t>
    </r>
    <r>
      <rPr>
        <sz val="10"/>
        <rFont val="Arial"/>
        <family val="0"/>
        <charset val="1"/>
      </rPr>
      <t xml:space="preserve">(kg)</t>
    </r>
  </si>
  <si>
    <r>
      <rPr>
        <sz val="10"/>
        <rFont val="WenQuanYi Zen Hei"/>
        <family val="2"/>
      </rPr>
      <t xml:space="preserve">既設 発生損紙 月間合計</t>
    </r>
    <r>
      <rPr>
        <sz val="10"/>
        <rFont val="Arial"/>
        <family val="0"/>
        <charset val="1"/>
      </rPr>
      <t xml:space="preserve">(kg)</t>
    </r>
  </si>
  <si>
    <r>
      <rPr>
        <sz val="10"/>
        <rFont val="Arial"/>
        <family val="0"/>
        <charset val="1"/>
      </rPr>
      <t xml:space="preserve">5CR</t>
    </r>
    <r>
      <rPr>
        <sz val="10"/>
        <rFont val="WenQuanYi Zen Hei"/>
        <family val="2"/>
      </rPr>
      <t xml:space="preserve">ワインダー 月間損紙合計</t>
    </r>
    <r>
      <rPr>
        <sz val="10"/>
        <rFont val="Arial"/>
        <family val="0"/>
        <charset val="1"/>
      </rPr>
      <t xml:space="preserve">(kg)</t>
    </r>
  </si>
  <si>
    <r>
      <rPr>
        <sz val="10"/>
        <rFont val="Arial"/>
        <family val="0"/>
        <charset val="1"/>
      </rPr>
      <t xml:space="preserve">5CR</t>
    </r>
    <r>
      <rPr>
        <sz val="10"/>
        <rFont val="WenQuanYi Zen Hei"/>
        <family val="2"/>
      </rPr>
      <t xml:space="preserve">ワインダー 処理本数合計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</si>
  <si>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パルパー移送量 月間合計</t>
    </r>
    <r>
      <rPr>
        <sz val="10"/>
        <rFont val="Arial"/>
        <family val="0"/>
        <charset val="1"/>
      </rPr>
      <t xml:space="preserve">(kg)</t>
    </r>
  </si>
  <si>
    <r>
      <rPr>
        <b val="true"/>
        <sz val="14"/>
        <color rgb="FF1F4E78"/>
        <rFont val="WenQuanYi Zen Hei"/>
        <family val="2"/>
      </rPr>
      <t xml:space="preserve">（１）５</t>
    </r>
    <r>
      <rPr>
        <b val="true"/>
        <sz val="14"/>
        <color rgb="FF1F4E78"/>
        <rFont val="Arial"/>
        <family val="0"/>
        <charset val="1"/>
      </rPr>
      <t xml:space="preserve">C/R</t>
    </r>
    <r>
      <rPr>
        <b val="true"/>
        <sz val="14"/>
        <color rgb="FF1F4E78"/>
        <rFont val="WenQuanYi Zen Hei"/>
        <family val="2"/>
      </rPr>
      <t xml:space="preserve">ワインダー　月次集計</t>
    </r>
  </si>
  <si>
    <r>
      <rPr>
        <i val="true"/>
        <sz val="9"/>
        <color rgb="FF666666"/>
        <rFont val="WenQuanYi Zen Hei"/>
        <family val="2"/>
      </rPr>
      <t xml:space="preserve">データ出典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各日シート（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WenQuanYi Zen Hei"/>
        <family val="2"/>
      </rPr>
      <t xml:space="preserve">日～</t>
    </r>
    <r>
      <rPr>
        <i val="true"/>
        <sz val="9"/>
        <color rgb="FF666666"/>
        <rFont val="Arial"/>
        <family val="0"/>
        <charset val="1"/>
      </rPr>
      <t xml:space="preserve">31</t>
    </r>
    <r>
      <rPr>
        <i val="true"/>
        <sz val="9"/>
        <color rgb="FF666666"/>
        <rFont val="WenQuanYi Zen Hei"/>
        <family val="2"/>
      </rPr>
      <t xml:space="preserve">日）へのリンク数式。数値は元シートの値がそのまま反映されます。</t>
    </r>
  </si>
  <si>
    <t xml:space="preserve">日</t>
  </si>
  <si>
    <r>
      <rPr>
        <b val="true"/>
        <sz val="10"/>
        <color rgb="FFFFFFFF"/>
        <rFont val="Arial"/>
        <family val="0"/>
        <charset val="1"/>
      </rPr>
      <t xml:space="preserve">#1</t>
    </r>
    <r>
      <rPr>
        <b val="true"/>
        <sz val="10"/>
        <color rgb="FFFFFFFF"/>
        <rFont val="WenQuanYi Zen Hei"/>
        <family val="2"/>
      </rPr>
      <t xml:space="preserve">処理量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</si>
  <si>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Arial"/>
        <family val="0"/>
        <charset val="1"/>
      </rPr>
      <t xml:space="preserve">#2</t>
    </r>
    <r>
      <rPr>
        <b val="true"/>
        <sz val="10"/>
        <color rgb="FFFFFFFF"/>
        <rFont val="WenQuanYi Zen Hei"/>
        <family val="2"/>
      </rPr>
      <t xml:space="preserve">処理量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</si>
  <si>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合計処理量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</si>
  <si>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合計累計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</si>
  <si>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ワインダー処理本数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</si>
  <si>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損紙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</si>
  <si>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巻取累計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</si>
  <si>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欠陥</t>
    </r>
    <r>
      <rPr>
        <b val="true"/>
        <sz val="10"/>
        <color rgb="FFFFFFFF"/>
        <rFont val="Arial"/>
        <family val="0"/>
        <charset val="1"/>
      </rPr>
      <t xml:space="preserve">J(</t>
    </r>
    <r>
      <rPr>
        <b val="true"/>
        <sz val="10"/>
        <color rgb="FFFFFFFF"/>
        <rFont val="WenQuanYi Zen Hei"/>
        <family val="2"/>
      </rPr>
      <t xml:space="preserve">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</si>
  <si>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欠陥</t>
    </r>
    <r>
      <rPr>
        <b val="true"/>
        <sz val="10"/>
        <color rgb="FFFFFFFF"/>
        <rFont val="Arial"/>
        <family val="0"/>
        <charset val="1"/>
      </rPr>
      <t xml:space="preserve">P(</t>
    </r>
    <r>
      <rPr>
        <b val="true"/>
        <sz val="10"/>
        <color rgb="FFFFFFFF"/>
        <rFont val="WenQuanYi Zen Hei"/>
        <family val="2"/>
      </rPr>
      <t xml:space="preserve">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</si>
  <si>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欠陥</t>
    </r>
    <r>
      <rPr>
        <b val="true"/>
        <sz val="10"/>
        <color rgb="FFFFFFFF"/>
        <rFont val="Arial"/>
        <family val="0"/>
        <charset val="1"/>
      </rPr>
      <t xml:space="preserve">S(</t>
    </r>
    <r>
      <rPr>
        <b val="true"/>
        <sz val="10"/>
        <color rgb="FFFFFFFF"/>
        <rFont val="WenQuanYi Zen Hei"/>
        <family val="2"/>
      </rPr>
      <t xml:space="preserve">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</si>
  <si>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停止時間</t>
    </r>
    <r>
      <rPr>
        <b val="true"/>
        <sz val="10"/>
        <color rgb="FFFFFFFF"/>
        <rFont val="Arial"/>
        <family val="0"/>
        <charset val="1"/>
      </rPr>
      <t xml:space="preserve">(hr)</t>
    </r>
  </si>
  <si>
    <r>
      <rPr>
        <b val="true"/>
        <sz val="10"/>
        <color rgb="FFFFFFFF"/>
        <rFont val="WenQuanYi Zen Hei"/>
        <family val="2"/>
      </rPr>
      <t xml:space="preserve">製品待ち時間</t>
    </r>
    <r>
      <rPr>
        <b val="true"/>
        <sz val="10"/>
        <color rgb="FFFFFFFF"/>
        <rFont val="Arial"/>
        <family val="0"/>
        <charset val="1"/>
      </rPr>
      <t xml:space="preserve">(hr)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</si>
  <si>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</si>
  <si>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</si>
  <si>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</si>
  <si>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</si>
  <si>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</si>
  <si>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</si>
  <si>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</si>
  <si>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</si>
  <si>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</si>
  <si>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</si>
  <si>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</si>
  <si>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</si>
  <si>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</si>
  <si>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</si>
  <si>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</si>
  <si>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</si>
  <si>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</si>
  <si>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</si>
  <si>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</si>
  <si>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</si>
  <si>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</si>
  <si>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</si>
  <si>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</si>
  <si>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</si>
  <si>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</si>
  <si>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</si>
  <si>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</si>
  <si>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</si>
  <si>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</si>
  <si>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日</t>
    </r>
  </si>
  <si>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日</t>
    </r>
  </si>
  <si>
    <r>
      <rPr>
        <b val="true"/>
        <sz val="10"/>
        <rFont val="WenQuanYi Zen Hei"/>
        <family val="2"/>
      </rPr>
      <t xml:space="preserve">合計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平均</t>
    </r>
  </si>
  <si>
    <r>
      <rPr>
        <b val="true"/>
        <sz val="14"/>
        <color rgb="FF1F4E78"/>
        <rFont val="WenQuanYi Zen Hei"/>
        <family val="2"/>
      </rPr>
      <t xml:space="preserve">（２）５</t>
    </r>
    <r>
      <rPr>
        <b val="true"/>
        <sz val="14"/>
        <color rgb="FF1F4E78"/>
        <rFont val="Arial"/>
        <family val="0"/>
        <charset val="1"/>
      </rPr>
      <t xml:space="preserve">C/R</t>
    </r>
    <r>
      <rPr>
        <b val="true"/>
        <sz val="14"/>
        <color rgb="FF1F4E78"/>
        <rFont val="WenQuanYi Zen Hei"/>
        <family val="2"/>
      </rPr>
      <t xml:space="preserve">カッター・平包　月次集計</t>
    </r>
  </si>
  <si>
    <r>
      <rPr>
        <b val="true"/>
        <sz val="10"/>
        <color rgb="FFFFFFFF"/>
        <rFont val="Arial"/>
        <family val="0"/>
        <charset val="1"/>
      </rPr>
      <t xml:space="preserve">1S/C</t>
    </r>
    <r>
      <rPr>
        <b val="true"/>
        <sz val="10"/>
        <color rgb="FFFFFFFF"/>
        <rFont val="WenQuanYi Zen Hei"/>
        <family val="2"/>
      </rPr>
      <t xml:space="preserve">処理量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</si>
  <si>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Arial"/>
        <family val="0"/>
        <charset val="1"/>
      </rPr>
      <t xml:space="preserve">2S/C</t>
    </r>
    <r>
      <rPr>
        <b val="true"/>
        <sz val="10"/>
        <color rgb="FFFFFFFF"/>
        <rFont val="WenQuanYi Zen Hei"/>
        <family val="2"/>
      </rPr>
      <t xml:space="preserve">処理量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</si>
  <si>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Arial"/>
        <family val="0"/>
        <charset val="1"/>
      </rPr>
      <t xml:space="preserve">3S/C</t>
    </r>
    <r>
      <rPr>
        <b val="true"/>
        <sz val="10"/>
        <color rgb="FFFFFFFF"/>
        <rFont val="WenQuanYi Zen Hei"/>
        <family val="2"/>
      </rPr>
      <t xml:space="preserve">処理量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</si>
  <si>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パルパー移送量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</si>
  <si>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#1</t>
    </r>
    <r>
      <rPr>
        <b val="true"/>
        <sz val="10"/>
        <color rgb="FFFFFFFF"/>
        <rFont val="WenQuanYi Zen Hei"/>
        <family val="2"/>
      </rPr>
      <t xml:space="preserve">平包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</si>
  <si>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#1</t>
    </r>
    <r>
      <rPr>
        <b val="true"/>
        <sz val="10"/>
        <color rgb="FFFFFFFF"/>
        <rFont val="WenQuanYi Zen Hei"/>
        <family val="2"/>
      </rPr>
      <t xml:space="preserve">平包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</si>
  <si>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Arial"/>
        <family val="0"/>
        <charset val="1"/>
      </rPr>
      <t xml:space="preserve">#2</t>
    </r>
    <r>
      <rPr>
        <b val="true"/>
        <sz val="10"/>
        <color rgb="FFFFFFFF"/>
        <rFont val="WenQuanYi Zen Hei"/>
        <family val="2"/>
      </rPr>
      <t xml:space="preserve">平包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</si>
  <si>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#2</t>
    </r>
    <r>
      <rPr>
        <b val="true"/>
        <sz val="10"/>
        <color rgb="FFFFFFFF"/>
        <rFont val="WenQuanYi Zen Hei"/>
        <family val="2"/>
      </rPr>
      <t xml:space="preserve">平包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</si>
  <si>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Arial"/>
        <family val="0"/>
        <charset val="1"/>
      </rPr>
      <t xml:space="preserve">#3</t>
    </r>
    <r>
      <rPr>
        <b val="true"/>
        <sz val="10"/>
        <color rgb="FFFFFFFF"/>
        <rFont val="WenQuanYi Zen Hei"/>
        <family val="2"/>
      </rPr>
      <t xml:space="preserve">平包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</si>
  <si>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#3</t>
    </r>
    <r>
      <rPr>
        <b val="true"/>
        <sz val="10"/>
        <color rgb="FFFFFFFF"/>
        <rFont val="WenQuanYi Zen Hei"/>
        <family val="2"/>
      </rPr>
      <t xml:space="preserve">平包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</si>
  <si>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平包合計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</si>
  <si>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平包合計</t>
    </r>
    <r>
      <rPr>
        <b val="true"/>
        <sz val="10"/>
        <color rgb="FFFFFFFF"/>
        <rFont val="Arial"/>
        <family val="0"/>
        <charset val="1"/>
      </rPr>
      <t xml:space="preserve">(t)</t>
    </r>
  </si>
  <si>
    <t xml:space="preserve">（３）仕上２Ｇ　月次集計</t>
  </si>
  <si>
    <t xml:space="preserve">下台数</t>
  </si>
  <si>
    <t xml:space="preserve">総台数</t>
  </si>
  <si>
    <r>
      <rPr>
        <b val="true"/>
        <sz val="10"/>
        <color rgb="FFFFFFFF"/>
        <rFont val="WenQuanYi Zen Hei"/>
        <family val="2"/>
      </rPr>
      <t xml:space="preserve">下の比率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</si>
  <si>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積替処理数</t>
  </si>
  <si>
    <t xml:space="preserve">積替累計</t>
  </si>
  <si>
    <t xml:space="preserve">未選別台数</t>
  </si>
  <si>
    <t xml:space="preserve">未仕上台数</t>
  </si>
  <si>
    <t xml:space="preserve">損紙発生量 実績</t>
  </si>
  <si>
    <t xml:space="preserve">損紙発生量 累計</t>
  </si>
  <si>
    <t xml:space="preserve">（４）生産高　月次集計</t>
  </si>
  <si>
    <r>
      <rPr>
        <b val="true"/>
        <sz val="10"/>
        <color rgb="FFFFFFFF"/>
        <rFont val="WenQuanYi Zen Hei"/>
        <family val="2"/>
      </rPr>
      <t xml:space="preserve">既設カッター 実績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</si>
  <si>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既設カッター 計画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</si>
  <si>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既設カッター 増減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</si>
  <si>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既設カッター 累計実績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</si>
  <si>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ワインダー 実績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</si>
  <si>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ワインダー 計画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</si>
  <si>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ワインダー 増減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</si>
  <si>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ワインダー 累計実績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</si>
  <si>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カッター 実績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</si>
  <si>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カッター 計画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</si>
  <si>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カッター 増減</t>
    </r>
    <r>
      <rPr>
        <b val="true"/>
        <sz val="10"/>
        <color rgb="FFFFFFFF"/>
        <rFont val="Arial"/>
        <family val="0"/>
        <charset val="1"/>
      </rPr>
      <t xml:space="preserve">(t)</t>
    </r>
  </si>
  <si>
    <r>
      <rPr>
        <b val="true"/>
        <sz val="10"/>
        <color rgb="FFFFFFFF"/>
        <rFont val="WenQuanYi Zen Hei"/>
        <family val="2"/>
      </rPr>
      <t xml:space="preserve">５</t>
    </r>
    <r>
      <rPr>
        <b val="true"/>
        <sz val="10"/>
        <color rgb="FFFFFFFF"/>
        <rFont val="Arial"/>
        <family val="0"/>
        <charset val="1"/>
      </rPr>
      <t xml:space="preserve">C/R</t>
    </r>
    <r>
      <rPr>
        <b val="true"/>
        <sz val="10"/>
        <color rgb="FFFFFFFF"/>
        <rFont val="WenQuanYi Zen Hei"/>
        <family val="2"/>
      </rPr>
      <t xml:space="preserve">カッター 累計実績</t>
    </r>
    <r>
      <rPr>
        <b val="true"/>
        <sz val="10"/>
        <color rgb="FFFFFFFF"/>
        <rFont val="Arial"/>
        <family val="0"/>
        <charset val="1"/>
      </rPr>
      <t xml:space="preserve">(t)</t>
    </r>
  </si>
  <si>
    <t xml:space="preserve">（５）損紙発生量合計　月次集計</t>
  </si>
  <si>
    <r>
      <rPr>
        <b val="true"/>
        <sz val="10"/>
        <color rgb="FFFFFFFF"/>
        <rFont val="Arial"/>
        <family val="0"/>
        <charset val="1"/>
      </rPr>
      <t xml:space="preserve">5CR </t>
    </r>
    <r>
      <rPr>
        <b val="true"/>
        <sz val="10"/>
        <color rgb="FFFFFFFF"/>
        <rFont val="WenQuanYi Zen Hei"/>
        <family val="2"/>
      </rPr>
      <t xml:space="preserve">停止時間</t>
    </r>
    <r>
      <rPr>
        <b val="true"/>
        <sz val="10"/>
        <color rgb="FFFFFFFF"/>
        <rFont val="Arial"/>
        <family val="0"/>
        <charset val="1"/>
      </rPr>
      <t xml:space="preserve">(hr)</t>
    </r>
  </si>
  <si>
    <r>
      <rPr>
        <b val="true"/>
        <sz val="10"/>
        <color rgb="FFFFFFFF"/>
        <rFont val="Arial"/>
        <family val="0"/>
        <charset val="1"/>
      </rPr>
      <t xml:space="preserve">5CR </t>
    </r>
    <r>
      <rPr>
        <b val="true"/>
        <sz val="10"/>
        <color rgb="FFFFFFFF"/>
        <rFont val="WenQuanYi Zen Hei"/>
        <family val="2"/>
      </rPr>
      <t xml:space="preserve">製品待ち時間</t>
    </r>
    <r>
      <rPr>
        <b val="true"/>
        <sz val="10"/>
        <color rgb="FFFFFFFF"/>
        <rFont val="Arial"/>
        <family val="0"/>
        <charset val="1"/>
      </rPr>
      <t xml:space="preserve">(hr)</t>
    </r>
  </si>
  <si>
    <r>
      <rPr>
        <b val="true"/>
        <sz val="10"/>
        <color rgb="FFFFFFFF"/>
        <rFont val="Arial"/>
        <family val="0"/>
        <charset val="1"/>
      </rPr>
      <t xml:space="preserve">5CR </t>
    </r>
    <r>
      <rPr>
        <b val="true"/>
        <sz val="10"/>
        <color rgb="FFFFFFFF"/>
        <rFont val="WenQuanYi Zen Hei"/>
        <family val="2"/>
      </rPr>
      <t xml:space="preserve">サイドラン損紙 実績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</si>
  <si>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5CR </t>
    </r>
    <r>
      <rPr>
        <b val="true"/>
        <sz val="10"/>
        <color rgb="FFFFFFFF"/>
        <rFont val="WenQuanYi Zen Hei"/>
        <family val="2"/>
      </rPr>
      <t xml:space="preserve">サイドラン損紙 累計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</si>
  <si>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5CR </t>
    </r>
    <r>
      <rPr>
        <b val="true"/>
        <sz val="10"/>
        <color rgb="FFFFFFFF"/>
        <rFont val="WenQuanYi Zen Hei"/>
        <family val="2"/>
      </rPr>
      <t xml:space="preserve">発生損紙 実績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</si>
  <si>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5CR </t>
    </r>
    <r>
      <rPr>
        <b val="true"/>
        <sz val="10"/>
        <color rgb="FFFFFFFF"/>
        <rFont val="WenQuanYi Zen Hei"/>
        <family val="2"/>
      </rPr>
      <t xml:space="preserve">発生損紙 累計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</si>
  <si>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既設 サイドラン損紙 実績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</si>
  <si>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既設 サイドラン損紙 累計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</si>
  <si>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既設 発生損紙 実績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</si>
  <si>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既設 発生損紙 累計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</si>
  <si>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仕上操業報告書</t>
  </si>
  <si>
    <r>
      <rPr>
        <sz val="10"/>
        <rFont val="WenQuanYi Zen Hei"/>
        <family val="2"/>
      </rPr>
      <t xml:space="preserve">日本製紙岩国サポート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株）</t>
    </r>
  </si>
  <si>
    <r>
      <rPr>
        <sz val="10"/>
        <rFont val="WenQuanYi Zen Hei"/>
        <family val="2"/>
      </rPr>
      <t xml:space="preserve">（１）５</t>
    </r>
    <r>
      <rPr>
        <sz val="10"/>
        <rFont val="ＭＳ Ｐゴシック"/>
        <family val="3"/>
        <charset val="128"/>
      </rPr>
      <t xml:space="preserve">C/R</t>
    </r>
    <r>
      <rPr>
        <sz val="10"/>
        <rFont val="WenQuanYi Zen Hei"/>
        <family val="2"/>
      </rPr>
      <t xml:space="preserve">ワインダー</t>
    </r>
  </si>
  <si>
    <r>
      <rPr>
        <sz val="10"/>
        <rFont val="ＭＳ Ｐゴシック"/>
        <family val="3"/>
        <charset val="128"/>
      </rPr>
      <t xml:space="preserve">C/R</t>
    </r>
    <r>
      <rPr>
        <sz val="10"/>
        <rFont val="WenQuanYi Zen Hei"/>
        <family val="2"/>
      </rPr>
      <t xml:space="preserve">前：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巻）</t>
    </r>
  </si>
  <si>
    <r>
      <rPr>
        <sz val="10"/>
        <rFont val="WenQuanYi Zen Hei"/>
        <family val="2"/>
      </rPr>
      <t xml:space="preserve">本、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平）</t>
    </r>
  </si>
  <si>
    <t xml:space="preserve">本</t>
  </si>
  <si>
    <r>
      <rPr>
        <sz val="10"/>
        <rFont val="ＭＳ Ｐゴシック"/>
        <family val="3"/>
        <charset val="128"/>
      </rPr>
      <t xml:space="preserve">W/D</t>
    </r>
    <r>
      <rPr>
        <sz val="10"/>
        <rFont val="WenQuanYi Zen Hei"/>
        <family val="2"/>
      </rPr>
      <t xml:space="preserve">前：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巻）</t>
    </r>
  </si>
  <si>
    <r>
      <rPr>
        <sz val="10"/>
        <rFont val="WenQuanYi Zen Hei"/>
        <family val="2"/>
      </rPr>
      <t xml:space="preserve">本、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保）</t>
    </r>
  </si>
  <si>
    <t xml:space="preserve">5CR</t>
  </si>
  <si>
    <t xml:space="preserve">既設</t>
  </si>
  <si>
    <t xml:space="preserve">月</t>
  </si>
  <si>
    <t xml:space="preserve">号機</t>
  </si>
  <si>
    <t xml:space="preserve">処理量</t>
  </si>
  <si>
    <t xml:space="preserve">累計</t>
  </si>
  <si>
    <t xml:space="preserve">原反残</t>
  </si>
  <si>
    <t xml:space="preserve">巾替</t>
  </si>
  <si>
    <t xml:space="preserve">銘柄・坪量</t>
  </si>
  <si>
    <t xml:space="preserve">欠数</t>
  </si>
  <si>
    <t xml:space="preserve">欠品本数・理由</t>
  </si>
  <si>
    <t xml:space="preserve">欠累計</t>
  </si>
  <si>
    <t xml:space="preserve">停止時間</t>
  </si>
  <si>
    <t xml:space="preserve">製品待ち時間</t>
  </si>
  <si>
    <t xml:space="preserve">サイドラン損紙</t>
  </si>
  <si>
    <t xml:space="preserve">発生損紙</t>
  </si>
  <si>
    <t xml:space="preserve">＃１</t>
  </si>
  <si>
    <r>
      <rPr>
        <sz val="10"/>
        <rFont val="ＭＳ Ｐゴシック"/>
        <family val="3"/>
        <charset val="128"/>
      </rPr>
      <t xml:space="preserve">C/R</t>
    </r>
    <r>
      <rPr>
        <sz val="10"/>
        <rFont val="WenQuanYi Zen Hei"/>
        <family val="2"/>
      </rPr>
      <t xml:space="preserve">前</t>
    </r>
  </si>
  <si>
    <r>
      <rPr>
        <sz val="10"/>
        <rFont val="ＭＳ Ｐゴシック"/>
        <family val="3"/>
        <charset val="128"/>
      </rPr>
      <t xml:space="preserve">N-33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83</t>
    </r>
    <r>
      <rPr>
        <sz val="10"/>
        <rFont val="WenQuanYi Zen Hei"/>
        <family val="2"/>
      </rPr>
      <t xml:space="preserve">ｇ</t>
    </r>
  </si>
  <si>
    <t xml:space="preserve">前工程起因多発順</t>
  </si>
  <si>
    <t xml:space="preserve">本数</t>
  </si>
  <si>
    <t xml:space="preserve">実績</t>
  </si>
  <si>
    <r>
      <rPr>
        <sz val="10"/>
        <rFont val="ＭＳ Ｐゴシック"/>
        <family val="3"/>
        <charset val="128"/>
      </rPr>
      <t xml:space="preserve">N-01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</si>
  <si>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t xml:space="preserve">①</t>
  </si>
  <si>
    <t xml:space="preserve">黒スジ</t>
  </si>
  <si>
    <t xml:space="preserve">②</t>
  </si>
  <si>
    <t xml:space="preserve">汚れ</t>
  </si>
  <si>
    <t xml:space="preserve">（６）巻取包装</t>
  </si>
  <si>
    <t xml:space="preserve">③</t>
  </si>
  <si>
    <t xml:space="preserve">サビ</t>
  </si>
  <si>
    <t xml:space="preserve">平均処理量</t>
  </si>
  <si>
    <t xml:space="preserve">損紙発生量</t>
  </si>
  <si>
    <t xml:space="preserve">【備考欄】</t>
  </si>
  <si>
    <t xml:space="preserve">ｔ</t>
  </si>
  <si>
    <t xml:space="preserve">回</t>
  </si>
  <si>
    <t xml:space="preserve">その他</t>
  </si>
  <si>
    <r>
      <rPr>
        <sz val="11"/>
        <rFont val="ＭＳ Ｐゴシック"/>
        <family val="3"/>
        <charset val="128"/>
      </rPr>
      <t xml:space="preserve">P</t>
    </r>
    <r>
      <rPr>
        <sz val="11"/>
        <rFont val="WenQuanYi Zen Hei"/>
        <family val="2"/>
      </rPr>
      <t xml:space="preserve">、</t>
    </r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、虫、他</t>
    </r>
  </si>
  <si>
    <t xml:space="preserve">hr</t>
  </si>
  <si>
    <r>
      <rPr>
        <sz val="10"/>
        <rFont val="WenQuanYi Zen Hei"/>
        <family val="2"/>
      </rPr>
      <t xml:space="preserve">５</t>
    </r>
    <r>
      <rPr>
        <sz val="10"/>
        <rFont val="ＭＳ Ｐゴシック"/>
        <family val="3"/>
        <charset val="128"/>
      </rPr>
      <t xml:space="preserve">C/R</t>
    </r>
  </si>
  <si>
    <t xml:space="preserve">＃２</t>
  </si>
  <si>
    <r>
      <rPr>
        <sz val="10"/>
        <rFont val="ＭＳ Ｐゴシック"/>
        <family val="3"/>
        <charset val="128"/>
      </rPr>
      <t xml:space="preserve">W/D</t>
    </r>
    <r>
      <rPr>
        <sz val="10"/>
        <rFont val="WenQuanYi Zen Hei"/>
        <family val="2"/>
      </rPr>
      <t xml:space="preserve">前</t>
    </r>
  </si>
  <si>
    <r>
      <rPr>
        <sz val="10"/>
        <rFont val="ＭＳ Ｐゴシック"/>
        <family val="3"/>
        <charset val="128"/>
      </rPr>
      <t xml:space="preserve">W/D</t>
    </r>
    <r>
      <rPr>
        <sz val="10"/>
        <rFont val="WenQuanYi Zen Hei"/>
        <family val="2"/>
      </rPr>
      <t xml:space="preserve">起因多発順</t>
    </r>
  </si>
  <si>
    <t xml:space="preserve">kg</t>
  </si>
  <si>
    <t xml:space="preserve">製</t>
  </si>
  <si>
    <t xml:space="preserve">保</t>
  </si>
  <si>
    <r>
      <rPr>
        <sz val="10"/>
        <rFont val="WenQuanYi Zen Hei"/>
        <family val="2"/>
      </rPr>
      <t xml:space="preserve">８</t>
    </r>
    <r>
      <rPr>
        <sz val="10"/>
        <rFont val="ＭＳ Ｐゴシック"/>
        <family val="3"/>
        <charset val="128"/>
      </rPr>
      <t xml:space="preserve">M/C</t>
    </r>
  </si>
  <si>
    <t xml:space="preserve">長期休転</t>
  </si>
  <si>
    <t xml:space="preserve">計</t>
  </si>
  <si>
    <r>
      <rPr>
        <sz val="10"/>
        <rFont val="WenQuanYi Zen Hei"/>
        <family val="2"/>
      </rPr>
      <t xml:space="preserve">予加圧加圧ｼﾘﾝﾀﾞｰ裏側修理【完了】 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10:00 (1H)</t>
    </r>
  </si>
  <si>
    <t xml:space="preserve">t</t>
  </si>
  <si>
    <t xml:space="preserve">合計</t>
  </si>
  <si>
    <t xml:space="preserve">損紙</t>
  </si>
  <si>
    <t xml:space="preserve">巻取</t>
  </si>
  <si>
    <t xml:space="preserve">サイドラン</t>
  </si>
  <si>
    <t xml:space="preserve">受入量</t>
  </si>
  <si>
    <t xml:space="preserve">歩留</t>
  </si>
  <si>
    <t xml:space="preserve">%</t>
  </si>
  <si>
    <r>
      <rPr>
        <sz val="10"/>
        <rFont val="WenQuanYi Zen Hei"/>
        <family val="2"/>
      </rPr>
      <t xml:space="preserve">９</t>
    </r>
    <r>
      <rPr>
        <sz val="10"/>
        <rFont val="ＭＳ Ｐゴシック"/>
        <family val="3"/>
        <charset val="128"/>
      </rPr>
      <t xml:space="preserve">M/C</t>
    </r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</si>
  <si>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1W/D</t>
    </r>
  </si>
  <si>
    <r>
      <rPr>
        <sz val="10"/>
        <rFont val="ＭＳ Ｐゴシック"/>
        <family val="3"/>
        <charset val="128"/>
      </rPr>
      <t xml:space="preserve">J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3"/>
        <charset val="128"/>
      </rPr>
      <t xml:space="preserve">P</t>
    </r>
    <r>
      <rPr>
        <sz val="10"/>
        <rFont val="WenQuanYi Zen Hei"/>
        <family val="2"/>
      </rPr>
      <t xml:space="preserve">補修本数</t>
    </r>
  </si>
  <si>
    <t xml:space="preserve">巻取量（ｔ）</t>
  </si>
  <si>
    <r>
      <rPr>
        <sz val="10"/>
        <rFont val="WenQuanYi Zen Hei"/>
        <family val="2"/>
      </rPr>
      <t xml:space="preserve">ﾄﾚｺﾝｼｬｯﾀｰ修理 【未完】 </t>
    </r>
    <r>
      <rPr>
        <sz val="10"/>
        <rFont val="ＭＳ Ｐゴシック"/>
        <family val="3"/>
        <charset val="128"/>
      </rPr>
      <t xml:space="preserve">8:30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11:00 (1.5H)</t>
    </r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</si>
  <si>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2W/D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</si>
  <si>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55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45</t>
    </r>
    <r>
      <rPr>
        <sz val="10"/>
        <rFont val="WenQuanYi Zen Hei"/>
        <family val="2"/>
      </rPr>
      <t xml:space="preserve">　　</t>
    </r>
    <r>
      <rPr>
        <sz val="10"/>
        <rFont val="ＭＳ Ｐゴシック"/>
        <family val="3"/>
        <charset val="128"/>
      </rPr>
      <t xml:space="preserve">50M</t>
    </r>
  </si>
  <si>
    <t xml:space="preserve">補修率</t>
  </si>
  <si>
    <t xml:space="preserve">平判量（ｔ）</t>
  </si>
  <si>
    <t xml:space="preserve">ワインダー処理本数</t>
  </si>
  <si>
    <t xml:space="preserve">欠陥数</t>
  </si>
  <si>
    <t xml:space="preserve">J</t>
  </si>
  <si>
    <t xml:space="preserve">P</t>
  </si>
  <si>
    <t xml:space="preserve">S</t>
  </si>
  <si>
    <t xml:space="preserve">他</t>
  </si>
  <si>
    <r>
      <rPr>
        <sz val="10"/>
        <rFont val="WenQuanYi Zen Hei"/>
        <family val="2"/>
      </rPr>
      <t xml:space="preserve">（２）５</t>
    </r>
    <r>
      <rPr>
        <sz val="10"/>
        <rFont val="ＭＳ Ｐゴシック"/>
        <family val="3"/>
        <charset val="128"/>
      </rPr>
      <t xml:space="preserve">C/R</t>
    </r>
    <r>
      <rPr>
        <sz val="10"/>
        <rFont val="WenQuanYi Zen Hei"/>
        <family val="2"/>
      </rPr>
      <t xml:space="preserve">カッター・平包</t>
    </r>
  </si>
  <si>
    <r>
      <rPr>
        <sz val="10"/>
        <rFont val="WenQuanYi Zen Hei"/>
        <family val="2"/>
      </rPr>
      <t xml:space="preserve">（７）</t>
    </r>
    <r>
      <rPr>
        <sz val="10"/>
        <rFont val="ＭＳ Ｐゴシック"/>
        <family val="3"/>
        <charset val="128"/>
      </rPr>
      <t xml:space="preserve">4C/R</t>
    </r>
    <r>
      <rPr>
        <sz val="10"/>
        <rFont val="WenQuanYi Zen Hei"/>
        <family val="2"/>
      </rPr>
      <t xml:space="preserve">ワインダー</t>
    </r>
  </si>
  <si>
    <t xml:space="preserve">平均
処理量</t>
  </si>
  <si>
    <t xml:space="preserve">寸法替</t>
  </si>
  <si>
    <t xml:space="preserve">枠替</t>
  </si>
  <si>
    <t xml:space="preserve">(A)</t>
  </si>
  <si>
    <t xml:space="preserve">(B)</t>
  </si>
  <si>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C)</t>
    </r>
  </si>
  <si>
    <t xml:space="preserve">1S/C</t>
  </si>
  <si>
    <t xml:space="preserve">系外</t>
  </si>
  <si>
    <t xml:space="preserve">M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</si>
  <si>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</t>
    </r>
  </si>
  <si>
    <t xml:space="preserve">b7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</si>
  <si>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23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6</t>
    </r>
  </si>
  <si>
    <t xml:space="preserve">115</t>
  </si>
  <si>
    <t xml:space="preserve">100</t>
  </si>
  <si>
    <t xml:space="preserve">4/6</t>
  </si>
  <si>
    <r>
      <rPr>
        <sz val="9"/>
        <rFont val="ＭＳ Ｐゴシック"/>
        <family val="3"/>
        <charset val="128"/>
      </rPr>
      <t xml:space="preserve">B</t>
    </r>
    <r>
      <rPr>
        <sz val="9"/>
        <rFont val="WenQuanYi Zen Hei"/>
        <family val="2"/>
      </rPr>
      <t xml:space="preserve">本</t>
    </r>
  </si>
  <si>
    <t xml:space="preserve">㎏</t>
  </si>
  <si>
    <r>
      <rPr>
        <sz val="10"/>
        <rFont val="ＭＳ Ｐゴシック"/>
        <family val="3"/>
        <charset val="128"/>
      </rPr>
      <t xml:space="preserve">t </t>
    </r>
    <r>
      <rPr>
        <sz val="10"/>
        <rFont val="WenQuanYi Zen Hei"/>
        <family val="2"/>
      </rPr>
      <t xml:space="preserve">歩留</t>
    </r>
  </si>
  <si>
    <t xml:space="preserve">T3</t>
  </si>
  <si>
    <r>
      <rPr>
        <sz val="9"/>
        <rFont val="ＭＳ Ｐゴシック"/>
        <family val="3"/>
        <charset val="128"/>
      </rPr>
      <t xml:space="preserve">110</t>
    </r>
    <r>
      <rPr>
        <sz val="9"/>
        <rFont val="WenQuanYi Zen Hei"/>
        <family val="2"/>
      </rPr>
      <t xml:space="preserve">ｍ</t>
    </r>
  </si>
  <si>
    <t xml:space="preserve">巻取重量（ｔ）</t>
  </si>
  <si>
    <r>
      <rPr>
        <sz val="10"/>
        <rFont val="WenQuanYi Zen Hei"/>
        <family val="2"/>
      </rPr>
      <t xml:space="preserve">２</t>
    </r>
    <r>
      <rPr>
        <sz val="10"/>
        <rFont val="ＭＳ Ｐゴシック"/>
        <family val="3"/>
        <charset val="128"/>
      </rPr>
      <t xml:space="preserve">S/C</t>
    </r>
  </si>
  <si>
    <t xml:space="preserve">中間倉庫</t>
  </si>
  <si>
    <t xml:space="preserve">その他重量（ｔ）</t>
  </si>
  <si>
    <t xml:space="preserve">83</t>
  </si>
  <si>
    <t xml:space="preserve">（８）既設カッター・平包</t>
  </si>
  <si>
    <r>
      <rPr>
        <sz val="9"/>
        <rFont val="ＭＳ Ｐゴシック"/>
        <family val="3"/>
        <charset val="128"/>
      </rPr>
      <t xml:space="preserve">A</t>
    </r>
    <r>
      <rPr>
        <sz val="9"/>
        <rFont val="WenQuanYi Zen Hei"/>
        <family val="2"/>
      </rPr>
      <t xml:space="preserve">本</t>
    </r>
  </si>
  <si>
    <t xml:space="preserve">Y2</t>
  </si>
  <si>
    <r>
      <rPr>
        <sz val="9"/>
        <rFont val="ＭＳ Ｐゴシック"/>
        <family val="3"/>
        <charset val="128"/>
      </rPr>
      <t xml:space="preserve">80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</si>
  <si>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80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85</t>
    </r>
    <r>
      <rPr>
        <sz val="9"/>
        <rFont val="WenQuanYi Zen Hei"/>
        <family val="2"/>
      </rPr>
      <t xml:space="preserve">ｍ</t>
    </r>
  </si>
  <si>
    <t xml:space="preserve">85m</t>
  </si>
  <si>
    <r>
      <rPr>
        <sz val="10"/>
        <rFont val="WenQuanYi Zen Hei"/>
        <family val="2"/>
      </rPr>
      <t xml:space="preserve">３</t>
    </r>
    <r>
      <rPr>
        <sz val="10"/>
        <rFont val="ＭＳ Ｐゴシック"/>
        <family val="3"/>
        <charset val="128"/>
      </rPr>
      <t xml:space="preserve">S/C</t>
    </r>
  </si>
  <si>
    <t xml:space="preserve">4D/C</t>
  </si>
  <si>
    <t xml:space="preserve">総本数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</si>
  <si>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17</t>
    </r>
  </si>
  <si>
    <t xml:space="preserve">停止</t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</si>
  <si>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</t>
    </r>
  </si>
  <si>
    <t xml:space="preserve">休転</t>
  </si>
  <si>
    <t xml:space="preserve">65</t>
  </si>
  <si>
    <t xml:space="preserve">T2</t>
  </si>
  <si>
    <r>
      <rPr>
        <sz val="9"/>
        <rFont val="ＭＳ Ｐゴシック"/>
        <family val="3"/>
        <charset val="128"/>
      </rPr>
      <t xml:space="preserve">115</t>
    </r>
    <r>
      <rPr>
        <sz val="9"/>
        <rFont val="WenQuanYi Zen Hei"/>
        <family val="2"/>
      </rPr>
      <t xml:space="preserve">ｍ</t>
    </r>
  </si>
  <si>
    <t xml:space="preserve">100m</t>
  </si>
  <si>
    <r>
      <rPr>
        <sz val="9"/>
        <rFont val="WenQuanYi Zen Hei"/>
        <family val="2"/>
      </rPr>
      <t xml:space="preserve">断裁</t>
    </r>
    <r>
      <rPr>
        <sz val="9"/>
        <rFont val="ＭＳ Ｐゴシック"/>
        <family val="3"/>
        <charset val="128"/>
      </rPr>
      <t xml:space="preserve">SP</t>
    </r>
  </si>
  <si>
    <t xml:space="preserve">m/min</t>
  </si>
  <si>
    <t xml:space="preserve">パルパー移送量</t>
  </si>
  <si>
    <t xml:space="preserve">平判</t>
  </si>
  <si>
    <t xml:space="preserve">損紙カット</t>
  </si>
  <si>
    <t xml:space="preserve">5D/C</t>
  </si>
  <si>
    <t xml:space="preserve">-</t>
  </si>
  <si>
    <t xml:space="preserve">上質</t>
  </si>
  <si>
    <t xml:space="preserve">包装前台数</t>
  </si>
  <si>
    <t xml:space="preserve">ラベル替</t>
  </si>
  <si>
    <t xml:space="preserve">ワンプ替</t>
  </si>
  <si>
    <t xml:space="preserve">＃１平包</t>
  </si>
  <si>
    <r>
      <rPr>
        <sz val="10"/>
        <rFont val="ＭＳ Ｐゴシック"/>
        <family val="3"/>
        <charset val="128"/>
      </rPr>
      <t xml:space="preserve">2,805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(62 t)</t>
    </r>
  </si>
  <si>
    <t xml:space="preserve">コート</t>
  </si>
  <si>
    <t xml:space="preserve">＃２平包</t>
  </si>
  <si>
    <r>
      <rPr>
        <sz val="10"/>
        <rFont val="ＭＳ Ｐゴシック"/>
        <family val="3"/>
        <charset val="128"/>
      </rPr>
      <t xml:space="preserve">3,307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(50 t)</t>
    </r>
  </si>
  <si>
    <t xml:space="preserve">＃３平包</t>
  </si>
  <si>
    <r>
      <rPr>
        <sz val="10"/>
        <rFont val="ＭＳ Ｐゴシック"/>
        <family val="3"/>
        <charset val="128"/>
      </rPr>
      <t xml:space="preserve">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(0 t)</t>
    </r>
  </si>
  <si>
    <t xml:space="preserve">コート紙</t>
  </si>
  <si>
    <t xml:space="preserve">※長期休転</t>
  </si>
  <si>
    <r>
      <rPr>
        <sz val="11"/>
        <rFont val="ＭＳ Ｐゴシック"/>
        <family val="3"/>
        <charset val="128"/>
      </rPr>
      <t xml:space="preserve">6,112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(112 t)</t>
    </r>
  </si>
  <si>
    <t xml:space="preserve">台</t>
  </si>
  <si>
    <t xml:space="preserve">カッター処理本数</t>
  </si>
  <si>
    <t xml:space="preserve">カッタ</t>
  </si>
  <si>
    <t xml:space="preserve">平包</t>
  </si>
  <si>
    <r>
      <rPr>
        <sz val="9"/>
        <rFont val="WenQuanYi Zen Hei"/>
        <family val="2"/>
      </rPr>
      <t xml:space="preserve">＃</t>
    </r>
    <r>
      <rPr>
        <sz val="9"/>
        <rFont val="ＭＳ Ｐゴシック"/>
        <family val="3"/>
        <charset val="128"/>
      </rPr>
      <t xml:space="preserve">3</t>
    </r>
    <r>
      <rPr>
        <sz val="9"/>
        <rFont val="WenQuanYi Zen Hei"/>
        <family val="2"/>
      </rPr>
      <t xml:space="preserve">平包機停止</t>
    </r>
  </si>
  <si>
    <r>
      <rPr>
        <sz val="9"/>
        <rFont val="WenQuanYi Zen Hei"/>
        <family val="2"/>
      </rPr>
      <t xml:space="preserve">・＃</t>
    </r>
    <r>
      <rPr>
        <sz val="9"/>
        <rFont val="ＭＳ Ｐゴシック"/>
        <family val="3"/>
        <charset val="128"/>
      </rPr>
      <t xml:space="preserve">3C/T</t>
    </r>
    <r>
      <rPr>
        <sz val="9"/>
        <rFont val="WenQuanYi Zen Hei"/>
        <family val="2"/>
      </rPr>
      <t xml:space="preserve">ﾅｲﾌﾎﾙﾀﾞｰ更新工事（旭ﾏｼﾅﾘｰ）</t>
    </r>
    <r>
      <rPr>
        <sz val="9"/>
        <rFont val="ＭＳ Ｐゴシック"/>
        <family val="3"/>
        <charset val="128"/>
      </rPr>
      <t xml:space="preserve">8:15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16:00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</si>
  <si>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#1</t>
    </r>
    <r>
      <rPr>
        <sz val="9"/>
        <rFont val="WenQuanYi Zen Hei"/>
        <family val="2"/>
      </rPr>
      <t xml:space="preserve">平包機 </t>
    </r>
    <r>
      <rPr>
        <sz val="9"/>
        <rFont val="ＭＳ Ｐゴシック"/>
        <family val="3"/>
        <charset val="128"/>
      </rPr>
      <t xml:space="preserve">T</t>
    </r>
    <r>
      <rPr>
        <sz val="9"/>
        <rFont val="WenQuanYi Zen Hei"/>
        <family val="2"/>
      </rPr>
      <t xml:space="preserve">目ﾗﾍﾞﾗｰ吸着ﾊﾞﾙﾌﾞ電磁弁交換（ｼｽﾃﾑ）</t>
    </r>
    <r>
      <rPr>
        <sz val="9"/>
        <rFont val="ＭＳ Ｐゴシック"/>
        <family val="3"/>
        <charset val="128"/>
      </rPr>
      <t xml:space="preserve">9:45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12:00</t>
    </r>
  </si>
  <si>
    <t xml:space="preserve">包</t>
  </si>
  <si>
    <r>
      <rPr>
        <sz val="9"/>
        <rFont val="ＭＳ Ｐゴシック"/>
        <family val="3"/>
        <charset val="128"/>
      </rPr>
      <t xml:space="preserve">AGF4</t>
    </r>
    <r>
      <rPr>
        <sz val="9"/>
        <rFont val="WenQuanYi Zen Hei"/>
        <family val="2"/>
      </rPr>
      <t xml:space="preserve">号車休車</t>
    </r>
  </si>
  <si>
    <t xml:space="preserve">下の比率</t>
  </si>
  <si>
    <t xml:space="preserve">格付『下』内容</t>
  </si>
  <si>
    <t xml:space="preserve">仕上要因</t>
  </si>
  <si>
    <t xml:space="preserve">前工程要因</t>
  </si>
  <si>
    <r>
      <rPr>
        <sz val="10"/>
        <rFont val="WenQuanYi Zen Hei"/>
        <family val="2"/>
      </rPr>
      <t xml:space="preserve">仕上１</t>
    </r>
    <r>
      <rPr>
        <sz val="10"/>
        <rFont val="ＭＳ Ｐゴシック"/>
        <family val="3"/>
        <charset val="128"/>
      </rPr>
      <t xml:space="preserve">G</t>
    </r>
  </si>
  <si>
    <r>
      <rPr>
        <sz val="10"/>
        <rFont val="WenQuanYi Zen Hei"/>
        <family val="2"/>
      </rPr>
      <t xml:space="preserve">仕上</t>
    </r>
    <r>
      <rPr>
        <sz val="10"/>
        <rFont val="ＭＳ Ｐゴシック"/>
        <family val="3"/>
        <charset val="128"/>
      </rPr>
      <t xml:space="preserve">2G</t>
    </r>
  </si>
  <si>
    <t xml:space="preserve">つまみ</t>
  </si>
  <si>
    <t xml:space="preserve">吸湿ジワ</t>
  </si>
  <si>
    <r>
      <rPr>
        <sz val="10"/>
        <rFont val="WenQuanYi Zen Hei"/>
        <family val="2"/>
      </rPr>
      <t xml:space="preserve">仕上要因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位以下合計</t>
    </r>
  </si>
  <si>
    <t xml:space="preserve">切口不良</t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</si>
  <si>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21H</t>
    </r>
    <r>
      <rPr>
        <sz val="10"/>
        <rFont val="WenQuanYi Zen Hei"/>
        <family val="2"/>
      </rPr>
      <t xml:space="preserve">）・ボルトナット点検　・ｺﾝﾍﾞﾔ押し釦 変更工事立ち合い・試運転準備・ホットメルトノズル清掃・予備品室整理</t>
    </r>
  </si>
  <si>
    <t xml:space="preserve">カウンタ不良</t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</si>
  <si>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7H</t>
    </r>
    <r>
      <rPr>
        <sz val="10"/>
        <rFont val="WenQuanYi Zen Hei"/>
        <family val="2"/>
      </rPr>
      <t xml:space="preserve">）・ホットメルトノズル取付け及び作動状態確認　・包装機養生シート取り外し</t>
    </r>
  </si>
  <si>
    <r>
      <rPr>
        <sz val="10"/>
        <rFont val="WenQuanYi Zen Hei"/>
        <family val="2"/>
      </rPr>
      <t xml:space="preserve">前工程要因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位以下合計</t>
    </r>
  </si>
  <si>
    <t xml:space="preserve">・ワンプテンションローラー糊落とし・包装機ｻｲｽﾞﾁｪﾝｼﾞ盤原点復帰</t>
  </si>
  <si>
    <t xml:space="preserve">ウエットストリーク</t>
  </si>
  <si>
    <t xml:space="preserve">（９）仕上１Ｇ</t>
  </si>
  <si>
    <t xml:space="preserve">処理数</t>
  </si>
  <si>
    <t xml:space="preserve">スキッド包装台数及び入庫重量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</si>
  <si>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積替機</t>
    </r>
  </si>
  <si>
    <t xml:space="preserve">スキッド包装台数</t>
  </si>
  <si>
    <t xml:space="preserve">スキッド包装台数累計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</si>
  <si>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枚数読機</t>
    </r>
  </si>
  <si>
    <t xml:space="preserve">入庫重量（ｔ）</t>
  </si>
  <si>
    <t xml:space="preserve">入庫重量累計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</si>
  <si>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紙揃機</t>
    </r>
  </si>
  <si>
    <r>
      <rPr>
        <sz val="9"/>
        <rFont val="WenQuanYi Zen Hei"/>
        <family val="2"/>
      </rPr>
      <t xml:space="preserve">単位</t>
    </r>
    <r>
      <rPr>
        <sz val="9"/>
        <rFont val="ＭＳ Ｐゴシック"/>
        <family val="3"/>
        <charset val="128"/>
      </rPr>
      <t xml:space="preserve">: </t>
    </r>
    <r>
      <rPr>
        <sz val="9"/>
        <rFont val="WenQuanYi Zen Hei"/>
        <family val="2"/>
      </rPr>
      <t xml:space="preserve">（</t>
    </r>
    <r>
      <rPr>
        <sz val="9"/>
        <rFont val="ＭＳ Ｐゴシック"/>
        <family val="3"/>
        <charset val="128"/>
      </rPr>
      <t xml:space="preserve">t</t>
    </r>
    <r>
      <rPr>
        <sz val="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</si>
  <si>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積替機</t>
    </r>
  </si>
  <si>
    <t xml:space="preserve">生産高</t>
  </si>
  <si>
    <t xml:space="preserve">累　　計</t>
  </si>
  <si>
    <r>
      <rPr>
        <sz val="11"/>
        <rFont val="WenQuanYi Zen Hei"/>
        <family val="2"/>
      </rPr>
      <t xml:space="preserve">月次計画 </t>
    </r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目標</t>
    </r>
    <r>
      <rPr>
        <sz val="11"/>
        <rFont val="ＭＳ Ｐゴシック"/>
        <family val="3"/>
        <charset val="128"/>
      </rPr>
      <t xml:space="preserve">)</t>
    </r>
  </si>
  <si>
    <t xml:space="preserve">月次計画</t>
  </si>
  <si>
    <t xml:space="preserve">目標対実績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</si>
  <si>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枚数読機</t>
    </r>
  </si>
  <si>
    <t xml:space="preserve">設備</t>
  </si>
  <si>
    <t xml:space="preserve">計画</t>
  </si>
  <si>
    <t xml:space="preserve">増減</t>
  </si>
  <si>
    <t xml:space="preserve">差異</t>
  </si>
  <si>
    <t xml:space="preserve">数量</t>
  </si>
  <si>
    <t xml:space="preserve">日数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</si>
  <si>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紙揃機</t>
    </r>
  </si>
  <si>
    <t xml:space="preserve">既設カッター</t>
  </si>
  <si>
    <r>
      <rPr>
        <sz val="10"/>
        <rFont val="WenQuanYi Zen Hei"/>
        <family val="2"/>
      </rPr>
      <t xml:space="preserve">５</t>
    </r>
    <r>
      <rPr>
        <sz val="10"/>
        <rFont val="ＭＳ Ｐゴシック"/>
        <family val="3"/>
        <charset val="128"/>
      </rPr>
      <t xml:space="preserve">C/R</t>
    </r>
    <r>
      <rPr>
        <sz val="10"/>
        <rFont val="WenQuanYi Zen Hei"/>
        <family val="2"/>
      </rPr>
      <t xml:space="preserve">ワインダー</t>
    </r>
  </si>
  <si>
    <r>
      <rPr>
        <sz val="10"/>
        <rFont val="WenQuanYi Zen Hei"/>
        <family val="2"/>
      </rPr>
      <t xml:space="preserve">仕上</t>
    </r>
    <r>
      <rPr>
        <sz val="10"/>
        <rFont val="ＭＳ Ｐゴシック"/>
        <family val="3"/>
        <charset val="128"/>
      </rPr>
      <t xml:space="preserve">1G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</si>
  <si>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0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0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</si>
  <si>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台</t>
    </r>
  </si>
  <si>
    <r>
      <rPr>
        <sz val="9"/>
        <rFont val="WenQuanYi Zen Hei"/>
        <family val="2"/>
      </rPr>
      <t xml:space="preserve">５</t>
    </r>
    <r>
      <rPr>
        <sz val="9"/>
        <rFont val="ＭＳ Ｐゴシック"/>
        <family val="3"/>
        <charset val="128"/>
      </rPr>
      <t xml:space="preserve">C/R</t>
    </r>
    <r>
      <rPr>
        <sz val="9"/>
        <rFont val="WenQuanYi Zen Hei"/>
        <family val="2"/>
      </rPr>
      <t xml:space="preserve">カッター</t>
    </r>
  </si>
  <si>
    <r>
      <rPr>
        <sz val="10"/>
        <rFont val="ＭＳ Ｐゴシック"/>
        <family val="3"/>
        <charset val="128"/>
      </rPr>
      <t xml:space="preserve">N-02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115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</si>
  <si>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N-03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140</t>
    </r>
    <r>
      <rPr>
        <sz val="10"/>
        <rFont val="WenQuanYi Zen Hei"/>
        <family val="2"/>
      </rPr>
      <t xml:space="preserve">ｇ</t>
    </r>
  </si>
  <si>
    <t xml:space="preserve">虫</t>
  </si>
  <si>
    <r>
      <rPr>
        <sz val="11"/>
        <rFont val="WenQuanYi Zen Hei"/>
        <family val="2"/>
      </rPr>
      <t xml:space="preserve">汚れ､油､</t>
    </r>
    <r>
      <rPr>
        <sz val="11"/>
        <rFont val="ＭＳ Ｐゴシック"/>
        <family val="3"/>
        <charset val="128"/>
      </rPr>
      <t xml:space="preserve">P,S,</t>
    </r>
    <r>
      <rPr>
        <sz val="11"/>
        <rFont val="WenQuanYi Zen Hei"/>
        <family val="2"/>
      </rPr>
      <t xml:space="preserve">他</t>
    </r>
  </si>
  <si>
    <r>
      <rPr>
        <sz val="10"/>
        <rFont val="ＭＳ Ｐゴシック"/>
        <family val="3"/>
        <charset val="128"/>
      </rPr>
      <t xml:space="preserve">5</t>
    </r>
    <r>
      <rPr>
        <sz val="10"/>
        <rFont val="WenQuanYi Zen Hei"/>
        <family val="2"/>
      </rPr>
      <t xml:space="preserve">巻</t>
    </r>
    <r>
      <rPr>
        <sz val="10"/>
        <rFont val="ＭＳ Ｐゴシック"/>
        <family val="3"/>
        <charset val="128"/>
      </rPr>
      <t xml:space="preserve">_</t>
    </r>
    <r>
      <rPr>
        <sz val="10"/>
        <rFont val="WenQuanYi Zen Hei"/>
        <family val="2"/>
      </rPr>
      <t xml:space="preserve">耳折機円板移動用ﾚｰﾙ修理</t>
    </r>
    <r>
      <rPr>
        <sz val="10"/>
        <rFont val="ＭＳ Ｐゴシック"/>
        <family val="3"/>
        <charset val="128"/>
      </rPr>
      <t xml:space="preserve">14:00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(1H)</t>
    </r>
  </si>
  <si>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巻</t>
    </r>
  </si>
  <si>
    <t xml:space="preserve">・包装機試運転　表面糊ﾛｰﾙ反転ｼﾘﾝﾀﾞｰ作動不良</t>
  </si>
  <si>
    <r>
      <rPr>
        <sz val="10"/>
        <rFont val="ＭＳ Ｐゴシック"/>
        <family val="3"/>
        <charset val="128"/>
      </rPr>
      <t xml:space="preserve">N-04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75</t>
    </r>
    <r>
      <rPr>
        <sz val="10"/>
        <rFont val="WenQuanYi Zen Hei"/>
        <family val="2"/>
      </rPr>
      <t xml:space="preserve">ｇ</t>
    </r>
  </si>
  <si>
    <r>
      <rPr>
        <sz val="10"/>
        <rFont val="WenQuanYi Zen Hei"/>
        <family val="2"/>
      </rPr>
      <t xml:space="preserve">・７</t>
    </r>
    <r>
      <rPr>
        <sz val="10"/>
        <rFont val="ＭＳ Ｐゴシック"/>
        <family val="3"/>
        <charset val="128"/>
      </rPr>
      <t xml:space="preserve">/3</t>
    </r>
    <r>
      <rPr>
        <sz val="10"/>
        <rFont val="WenQuanYi Zen Hei"/>
        <family val="2"/>
      </rPr>
      <t xml:space="preserve">ｼﾘﾝﾀﾞｰ修理予定　糊ﾛｰﾙｽﾋﾟｺﾝ交換</t>
    </r>
  </si>
  <si>
    <t xml:space="preserve">機内清掃、ﾊﾟﾚｯﾄ処分</t>
  </si>
  <si>
    <r>
      <rPr>
        <sz val="10"/>
        <rFont val="WenQuanYi Zen Hei"/>
        <family val="2"/>
      </rPr>
      <t xml:space="preserve">ﾄﾚｺﾝｼｬｯﾀｰ修理</t>
    </r>
    <r>
      <rPr>
        <sz val="10"/>
        <rFont val="ＭＳ Ｐゴシック"/>
        <family val="3"/>
        <charset val="128"/>
      </rPr>
      <t xml:space="preserve">8:30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(6.5H)</t>
    </r>
  </si>
  <si>
    <t xml:space="preserve">・</t>
  </si>
  <si>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巻　耳折ｼｬﾌﾄ交換</t>
    </r>
    <r>
      <rPr>
        <sz val="10"/>
        <rFont val="ＭＳ Ｐゴシック"/>
        <family val="3"/>
        <charset val="128"/>
      </rPr>
      <t xml:space="preserve">11:00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(5H)</t>
    </r>
    <r>
      <rPr>
        <sz val="10"/>
        <rFont val="WenQuanYi Zen Hei"/>
        <family val="2"/>
      </rPr>
      <t xml:space="preserve">【未完】</t>
    </r>
  </si>
  <si>
    <r>
      <rPr>
        <sz val="10"/>
        <rFont val="WenQuanYi Zen Hei"/>
        <family val="2"/>
      </rPr>
      <t xml:space="preserve">搬送設備給脂</t>
    </r>
    <r>
      <rPr>
        <sz val="10"/>
        <rFont val="ＭＳ Ｐゴシック"/>
        <family val="3"/>
        <charset val="128"/>
      </rPr>
      <t xml:space="preserve">13:00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15:30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(2.5H)</t>
    </r>
  </si>
  <si>
    <r>
      <rPr>
        <sz val="10"/>
        <rFont val="WenQuanYi Zen Hei"/>
        <family val="2"/>
      </rPr>
      <t xml:space="preserve">ﾗﾍﾞﾗｸｯｼｮﾝｼﾘﾝﾀﾞｰ交換</t>
    </r>
    <r>
      <rPr>
        <sz val="10"/>
        <rFont val="ＭＳ Ｐゴシック"/>
        <family val="3"/>
        <charset val="128"/>
      </rPr>
      <t xml:space="preserve">11:00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(5H)</t>
    </r>
    <r>
      <rPr>
        <sz val="10"/>
        <rFont val="WenQuanYi Zen Hei"/>
        <family val="2"/>
      </rPr>
      <t xml:space="preserve">【未完】</t>
    </r>
  </si>
  <si>
    <t xml:space="preserve">直外日</t>
  </si>
  <si>
    <r>
      <rPr>
        <sz val="9"/>
        <rFont val="WenQuanYi Zen Hei"/>
        <family val="2"/>
      </rPr>
      <t xml:space="preserve">ｂ</t>
    </r>
    <r>
      <rPr>
        <sz val="9"/>
        <rFont val="ＭＳ Ｐゴシック"/>
        <family val="3"/>
        <charset val="128"/>
      </rPr>
      <t xml:space="preserve">7</t>
    </r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</si>
  <si>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23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</t>
    </r>
  </si>
  <si>
    <r>
      <rPr>
        <sz val="9"/>
        <rFont val="ＭＳ Ｐゴシック"/>
        <family val="3"/>
        <charset val="128"/>
      </rPr>
      <t xml:space="preserve">70</t>
    </r>
    <r>
      <rPr>
        <sz val="9"/>
        <rFont val="WenQuanYi Zen Hei"/>
        <family val="2"/>
      </rPr>
      <t xml:space="preserve">ｍ</t>
    </r>
  </si>
  <si>
    <t xml:space="preserve">92</t>
  </si>
  <si>
    <t xml:space="preserve">973X625</t>
  </si>
  <si>
    <r>
      <rPr>
        <sz val="9"/>
        <rFont val="ＭＳ Ｐゴシック"/>
        <family val="3"/>
        <charset val="128"/>
      </rPr>
      <t xml:space="preserve">90</t>
    </r>
    <r>
      <rPr>
        <sz val="9"/>
        <rFont val="WenQuanYi Zen Hei"/>
        <family val="2"/>
      </rPr>
      <t xml:space="preserve">ｍ</t>
    </r>
  </si>
  <si>
    <r>
      <rPr>
        <sz val="9"/>
        <rFont val="WenQuanYi Zen Hei"/>
        <family val="2"/>
      </rPr>
      <t xml:space="preserve">損紙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17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</si>
  <si>
    <r>
      <rPr>
        <sz val="9"/>
        <rFont val="ＭＳ Ｐゴシック"/>
        <family val="3"/>
        <charset val="128"/>
      </rPr>
      <t xml:space="preserve">75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</si>
  <si>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3,059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(43 t)</t>
    </r>
  </si>
  <si>
    <r>
      <rPr>
        <sz val="10"/>
        <rFont val="ＭＳ Ｐゴシック"/>
        <family val="3"/>
        <charset val="128"/>
      </rPr>
      <t xml:space="preserve">5,864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(105 t)</t>
    </r>
  </si>
  <si>
    <r>
      <rPr>
        <sz val="10"/>
        <rFont val="ＭＳ Ｐゴシック"/>
        <family val="3"/>
        <charset val="128"/>
      </rPr>
      <t xml:space="preserve">2,044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(37 t)</t>
    </r>
  </si>
  <si>
    <r>
      <rPr>
        <sz val="10"/>
        <rFont val="ＭＳ Ｐゴシック"/>
        <family val="3"/>
        <charset val="128"/>
      </rPr>
      <t xml:space="preserve">5,351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(87 t)</t>
    </r>
  </si>
  <si>
    <r>
      <rPr>
        <sz val="11"/>
        <rFont val="ＭＳ Ｐゴシック"/>
        <family val="3"/>
        <charset val="128"/>
      </rPr>
      <t xml:space="preserve">5,103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(80 t)</t>
    </r>
  </si>
  <si>
    <r>
      <rPr>
        <sz val="11"/>
        <rFont val="ＭＳ Ｐゴシック"/>
        <family val="3"/>
        <charset val="128"/>
      </rPr>
      <t xml:space="preserve">11,215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(192 t)</t>
    </r>
  </si>
  <si>
    <r>
      <rPr>
        <sz val="10"/>
        <rFont val="WenQuanYi Zen Hei"/>
        <family val="2"/>
      </rPr>
      <t xml:space="preserve">旭マシナリーにより、</t>
    </r>
    <r>
      <rPr>
        <sz val="10"/>
        <rFont val="ＭＳ Ｐゴシック"/>
        <family val="3"/>
        <charset val="128"/>
      </rPr>
      <t xml:space="preserve">S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3"/>
        <charset val="128"/>
      </rPr>
      <t xml:space="preserve">D </t>
    </r>
    <r>
      <rPr>
        <sz val="10"/>
        <rFont val="WenQuanYi Zen Hei"/>
        <family val="2"/>
      </rPr>
      <t xml:space="preserve">トップローターの確認</t>
    </r>
  </si>
  <si>
    <t xml:space="preserve">不揃い</t>
  </si>
  <si>
    <t xml:space="preserve">巻ジワ</t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</si>
  <si>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21H</t>
    </r>
    <r>
      <rPr>
        <sz val="10"/>
        <rFont val="WenQuanYi Zen Hei"/>
        <family val="2"/>
      </rPr>
      <t xml:space="preserve">）・運転準備　・カッター運転準備 ・ｺﾝﾍﾞﾔ押し釦 変更工事中 手動試運転実施 </t>
    </r>
    <r>
      <rPr>
        <sz val="10"/>
        <rFont val="ＭＳ Ｐゴシック"/>
        <family val="3"/>
        <charset val="128"/>
      </rPr>
      <t xml:space="preserve">(7/3</t>
    </r>
    <r>
      <rPr>
        <sz val="10"/>
        <rFont val="WenQuanYi Zen Hei"/>
        <family val="2"/>
      </rPr>
      <t xml:space="preserve">に自動の試運転</t>
    </r>
    <r>
      <rPr>
        <sz val="10"/>
        <rFont val="ＭＳ Ｐゴシック"/>
        <family val="3"/>
        <charset val="128"/>
      </rPr>
      <t xml:space="preserve">)</t>
    </r>
  </si>
  <si>
    <t xml:space="preserve">ストリーク</t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</si>
  <si>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7H</t>
    </r>
    <r>
      <rPr>
        <sz val="10"/>
        <rFont val="WenQuanYi Zen Hei"/>
        <family val="2"/>
      </rPr>
      <t xml:space="preserve">）</t>
    </r>
  </si>
  <si>
    <t xml:space="preserve">長短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</si>
  <si>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41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</si>
  <si>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N-04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７ナチュラル　</t>
    </r>
    <r>
      <rPr>
        <sz val="10"/>
        <rFont val="ＭＳ Ｐゴシック"/>
        <family val="3"/>
        <charset val="128"/>
      </rPr>
      <t xml:space="preserve">75</t>
    </r>
    <r>
      <rPr>
        <sz val="10"/>
        <rFont val="WenQuanYi Zen Hei"/>
        <family val="2"/>
      </rPr>
      <t xml:space="preserve">ｇ</t>
    </r>
  </si>
  <si>
    <t xml:space="preserve">Ｐ</t>
  </si>
  <si>
    <r>
      <rPr>
        <sz val="10"/>
        <rFont val="ＭＳ Ｐゴシック"/>
        <family val="3"/>
        <charset val="128"/>
      </rPr>
      <t xml:space="preserve">N-05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７ナチュラル　</t>
    </r>
    <r>
      <rPr>
        <sz val="10"/>
        <rFont val="ＭＳ Ｐゴシック"/>
        <family val="3"/>
        <charset val="128"/>
      </rPr>
      <t xml:space="preserve">83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</si>
  <si>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N-06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７ナチュラル　</t>
    </r>
    <r>
      <rPr>
        <sz val="10"/>
        <rFont val="ＭＳ Ｐゴシック"/>
        <family val="3"/>
        <charset val="128"/>
      </rPr>
      <t xml:space="preserve">92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</si>
  <si>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N-07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７ナチュラル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</si>
  <si>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r>
      <rPr>
        <sz val="10"/>
        <rFont val="WenQuanYi Zen Hei"/>
        <family val="2"/>
      </rPr>
      <t xml:space="preserve">鉄粉傷入り品</t>
    </r>
    <r>
      <rPr>
        <sz val="10"/>
        <rFont val="ＭＳ Ｐゴシック"/>
        <family val="3"/>
        <charset val="128"/>
      </rPr>
      <t xml:space="preserve">15R→14.8R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33</t>
    </r>
    <r>
      <rPr>
        <sz val="10"/>
        <rFont val="WenQuanYi Zen Hei"/>
        <family val="2"/>
      </rPr>
      <t xml:space="preserve">本再包</t>
    </r>
  </si>
  <si>
    <r>
      <rPr>
        <sz val="10"/>
        <rFont val="WenQuanYi Zen Hei"/>
        <family val="2"/>
      </rPr>
      <t xml:space="preserve">糊ﾛｰﾙ反転ｼﾘﾝﾀﾞｰ修理 </t>
    </r>
    <r>
      <rPr>
        <sz val="10"/>
        <rFont val="ＭＳ Ｐゴシック"/>
        <family val="3"/>
        <charset val="128"/>
      </rPr>
      <t xml:space="preserve">8:30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(6.5H)</t>
    </r>
  </si>
  <si>
    <t xml:space="preserve">包装機内清掃、運転準備</t>
  </si>
  <si>
    <r>
      <rPr>
        <sz val="10"/>
        <rFont val="ＭＳ Ｐゴシック"/>
        <family val="3"/>
        <charset val="128"/>
      </rPr>
      <t xml:space="preserve">16:40_</t>
    </r>
    <r>
      <rPr>
        <sz val="10"/>
        <rFont val="WenQuanYi Zen Hei"/>
        <family val="2"/>
      </rPr>
      <t xml:space="preserve">包装機運転開始</t>
    </r>
  </si>
  <si>
    <r>
      <rPr>
        <sz val="10"/>
        <rFont val="WenQuanYi Zen Hei"/>
        <family val="2"/>
      </rPr>
      <t xml:space="preserve">・耳折機ｼｬﾌﾄ交換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(6H)</t>
    </r>
  </si>
  <si>
    <r>
      <rPr>
        <sz val="10"/>
        <rFont val="WenQuanYi Zen Hei"/>
        <family val="2"/>
      </rPr>
      <t xml:space="preserve">ﾗﾍﾞﾗｸｯｼｮﾝｼﾘﾝﾀﾞｰ修理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15:00 (6H)</t>
    </r>
  </si>
  <si>
    <t xml:space="preserve">・包装機試運転</t>
  </si>
  <si>
    <t xml:space="preserve">・ﾗﾍﾞﾗｸｯｼｮﾝﾎﾞﾘｭｳﾑﾌﾞｰｽﾀｰ交換　・予加圧糊ﾀﾝｸｽﾋﾟｺﾝ取付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</si>
  <si>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24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</t>
    </r>
  </si>
  <si>
    <t xml:space="preserve">140</t>
  </si>
  <si>
    <r>
      <rPr>
        <sz val="9"/>
        <rFont val="ＭＳ Ｐゴシック"/>
        <family val="3"/>
        <charset val="128"/>
      </rPr>
      <t xml:space="preserve">60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110m</t>
    </r>
  </si>
  <si>
    <r>
      <rPr>
        <sz val="9"/>
        <rFont val="ＭＳ Ｐゴシック"/>
        <family val="3"/>
        <charset val="128"/>
      </rPr>
      <t xml:space="preserve">110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100m</t>
    </r>
  </si>
  <si>
    <t xml:space="preserve">ﾅﾁｭﾗﾙ</t>
  </si>
  <si>
    <t xml:space="preserve">75</t>
  </si>
  <si>
    <t xml:space="preserve">1050X750</t>
  </si>
  <si>
    <r>
      <rPr>
        <sz val="9"/>
        <rFont val="ＭＳ Ｐゴシック"/>
        <family val="3"/>
        <charset val="128"/>
      </rPr>
      <t xml:space="preserve">90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90</t>
    </r>
    <r>
      <rPr>
        <sz val="9"/>
        <rFont val="WenQuanYi Zen Hei"/>
        <family val="2"/>
      </rPr>
      <t xml:space="preserve">ｍ</t>
    </r>
  </si>
  <si>
    <t xml:space="preserve">C</t>
  </si>
  <si>
    <t xml:space="preserve">6-29</t>
  </si>
  <si>
    <t xml:space="preserve">6-06</t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</si>
  <si>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64×10</t>
    </r>
  </si>
  <si>
    <r>
      <rPr>
        <sz val="4"/>
        <rFont val="WenQuanYi Zen Hei"/>
        <family val="2"/>
      </rPr>
      <t xml:space="preserve">ﾕｰﾗｲﾄ</t>
    </r>
    <r>
      <rPr>
        <sz val="4"/>
        <rFont val="ＭＳ Ｐゴシック"/>
        <family val="3"/>
        <charset val="128"/>
      </rPr>
      <t xml:space="preserve">127.9×6</t>
    </r>
  </si>
  <si>
    <r>
      <rPr>
        <sz val="9"/>
        <rFont val="ＭＳ Ｐゴシック"/>
        <family val="3"/>
        <charset val="128"/>
      </rPr>
      <t xml:space="preserve">A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Y1</t>
    </r>
  </si>
  <si>
    <r>
      <rPr>
        <sz val="9"/>
        <rFont val="WenQuanYi Zen Hei"/>
        <family val="2"/>
      </rPr>
      <t xml:space="preserve">キク</t>
    </r>
    <r>
      <rPr>
        <sz val="9"/>
        <rFont val="ＭＳ Ｐゴシック"/>
        <family val="3"/>
        <charset val="128"/>
      </rPr>
      <t xml:space="preserve">T2</t>
    </r>
  </si>
  <si>
    <r>
      <rPr>
        <sz val="9"/>
        <rFont val="ＭＳ Ｐゴシック"/>
        <family val="3"/>
        <charset val="128"/>
      </rPr>
      <t xml:space="preserve">A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T2</t>
    </r>
  </si>
  <si>
    <t xml:space="preserve">菊</t>
  </si>
  <si>
    <t xml:space="preserve">4/6T4</t>
  </si>
  <si>
    <t xml:space="preserve">4/6Y2</t>
  </si>
  <si>
    <r>
      <rPr>
        <sz val="9"/>
        <rFont val="ＭＳ Ｐゴシック"/>
        <family val="3"/>
        <charset val="128"/>
      </rPr>
      <t xml:space="preserve">A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Y2</t>
    </r>
  </si>
  <si>
    <r>
      <rPr>
        <sz val="9"/>
        <rFont val="ＭＳ Ｐゴシック"/>
        <family val="3"/>
        <charset val="128"/>
      </rPr>
      <t xml:space="preserve">115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125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</si>
  <si>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125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</si>
  <si>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95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</si>
  <si>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85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120</t>
    </r>
  </si>
  <si>
    <r>
      <rPr>
        <sz val="10"/>
        <rFont val="ＭＳ Ｐゴシック"/>
        <family val="3"/>
        <charset val="128"/>
      </rPr>
      <t xml:space="preserve">2,867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(60 t)</t>
    </r>
  </si>
  <si>
    <r>
      <rPr>
        <sz val="10"/>
        <rFont val="ＭＳ Ｐゴシック"/>
        <family val="3"/>
        <charset val="128"/>
      </rPr>
      <t xml:space="preserve">8,731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(165 t)</t>
    </r>
  </si>
  <si>
    <r>
      <rPr>
        <sz val="10"/>
        <rFont val="ＭＳ Ｐゴシック"/>
        <family val="3"/>
        <charset val="128"/>
      </rPr>
      <t xml:space="preserve">2,831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(43 t)</t>
    </r>
  </si>
  <si>
    <r>
      <rPr>
        <sz val="10"/>
        <rFont val="ＭＳ Ｐゴシック"/>
        <family val="3"/>
        <charset val="128"/>
      </rPr>
      <t xml:space="preserve">8,182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(130 t)</t>
    </r>
  </si>
  <si>
    <r>
      <rPr>
        <sz val="10"/>
        <rFont val="WenQuanYi Zen Hei"/>
        <family val="2"/>
      </rPr>
      <t xml:space="preserve">パルパー移送止め　</t>
    </r>
    <r>
      <rPr>
        <sz val="10"/>
        <rFont val="ＭＳ Ｐゴシック"/>
        <family val="3"/>
        <charset val="128"/>
      </rPr>
      <t xml:space="preserve">19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11H)</t>
    </r>
  </si>
  <si>
    <r>
      <rPr>
        <sz val="11"/>
        <rFont val="ＭＳ Ｐゴシック"/>
        <family val="3"/>
        <charset val="128"/>
      </rPr>
      <t xml:space="preserve">5,698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(103 t)</t>
    </r>
  </si>
  <si>
    <r>
      <rPr>
        <sz val="11"/>
        <rFont val="ＭＳ Ｐゴシック"/>
        <family val="3"/>
        <charset val="128"/>
      </rPr>
      <t xml:space="preserve">16,913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(295 t)</t>
    </r>
  </si>
  <si>
    <t xml:space="preserve">枠替え</t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</si>
  <si>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21H</t>
    </r>
    <r>
      <rPr>
        <sz val="10"/>
        <rFont val="WenQuanYi Zen Hei"/>
        <family val="2"/>
      </rPr>
      <t xml:space="preserve">）　・カッター応援</t>
    </r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</si>
  <si>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7H</t>
    </r>
    <r>
      <rPr>
        <sz val="10"/>
        <rFont val="WenQuanYi Zen Hei"/>
        <family val="2"/>
      </rPr>
      <t xml:space="preserve">）・胴張ホットメルト電磁弁交換　・選別ピンサーエアー漏れ修理継ぎ手交換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</si>
  <si>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79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</si>
  <si>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N-07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ナチュラル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</si>
  <si>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N-08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ナチュラル</t>
    </r>
    <r>
      <rPr>
        <sz val="10"/>
        <rFont val="ＭＳ Ｐゴシック"/>
        <family val="3"/>
        <charset val="128"/>
      </rPr>
      <t xml:space="preserve">EX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115</t>
    </r>
    <r>
      <rPr>
        <sz val="10"/>
        <rFont val="WenQuanYi Zen Hei"/>
        <family val="2"/>
      </rPr>
      <t xml:space="preserve">ｇ</t>
    </r>
  </si>
  <si>
    <t xml:space="preserve">連続欠陥</t>
  </si>
  <si>
    <r>
      <rPr>
        <sz val="10"/>
        <rFont val="ＭＳ Ｐゴシック"/>
        <family val="3"/>
        <charset val="128"/>
      </rPr>
      <t xml:space="preserve">N-09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</si>
  <si>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N-06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ナチュラル　</t>
    </r>
    <r>
      <rPr>
        <sz val="10"/>
        <rFont val="ＭＳ Ｐゴシック"/>
        <family val="3"/>
        <charset val="128"/>
      </rPr>
      <t xml:space="preserve">92</t>
    </r>
    <r>
      <rPr>
        <sz val="10"/>
        <rFont val="WenQuanYi Zen Hei"/>
        <family val="2"/>
      </rPr>
      <t xml:space="preserve">ｇ</t>
    </r>
  </si>
  <si>
    <r>
      <rPr>
        <sz val="10"/>
        <rFont val="WenQuanYi Zen Hei"/>
        <family val="2"/>
      </rPr>
      <t xml:space="preserve">各</t>
    </r>
    <r>
      <rPr>
        <sz val="10"/>
        <rFont val="ＭＳ Ｐゴシック"/>
        <family val="3"/>
        <charset val="128"/>
      </rPr>
      <t xml:space="preserve">S/C</t>
    </r>
    <r>
      <rPr>
        <sz val="10"/>
        <rFont val="WenQuanYi Zen Hei"/>
        <family val="2"/>
      </rPr>
      <t xml:space="preserve">清掃　包装機試運転</t>
    </r>
  </si>
  <si>
    <r>
      <rPr>
        <sz val="10"/>
        <rFont val="WenQuanYi Zen Hei"/>
        <family val="2"/>
      </rPr>
      <t xml:space="preserve">製品待ち　　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40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　計</t>
    </r>
    <r>
      <rPr>
        <sz val="10"/>
        <rFont val="ＭＳ Ｐゴシック"/>
        <family val="3"/>
        <charset val="128"/>
      </rPr>
      <t xml:space="preserve">1H50M</t>
    </r>
  </si>
  <si>
    <t xml:space="preserve">再包６本（製品倉庫依頼品）</t>
  </si>
  <si>
    <t xml:space="preserve">各所ｼﾘﾝﾀﾞｰﾅｯｸﾙ部給脂</t>
  </si>
  <si>
    <r>
      <rPr>
        <sz val="10"/>
        <rFont val="WenQuanYi Zen Hei"/>
        <family val="2"/>
      </rPr>
      <t xml:space="preserve">製品待ち　　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　</t>
    </r>
    <r>
      <rPr>
        <sz val="10"/>
        <rFont val="ＭＳ Ｐゴシック"/>
        <family val="3"/>
        <charset val="128"/>
      </rPr>
      <t xml:space="preserve">2H</t>
    </r>
  </si>
  <si>
    <r>
      <rPr>
        <sz val="9"/>
        <rFont val="ＭＳ Ｐゴシック"/>
        <family val="3"/>
        <charset val="128"/>
      </rPr>
      <t xml:space="preserve">60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100m</t>
    </r>
  </si>
  <si>
    <t xml:space="preserve">110m</t>
  </si>
  <si>
    <r>
      <rPr>
        <sz val="9"/>
        <rFont val="ＭＳ Ｐゴシック"/>
        <family val="3"/>
        <charset val="128"/>
      </rPr>
      <t xml:space="preserve">100</t>
    </r>
    <r>
      <rPr>
        <sz val="9"/>
        <rFont val="WenQuanYi Zen Hei"/>
        <family val="2"/>
      </rPr>
      <t xml:space="preserve">ｍ</t>
    </r>
  </si>
  <si>
    <t xml:space="preserve">135m</t>
  </si>
  <si>
    <r>
      <rPr>
        <sz val="9"/>
        <rFont val="ＭＳ Ｐゴシック"/>
        <family val="3"/>
        <charset val="128"/>
      </rPr>
      <t xml:space="preserve">130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</si>
  <si>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3,194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(77 t)</t>
    </r>
  </si>
  <si>
    <r>
      <rPr>
        <sz val="10"/>
        <rFont val="ＭＳ Ｐゴシック"/>
        <family val="3"/>
        <charset val="128"/>
      </rPr>
      <t xml:space="preserve">11,925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(242 t)</t>
    </r>
  </si>
  <si>
    <r>
      <rPr>
        <sz val="10"/>
        <rFont val="ＭＳ Ｐゴシック"/>
        <family val="3"/>
        <charset val="128"/>
      </rPr>
      <t xml:space="preserve">4,540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(79 t)</t>
    </r>
  </si>
  <si>
    <r>
      <rPr>
        <sz val="10"/>
        <rFont val="ＭＳ Ｐゴシック"/>
        <family val="3"/>
        <charset val="128"/>
      </rPr>
      <t xml:space="preserve">12,722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(209 t)</t>
    </r>
  </si>
  <si>
    <r>
      <rPr>
        <sz val="10"/>
        <rFont val="WenQuanYi Zen Hei"/>
        <family val="2"/>
      </rPr>
      <t xml:space="preserve">移送止め 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 (8H30M)</t>
    </r>
    <r>
      <rPr>
        <sz val="10"/>
        <rFont val="WenQuanYi Zen Hei"/>
        <family val="2"/>
      </rPr>
      <t xml:space="preserve">、長期休転 </t>
    </r>
    <r>
      <rPr>
        <sz val="10"/>
        <rFont val="ＭＳ Ｐゴシック"/>
        <family val="3"/>
        <charset val="128"/>
      </rPr>
      <t xml:space="preserve">21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(9H)</t>
    </r>
  </si>
  <si>
    <r>
      <rPr>
        <sz val="11"/>
        <rFont val="ＭＳ Ｐゴシック"/>
        <family val="3"/>
        <charset val="128"/>
      </rPr>
      <t xml:space="preserve">7,734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(156 t)</t>
    </r>
  </si>
  <si>
    <r>
      <rPr>
        <sz val="11"/>
        <rFont val="ＭＳ Ｐゴシック"/>
        <family val="3"/>
        <charset val="128"/>
      </rPr>
      <t xml:space="preserve">24,647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(451 t)</t>
    </r>
  </si>
  <si>
    <r>
      <rPr>
        <sz val="10"/>
        <rFont val="ＭＳ Ｐゴシック"/>
        <family val="3"/>
        <charset val="128"/>
      </rPr>
      <t xml:space="preserve">1,636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(29 t)</t>
    </r>
  </si>
  <si>
    <r>
      <rPr>
        <sz val="10"/>
        <rFont val="ＭＳ Ｐゴシック"/>
        <family val="3"/>
        <charset val="128"/>
      </rPr>
      <t xml:space="preserve">466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 t)</t>
    </r>
  </si>
  <si>
    <r>
      <rPr>
        <sz val="10"/>
        <rFont val="ＭＳ Ｐゴシック"/>
        <family val="3"/>
        <charset val="128"/>
      </rPr>
      <t xml:space="preserve">2,102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(38 t)</t>
    </r>
  </si>
  <si>
    <t xml:space="preserve">青紙</t>
  </si>
  <si>
    <t xml:space="preserve">セリ傷</t>
  </si>
  <si>
    <t xml:space="preserve">紙ズレ</t>
  </si>
  <si>
    <t xml:space="preserve">重欠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</si>
  <si>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</si>
  <si>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N-09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</si>
  <si>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N-10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75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</si>
  <si>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20:30_</t>
    </r>
    <r>
      <rPr>
        <sz val="10"/>
        <rFont val="WenQuanYi Zen Hei"/>
        <family val="2"/>
      </rPr>
      <t xml:space="preserve">包装機運転開始</t>
    </r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</si>
  <si>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</t>
    </r>
  </si>
  <si>
    <t xml:space="preserve">ｷｸ</t>
  </si>
  <si>
    <t xml:space="preserve">60→100m</t>
  </si>
  <si>
    <t xml:space="preserve">90m</t>
  </si>
  <si>
    <t xml:space="preserve">115m</t>
  </si>
  <si>
    <r>
      <rPr>
        <sz val="9"/>
        <rFont val="ＭＳ Ｐゴシック"/>
        <family val="3"/>
        <charset val="128"/>
      </rPr>
      <t xml:space="preserve">110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130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</si>
  <si>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2,660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(52 t)</t>
    </r>
  </si>
  <si>
    <r>
      <rPr>
        <sz val="10"/>
        <rFont val="ＭＳ Ｐゴシック"/>
        <family val="3"/>
        <charset val="128"/>
      </rPr>
      <t xml:space="preserve">14,585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(294 t)</t>
    </r>
  </si>
  <si>
    <r>
      <rPr>
        <sz val="10"/>
        <rFont val="ＭＳ Ｐゴシック"/>
        <family val="3"/>
        <charset val="128"/>
      </rPr>
      <t xml:space="preserve">3,093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(59 t)</t>
    </r>
  </si>
  <si>
    <r>
      <rPr>
        <sz val="10"/>
        <rFont val="ＭＳ Ｐゴシック"/>
        <family val="3"/>
        <charset val="128"/>
      </rPr>
      <t xml:space="preserve">15,815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(268 t)</t>
    </r>
  </si>
  <si>
    <r>
      <rPr>
        <sz val="11"/>
        <rFont val="ＭＳ Ｐゴシック"/>
        <family val="3"/>
        <charset val="128"/>
      </rPr>
      <t xml:space="preserve">5,753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(111 t)</t>
    </r>
  </si>
  <si>
    <r>
      <rPr>
        <sz val="11"/>
        <rFont val="ＭＳ Ｐゴシック"/>
        <family val="3"/>
        <charset val="128"/>
      </rPr>
      <t xml:space="preserve">30,400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(562 t)</t>
    </r>
  </si>
  <si>
    <t xml:space="preserve">　　</t>
  </si>
  <si>
    <t xml:space="preserve">荷姿不良</t>
  </si>
  <si>
    <t xml:space="preserve">くっつき</t>
  </si>
  <si>
    <t xml:space="preserve">寸法不良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</si>
  <si>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26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</si>
  <si>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N-11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</si>
  <si>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N-16</t>
    </r>
    <r>
      <rPr>
        <sz val="10"/>
        <rFont val="WenQuanYi Zen Hei"/>
        <family val="2"/>
      </rPr>
      <t xml:space="preserve">　ユーライト　</t>
    </r>
    <r>
      <rPr>
        <sz val="10"/>
        <rFont val="ＭＳ Ｐゴシック"/>
        <family val="3"/>
        <charset val="128"/>
      </rPr>
      <t xml:space="preserve">81.4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</si>
  <si>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連続欠陥、</t>
    </r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、シワ、水飛散</t>
    </r>
  </si>
  <si>
    <r>
      <rPr>
        <sz val="10"/>
        <rFont val="ＭＳ Ｐゴシック"/>
        <family val="3"/>
        <charset val="128"/>
      </rPr>
      <t xml:space="preserve">N-34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ｇ</t>
    </r>
  </si>
  <si>
    <r>
      <rPr>
        <sz val="10"/>
        <rFont val="WenQuanYi Zen Hei"/>
        <family val="2"/>
      </rPr>
      <t xml:space="preserve">紙管入荷待ち　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1H</t>
    </r>
    <r>
      <rPr>
        <sz val="10"/>
        <rFont val="WenQuanYi Zen Hei"/>
        <family val="2"/>
      </rPr>
      <t xml:space="preserve">停止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</si>
  <si>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1H</t>
    </r>
  </si>
  <si>
    <t xml:space="preserve">Y1</t>
  </si>
  <si>
    <r>
      <rPr>
        <sz val="10"/>
        <rFont val="ＭＳ Ｐゴシック"/>
        <family val="3"/>
        <charset val="128"/>
      </rPr>
      <t xml:space="preserve">5,148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(77 t)</t>
    </r>
  </si>
  <si>
    <r>
      <rPr>
        <sz val="10"/>
        <rFont val="ＭＳ Ｐゴシック"/>
        <family val="3"/>
        <charset val="128"/>
      </rPr>
      <t xml:space="preserve">19,733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(371 t)</t>
    </r>
  </si>
  <si>
    <r>
      <rPr>
        <sz val="10"/>
        <rFont val="ＭＳ Ｐゴシック"/>
        <family val="3"/>
        <charset val="128"/>
      </rPr>
      <t xml:space="preserve">2,848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(47 t)</t>
    </r>
  </si>
  <si>
    <r>
      <rPr>
        <sz val="10"/>
        <rFont val="ＭＳ Ｐゴシック"/>
        <family val="3"/>
        <charset val="128"/>
      </rPr>
      <t xml:space="preserve">18,663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(314 t)</t>
    </r>
  </si>
  <si>
    <r>
      <rPr>
        <sz val="11"/>
        <rFont val="ＭＳ Ｐゴシック"/>
        <family val="3"/>
        <charset val="128"/>
      </rPr>
      <t xml:space="preserve">7,996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(123 t)</t>
    </r>
  </si>
  <si>
    <r>
      <rPr>
        <sz val="11"/>
        <rFont val="ＭＳ Ｐゴシック"/>
        <family val="3"/>
        <charset val="128"/>
      </rPr>
      <t xml:space="preserve">38,396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(685 t)</t>
    </r>
  </si>
  <si>
    <r>
      <rPr>
        <sz val="10"/>
        <rFont val="WenQuanYi Zen Hei"/>
        <family val="2"/>
      </rPr>
      <t xml:space="preserve">　　・</t>
    </r>
    <r>
      <rPr>
        <sz val="10"/>
        <rFont val="ＭＳ Ｐゴシック"/>
        <family val="3"/>
        <charset val="128"/>
      </rPr>
      <t xml:space="preserve">S</t>
    </r>
    <r>
      <rPr>
        <sz val="10"/>
        <rFont val="WenQuanYi Zen Hei"/>
        <family val="2"/>
      </rPr>
      <t xml:space="preserve">側ベイクライト取替 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ﾀﾞｲﾜｴﾝｼﾞﾆｱﾘﾝｸﾞ</t>
    </r>
    <r>
      <rPr>
        <sz val="10"/>
        <rFont val="ＭＳ Ｐゴシック"/>
        <family val="3"/>
        <charset val="128"/>
      </rPr>
      <t xml:space="preserve">)</t>
    </r>
    <r>
      <rPr>
        <sz val="10"/>
        <rFont val="WenQuanYi Zen Hei"/>
        <family val="2"/>
      </rPr>
      <t xml:space="preserve">　　・ウォームロール取替（松本鉄工）</t>
    </r>
  </si>
  <si>
    <t xml:space="preserve">タイヤマーク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</si>
  <si>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</si>
  <si>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N-11 </t>
    </r>
    <r>
      <rPr>
        <sz val="10"/>
        <rFont val="WenQuanYi Zen Hei"/>
        <family val="2"/>
      </rPr>
      <t xml:space="preserve">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</si>
  <si>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N-17</t>
    </r>
    <r>
      <rPr>
        <sz val="10"/>
        <rFont val="WenQuanYi Zen Hei"/>
        <family val="2"/>
      </rPr>
      <t xml:space="preserve">　オフリンユーライト　</t>
    </r>
    <r>
      <rPr>
        <sz val="10"/>
        <rFont val="ＭＳ Ｐゴシック"/>
        <family val="3"/>
        <charset val="128"/>
      </rPr>
      <t xml:space="preserve">81.4</t>
    </r>
    <r>
      <rPr>
        <sz val="10"/>
        <rFont val="WenQuanYi Zen Hei"/>
        <family val="2"/>
      </rPr>
      <t xml:space="preserve">ｇ</t>
    </r>
  </si>
  <si>
    <r>
      <rPr>
        <sz val="11"/>
        <rFont val="ＭＳ Ｐゴシック"/>
        <family val="3"/>
        <charset val="128"/>
      </rPr>
      <t xml:space="preserve">P,</t>
    </r>
    <r>
      <rPr>
        <sz val="11"/>
        <rFont val="WenQuanYi Zen Hei"/>
        <family val="2"/>
      </rPr>
      <t xml:space="preserve">シワ、油、連続欠陥</t>
    </r>
  </si>
  <si>
    <t xml:space="preserve">内当挿入昇降不良 上昇昇降高圧電磁弁交換</t>
  </si>
  <si>
    <r>
      <rPr>
        <sz val="10"/>
        <rFont val="ＭＳ Ｐゴシック"/>
        <family val="3"/>
        <charset val="128"/>
      </rPr>
      <t xml:space="preserve">6:20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6:50 (0.5H)</t>
    </r>
  </si>
  <si>
    <t xml:space="preserve">表面包装糊ロール巻付きﾌｨｰﾄﾞﾛｰﾙ開閉電磁弁交換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</si>
  <si>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ステーション（</t>
    </r>
    <r>
      <rPr>
        <sz val="10"/>
        <rFont val="ＭＳ Ｐゴシック"/>
        <family val="3"/>
        <charset val="128"/>
      </rPr>
      <t xml:space="preserve">F</t>
    </r>
    <r>
      <rPr>
        <sz val="10"/>
        <rFont val="WenQuanYi Zen Hei"/>
        <family val="2"/>
      </rPr>
      <t xml:space="preserve">側）ヘッド交換　（自室）　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45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45M</t>
    </r>
    <r>
      <rPr>
        <sz val="10"/>
        <rFont val="WenQuanYi Zen Hei"/>
        <family val="2"/>
      </rPr>
      <t xml:space="preserve">停止</t>
    </r>
  </si>
  <si>
    <r>
      <rPr>
        <sz val="10"/>
        <rFont val="ＭＳ Ｐゴシック"/>
        <family val="3"/>
        <charset val="128"/>
      </rPr>
      <t xml:space="preserve">20:30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21:30 (1H)</t>
    </r>
  </si>
  <si>
    <r>
      <rPr>
        <sz val="10"/>
        <rFont val="WenQuanYi Zen Hei"/>
        <family val="2"/>
      </rPr>
      <t xml:space="preserve">外側ステーションスイッチ</t>
    </r>
    <r>
      <rPr>
        <sz val="10"/>
        <rFont val="ＭＳ Ｐゴシック"/>
        <family val="3"/>
        <charset val="128"/>
      </rPr>
      <t xml:space="preserve">BOX</t>
    </r>
    <r>
      <rPr>
        <sz val="10"/>
        <rFont val="WenQuanYi Zen Hei"/>
        <family val="2"/>
      </rPr>
      <t xml:space="preserve">動作確認（電気）　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20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50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30M</t>
    </r>
    <r>
      <rPr>
        <sz val="10"/>
        <rFont val="WenQuanYi Zen Hei"/>
        <family val="2"/>
      </rPr>
      <t xml:space="preserve">停止</t>
    </r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</si>
  <si>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～＃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ステーション　チャックノーズボルト交換　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30M</t>
    </r>
    <r>
      <rPr>
        <sz val="10"/>
        <rFont val="WenQuanYi Zen Hei"/>
        <family val="2"/>
      </rPr>
      <t xml:space="preserve">停止</t>
    </r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</si>
  <si>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</si>
  <si>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t xml:space="preserve">80m</t>
  </si>
  <si>
    <t xml:space="preserve">969×625</t>
  </si>
  <si>
    <r>
      <rPr>
        <sz val="9"/>
        <rFont val="ＭＳ Ｐゴシック"/>
        <family val="3"/>
        <charset val="128"/>
      </rPr>
      <t xml:space="preserve">120</t>
    </r>
    <r>
      <rPr>
        <sz val="9"/>
        <rFont val="WenQuanYi Zen Hei"/>
        <family val="2"/>
      </rPr>
      <t xml:space="preserve">ｍ</t>
    </r>
  </si>
  <si>
    <t xml:space="preserve">120m</t>
  </si>
  <si>
    <r>
      <rPr>
        <sz val="10"/>
        <rFont val="ＭＳ Ｐゴシック"/>
        <family val="3"/>
        <charset val="128"/>
      </rPr>
      <t xml:space="preserve">2,816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(45 t)</t>
    </r>
  </si>
  <si>
    <r>
      <rPr>
        <sz val="10"/>
        <rFont val="ＭＳ Ｐゴシック"/>
        <family val="3"/>
        <charset val="128"/>
      </rPr>
      <t xml:space="preserve">22,549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(416 t)</t>
    </r>
  </si>
  <si>
    <r>
      <rPr>
        <sz val="10"/>
        <rFont val="ＭＳ Ｐゴシック"/>
        <family val="3"/>
        <charset val="128"/>
      </rPr>
      <t xml:space="preserve">5,466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(85 t)</t>
    </r>
  </si>
  <si>
    <r>
      <rPr>
        <sz val="10"/>
        <rFont val="ＭＳ Ｐゴシック"/>
        <family val="3"/>
        <charset val="128"/>
      </rPr>
      <t xml:space="preserve">24,129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(400 t)</t>
    </r>
  </si>
  <si>
    <r>
      <rPr>
        <sz val="11"/>
        <rFont val="ＭＳ Ｐゴシック"/>
        <family val="3"/>
        <charset val="128"/>
      </rPr>
      <t xml:space="preserve">8,282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(131 t)</t>
    </r>
  </si>
  <si>
    <r>
      <rPr>
        <sz val="11"/>
        <rFont val="ＭＳ Ｐゴシック"/>
        <family val="3"/>
        <charset val="128"/>
      </rPr>
      <t xml:space="preserve">46,678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(816 t)</t>
    </r>
  </si>
  <si>
    <r>
      <rPr>
        <sz val="10"/>
        <rFont val="ＭＳ Ｐゴシック"/>
        <family val="3"/>
        <charset val="128"/>
      </rPr>
      <t xml:space="preserve">S</t>
    </r>
    <r>
      <rPr>
        <sz val="10"/>
        <rFont val="WenQuanYi Zen Hei"/>
        <family val="2"/>
      </rPr>
      <t xml:space="preserve">ボトムロールガイド板ベークライト取替（ダイワ）、</t>
    </r>
  </si>
  <si>
    <t xml:space="preserve">早送りコロフェルト貼り替え、作業標準作成、ギャップレス支点ピンオーバーホール</t>
  </si>
  <si>
    <r>
      <rPr>
        <sz val="10"/>
        <rFont val="ＭＳ Ｐゴシック"/>
        <family val="3"/>
        <charset val="128"/>
      </rPr>
      <t xml:space="preserve">110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 t)</t>
    </r>
  </si>
  <si>
    <r>
      <rPr>
        <sz val="10"/>
        <rFont val="ＭＳ Ｐゴシック"/>
        <family val="3"/>
        <charset val="128"/>
      </rPr>
      <t xml:space="preserve">1,746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(31 t)</t>
    </r>
  </si>
  <si>
    <r>
      <rPr>
        <sz val="10"/>
        <rFont val="ＭＳ Ｐゴシック"/>
        <family val="3"/>
        <charset val="128"/>
      </rPr>
      <t xml:space="preserve">2,212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(39 t)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</si>
  <si>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24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</si>
  <si>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N-12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79.1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</si>
  <si>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N-17</t>
    </r>
    <r>
      <rPr>
        <sz val="10"/>
        <rFont val="WenQuanYi Zen Hei"/>
        <family val="2"/>
      </rPr>
      <t xml:space="preserve">　オフリンユーライト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81.4</t>
    </r>
    <r>
      <rPr>
        <sz val="10"/>
        <rFont val="WenQuanYi Zen Hei"/>
        <family val="2"/>
      </rPr>
      <t xml:space="preserve">ｇ</t>
    </r>
  </si>
  <si>
    <r>
      <rPr>
        <sz val="11"/>
        <rFont val="ＭＳ Ｐゴシック"/>
        <family val="3"/>
        <charset val="128"/>
      </rPr>
      <t xml:space="preserve">S,</t>
    </r>
    <r>
      <rPr>
        <sz val="11"/>
        <rFont val="WenQuanYi Zen Hei"/>
        <family val="2"/>
      </rPr>
      <t xml:space="preserve">目玉、サビ、油、青欠陥、水飛散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</si>
  <si>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23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1H15M</t>
    </r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</si>
  <si>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19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</si>
  <si>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t xml:space="preserve">ﾕｰﾗｲﾄ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</si>
  <si>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19</t>
    </r>
  </si>
  <si>
    <t xml:space="preserve">81.4</t>
  </si>
  <si>
    <t xml:space="preserve">858×638</t>
  </si>
  <si>
    <r>
      <rPr>
        <sz val="9"/>
        <rFont val="ＭＳ Ｐゴシック"/>
        <family val="3"/>
        <charset val="128"/>
      </rPr>
      <t xml:space="preserve">85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</si>
  <si>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135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</si>
  <si>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3,732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(65 t)</t>
    </r>
  </si>
  <si>
    <r>
      <rPr>
        <sz val="10"/>
        <rFont val="ＭＳ Ｐゴシック"/>
        <family val="3"/>
        <charset val="128"/>
      </rPr>
      <t xml:space="preserve">26,281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(481 t)</t>
    </r>
  </si>
  <si>
    <r>
      <rPr>
        <sz val="10"/>
        <rFont val="ＭＳ Ｐゴシック"/>
        <family val="3"/>
        <charset val="128"/>
      </rPr>
      <t xml:space="preserve">4,758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(85 t)</t>
    </r>
  </si>
  <si>
    <r>
      <rPr>
        <sz val="10"/>
        <rFont val="ＭＳ Ｐゴシック"/>
        <family val="3"/>
        <charset val="128"/>
      </rPr>
      <t xml:space="preserve">28,887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(484 t)</t>
    </r>
  </si>
  <si>
    <r>
      <rPr>
        <sz val="11"/>
        <rFont val="ＭＳ Ｐゴシック"/>
        <family val="3"/>
        <charset val="128"/>
      </rPr>
      <t xml:space="preserve">8,490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(150 t)</t>
    </r>
  </si>
  <si>
    <r>
      <rPr>
        <sz val="11"/>
        <rFont val="ＭＳ Ｐゴシック"/>
        <family val="3"/>
        <charset val="128"/>
      </rPr>
      <t xml:space="preserve">55,168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(965 t)</t>
    </r>
  </si>
  <si>
    <t xml:space="preserve">Ｓ側ボトムロールベイクライト取り替え（ダイワ）</t>
  </si>
  <si>
    <t xml:space="preserve">作業標準作成、ブロアーフィルター清掃</t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</si>
  <si>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4AGF</t>
    </r>
    <r>
      <rPr>
        <sz val="9"/>
        <rFont val="WenQuanYi Zen Hei"/>
        <family val="2"/>
      </rPr>
      <t xml:space="preserve">復旧ﾃｽﾄ（ﾄﾖﾀ</t>
    </r>
    <r>
      <rPr>
        <sz val="9"/>
        <rFont val="ＭＳ Ｐゴシック"/>
        <family val="3"/>
        <charset val="128"/>
      </rPr>
      <t xml:space="preserve">L&amp;F</t>
    </r>
    <r>
      <rPr>
        <sz val="9"/>
        <rFont val="WenQuanYi Zen Hei"/>
        <family val="2"/>
      </rPr>
      <t xml:space="preserve">）</t>
    </r>
    <r>
      <rPr>
        <sz val="9"/>
        <rFont val="ＭＳ Ｐゴシック"/>
        <family val="3"/>
        <charset val="128"/>
      </rPr>
      <t xml:space="preserve">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50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05</t>
    </r>
  </si>
  <si>
    <r>
      <rPr>
        <sz val="9"/>
        <rFont val="ＭＳ Ｐゴシック"/>
        <family val="3"/>
        <charset val="128"/>
      </rPr>
      <t xml:space="preserve">AGF1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4</t>
    </r>
    <r>
      <rPr>
        <sz val="9"/>
        <rFont val="WenQuanYi Zen Hei"/>
        <family val="2"/>
      </rPr>
      <t xml:space="preserve">号車休車</t>
    </r>
  </si>
  <si>
    <t xml:space="preserve">巻ｼﾞﾜ</t>
  </si>
  <si>
    <t xml:space="preserve">花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</si>
  <si>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22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</si>
  <si>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N-13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84.9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</si>
  <si>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N-14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104.7</t>
    </r>
    <r>
      <rPr>
        <sz val="10"/>
        <rFont val="WenQuanYi Zen Hei"/>
        <family val="2"/>
      </rPr>
      <t xml:space="preserve">ｇ</t>
    </r>
  </si>
  <si>
    <t xml:space="preserve">タイコ</t>
  </si>
  <si>
    <t xml:space="preserve">ナワ</t>
  </si>
  <si>
    <t xml:space="preserve">油、汚れ、虫、スキップ、水飛散</t>
  </si>
  <si>
    <r>
      <rPr>
        <sz val="10"/>
        <rFont val="WenQuanYi Zen Hei"/>
        <family val="2"/>
      </rPr>
      <t xml:space="preserve">休憩室エアコン水漏れ修理 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工作係・岩国機工</t>
    </r>
    <r>
      <rPr>
        <sz val="10"/>
        <rFont val="ＭＳ Ｐゴシック"/>
        <family val="3"/>
        <charset val="128"/>
      </rPr>
      <t xml:space="preserve">)</t>
    </r>
    <r>
      <rPr>
        <sz val="10"/>
        <rFont val="WenQuanYi Zen Hei"/>
        <family val="2"/>
      </rPr>
      <t xml:space="preserve">完了</t>
    </r>
  </si>
  <si>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巻</t>
    </r>
    <r>
      <rPr>
        <sz val="10"/>
        <rFont val="ＭＳ Ｐゴシック"/>
        <family val="3"/>
        <charset val="128"/>
      </rPr>
      <t xml:space="preserve">_</t>
    </r>
    <r>
      <rPr>
        <sz val="10"/>
        <rFont val="WenQuanYi Zen Hei"/>
        <family val="2"/>
      </rPr>
      <t xml:space="preserve">特記事項なし</t>
    </r>
  </si>
  <si>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巻</t>
    </r>
    <r>
      <rPr>
        <sz val="10"/>
        <rFont val="ＭＳ Ｐゴシック"/>
        <family val="3"/>
        <charset val="128"/>
      </rPr>
      <t xml:space="preserve">_</t>
    </r>
    <r>
      <rPr>
        <sz val="10"/>
        <rFont val="WenQuanYi Zen Hei"/>
        <family val="2"/>
      </rPr>
      <t xml:space="preserve">包装紙糊ﾛｰﾙ巻き付き製品糊付き損紙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本　</t>
    </r>
    <r>
      <rPr>
        <sz val="10"/>
        <rFont val="ＭＳ Ｐゴシック"/>
        <family val="3"/>
        <charset val="128"/>
      </rPr>
      <t xml:space="preserve">812</t>
    </r>
    <r>
      <rPr>
        <sz val="10"/>
        <rFont val="WenQuanYi Zen Hei"/>
        <family val="2"/>
      </rPr>
      <t xml:space="preserve">㎏</t>
    </r>
  </si>
  <si>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巻</t>
    </r>
    <r>
      <rPr>
        <sz val="10"/>
        <rFont val="ＭＳ Ｐゴシック"/>
        <family val="3"/>
        <charset val="128"/>
      </rPr>
      <t xml:space="preserve">_</t>
    </r>
    <r>
      <rPr>
        <sz val="10"/>
        <rFont val="WenQuanYi Zen Hei"/>
        <family val="2"/>
      </rPr>
      <t xml:space="preserve">包装紙糊ﾛｰﾙ除去 </t>
    </r>
    <r>
      <rPr>
        <sz val="10"/>
        <rFont val="ＭＳ Ｐゴシック"/>
        <family val="3"/>
        <charset val="128"/>
      </rPr>
      <t xml:space="preserve">9:20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50 (0.5H)</t>
    </r>
  </si>
  <si>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巻</t>
    </r>
    <r>
      <rPr>
        <sz val="10"/>
        <rFont val="ＭＳ Ｐゴシック"/>
        <family val="3"/>
        <charset val="128"/>
      </rPr>
      <t xml:space="preserve">_</t>
    </r>
    <r>
      <rPr>
        <sz val="10"/>
        <rFont val="WenQuanYi Zen Hei"/>
        <family val="2"/>
      </rPr>
      <t xml:space="preserve">ﾗﾍﾞﾗｰｸｯｼｮﾝﾛｰﾙｼﾘﾝﾀﾞｰ動作不良 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保全係・工作係</t>
    </r>
    <r>
      <rPr>
        <sz val="10"/>
        <rFont val="ＭＳ Ｐゴシック"/>
        <family val="3"/>
        <charset val="128"/>
      </rPr>
      <t xml:space="preserve">)</t>
    </r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</si>
  <si>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6F</t>
    </r>
    <r>
      <rPr>
        <sz val="10"/>
        <rFont val="WenQuanYi Zen Hei"/>
        <family val="2"/>
      </rPr>
      <t xml:space="preserve">側</t>
    </r>
    <r>
      <rPr>
        <sz val="10"/>
        <rFont val="ＭＳ Ｐゴシック"/>
        <family val="3"/>
        <charset val="128"/>
      </rPr>
      <t xml:space="preserve">S/T</t>
    </r>
    <r>
      <rPr>
        <sz val="10"/>
        <rFont val="WenQuanYi Zen Hei"/>
        <family val="2"/>
      </rPr>
      <t xml:space="preserve">ヘッド交換、＃</t>
    </r>
    <r>
      <rPr>
        <sz val="10"/>
        <rFont val="ＭＳ Ｐゴシック"/>
        <family val="3"/>
        <charset val="128"/>
      </rPr>
      <t xml:space="preserve">7D</t>
    </r>
    <r>
      <rPr>
        <sz val="10"/>
        <rFont val="WenQuanYi Zen Hei"/>
        <family val="2"/>
      </rPr>
      <t xml:space="preserve">側</t>
    </r>
    <r>
      <rPr>
        <sz val="10"/>
        <rFont val="ＭＳ Ｐゴシック"/>
        <family val="3"/>
        <charset val="128"/>
      </rPr>
      <t xml:space="preserve">S/T</t>
    </r>
    <r>
      <rPr>
        <sz val="10"/>
        <rFont val="WenQuanYi Zen Hei"/>
        <family val="2"/>
      </rPr>
      <t xml:space="preserve">ピニオンギヤ交換（ダイワ）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50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40M</t>
    </r>
    <r>
      <rPr>
        <sz val="10"/>
        <rFont val="WenQuanYi Zen Hei"/>
        <family val="2"/>
      </rPr>
      <t xml:space="preserve">停止</t>
    </r>
  </si>
  <si>
    <r>
      <rPr>
        <sz val="10"/>
        <rFont val="ＭＳ Ｐゴシック"/>
        <family val="3"/>
        <charset val="128"/>
      </rPr>
      <t xml:space="preserve">16:40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19:20 (2H40M) ◆</t>
    </r>
    <r>
      <rPr>
        <sz val="10"/>
        <rFont val="WenQuanYi Zen Hei"/>
        <family val="2"/>
      </rPr>
      <t xml:space="preserve">仮対応</t>
    </r>
    <r>
      <rPr>
        <sz val="10"/>
        <rFont val="ＭＳ Ｐゴシック"/>
        <family val="3"/>
        <charset val="128"/>
      </rPr>
      <t xml:space="preserve">:</t>
    </r>
    <r>
      <rPr>
        <sz val="10"/>
        <rFont val="WenQuanYi Zen Hei"/>
        <family val="2"/>
      </rPr>
      <t xml:space="preserve">エア抜きバルブ取付</t>
    </r>
  </si>
  <si>
    <t xml:space="preserve">※操作側ｼﾘﾝﾀﾞｰ取替予定。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</si>
  <si>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5D</t>
    </r>
    <r>
      <rPr>
        <sz val="10"/>
        <rFont val="WenQuanYi Zen Hei"/>
        <family val="2"/>
      </rPr>
      <t xml:space="preserve">側</t>
    </r>
    <r>
      <rPr>
        <sz val="10"/>
        <rFont val="ＭＳ Ｐゴシック"/>
        <family val="3"/>
        <charset val="128"/>
      </rPr>
      <t xml:space="preserve">S/T</t>
    </r>
    <r>
      <rPr>
        <sz val="10"/>
        <rFont val="WenQuanYi Zen Hei"/>
        <family val="2"/>
      </rPr>
      <t xml:space="preserve">ピニオンギヤ交換（ダイワ）　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50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40M</t>
    </r>
    <r>
      <rPr>
        <sz val="10"/>
        <rFont val="WenQuanYi Zen Hei"/>
        <family val="2"/>
      </rPr>
      <t xml:space="preserve">停止</t>
    </r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</si>
  <si>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</si>
  <si>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t xml:space="preserve">ｵｰﾛﾗ</t>
  </si>
  <si>
    <t xml:space="preserve">79.1</t>
  </si>
  <si>
    <r>
      <rPr>
        <sz val="10"/>
        <rFont val="ＭＳ Ｐゴシック"/>
        <family val="3"/>
        <charset val="128"/>
      </rPr>
      <t xml:space="preserve">2,924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(62 t)</t>
    </r>
  </si>
  <si>
    <r>
      <rPr>
        <sz val="10"/>
        <rFont val="ＭＳ Ｐゴシック"/>
        <family val="3"/>
        <charset val="128"/>
      </rPr>
      <t xml:space="preserve">29,205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(543 t)</t>
    </r>
  </si>
  <si>
    <r>
      <rPr>
        <sz val="10"/>
        <rFont val="ＭＳ Ｐゴシック"/>
        <family val="3"/>
        <charset val="128"/>
      </rPr>
      <t xml:space="preserve">2,990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(54 t)</t>
    </r>
  </si>
  <si>
    <r>
      <rPr>
        <sz val="10"/>
        <rFont val="ＭＳ Ｐゴシック"/>
        <family val="3"/>
        <charset val="128"/>
      </rPr>
      <t xml:space="preserve">31,877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(538 t)</t>
    </r>
  </si>
  <si>
    <r>
      <rPr>
        <sz val="11"/>
        <rFont val="ＭＳ Ｐゴシック"/>
        <family val="3"/>
        <charset val="128"/>
      </rPr>
      <t xml:space="preserve">5,914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(115 t)</t>
    </r>
  </si>
  <si>
    <r>
      <rPr>
        <sz val="11"/>
        <rFont val="ＭＳ Ｐゴシック"/>
        <family val="3"/>
        <charset val="128"/>
      </rPr>
      <t xml:space="preserve">61,082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(1,081 t)</t>
    </r>
  </si>
  <si>
    <r>
      <rPr>
        <sz val="10"/>
        <rFont val="WenQuanYi Zen Hei"/>
        <family val="2"/>
      </rPr>
      <t xml:space="preserve">全スリッター交換、パレット置き場清掃、</t>
    </r>
    <r>
      <rPr>
        <sz val="10"/>
        <rFont val="ＭＳ Ｐゴシック"/>
        <family val="3"/>
        <charset val="128"/>
      </rPr>
      <t xml:space="preserve">S</t>
    </r>
    <r>
      <rPr>
        <sz val="10"/>
        <rFont val="WenQuanYi Zen Hei"/>
        <family val="2"/>
      </rPr>
      <t xml:space="preserve">ボトムガイダ―隙間調整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</si>
  <si>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4AGF</t>
    </r>
    <r>
      <rPr>
        <sz val="9"/>
        <rFont val="WenQuanYi Zen Hei"/>
        <family val="2"/>
      </rPr>
      <t xml:space="preserve">復旧ﾃｽﾄ（ﾄﾖﾀ</t>
    </r>
    <r>
      <rPr>
        <sz val="9"/>
        <rFont val="ＭＳ Ｐゴシック"/>
        <family val="3"/>
        <charset val="128"/>
      </rPr>
      <t xml:space="preserve">L&amp;F</t>
    </r>
    <r>
      <rPr>
        <sz val="9"/>
        <rFont val="WenQuanYi Zen Hei"/>
        <family val="2"/>
      </rPr>
      <t xml:space="preserve">）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10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</si>
  <si>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2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6AGF</t>
    </r>
    <r>
      <rPr>
        <sz val="9"/>
        <rFont val="WenQuanYi Zen Hei"/>
        <family val="2"/>
      </rPr>
      <t xml:space="preserve">　自動搬送中に</t>
    </r>
    <r>
      <rPr>
        <sz val="9"/>
        <rFont val="ＭＳ Ｐゴシック"/>
        <family val="3"/>
        <charset val="128"/>
      </rPr>
      <t xml:space="preserve">AGF</t>
    </r>
    <r>
      <rPr>
        <sz val="9"/>
        <rFont val="WenQuanYi Zen Hei"/>
        <family val="2"/>
      </rPr>
      <t xml:space="preserve">同士が接触するトラブル発生　</t>
    </r>
    <r>
      <rPr>
        <sz val="9"/>
        <rFont val="ＭＳ Ｐゴシック"/>
        <family val="3"/>
        <charset val="128"/>
      </rPr>
      <t xml:space="preserve">5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45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</si>
  <si>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#1C/T</t>
    </r>
    <r>
      <rPr>
        <sz val="9"/>
        <rFont val="WenQuanYi Zen Hei"/>
        <family val="2"/>
      </rPr>
      <t xml:space="preserve">給脂作業（朝日鉄工）</t>
    </r>
    <r>
      <rPr>
        <sz val="9"/>
        <rFont val="ＭＳ Ｐゴシック"/>
        <family val="3"/>
        <charset val="128"/>
      </rPr>
      <t xml:space="preserve">8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45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</si>
  <si>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9"/>
        <rFont val="ＭＳ Ｐゴシック"/>
        <family val="3"/>
        <charset val="128"/>
      </rPr>
      <t xml:space="preserve">AGF1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4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号車休車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</si>
  <si>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</si>
  <si>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N-15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</si>
  <si>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t xml:space="preserve">原反シワ</t>
  </si>
  <si>
    <t xml:space="preserve">汚れ、目玉、カラーフレーク、マーカー飛散</t>
  </si>
  <si>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巻</t>
    </r>
    <r>
      <rPr>
        <sz val="10"/>
        <rFont val="ＭＳ Ｐゴシック"/>
        <family val="3"/>
        <charset val="128"/>
      </rPr>
      <t xml:space="preserve">_</t>
    </r>
    <r>
      <rPr>
        <sz val="10"/>
        <rFont val="WenQuanYi Zen Hei"/>
        <family val="2"/>
      </rPr>
      <t xml:space="preserve">ﾗﾍﾞﾗｰ ｸｯｼｮﾝﾛｰﾙｼﾘﾝﾀﾞｰ取替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工作・ﾀﾞｲﾜ</t>
    </r>
    <r>
      <rPr>
        <sz val="10"/>
        <rFont val="ＭＳ Ｐゴシック"/>
        <family val="3"/>
        <charset val="128"/>
      </rPr>
      <t xml:space="preserve">)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</si>
  <si>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40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1H10M</t>
    </r>
  </si>
  <si>
    <r>
      <rPr>
        <sz val="10"/>
        <rFont val="ＭＳ Ｐゴシック"/>
        <family val="3"/>
        <charset val="128"/>
      </rPr>
      <t xml:space="preserve">8:30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10:00 (1H30M) </t>
    </r>
  </si>
  <si>
    <t xml:space="preserve">84.9</t>
  </si>
  <si>
    <t xml:space="preserve">104.7</t>
  </si>
  <si>
    <t xml:space="preserve">95m</t>
  </si>
  <si>
    <r>
      <rPr>
        <sz val="10"/>
        <rFont val="ＭＳ Ｐゴシック"/>
        <family val="3"/>
        <charset val="128"/>
      </rPr>
      <t xml:space="preserve">2,049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(46 t)</t>
    </r>
  </si>
  <si>
    <r>
      <rPr>
        <sz val="10"/>
        <rFont val="ＭＳ Ｐゴシック"/>
        <family val="3"/>
        <charset val="128"/>
      </rPr>
      <t xml:space="preserve">31,254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(589 t)</t>
    </r>
  </si>
  <si>
    <r>
      <rPr>
        <sz val="10"/>
        <rFont val="ＭＳ Ｐゴシック"/>
        <family val="3"/>
        <charset val="128"/>
      </rPr>
      <t xml:space="preserve">3,574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(61 t)</t>
    </r>
  </si>
  <si>
    <r>
      <rPr>
        <sz val="10"/>
        <rFont val="ＭＳ Ｐゴシック"/>
        <family val="3"/>
        <charset val="128"/>
      </rPr>
      <t xml:space="preserve">35,451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(599 t)</t>
    </r>
  </si>
  <si>
    <r>
      <rPr>
        <sz val="11"/>
        <rFont val="ＭＳ Ｐゴシック"/>
        <family val="3"/>
        <charset val="128"/>
      </rPr>
      <t xml:space="preserve">5,623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(107 t)</t>
    </r>
  </si>
  <si>
    <r>
      <rPr>
        <sz val="11"/>
        <rFont val="ＭＳ Ｐゴシック"/>
        <family val="3"/>
        <charset val="128"/>
      </rPr>
      <t xml:space="preserve">66,705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(1,188 t)</t>
    </r>
  </si>
  <si>
    <r>
      <rPr>
        <sz val="10"/>
        <rFont val="WenQuanYi Zen Hei"/>
        <family val="2"/>
      </rPr>
      <t xml:space="preserve">操作側・駆動側リフタースプロケット修理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ダイワ</t>
    </r>
    <r>
      <rPr>
        <sz val="10"/>
        <rFont val="ＭＳ Ｐゴシック"/>
        <family val="3"/>
        <charset val="128"/>
      </rPr>
      <t xml:space="preserve">)</t>
    </r>
    <r>
      <rPr>
        <sz val="10"/>
        <rFont val="WenQuanYi Zen Hei"/>
        <family val="2"/>
      </rPr>
      <t xml:space="preserve">、更衣室掃除、損紙断裁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</si>
  <si>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5CR</t>
    </r>
    <r>
      <rPr>
        <sz val="9"/>
        <rFont val="WenQuanYi Zen Hei"/>
        <family val="2"/>
      </rPr>
      <t xml:space="preserve">仕上各機器給脂（朝日）</t>
    </r>
    <r>
      <rPr>
        <sz val="9"/>
        <rFont val="ＭＳ Ｐゴシック"/>
        <family val="3"/>
        <charset val="128"/>
      </rPr>
      <t xml:space="preserve">8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40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</si>
  <si>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#2</t>
    </r>
    <r>
      <rPr>
        <sz val="9"/>
        <rFont val="WenQuanYi Zen Hei"/>
        <family val="2"/>
      </rPr>
      <t xml:space="preserve">平包機</t>
    </r>
    <r>
      <rPr>
        <sz val="9"/>
        <rFont val="ＭＳ Ｐゴシック"/>
        <family val="3"/>
        <charset val="128"/>
      </rPr>
      <t xml:space="preserve">_Y</t>
    </r>
    <r>
      <rPr>
        <sz val="9"/>
        <rFont val="WenQuanYi Zen Hei"/>
        <family val="2"/>
      </rPr>
      <t xml:space="preserve">目ﾗﾍﾞﾗｰ動作不良点検修理（ｼｽﾃﾑ</t>
    </r>
    <r>
      <rPr>
        <sz val="9"/>
        <rFont val="ＭＳ Ｐゴシック"/>
        <family val="3"/>
        <charset val="128"/>
      </rPr>
      <t xml:space="preserve">G</t>
    </r>
    <r>
      <rPr>
        <sz val="9"/>
        <rFont val="WenQuanYi Zen Hei"/>
        <family val="2"/>
      </rPr>
      <t xml:space="preserve">）</t>
    </r>
    <r>
      <rPr>
        <sz val="9"/>
        <rFont val="ＭＳ Ｐゴシック"/>
        <family val="3"/>
        <charset val="128"/>
      </rPr>
      <t xml:space="preserve">13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17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</si>
  <si>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6AGF</t>
    </r>
    <r>
      <rPr>
        <sz val="9"/>
        <rFont val="WenQuanYi Zen Hei"/>
        <family val="2"/>
      </rPr>
      <t xml:space="preserve">走行中に停止する為、休車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</si>
  <si>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1AGF</t>
    </r>
    <r>
      <rPr>
        <sz val="9"/>
        <rFont val="WenQuanYi Zen Hei"/>
        <family val="2"/>
      </rPr>
      <t xml:space="preserve">復旧（ﾄﾖﾀ</t>
    </r>
    <r>
      <rPr>
        <sz val="9"/>
        <rFont val="ＭＳ Ｐゴシック"/>
        <family val="3"/>
        <charset val="128"/>
      </rPr>
      <t xml:space="preserve">L&amp;F</t>
    </r>
    <r>
      <rPr>
        <sz val="9"/>
        <rFont val="WenQuanYi Zen Hei"/>
        <family val="2"/>
      </rPr>
      <t xml:space="preserve">）</t>
    </r>
    <r>
      <rPr>
        <sz val="9"/>
        <rFont val="ＭＳ Ｐゴシック"/>
        <family val="3"/>
        <charset val="128"/>
      </rPr>
      <t xml:space="preserve">16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16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45</t>
    </r>
  </si>
  <si>
    <r>
      <rPr>
        <sz val="9"/>
        <rFont val="ＭＳ Ｐゴシック"/>
        <family val="3"/>
        <charset val="128"/>
      </rPr>
      <t xml:space="preserve">AGF4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号車休車</t>
    </r>
  </si>
  <si>
    <t xml:space="preserve">継目じわ</t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</si>
  <si>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7:00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7:00 (21H) </t>
    </r>
    <r>
      <rPr>
        <sz val="10"/>
        <rFont val="WenQuanYi Zen Hei"/>
        <family val="2"/>
      </rPr>
      <t xml:space="preserve">カッター損紙カット応援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</si>
  <si>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(7H)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</si>
  <si>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0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</si>
  <si>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N-18</t>
    </r>
    <r>
      <rPr>
        <sz val="10"/>
        <rFont val="WenQuanYi Zen Hei"/>
        <family val="2"/>
      </rPr>
      <t xml:space="preserve">　オフ輪ユーライト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104.7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</si>
  <si>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N-19</t>
    </r>
    <r>
      <rPr>
        <sz val="10"/>
        <rFont val="WenQuanYi Zen Hei"/>
        <family val="2"/>
      </rPr>
      <t xml:space="preserve">　オフ輪ユーライト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</si>
  <si>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t xml:space="preserve">シワ、マーカー飛散</t>
  </si>
  <si>
    <r>
      <rPr>
        <sz val="10"/>
        <rFont val="WenQuanYi Zen Hei"/>
        <family val="2"/>
      </rPr>
      <t xml:space="preserve">Ｎ－１５　オーロラコート　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</si>
  <si>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t xml:space="preserve">ニップ圧、背圧異常に伴う外側背圧サーボ交換、合わせ込み（保全・電気）　</t>
  </si>
  <si>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21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40</t>
    </r>
    <r>
      <rPr>
        <sz val="10"/>
        <rFont val="WenQuanYi Zen Hei"/>
        <family val="2"/>
      </rPr>
      <t xml:space="preserve">　　計</t>
    </r>
    <r>
      <rPr>
        <sz val="10"/>
        <rFont val="ＭＳ Ｐゴシック"/>
        <family val="3"/>
        <charset val="128"/>
      </rPr>
      <t xml:space="preserve">8H25M</t>
    </r>
    <r>
      <rPr>
        <sz val="10"/>
        <rFont val="WenQuanYi Zen Hei"/>
        <family val="2"/>
      </rPr>
      <t xml:space="preserve">停止</t>
    </r>
  </si>
  <si>
    <r>
      <rPr>
        <sz val="10"/>
        <rFont val="WenQuanYi Zen Hei"/>
        <family val="2"/>
      </rPr>
      <t xml:space="preserve">エスプリ</t>
    </r>
    <r>
      <rPr>
        <sz val="10"/>
        <rFont val="ＭＳ Ｐゴシック"/>
        <family val="3"/>
        <charset val="128"/>
      </rPr>
      <t xml:space="preserve">FP</t>
    </r>
    <r>
      <rPr>
        <sz val="10"/>
        <rFont val="WenQuanYi Zen Hei"/>
        <family val="2"/>
      </rPr>
      <t xml:space="preserve">原紙</t>
    </r>
    <r>
      <rPr>
        <sz val="10"/>
        <rFont val="ＭＳ Ｐゴシック"/>
        <family val="3"/>
        <charset val="128"/>
      </rPr>
      <t xml:space="preserve">68.6</t>
    </r>
    <r>
      <rPr>
        <sz val="10"/>
        <rFont val="WenQuanYi Zen Hei"/>
        <family val="2"/>
      </rPr>
      <t xml:space="preserve">ｇ</t>
    </r>
  </si>
  <si>
    <t xml:space="preserve">シワ</t>
  </si>
  <si>
    <t xml:space="preserve">127.9</t>
  </si>
  <si>
    <t xml:space="preserve">M-03</t>
  </si>
  <si>
    <r>
      <rPr>
        <sz val="9"/>
        <rFont val="ＭＳ Ｐゴシック"/>
        <family val="3"/>
        <charset val="128"/>
      </rPr>
      <t xml:space="preserve">NEO</t>
    </r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160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X4</t>
    </r>
  </si>
  <si>
    <t xml:space="preserve">X4</t>
  </si>
  <si>
    <t xml:space="preserve">875X1220T3</t>
  </si>
  <si>
    <t xml:space="preserve">875X610Y3</t>
  </si>
  <si>
    <r>
      <rPr>
        <sz val="9"/>
        <rFont val="ＭＳ Ｐゴシック"/>
        <family val="3"/>
        <charset val="128"/>
      </rPr>
      <t xml:space="preserve">145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</si>
  <si>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5,787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(104 t)</t>
    </r>
  </si>
  <si>
    <r>
      <rPr>
        <sz val="10"/>
        <rFont val="ＭＳ Ｐゴシック"/>
        <family val="3"/>
        <charset val="128"/>
      </rPr>
      <t xml:space="preserve">37,041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(693 t)</t>
    </r>
  </si>
  <si>
    <r>
      <rPr>
        <sz val="10"/>
        <rFont val="ＭＳ Ｐゴシック"/>
        <family val="3"/>
        <charset val="128"/>
      </rPr>
      <t xml:space="preserve">3,343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(58 t)</t>
    </r>
  </si>
  <si>
    <r>
      <rPr>
        <sz val="10"/>
        <rFont val="ＭＳ Ｐゴシック"/>
        <family val="3"/>
        <charset val="128"/>
      </rPr>
      <t xml:space="preserve">38,794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(657 t)</t>
    </r>
  </si>
  <si>
    <r>
      <rPr>
        <sz val="10"/>
        <rFont val="WenQuanYi Zen Hei"/>
        <family val="2"/>
      </rPr>
      <t xml:space="preserve">休転 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(10H)</t>
    </r>
  </si>
  <si>
    <r>
      <rPr>
        <sz val="11"/>
        <rFont val="ＭＳ Ｐゴシック"/>
        <family val="3"/>
        <charset val="128"/>
      </rPr>
      <t xml:space="preserve">9,130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(162 t)</t>
    </r>
  </si>
  <si>
    <r>
      <rPr>
        <sz val="11"/>
        <rFont val="ＭＳ Ｐゴシック"/>
        <family val="3"/>
        <charset val="128"/>
      </rPr>
      <t xml:space="preserve">75,835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(1,350 t)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</si>
  <si>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7:00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(21H) </t>
    </r>
    <r>
      <rPr>
        <sz val="10"/>
        <rFont val="WenQuanYi Zen Hei"/>
        <family val="2"/>
      </rPr>
      <t xml:space="preserve">カッター応援</t>
    </r>
  </si>
  <si>
    <t xml:space="preserve">角折れ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</si>
  <si>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78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28</t>
    </r>
    <r>
      <rPr>
        <sz val="10"/>
        <rFont val="WenQuanYi Zen Hei"/>
        <family val="2"/>
      </rPr>
      <t xml:space="preserve">台）</t>
    </r>
  </si>
  <si>
    <t xml:space="preserve">シワ、黒スジ、他</t>
  </si>
  <si>
    <r>
      <rPr>
        <sz val="10"/>
        <rFont val="ＭＳ Ｐゴシック"/>
        <family val="3"/>
        <charset val="128"/>
      </rPr>
      <t xml:space="preserve">RTC</t>
    </r>
    <r>
      <rPr>
        <sz val="10"/>
        <rFont val="WenQuanYi Zen Hei"/>
        <family val="2"/>
      </rPr>
      <t xml:space="preserve">用紙</t>
    </r>
    <r>
      <rPr>
        <sz val="10"/>
        <rFont val="ＭＳ Ｐゴシック"/>
        <family val="3"/>
        <charset val="128"/>
      </rPr>
      <t xml:space="preserve">75</t>
    </r>
    <r>
      <rPr>
        <sz val="10"/>
        <rFont val="WenQuanYi Zen Hei"/>
        <family val="2"/>
      </rPr>
      <t xml:space="preserve">ｇ</t>
    </r>
  </si>
  <si>
    <t xml:space="preserve">規格外</t>
  </si>
  <si>
    <t xml:space="preserve">MC</t>
  </si>
  <si>
    <t xml:space="preserve">NEO</t>
  </si>
  <si>
    <r>
      <rPr>
        <sz val="9"/>
        <rFont val="ＭＳ Ｐゴシック"/>
        <family val="3"/>
        <charset val="128"/>
      </rPr>
      <t xml:space="preserve">M-04</t>
    </r>
    <r>
      <rPr>
        <sz val="9"/>
        <rFont val="WenQuanYi Zen Hei"/>
        <family val="2"/>
      </rPr>
      <t xml:space="preserve">　ユーライト</t>
    </r>
  </si>
  <si>
    <r>
      <rPr>
        <sz val="9"/>
        <rFont val="ＭＳ Ｐゴシック"/>
        <family val="3"/>
        <charset val="128"/>
      </rPr>
      <t xml:space="preserve">160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X4</t>
    </r>
  </si>
  <si>
    <t xml:space="preserve">×4</t>
  </si>
  <si>
    <r>
      <rPr>
        <sz val="9"/>
        <rFont val="ＭＳ Ｐゴシック"/>
        <family val="3"/>
        <charset val="128"/>
      </rPr>
      <t xml:space="preserve">127.9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×5</t>
    </r>
  </si>
  <si>
    <t xml:space="preserve">×5</t>
  </si>
  <si>
    <r>
      <rPr>
        <sz val="9"/>
        <rFont val="WenQuanYi Zen Hei"/>
        <family val="2"/>
      </rPr>
      <t xml:space="preserve">ｷｸ</t>
    </r>
    <r>
      <rPr>
        <sz val="9"/>
        <rFont val="ＭＳ Ｐゴシック"/>
        <family val="3"/>
        <charset val="128"/>
      </rPr>
      <t xml:space="preserve">T2</t>
    </r>
  </si>
  <si>
    <t xml:space="preserve">570×870T2</t>
  </si>
  <si>
    <t xml:space="preserve">4/6Y1</t>
  </si>
  <si>
    <t xml:space="preserve">875X605Y3</t>
  </si>
  <si>
    <t xml:space="preserve">875×605Y2</t>
  </si>
  <si>
    <r>
      <rPr>
        <sz val="9"/>
        <rFont val="WenQuanYi Zen Hei"/>
        <family val="2"/>
      </rPr>
      <t xml:space="preserve">ｷｸ</t>
    </r>
    <r>
      <rPr>
        <sz val="9"/>
        <rFont val="ＭＳ Ｐゴシック"/>
        <family val="3"/>
        <charset val="128"/>
      </rPr>
      <t xml:space="preserve">Y2</t>
    </r>
  </si>
  <si>
    <r>
      <rPr>
        <sz val="10"/>
        <rFont val="ＭＳ Ｐゴシック"/>
        <family val="3"/>
        <charset val="128"/>
      </rPr>
      <t xml:space="preserve">5,018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(85 t)</t>
    </r>
  </si>
  <si>
    <r>
      <rPr>
        <sz val="10"/>
        <rFont val="ＭＳ Ｐゴシック"/>
        <family val="3"/>
        <charset val="128"/>
      </rPr>
      <t xml:space="preserve">42,059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(778 t)</t>
    </r>
  </si>
  <si>
    <r>
      <rPr>
        <sz val="10"/>
        <rFont val="ＭＳ Ｐゴシック"/>
        <family val="3"/>
        <charset val="128"/>
      </rPr>
      <t xml:space="preserve">2,836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(63 t)</t>
    </r>
  </si>
  <si>
    <r>
      <rPr>
        <sz val="10"/>
        <rFont val="ＭＳ Ｐゴシック"/>
        <family val="3"/>
        <charset val="128"/>
      </rPr>
      <t xml:space="preserve">41,630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(720 t)</t>
    </r>
  </si>
  <si>
    <r>
      <rPr>
        <sz val="11"/>
        <rFont val="ＭＳ Ｐゴシック"/>
        <family val="3"/>
        <charset val="128"/>
      </rPr>
      <t xml:space="preserve">7,854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(148 t)</t>
    </r>
  </si>
  <si>
    <r>
      <rPr>
        <sz val="11"/>
        <rFont val="ＭＳ Ｐゴシック"/>
        <family val="3"/>
        <charset val="128"/>
      </rPr>
      <t xml:space="preserve">83,689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(1,498 t)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</si>
  <si>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1AGF_</t>
    </r>
    <r>
      <rPr>
        <sz val="9"/>
        <rFont val="WenQuanYi Zen Hei"/>
        <family val="2"/>
      </rPr>
      <t xml:space="preserve">ｴﾝｺｰﾀﾞｰ断線発報の為休車（Ｃ番）</t>
    </r>
  </si>
  <si>
    <r>
      <rPr>
        <sz val="10"/>
        <rFont val="ＭＳ Ｐゴシック"/>
        <family val="3"/>
        <charset val="128"/>
      </rPr>
      <t xml:space="preserve">1,737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(34 t)</t>
    </r>
  </si>
  <si>
    <r>
      <rPr>
        <sz val="10"/>
        <rFont val="ＭＳ Ｐゴシック"/>
        <family val="3"/>
        <charset val="128"/>
      </rPr>
      <t xml:space="preserve">3,483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(65 t)</t>
    </r>
  </si>
  <si>
    <r>
      <rPr>
        <sz val="10"/>
        <rFont val="ＭＳ Ｐゴシック"/>
        <family val="3"/>
        <charset val="128"/>
      </rPr>
      <t xml:space="preserve">3,949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(74 t)</t>
    </r>
  </si>
  <si>
    <t xml:space="preserve">伸び</t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</si>
  <si>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7:00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15:00 (7H) </t>
    </r>
    <r>
      <rPr>
        <sz val="10"/>
        <rFont val="WenQuanYi Zen Hei"/>
        <family val="2"/>
      </rPr>
      <t xml:space="preserve">カッター応援</t>
    </r>
  </si>
  <si>
    <t xml:space="preserve">当り傷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</si>
  <si>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191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45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</si>
  <si>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</si>
  <si>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N-20</t>
    </r>
    <r>
      <rPr>
        <sz val="10"/>
        <rFont val="WenQuanYi Zen Hei"/>
        <family val="2"/>
      </rPr>
      <t xml:space="preserve">　アルティマックス　</t>
    </r>
    <r>
      <rPr>
        <sz val="10"/>
        <rFont val="ＭＳ Ｐゴシック"/>
        <family val="3"/>
        <charset val="128"/>
      </rPr>
      <t xml:space="preserve">90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</si>
  <si>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N-21</t>
    </r>
    <r>
      <rPr>
        <sz val="10"/>
        <rFont val="WenQuanYi Zen Hei"/>
        <family val="2"/>
      </rPr>
      <t xml:space="preserve">　アルティマックス　</t>
    </r>
    <r>
      <rPr>
        <sz val="10"/>
        <rFont val="ＭＳ Ｐゴシック"/>
        <family val="3"/>
        <charset val="128"/>
      </rPr>
      <t xml:space="preserve">110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</si>
  <si>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N-22</t>
    </r>
    <r>
      <rPr>
        <sz val="10"/>
        <rFont val="WenQuanYi Zen Hei"/>
        <family val="2"/>
      </rPr>
      <t xml:space="preserve">　アルティマックス　</t>
    </r>
    <r>
      <rPr>
        <sz val="10"/>
        <rFont val="ＭＳ Ｐゴシック"/>
        <family val="3"/>
        <charset val="128"/>
      </rPr>
      <t xml:space="preserve">135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</si>
  <si>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黒スジ、</t>
    </r>
    <r>
      <rPr>
        <sz val="11"/>
        <rFont val="ＭＳ Ｐゴシック"/>
        <family val="3"/>
        <charset val="128"/>
      </rPr>
      <t xml:space="preserve">P,</t>
    </r>
    <r>
      <rPr>
        <sz val="11"/>
        <rFont val="WenQuanYi Zen Hei"/>
        <family val="2"/>
      </rPr>
      <t xml:space="preserve">他</t>
    </r>
  </si>
  <si>
    <t xml:space="preserve">表面包装外装＃２ｽﾀﾝﾄﾞﾌｨｰﾄﾞﾛｰﾙﾘﾚｰ交換 停止ﾛｽなし</t>
  </si>
  <si>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8:30</t>
    </r>
  </si>
  <si>
    <t xml:space="preserve">断紙</t>
  </si>
  <si>
    <t xml:space="preserve">分割不良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</si>
  <si>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8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</t>
    </r>
  </si>
  <si>
    <r>
      <rPr>
        <sz val="9"/>
        <rFont val="ＭＳ Ｐゴシック"/>
        <family val="3"/>
        <charset val="128"/>
      </rPr>
      <t xml:space="preserve">M-04</t>
    </r>
    <r>
      <rPr>
        <sz val="9"/>
        <rFont val="WenQuanYi Zen Hei"/>
        <family val="2"/>
      </rPr>
      <t xml:space="preserve">　ﾕｰﾗｲﾄ</t>
    </r>
  </si>
  <si>
    <r>
      <rPr>
        <sz val="9"/>
        <rFont val="ＭＳ Ｐゴシック"/>
        <family val="3"/>
        <charset val="128"/>
      </rPr>
      <t xml:space="preserve">M-05</t>
    </r>
    <r>
      <rPr>
        <sz val="9"/>
        <rFont val="WenQuanYi Zen Hei"/>
        <family val="2"/>
      </rPr>
      <t xml:space="preserve">　ﾕｰﾗｲﾄ</t>
    </r>
  </si>
  <si>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18</t>
    </r>
  </si>
  <si>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×5</t>
    </r>
  </si>
  <si>
    <r>
      <rPr>
        <sz val="9"/>
        <rFont val="ＭＳ Ｐゴシック"/>
        <family val="3"/>
        <charset val="128"/>
      </rPr>
      <t xml:space="preserve">104.7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×7</t>
    </r>
  </si>
  <si>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×7</t>
    </r>
  </si>
  <si>
    <r>
      <rPr>
        <sz val="9"/>
        <rFont val="WenQuanYi Zen Hei"/>
        <family val="2"/>
      </rPr>
      <t xml:space="preserve">ｷｸ</t>
    </r>
    <r>
      <rPr>
        <sz val="9"/>
        <rFont val="ＭＳ Ｐゴシック"/>
        <family val="3"/>
        <charset val="128"/>
      </rPr>
      <t xml:space="preserve">T5</t>
    </r>
  </si>
  <si>
    <r>
      <rPr>
        <sz val="9"/>
        <rFont val="WenQuanYi Zen Hei"/>
        <family val="2"/>
      </rPr>
      <t xml:space="preserve">ｷｸ</t>
    </r>
    <r>
      <rPr>
        <sz val="9"/>
        <rFont val="ＭＳ Ｐゴシック"/>
        <family val="3"/>
        <charset val="128"/>
      </rPr>
      <t xml:space="preserve">Y3</t>
    </r>
  </si>
  <si>
    <r>
      <rPr>
        <sz val="9"/>
        <rFont val="ＭＳ Ｐゴシック"/>
        <family val="3"/>
        <charset val="128"/>
      </rPr>
      <t xml:space="preserve">115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135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</si>
  <si>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3,093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(45 t)</t>
    </r>
  </si>
  <si>
    <r>
      <rPr>
        <sz val="10"/>
        <rFont val="ＭＳ Ｐゴシック"/>
        <family val="3"/>
        <charset val="128"/>
      </rPr>
      <t xml:space="preserve">45,152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(823 t)</t>
    </r>
  </si>
  <si>
    <r>
      <rPr>
        <sz val="10"/>
        <rFont val="ＭＳ Ｐゴシック"/>
        <family val="3"/>
        <charset val="128"/>
      </rPr>
      <t xml:space="preserve">2,740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(51 t)</t>
    </r>
  </si>
  <si>
    <r>
      <rPr>
        <sz val="10"/>
        <rFont val="ＭＳ Ｐゴシック"/>
        <family val="3"/>
        <charset val="128"/>
      </rPr>
      <t xml:space="preserve">44,370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(771 t)</t>
    </r>
  </si>
  <si>
    <r>
      <rPr>
        <sz val="11"/>
        <rFont val="ＭＳ Ｐゴシック"/>
        <family val="3"/>
        <charset val="128"/>
      </rPr>
      <t xml:space="preserve">5,833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(96 t)</t>
    </r>
  </si>
  <si>
    <r>
      <rPr>
        <sz val="11"/>
        <rFont val="ＭＳ Ｐゴシック"/>
        <family val="3"/>
        <charset val="128"/>
      </rPr>
      <t xml:space="preserve">89,522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(1,594 t)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</si>
  <si>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5CR</t>
    </r>
    <r>
      <rPr>
        <sz val="9"/>
        <rFont val="WenQuanYi Zen Hei"/>
        <family val="2"/>
      </rPr>
      <t xml:space="preserve">仕上各機器給脂作業（朝日）</t>
    </r>
    <r>
      <rPr>
        <sz val="9"/>
        <rFont val="ＭＳ Ｐゴシック"/>
        <family val="3"/>
        <charset val="128"/>
      </rPr>
      <t xml:space="preserve">8:40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10:00</t>
    </r>
  </si>
  <si>
    <r>
      <rPr>
        <sz val="8"/>
        <rFont val="WenQuanYi Zen Hei"/>
        <family val="2"/>
      </rPr>
      <t xml:space="preserve">・</t>
    </r>
    <r>
      <rPr>
        <sz val="8"/>
        <rFont val="ＭＳ Ｐゴシック"/>
        <family val="3"/>
        <charset val="128"/>
      </rPr>
      <t xml:space="preserve">#1</t>
    </r>
    <r>
      <rPr>
        <sz val="8"/>
        <rFont val="WenQuanYi Zen Hei"/>
        <family val="2"/>
      </rPr>
      <t xml:space="preserve">平包機 ｲﾝﾌｨｰﾄﾞ部厚み検知ｾﾝｻｰ</t>
    </r>
    <r>
      <rPr>
        <sz val="8"/>
        <rFont val="ＭＳ Ｐゴシック"/>
        <family val="3"/>
        <charset val="128"/>
      </rPr>
      <t xml:space="preserve">(</t>
    </r>
    <r>
      <rPr>
        <sz val="8"/>
        <rFont val="WenQuanYi Zen Hei"/>
        <family val="2"/>
      </rPr>
      <t xml:space="preserve">上限ｾﾝｻｰ</t>
    </r>
    <r>
      <rPr>
        <sz val="8"/>
        <rFont val="ＭＳ Ｐゴシック"/>
        <family val="3"/>
        <charset val="128"/>
      </rPr>
      <t xml:space="preserve">)</t>
    </r>
    <r>
      <rPr>
        <sz val="8"/>
        <rFont val="WenQuanYi Zen Hei"/>
        <family val="2"/>
      </rPr>
      <t xml:space="preserve">取替</t>
    </r>
    <r>
      <rPr>
        <sz val="8"/>
        <rFont val="ＭＳ Ｐゴシック"/>
        <family val="3"/>
        <charset val="128"/>
      </rPr>
      <t xml:space="preserve">(</t>
    </r>
    <r>
      <rPr>
        <sz val="8"/>
        <rFont val="WenQuanYi Zen Hei"/>
        <family val="2"/>
      </rPr>
      <t xml:space="preserve">電気</t>
    </r>
    <r>
      <rPr>
        <sz val="8"/>
        <rFont val="ＭＳ Ｐゴシック"/>
        <family val="3"/>
        <charset val="128"/>
      </rPr>
      <t xml:space="preserve">)9:40</t>
    </r>
    <r>
      <rPr>
        <sz val="8"/>
        <rFont val="WenQuanYi Zen Hei"/>
        <family val="2"/>
      </rPr>
      <t xml:space="preserve">～</t>
    </r>
    <r>
      <rPr>
        <sz val="8"/>
        <rFont val="ＭＳ Ｐゴシック"/>
        <family val="3"/>
        <charset val="128"/>
      </rPr>
      <t xml:space="preserve">10:35</t>
    </r>
  </si>
  <si>
    <r>
      <rPr>
        <sz val="10"/>
        <rFont val="ＭＳ Ｐゴシック"/>
        <family val="3"/>
        <charset val="128"/>
      </rPr>
      <t xml:space="preserve">5,529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(108 t)</t>
    </r>
  </si>
  <si>
    <r>
      <rPr>
        <sz val="10"/>
        <rFont val="ＭＳ Ｐゴシック"/>
        <family val="3"/>
        <charset val="128"/>
      </rPr>
      <t xml:space="preserve">9,012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(173 t)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</si>
  <si>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1AGF</t>
    </r>
    <r>
      <rPr>
        <sz val="9"/>
        <rFont val="WenQuanYi Zen Hei"/>
        <family val="2"/>
      </rPr>
      <t xml:space="preserve">ｴﾝｺｰﾀﾞｰ取替（計装）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</si>
  <si>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6AGF</t>
    </r>
    <r>
      <rPr>
        <sz val="9"/>
        <rFont val="WenQuanYi Zen Hei"/>
        <family val="2"/>
      </rPr>
      <t xml:space="preserve">平包機側でテスト使用⇒通信ｴﾗｰ発生の為、休車（</t>
    </r>
    <r>
      <rPr>
        <sz val="9"/>
        <rFont val="ＭＳ Ｐゴシック"/>
        <family val="3"/>
        <charset val="128"/>
      </rPr>
      <t xml:space="preserve">C</t>
    </r>
    <r>
      <rPr>
        <sz val="9"/>
        <rFont val="WenQuanYi Zen Hei"/>
        <family val="2"/>
      </rPr>
      <t xml:space="preserve">番）</t>
    </r>
  </si>
  <si>
    <r>
      <rPr>
        <sz val="10"/>
        <rFont val="ＭＳ Ｐゴシック"/>
        <family val="3"/>
        <charset val="128"/>
      </rPr>
      <t xml:space="preserve">915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(19 t)</t>
    </r>
  </si>
  <si>
    <r>
      <rPr>
        <sz val="10"/>
        <rFont val="ＭＳ Ｐゴシック"/>
        <family val="3"/>
        <charset val="128"/>
      </rPr>
      <t xml:space="preserve">1,381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(28 t)</t>
    </r>
  </si>
  <si>
    <r>
      <rPr>
        <sz val="10"/>
        <rFont val="ＭＳ Ｐゴシック"/>
        <family val="3"/>
        <charset val="128"/>
      </rPr>
      <t xml:space="preserve">6,444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(127 t)</t>
    </r>
  </si>
  <si>
    <r>
      <rPr>
        <sz val="10"/>
        <rFont val="ＭＳ Ｐゴシック"/>
        <family val="3"/>
        <charset val="128"/>
      </rPr>
      <t xml:space="preserve">10,393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(201 t)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</si>
  <si>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11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12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</si>
  <si>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18</t>
    </r>
    <r>
      <rPr>
        <sz val="10"/>
        <rFont val="WenQuanYi Zen Hei"/>
        <family val="2"/>
      </rPr>
      <t xml:space="preserve">台（積上げ：</t>
    </r>
    <r>
      <rPr>
        <sz val="10"/>
        <rFont val="ＭＳ Ｐゴシック"/>
        <family val="3"/>
        <charset val="128"/>
      </rPr>
      <t xml:space="preserve">46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</si>
  <si>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35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</si>
  <si>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N-23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</si>
  <si>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N-25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92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</si>
  <si>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虫､</t>
    </r>
    <r>
      <rPr>
        <sz val="11"/>
        <rFont val="ＭＳ Ｐゴシック"/>
        <family val="3"/>
        <charset val="128"/>
      </rPr>
      <t xml:space="preserve">P,</t>
    </r>
    <r>
      <rPr>
        <sz val="11"/>
        <rFont val="WenQuanYi Zen Hei"/>
        <family val="2"/>
      </rPr>
      <t xml:space="preserve">油､ｽｷｯﾌﾟ､他</t>
    </r>
  </si>
  <si>
    <r>
      <rPr>
        <sz val="10"/>
        <rFont val="ＭＳ Ｐゴシック"/>
        <family val="3"/>
        <charset val="128"/>
      </rPr>
      <t xml:space="preserve">N-24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83</t>
    </r>
    <r>
      <rPr>
        <sz val="10"/>
        <rFont val="WenQuanYi Zen Hei"/>
        <family val="2"/>
      </rPr>
      <t xml:space="preserve">ｇ</t>
    </r>
  </si>
  <si>
    <t xml:space="preserve">ｱﾙﾃｨ</t>
  </si>
  <si>
    <t xml:space="preserve">90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</si>
  <si>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</t>
    </r>
  </si>
  <si>
    <t xml:space="preserve">110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</si>
  <si>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14</t>
    </r>
  </si>
  <si>
    <r>
      <rPr>
        <sz val="9"/>
        <rFont val="ＭＳ Ｐゴシック"/>
        <family val="3"/>
        <charset val="128"/>
      </rPr>
      <t xml:space="preserve">6-26</t>
    </r>
    <r>
      <rPr>
        <sz val="9"/>
        <rFont val="WenQuanYi Zen Hei"/>
        <family val="2"/>
      </rPr>
      <t xml:space="preserve">　上質</t>
    </r>
  </si>
  <si>
    <t xml:space="preserve">×7</t>
  </si>
  <si>
    <r>
      <rPr>
        <sz val="9"/>
        <rFont val="ＭＳ Ｐゴシック"/>
        <family val="3"/>
        <charset val="128"/>
      </rPr>
      <t xml:space="preserve">104.7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×6</t>
    </r>
  </si>
  <si>
    <t xml:space="preserve">×6</t>
  </si>
  <si>
    <r>
      <rPr>
        <sz val="9"/>
        <rFont val="ＭＳ Ｐゴシック"/>
        <family val="3"/>
        <charset val="128"/>
      </rPr>
      <t xml:space="preserve">A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T5</t>
    </r>
  </si>
  <si>
    <r>
      <rPr>
        <sz val="10"/>
        <rFont val="ＭＳ Ｐゴシック"/>
        <family val="3"/>
        <charset val="128"/>
      </rPr>
      <t xml:space="preserve">4,889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(72 t)</t>
    </r>
  </si>
  <si>
    <r>
      <rPr>
        <sz val="10"/>
        <rFont val="ＭＳ Ｐゴシック"/>
        <family val="3"/>
        <charset val="128"/>
      </rPr>
      <t xml:space="preserve">50,041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(895 t)</t>
    </r>
  </si>
  <si>
    <r>
      <rPr>
        <sz val="10"/>
        <rFont val="ＭＳ Ｐゴシック"/>
        <family val="3"/>
        <charset val="128"/>
      </rPr>
      <t xml:space="preserve">3,636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(63 t)</t>
    </r>
  </si>
  <si>
    <r>
      <rPr>
        <sz val="10"/>
        <rFont val="ＭＳ Ｐゴシック"/>
        <family val="3"/>
        <charset val="128"/>
      </rPr>
      <t xml:space="preserve">48,006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(834 t)</t>
    </r>
  </si>
  <si>
    <r>
      <rPr>
        <sz val="11"/>
        <rFont val="ＭＳ Ｐゴシック"/>
        <family val="3"/>
        <charset val="128"/>
      </rPr>
      <t xml:space="preserve">8,525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(135 t)</t>
    </r>
  </si>
  <si>
    <r>
      <rPr>
        <sz val="11"/>
        <rFont val="ＭＳ Ｐゴシック"/>
        <family val="3"/>
        <charset val="128"/>
      </rPr>
      <t xml:space="preserve">98,047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(1,729 t)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</si>
  <si>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#3C/T</t>
    </r>
    <r>
      <rPr>
        <sz val="9"/>
        <rFont val="WenQuanYi Zen Hei"/>
        <family val="2"/>
      </rPr>
      <t xml:space="preserve">ｽﾘｯﾀｰﾓｰﾀｰ点検手入れ</t>
    </r>
    <r>
      <rPr>
        <sz val="9"/>
        <rFont val="ＭＳ Ｐゴシック"/>
        <family val="3"/>
        <charset val="128"/>
      </rPr>
      <t xml:space="preserve">(</t>
    </r>
    <r>
      <rPr>
        <sz val="9"/>
        <rFont val="WenQuanYi Zen Hei"/>
        <family val="2"/>
      </rPr>
      <t xml:space="preserve">電気</t>
    </r>
    <r>
      <rPr>
        <sz val="9"/>
        <rFont val="ＭＳ Ｐゴシック"/>
        <family val="3"/>
        <charset val="128"/>
      </rPr>
      <t xml:space="preserve">)9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50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14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05</t>
    </r>
  </si>
  <si>
    <r>
      <rPr>
        <sz val="10"/>
        <rFont val="ＭＳ Ｐゴシック"/>
        <family val="3"/>
        <charset val="128"/>
      </rPr>
      <t xml:space="preserve">4,578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(71 t)</t>
    </r>
  </si>
  <si>
    <r>
      <rPr>
        <sz val="10"/>
        <rFont val="ＭＳ Ｐゴシック"/>
        <family val="3"/>
        <charset val="128"/>
      </rPr>
      <t xml:space="preserve">13,590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(243 t)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</si>
  <si>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#3C/T</t>
    </r>
    <r>
      <rPr>
        <sz val="9"/>
        <rFont val="WenQuanYi Zen Hei"/>
        <family val="2"/>
      </rPr>
      <t xml:space="preserve">主操作盤ﾀｯﾁﾊﾟﾈﾙ取替</t>
    </r>
    <r>
      <rPr>
        <sz val="9"/>
        <rFont val="ＭＳ Ｐゴシック"/>
        <family val="3"/>
        <charset val="128"/>
      </rPr>
      <t xml:space="preserve">(</t>
    </r>
    <r>
      <rPr>
        <sz val="9"/>
        <rFont val="WenQuanYi Zen Hei"/>
        <family val="2"/>
      </rPr>
      <t xml:space="preserve">電気</t>
    </r>
    <r>
      <rPr>
        <sz val="9"/>
        <rFont val="ＭＳ Ｐゴシック"/>
        <family val="3"/>
        <charset val="128"/>
      </rPr>
      <t xml:space="preserve">)9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50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14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05</t>
    </r>
  </si>
  <si>
    <r>
      <rPr>
        <sz val="9"/>
        <rFont val="ＭＳ Ｐゴシック"/>
        <family val="3"/>
        <charset val="128"/>
      </rPr>
      <t xml:space="preserve">AGF4,6</t>
    </r>
    <r>
      <rPr>
        <sz val="9"/>
        <rFont val="WenQuanYi Zen Hei"/>
        <family val="2"/>
      </rPr>
      <t xml:space="preserve">号車休車</t>
    </r>
  </si>
  <si>
    <r>
      <rPr>
        <sz val="10"/>
        <rFont val="ＭＳ Ｐゴシック"/>
        <family val="3"/>
        <charset val="128"/>
      </rPr>
      <t xml:space="preserve">468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 t)</t>
    </r>
  </si>
  <si>
    <r>
      <rPr>
        <sz val="10"/>
        <rFont val="ＭＳ Ｐゴシック"/>
        <family val="3"/>
        <charset val="128"/>
      </rPr>
      <t xml:space="preserve">1,849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(35 t)</t>
    </r>
  </si>
  <si>
    <r>
      <rPr>
        <sz val="10"/>
        <rFont val="ＭＳ Ｐゴシック"/>
        <family val="3"/>
        <charset val="128"/>
      </rPr>
      <t xml:space="preserve">5,046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(78 t)</t>
    </r>
  </si>
  <si>
    <r>
      <rPr>
        <sz val="10"/>
        <rFont val="ＭＳ Ｐゴシック"/>
        <family val="3"/>
        <charset val="128"/>
      </rPr>
      <t xml:space="preserve">15,439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(279 t)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</si>
  <si>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1H30M</t>
    </r>
    <r>
      <rPr>
        <sz val="10"/>
        <rFont val="WenQuanYi Zen Hei"/>
        <family val="2"/>
      </rPr>
      <t xml:space="preserve">）　・カッター応援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</si>
  <si>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11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4H</t>
    </r>
    <r>
      <rPr>
        <sz val="10"/>
        <rFont val="WenQuanYi Zen Hei"/>
        <family val="2"/>
      </rPr>
      <t xml:space="preserve">）・北側ホットメルトノズル交換　・＃４</t>
    </r>
    <r>
      <rPr>
        <sz val="10"/>
        <rFont val="ＭＳ Ｐゴシック"/>
        <family val="3"/>
        <charset val="128"/>
      </rPr>
      <t xml:space="preserve">D/C</t>
    </r>
    <r>
      <rPr>
        <sz val="10"/>
        <rFont val="WenQuanYi Zen Hei"/>
        <family val="2"/>
      </rPr>
      <t xml:space="preserve">応援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</si>
  <si>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132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124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</si>
  <si>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18</t>
    </r>
    <r>
      <rPr>
        <sz val="10"/>
        <rFont val="WenQuanYi Zen Hei"/>
        <family val="2"/>
      </rPr>
      <t xml:space="preserve">台</t>
    </r>
  </si>
  <si>
    <t xml:space="preserve">ｼﾜ</t>
  </si>
  <si>
    <r>
      <rPr>
        <sz val="10"/>
        <rFont val="ＭＳ Ｐゴシック"/>
        <family val="3"/>
        <charset val="128"/>
      </rPr>
      <t xml:space="preserve">9S/C</t>
    </r>
    <r>
      <rPr>
        <sz val="10"/>
        <rFont val="WenQuanYi Zen Hei"/>
        <family val="2"/>
      </rPr>
      <t xml:space="preserve">工事前事前調査及び見積り 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10:00 (1H)</t>
    </r>
  </si>
  <si>
    <r>
      <rPr>
        <sz val="10"/>
        <rFont val="WenQuanYi Zen Hei"/>
        <family val="2"/>
      </rPr>
      <t xml:space="preserve">表面包装糊ﾄﾞｸﾀｰﾚｰﾙｽｹｯﾁ</t>
    </r>
    <r>
      <rPr>
        <sz val="10"/>
        <rFont val="ＭＳ Ｐゴシック"/>
        <family val="3"/>
        <charset val="128"/>
      </rPr>
      <t xml:space="preserve">11:00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11:30 (0.5H)</t>
    </r>
  </si>
  <si>
    <t xml:space="preserve">押傷</t>
  </si>
  <si>
    <r>
      <rPr>
        <sz val="10"/>
        <rFont val="WenQuanYi Zen Hei"/>
        <family val="2"/>
      </rPr>
      <t xml:space="preserve">ﾌﾗｯｼｭｱｰﾄ検品及び再包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本</t>
    </r>
  </si>
  <si>
    <t xml:space="preserve">ｵｰﾄﾗﾍﾞﾗｰﾌﾟﾘﾝﾀｰ下部ﾗﾍﾞﾙ詰まり粘着物除去</t>
  </si>
  <si>
    <t xml:space="preserve">（昨夏同様ﾗﾍﾞﾙ粘着物が剥離紙ﾍﾟｰﾊﾟｰﾗﾝ各所に付着）</t>
  </si>
  <si>
    <r>
      <rPr>
        <sz val="10"/>
        <rFont val="ＭＳ Ｐゴシック"/>
        <family val="3"/>
        <charset val="128"/>
      </rPr>
      <t xml:space="preserve">C</t>
    </r>
    <r>
      <rPr>
        <sz val="10"/>
        <rFont val="WenQuanYi Zen Hei"/>
        <family val="2"/>
      </rPr>
      <t xml:space="preserve">番　</t>
    </r>
    <r>
      <rPr>
        <sz val="10"/>
        <rFont val="ＭＳ Ｐゴシック"/>
        <family val="3"/>
        <charset val="128"/>
      </rPr>
      <t xml:space="preserve">5CR</t>
    </r>
    <r>
      <rPr>
        <sz val="10"/>
        <rFont val="WenQuanYi Zen Hei"/>
        <family val="2"/>
      </rPr>
      <t xml:space="preserve">巻包より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名　互換教育実施</t>
    </r>
  </si>
  <si>
    <r>
      <rPr>
        <sz val="10"/>
        <rFont val="WenQuanYi Zen Hei"/>
        <family val="2"/>
      </rPr>
      <t xml:space="preserve">両機　　計画休転　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5</t>
    </r>
    <r>
      <rPr>
        <sz val="10"/>
        <rFont val="WenQuanYi Zen Hei"/>
        <family val="2"/>
      </rPr>
      <t xml:space="preserve">Ｈ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Ｍ停止</t>
    </r>
  </si>
  <si>
    <t xml:space="preserve">スキップ</t>
  </si>
  <si>
    <t xml:space="preserve">135</t>
  </si>
  <si>
    <t xml:space="preserve">793X1054</t>
  </si>
  <si>
    <r>
      <rPr>
        <sz val="9"/>
        <rFont val="WenQuanYi Zen Hei"/>
        <family val="2"/>
      </rPr>
      <t xml:space="preserve">損紙</t>
    </r>
    <r>
      <rPr>
        <sz val="9"/>
        <rFont val="ＭＳ Ｐゴシック"/>
        <family val="3"/>
        <charset val="128"/>
      </rPr>
      <t xml:space="preserve">13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20</t>
    </r>
  </si>
  <si>
    <r>
      <rPr>
        <sz val="9"/>
        <rFont val="ＭＳ Ｐゴシック"/>
        <family val="3"/>
        <charset val="128"/>
      </rPr>
      <t xml:space="preserve">6-27</t>
    </r>
    <r>
      <rPr>
        <sz val="9"/>
        <rFont val="WenQuanYi Zen Hei"/>
        <family val="2"/>
      </rPr>
      <t xml:space="preserve">　上質</t>
    </r>
  </si>
  <si>
    <t xml:space="preserve">755×1091T4</t>
  </si>
  <si>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4/6T4</t>
    </r>
  </si>
  <si>
    <r>
      <rPr>
        <sz val="10"/>
        <rFont val="ＭＳ Ｐゴシック"/>
        <family val="3"/>
        <charset val="128"/>
      </rPr>
      <t xml:space="preserve">5,184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(95 t)</t>
    </r>
  </si>
  <si>
    <r>
      <rPr>
        <sz val="10"/>
        <rFont val="ＭＳ Ｐゴシック"/>
        <family val="3"/>
        <charset val="128"/>
      </rPr>
      <t xml:space="preserve">55,225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(990 t)</t>
    </r>
  </si>
  <si>
    <r>
      <rPr>
        <sz val="10"/>
        <rFont val="ＭＳ Ｐゴシック"/>
        <family val="3"/>
        <charset val="128"/>
      </rPr>
      <t xml:space="preserve">2,638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(64 t)</t>
    </r>
  </si>
  <si>
    <r>
      <rPr>
        <sz val="10"/>
        <rFont val="ＭＳ Ｐゴシック"/>
        <family val="3"/>
        <charset val="128"/>
      </rPr>
      <t xml:space="preserve">50,644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(898 t)</t>
    </r>
  </si>
  <si>
    <r>
      <rPr>
        <sz val="10"/>
        <rFont val="WenQuanYi Zen Hei"/>
        <family val="2"/>
      </rPr>
      <t xml:space="preserve">トリム移送止め 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(3H)</t>
    </r>
  </si>
  <si>
    <r>
      <rPr>
        <sz val="11"/>
        <rFont val="ＭＳ Ｐゴシック"/>
        <family val="3"/>
        <charset val="128"/>
      </rPr>
      <t xml:space="preserve">7,822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(159 t)</t>
    </r>
  </si>
  <si>
    <r>
      <rPr>
        <sz val="11"/>
        <rFont val="ＭＳ Ｐゴシック"/>
        <family val="3"/>
        <charset val="128"/>
      </rPr>
      <t xml:space="preserve">105,869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(1,888 t)</t>
    </r>
  </si>
  <si>
    <r>
      <rPr>
        <sz val="10"/>
        <rFont val="ＭＳ Ｐゴシック"/>
        <family val="3"/>
        <charset val="128"/>
      </rPr>
      <t xml:space="preserve">4,251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(91 t)</t>
    </r>
  </si>
  <si>
    <r>
      <rPr>
        <sz val="10"/>
        <rFont val="ＭＳ Ｐゴシック"/>
        <family val="3"/>
        <charset val="128"/>
      </rPr>
      <t xml:space="preserve">17,841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(335 t)</t>
    </r>
  </si>
  <si>
    <r>
      <rPr>
        <sz val="10"/>
        <rFont val="ＭＳ Ｐゴシック"/>
        <family val="3"/>
        <charset val="128"/>
      </rPr>
      <t xml:space="preserve">496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 t)</t>
    </r>
  </si>
  <si>
    <r>
      <rPr>
        <sz val="10"/>
        <rFont val="ＭＳ Ｐゴシック"/>
        <family val="3"/>
        <charset val="128"/>
      </rPr>
      <t xml:space="preserve">2,345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(43 t)</t>
    </r>
  </si>
  <si>
    <r>
      <rPr>
        <sz val="10"/>
        <rFont val="ＭＳ Ｐゴシック"/>
        <family val="3"/>
        <charset val="128"/>
      </rPr>
      <t xml:space="preserve">4,747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(99 t)</t>
    </r>
  </si>
  <si>
    <r>
      <rPr>
        <sz val="10"/>
        <rFont val="ＭＳ Ｐゴシック"/>
        <family val="3"/>
        <charset val="128"/>
      </rPr>
      <t xml:space="preserve">20,186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(378 t)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</si>
  <si>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11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(4H</t>
    </r>
    <r>
      <rPr>
        <sz val="10"/>
        <rFont val="WenQuanYi Zen Hei"/>
        <family val="2"/>
      </rPr>
      <t xml:space="preserve">）　・機械周辺</t>
    </r>
    <r>
      <rPr>
        <sz val="10"/>
        <rFont val="ＭＳ Ｐゴシック"/>
        <family val="3"/>
        <charset val="128"/>
      </rPr>
      <t xml:space="preserve">3S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</si>
  <si>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93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93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</si>
  <si>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N-27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Flash</t>
    </r>
    <r>
      <rPr>
        <sz val="10"/>
        <rFont val="WenQuanYi Zen Hei"/>
        <family val="2"/>
      </rPr>
      <t xml:space="preserve">アート</t>
    </r>
    <r>
      <rPr>
        <sz val="10"/>
        <rFont val="ＭＳ Ｐゴシック"/>
        <family val="3"/>
        <charset val="128"/>
      </rPr>
      <t xml:space="preserve">F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84.9</t>
    </r>
    <r>
      <rPr>
        <sz val="10"/>
        <rFont val="WenQuanYi Zen Hei"/>
        <family val="2"/>
      </rPr>
      <t xml:space="preserve">ｇ</t>
    </r>
  </si>
  <si>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､端面ｽﾞﾚ､抄込､青欠陥</t>
    </r>
  </si>
  <si>
    <r>
      <rPr>
        <sz val="10"/>
        <rFont val="WenQuanYi Zen Hei"/>
        <family val="2"/>
      </rPr>
      <t xml:space="preserve">胴面傷入り損紙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本</t>
    </r>
    <r>
      <rPr>
        <sz val="10"/>
        <rFont val="ＭＳ Ｐゴシック"/>
        <family val="3"/>
        <charset val="128"/>
      </rPr>
      <t xml:space="preserve">769</t>
    </r>
    <r>
      <rPr>
        <sz val="10"/>
        <rFont val="WenQuanYi Zen Hei"/>
        <family val="2"/>
      </rPr>
      <t xml:space="preserve">ｋｇ</t>
    </r>
  </si>
  <si>
    <r>
      <rPr>
        <sz val="10"/>
        <rFont val="ＭＳ Ｐゴシック"/>
        <family val="3"/>
        <charset val="128"/>
      </rPr>
      <t xml:space="preserve">N-28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79.1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</si>
  <si>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N-30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</si>
  <si>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t xml:space="preserve">ﾛﾜﾚｰﾀｸｯｼｮﾝｼﾘﾝﾀﾞｰﾎｰｽ交換</t>
  </si>
  <si>
    <r>
      <rPr>
        <sz val="10"/>
        <rFont val="WenQuanYi Zen Hei"/>
        <family val="2"/>
      </rPr>
      <t xml:space="preserve">側面加圧円板台車後退位置調整 </t>
    </r>
    <r>
      <rPr>
        <sz val="10"/>
        <rFont val="ＭＳ Ｐゴシック"/>
        <family val="3"/>
        <charset val="128"/>
      </rPr>
      <t xml:space="preserve">14:00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14:30 (0.5H)</t>
    </r>
  </si>
  <si>
    <r>
      <rPr>
        <sz val="10"/>
        <rFont val="WenQuanYi Zen Hei"/>
        <family val="2"/>
      </rPr>
      <t xml:space="preserve">後退限近接</t>
    </r>
    <r>
      <rPr>
        <sz val="10"/>
        <rFont val="ＭＳ Ｐゴシック"/>
        <family val="3"/>
        <charset val="128"/>
      </rPr>
      <t xml:space="preserve">6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㎜後退、円板と№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ﾁｪｰﾝ隙間</t>
    </r>
    <r>
      <rPr>
        <sz val="10"/>
        <rFont val="ＭＳ Ｐゴシック"/>
        <family val="3"/>
        <charset val="128"/>
      </rPr>
      <t xml:space="preserve">76→84</t>
    </r>
    <r>
      <rPr>
        <sz val="10"/>
        <rFont val="WenQuanYi Zen Hei"/>
        <family val="2"/>
      </rPr>
      <t xml:space="preserve">㎜</t>
    </r>
  </si>
  <si>
    <r>
      <rPr>
        <sz val="10"/>
        <rFont val="ＭＳ Ｐゴシック"/>
        <family val="3"/>
        <charset val="128"/>
      </rPr>
      <t xml:space="preserve">NPI</t>
    </r>
    <r>
      <rPr>
        <sz val="10"/>
        <rFont val="WenQuanYi Zen Hei"/>
        <family val="2"/>
      </rPr>
      <t xml:space="preserve">コート片面シール</t>
    </r>
    <r>
      <rPr>
        <sz val="10"/>
        <rFont val="ＭＳ Ｐゴシック"/>
        <family val="3"/>
        <charset val="128"/>
      </rPr>
      <t xml:space="preserve">82</t>
    </r>
    <r>
      <rPr>
        <sz val="10"/>
        <rFont val="WenQuanYi Zen Hei"/>
        <family val="2"/>
      </rPr>
      <t xml:space="preserve">ｇ</t>
    </r>
  </si>
  <si>
    <r>
      <rPr>
        <sz val="9"/>
        <rFont val="ＭＳ Ｐゴシック"/>
        <family val="3"/>
        <charset val="128"/>
      </rPr>
      <t xml:space="preserve">110→100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</si>
  <si>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105</t>
    </r>
    <r>
      <rPr>
        <sz val="9"/>
        <rFont val="WenQuanYi Zen Hei"/>
        <family val="2"/>
      </rPr>
      <t xml:space="preserve">ｍ</t>
    </r>
  </si>
  <si>
    <r>
      <rPr>
        <sz val="10"/>
        <rFont val="WenQuanYi Zen Hei"/>
        <family val="2"/>
      </rPr>
      <t xml:space="preserve">パルパー移送止め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30M</t>
    </r>
    <r>
      <rPr>
        <sz val="10"/>
        <rFont val="WenQuanYi Zen Hei"/>
        <family val="2"/>
      </rPr>
      <t xml:space="preserve">）</t>
    </r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</si>
  <si>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－</t>
    </r>
    <r>
      <rPr>
        <sz val="9"/>
        <rFont val="ＭＳ Ｐゴシック"/>
        <family val="3"/>
        <charset val="128"/>
      </rPr>
      <t xml:space="preserve">27</t>
    </r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</si>
  <si>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－</t>
    </r>
    <r>
      <rPr>
        <sz val="9"/>
        <rFont val="ＭＳ Ｐゴシック"/>
        <family val="3"/>
        <charset val="128"/>
      </rPr>
      <t xml:space="preserve">28</t>
    </r>
  </si>
  <si>
    <t xml:space="preserve">M-13</t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</si>
  <si>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127.9×5</t>
    </r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</si>
  <si>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157×4</t>
    </r>
  </si>
  <si>
    <r>
      <rPr>
        <sz val="9"/>
        <rFont val="WenQuanYi Zen Hei"/>
        <family val="2"/>
      </rPr>
      <t xml:space="preserve">ﾕｰﾗｲﾄ</t>
    </r>
    <r>
      <rPr>
        <sz val="9"/>
        <rFont val="ＭＳ Ｐゴシック"/>
        <family val="3"/>
        <charset val="128"/>
      </rPr>
      <t xml:space="preserve">127.9×6</t>
    </r>
  </si>
  <si>
    <t xml:space="preserve">973×625</t>
  </si>
  <si>
    <t xml:space="preserve">46T4</t>
  </si>
  <si>
    <r>
      <rPr>
        <sz val="9"/>
        <rFont val="ＭＳ Ｐゴシック"/>
        <family val="3"/>
        <charset val="128"/>
      </rPr>
      <t xml:space="preserve">115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120m</t>
    </r>
  </si>
  <si>
    <r>
      <rPr>
        <sz val="10"/>
        <rFont val="ＭＳ Ｐゴシック"/>
        <family val="3"/>
        <charset val="128"/>
      </rPr>
      <t xml:space="preserve">5,418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(88 t)</t>
    </r>
  </si>
  <si>
    <r>
      <rPr>
        <sz val="10"/>
        <rFont val="ＭＳ Ｐゴシック"/>
        <family val="3"/>
        <charset val="128"/>
      </rPr>
      <t xml:space="preserve">60,643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(1,079 t)</t>
    </r>
  </si>
  <si>
    <r>
      <rPr>
        <sz val="10"/>
        <rFont val="ＭＳ Ｐゴシック"/>
        <family val="3"/>
        <charset val="128"/>
      </rPr>
      <t xml:space="preserve">2,430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(57 t)</t>
    </r>
  </si>
  <si>
    <r>
      <rPr>
        <sz val="10"/>
        <rFont val="ＭＳ Ｐゴシック"/>
        <family val="3"/>
        <charset val="128"/>
      </rPr>
      <t xml:space="preserve">53,074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(955 t)</t>
    </r>
  </si>
  <si>
    <r>
      <rPr>
        <sz val="10"/>
        <rFont val="WenQuanYi Zen Hei"/>
        <family val="2"/>
      </rPr>
      <t xml:space="preserve">移送止め 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 (1H30M)</t>
    </r>
  </si>
  <si>
    <r>
      <rPr>
        <sz val="11"/>
        <rFont val="ＭＳ Ｐゴシック"/>
        <family val="3"/>
        <charset val="128"/>
      </rPr>
      <t xml:space="preserve">7,848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(146 t)</t>
    </r>
  </si>
  <si>
    <r>
      <rPr>
        <sz val="11"/>
        <rFont val="ＭＳ Ｐゴシック"/>
        <family val="3"/>
        <charset val="128"/>
      </rPr>
      <t xml:space="preserve">113,717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(2,034 t)</t>
    </r>
  </si>
  <si>
    <r>
      <rPr>
        <sz val="9"/>
        <rFont val="WenQuanYi Zen Hei"/>
        <family val="2"/>
      </rPr>
      <t xml:space="preserve">・休憩室天井配管修理（桐田商会）</t>
    </r>
    <r>
      <rPr>
        <sz val="9"/>
        <rFont val="ＭＳ Ｐゴシック"/>
        <family val="3"/>
        <charset val="128"/>
      </rPr>
      <t xml:space="preserve">9:00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15:00</t>
    </r>
  </si>
  <si>
    <r>
      <rPr>
        <sz val="9"/>
        <rFont val="WenQuanYi Zen Hei"/>
        <family val="2"/>
      </rPr>
      <t xml:space="preserve">・＃</t>
    </r>
    <r>
      <rPr>
        <sz val="9"/>
        <rFont val="ＭＳ Ｐゴシック"/>
        <family val="3"/>
        <charset val="128"/>
      </rPr>
      <t xml:space="preserve">2</t>
    </r>
    <r>
      <rPr>
        <sz val="9"/>
        <rFont val="WenQuanYi Zen Hei"/>
        <family val="2"/>
      </rPr>
      <t xml:space="preserve">平包機ﾜﾝﾌﾟﾀｰﾚｯﾄ＃</t>
    </r>
    <r>
      <rPr>
        <sz val="9"/>
        <rFont val="ＭＳ Ｐゴシック"/>
        <family val="3"/>
        <charset val="128"/>
      </rPr>
      <t xml:space="preserve">3</t>
    </r>
    <r>
      <rPr>
        <sz val="9"/>
        <rFont val="WenQuanYi Zen Hei"/>
        <family val="2"/>
      </rPr>
      <t xml:space="preserve">平包機と振替（ﾀﾞｲﾜ）</t>
    </r>
    <r>
      <rPr>
        <sz val="9"/>
        <rFont val="ＭＳ Ｐゴシック"/>
        <family val="3"/>
        <charset val="128"/>
      </rPr>
      <t xml:space="preserve">8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11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</si>
  <si>
    <r>
      <rPr>
        <sz val="10"/>
        <rFont val="ＭＳ Ｐゴシック"/>
        <family val="3"/>
        <charset val="128"/>
      </rPr>
      <t xml:space="preserve">1,677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(32 t)</t>
    </r>
  </si>
  <si>
    <r>
      <rPr>
        <sz val="10"/>
        <rFont val="ＭＳ Ｐゴシック"/>
        <family val="3"/>
        <charset val="128"/>
      </rPr>
      <t xml:space="preserve">19,518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(367 t)</t>
    </r>
  </si>
  <si>
    <r>
      <rPr>
        <sz val="10"/>
        <rFont val="ＭＳ Ｐゴシック"/>
        <family val="3"/>
        <charset val="128"/>
      </rPr>
      <t xml:space="preserve">1,157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 t)</t>
    </r>
  </si>
  <si>
    <r>
      <rPr>
        <sz val="10"/>
        <rFont val="ＭＳ Ｐゴシック"/>
        <family val="3"/>
        <charset val="128"/>
      </rPr>
      <t xml:space="preserve">3,502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(51 t)</t>
    </r>
  </si>
  <si>
    <r>
      <rPr>
        <sz val="10"/>
        <rFont val="ＭＳ Ｐゴシック"/>
        <family val="3"/>
        <charset val="128"/>
      </rPr>
      <t xml:space="preserve">2,834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(40 t)</t>
    </r>
  </si>
  <si>
    <r>
      <rPr>
        <sz val="10"/>
        <rFont val="ＭＳ Ｐゴシック"/>
        <family val="3"/>
        <charset val="128"/>
      </rPr>
      <t xml:space="preserve">23,020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(418 t)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</si>
  <si>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(4H)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</si>
  <si>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67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67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</si>
  <si>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36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</si>
  <si>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N-26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TL</t>
    </r>
    <r>
      <rPr>
        <sz val="10"/>
        <rFont val="WenQuanYi Zen Hei"/>
        <family val="2"/>
      </rPr>
      <t xml:space="preserve">アート</t>
    </r>
    <r>
      <rPr>
        <sz val="10"/>
        <rFont val="ＭＳ Ｐゴシック"/>
        <family val="3"/>
        <charset val="128"/>
      </rPr>
      <t xml:space="preserve">F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84.9</t>
    </r>
    <r>
      <rPr>
        <sz val="10"/>
        <rFont val="WenQuanYi Zen Hei"/>
        <family val="2"/>
      </rPr>
      <t xml:space="preserve">ｇ</t>
    </r>
  </si>
  <si>
    <t xml:space="preserve">青欠陥</t>
  </si>
  <si>
    <r>
      <rPr>
        <sz val="10"/>
        <rFont val="ＭＳ Ｐゴシック"/>
        <family val="3"/>
        <charset val="128"/>
      </rPr>
      <t xml:space="preserve">N-28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G</t>
    </r>
    <r>
      <rPr>
        <sz val="10"/>
        <rFont val="WenQuanYi Zen Hei"/>
        <family val="2"/>
      </rPr>
      <t xml:space="preserve">モンブランアート</t>
    </r>
    <r>
      <rPr>
        <sz val="10"/>
        <rFont val="ＭＳ Ｐゴシック"/>
        <family val="3"/>
        <charset val="128"/>
      </rPr>
      <t xml:space="preserve">F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79.1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</si>
  <si>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ナワ、タイコ、目玉、</t>
    </r>
    <r>
      <rPr>
        <sz val="11"/>
        <rFont val="ＭＳ Ｐゴシック"/>
        <family val="3"/>
        <charset val="128"/>
      </rPr>
      <t xml:space="preserve">S</t>
    </r>
  </si>
  <si>
    <t xml:space="preserve">880×1085</t>
  </si>
  <si>
    <r>
      <rPr>
        <sz val="9"/>
        <rFont val="ＭＳ Ｐゴシック"/>
        <family val="3"/>
        <charset val="128"/>
      </rPr>
      <t xml:space="preserve">110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</t>
    </r>
    <r>
      <rPr>
        <sz val="9"/>
        <rFont val="WenQuanYi Zen Hei"/>
        <family val="2"/>
      </rPr>
      <t xml:space="preserve">ｍ</t>
    </r>
  </si>
  <si>
    <t xml:space="preserve">M </t>
  </si>
  <si>
    <t xml:space="preserve">CM</t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</si>
  <si>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－</t>
    </r>
    <r>
      <rPr>
        <sz val="9"/>
        <rFont val="ＭＳ Ｐゴシック"/>
        <family val="3"/>
        <charset val="128"/>
      </rPr>
      <t xml:space="preserve">17</t>
    </r>
  </si>
  <si>
    <r>
      <rPr>
        <sz val="9"/>
        <rFont val="WenQuanYi Zen Hei"/>
        <family val="2"/>
      </rPr>
      <t xml:space="preserve">ﾕｰﾗｲﾄ</t>
    </r>
    <r>
      <rPr>
        <sz val="9"/>
        <rFont val="ＭＳ Ｐゴシック"/>
        <family val="3"/>
        <charset val="128"/>
      </rPr>
      <t xml:space="preserve">127.9×5</t>
    </r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</si>
  <si>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81.4×7</t>
    </r>
  </si>
  <si>
    <t xml:space="preserve">890×1250</t>
  </si>
  <si>
    <t xml:space="preserve">46Y2</t>
  </si>
  <si>
    <r>
      <rPr>
        <sz val="9"/>
        <rFont val="ＭＳ Ｐゴシック"/>
        <family val="3"/>
        <charset val="128"/>
      </rPr>
      <t xml:space="preserve">B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Y2</t>
    </r>
  </si>
  <si>
    <t xml:space="preserve">T1</t>
  </si>
  <si>
    <r>
      <rPr>
        <sz val="10"/>
        <rFont val="ＭＳ Ｐゴシック"/>
        <family val="3"/>
        <charset val="128"/>
      </rPr>
      <t xml:space="preserve">4,710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(70 t)</t>
    </r>
  </si>
  <si>
    <r>
      <rPr>
        <sz val="10"/>
        <rFont val="ＭＳ Ｐゴシック"/>
        <family val="3"/>
        <charset val="128"/>
      </rPr>
      <t xml:space="preserve">65,353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(1,148 t)</t>
    </r>
  </si>
  <si>
    <r>
      <rPr>
        <sz val="10"/>
        <rFont val="ＭＳ Ｐゴシック"/>
        <family val="3"/>
        <charset val="128"/>
      </rPr>
      <t xml:space="preserve">1,399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(27 t)</t>
    </r>
  </si>
  <si>
    <r>
      <rPr>
        <sz val="10"/>
        <rFont val="ＭＳ Ｐゴシック"/>
        <family val="3"/>
        <charset val="128"/>
      </rPr>
      <t xml:space="preserve">54,473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(982 t)</t>
    </r>
  </si>
  <si>
    <r>
      <rPr>
        <sz val="11"/>
        <rFont val="ＭＳ Ｐゴシック"/>
        <family val="3"/>
        <charset val="128"/>
      </rPr>
      <t xml:space="preserve">6,109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(97 t)</t>
    </r>
  </si>
  <si>
    <r>
      <rPr>
        <sz val="11"/>
        <rFont val="ＭＳ Ｐゴシック"/>
        <family val="3"/>
        <charset val="128"/>
      </rPr>
      <t xml:space="preserve">119,826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(2,131 t)</t>
    </r>
  </si>
  <si>
    <r>
      <rPr>
        <sz val="9"/>
        <rFont val="WenQuanYi Zen Hei"/>
        <family val="2"/>
      </rPr>
      <t xml:space="preserve">・＃</t>
    </r>
    <r>
      <rPr>
        <sz val="9"/>
        <rFont val="ＭＳ Ｐゴシック"/>
        <family val="3"/>
        <charset val="128"/>
      </rPr>
      <t xml:space="preserve">3C/T</t>
    </r>
    <r>
      <rPr>
        <sz val="9"/>
        <rFont val="WenQuanYi Zen Hei"/>
        <family val="2"/>
      </rPr>
      <t xml:space="preserve">ｻｲﾄﾞｼﾞｮｶﾞｰ固定ｸﾗﾝﾌﾟﾚﾊﾞｰ折れ込み修理（工作）</t>
    </r>
    <r>
      <rPr>
        <sz val="9"/>
        <rFont val="ＭＳ Ｐゴシック"/>
        <family val="3"/>
        <charset val="128"/>
      </rPr>
      <t xml:space="preserve">14:00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16:00</t>
    </r>
  </si>
  <si>
    <r>
      <rPr>
        <sz val="10"/>
        <rFont val="ＭＳ Ｐゴシック"/>
        <family val="3"/>
        <charset val="128"/>
      </rPr>
      <t xml:space="preserve">5,121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(97 t)</t>
    </r>
  </si>
  <si>
    <r>
      <rPr>
        <sz val="10"/>
        <rFont val="ＭＳ Ｐゴシック"/>
        <family val="3"/>
        <charset val="128"/>
      </rPr>
      <t xml:space="preserve">24,639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(464 t)</t>
    </r>
  </si>
  <si>
    <r>
      <rPr>
        <sz val="10"/>
        <rFont val="ＭＳ Ｐゴシック"/>
        <family val="3"/>
        <charset val="128"/>
      </rPr>
      <t xml:space="preserve">990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(18 t)</t>
    </r>
  </si>
  <si>
    <r>
      <rPr>
        <sz val="10"/>
        <rFont val="ＭＳ Ｐゴシック"/>
        <family val="3"/>
        <charset val="128"/>
      </rPr>
      <t xml:space="preserve">4,492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(69 t)</t>
    </r>
  </si>
  <si>
    <r>
      <rPr>
        <sz val="10"/>
        <rFont val="ＭＳ Ｐゴシック"/>
        <family val="3"/>
        <charset val="128"/>
      </rPr>
      <t xml:space="preserve">6,111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(115 t)</t>
    </r>
  </si>
  <si>
    <r>
      <rPr>
        <sz val="10"/>
        <rFont val="ＭＳ Ｐゴシック"/>
        <family val="3"/>
        <charset val="128"/>
      </rPr>
      <t xml:space="preserve">29,131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(533 t)</t>
    </r>
  </si>
  <si>
    <t xml:space="preserve">蛇行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</si>
  <si>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35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32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</si>
  <si>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</si>
  <si>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N-32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ｇ</t>
    </r>
  </si>
  <si>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、虫、サビ、透過、黒スジ</t>
    </r>
  </si>
  <si>
    <r>
      <rPr>
        <sz val="10"/>
        <rFont val="ＭＳ Ｐゴシック"/>
        <family val="3"/>
        <charset val="128"/>
      </rPr>
      <t xml:space="preserve">N-29</t>
    </r>
    <r>
      <rPr>
        <sz val="10"/>
        <rFont val="WenQuanYi Zen Hei"/>
        <family val="2"/>
      </rPr>
      <t xml:space="preserve">　オーロラ</t>
    </r>
    <r>
      <rPr>
        <sz val="10"/>
        <rFont val="ＭＳ Ｐゴシック"/>
        <family val="3"/>
        <charset val="128"/>
      </rPr>
      <t xml:space="preserve">G</t>
    </r>
    <r>
      <rPr>
        <sz val="10"/>
        <rFont val="WenQuanYi Zen Hei"/>
        <family val="2"/>
      </rPr>
      <t xml:space="preserve">片面</t>
    </r>
    <r>
      <rPr>
        <sz val="10"/>
        <rFont val="ＭＳ Ｐゴシック"/>
        <family val="3"/>
        <charset val="128"/>
      </rPr>
      <t xml:space="preserve">EX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90</t>
    </r>
    <r>
      <rPr>
        <sz val="10"/>
        <rFont val="WenQuanYi Zen Hei"/>
        <family val="2"/>
      </rPr>
      <t xml:space="preserve">ｇ</t>
    </r>
  </si>
  <si>
    <t xml:space="preserve">※巻包監視用モニターおよびカメラ交換　操業影響なし。</t>
  </si>
  <si>
    <t xml:space="preserve">損紙ｶｯﾄ</t>
  </si>
  <si>
    <r>
      <rPr>
        <sz val="9"/>
        <rFont val="ＭＳ Ｐゴシック"/>
        <family val="3"/>
        <charset val="128"/>
      </rPr>
      <t xml:space="preserve">14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</t>
    </r>
  </si>
  <si>
    <r>
      <rPr>
        <sz val="9"/>
        <rFont val="ＭＳ Ｐゴシック"/>
        <family val="3"/>
        <charset val="128"/>
      </rPr>
      <t xml:space="preserve">23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4</t>
    </r>
  </si>
  <si>
    <r>
      <rPr>
        <sz val="9"/>
        <rFont val="ＭＳ Ｐゴシック"/>
        <family val="3"/>
        <charset val="128"/>
      </rPr>
      <t xml:space="preserve">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</t>
    </r>
  </si>
  <si>
    <t xml:space="preserve">6-17</t>
  </si>
  <si>
    <t xml:space="preserve">ｶｯﾄ</t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</si>
  <si>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  <r>
      <rPr>
        <sz val="9"/>
        <rFont val="WenQuanYi Zen Hei"/>
        <family val="2"/>
      </rPr>
      <t xml:space="preserve">～</t>
    </r>
  </si>
  <si>
    <t xml:space="preserve">880×1250</t>
  </si>
  <si>
    <r>
      <rPr>
        <sz val="9"/>
        <rFont val="ＭＳ Ｐゴシック"/>
        <family val="3"/>
        <charset val="128"/>
      </rPr>
      <t xml:space="preserve">B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T4</t>
    </r>
  </si>
  <si>
    <r>
      <rPr>
        <sz val="9"/>
        <rFont val="ＭＳ Ｐゴシック"/>
        <family val="3"/>
        <charset val="128"/>
      </rPr>
      <t xml:space="preserve">80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115</t>
    </r>
    <r>
      <rPr>
        <sz val="9"/>
        <rFont val="WenQuanYi Zen Hei"/>
        <family val="2"/>
      </rPr>
      <t xml:space="preserve">ｍ</t>
    </r>
  </si>
  <si>
    <r>
      <rPr>
        <sz val="9"/>
        <rFont val="ＭＳ Ｐゴシック"/>
        <family val="3"/>
        <charset val="128"/>
      </rPr>
      <t xml:space="preserve">100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90</t>
    </r>
  </si>
  <si>
    <r>
      <rPr>
        <sz val="10"/>
        <rFont val="ＭＳ Ｐゴシック"/>
        <family val="3"/>
        <charset val="128"/>
      </rPr>
      <t xml:space="preserve">2,408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(33 t)</t>
    </r>
  </si>
  <si>
    <r>
      <rPr>
        <sz val="10"/>
        <rFont val="ＭＳ Ｐゴシック"/>
        <family val="3"/>
        <charset val="128"/>
      </rPr>
      <t xml:space="preserve">67,761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(1,181 t)</t>
    </r>
  </si>
  <si>
    <r>
      <rPr>
        <sz val="10"/>
        <rFont val="ＭＳ Ｐゴシック"/>
        <family val="3"/>
        <charset val="128"/>
      </rPr>
      <t xml:space="preserve">3,384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(60 t)</t>
    </r>
  </si>
  <si>
    <r>
      <rPr>
        <sz val="10"/>
        <rFont val="ＭＳ Ｐゴシック"/>
        <family val="3"/>
        <charset val="128"/>
      </rPr>
      <t xml:space="preserve">57,857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(1,043 t)</t>
    </r>
  </si>
  <si>
    <r>
      <rPr>
        <sz val="11"/>
        <rFont val="ＭＳ Ｐゴシック"/>
        <family val="3"/>
        <charset val="128"/>
      </rPr>
      <t xml:space="preserve">5,792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(93 t)</t>
    </r>
  </si>
  <si>
    <r>
      <rPr>
        <sz val="11"/>
        <rFont val="ＭＳ Ｐゴシック"/>
        <family val="3"/>
        <charset val="128"/>
      </rPr>
      <t xml:space="preserve">125,618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(2,224 t)</t>
    </r>
  </si>
  <si>
    <r>
      <rPr>
        <sz val="9"/>
        <rFont val="WenQuanYi Zen Hei"/>
        <family val="2"/>
      </rPr>
      <t xml:space="preserve">・＃</t>
    </r>
    <r>
      <rPr>
        <sz val="9"/>
        <rFont val="ＭＳ Ｐゴシック"/>
        <family val="3"/>
        <charset val="128"/>
      </rPr>
      <t xml:space="preserve">1</t>
    </r>
    <r>
      <rPr>
        <sz val="9"/>
        <rFont val="WenQuanYi Zen Hei"/>
        <family val="2"/>
      </rPr>
      <t xml:space="preserve">平包機 ﾜﾝﾌﾟｶｯﾀｰﾓｰﾀｰﾌﾞﾚｰｷ調整</t>
    </r>
    <r>
      <rPr>
        <sz val="9"/>
        <rFont val="ＭＳ Ｐゴシック"/>
        <family val="3"/>
        <charset val="128"/>
      </rPr>
      <t xml:space="preserve">MS</t>
    </r>
    <r>
      <rPr>
        <sz val="9"/>
        <rFont val="WenQuanYi Zen Hei"/>
        <family val="2"/>
      </rPr>
      <t xml:space="preserve">交換（電気）</t>
    </r>
    <r>
      <rPr>
        <sz val="9"/>
        <rFont val="ＭＳ Ｐゴシック"/>
        <family val="3"/>
        <charset val="128"/>
      </rPr>
      <t xml:space="preserve">13:30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15:10</t>
    </r>
  </si>
  <si>
    <r>
      <rPr>
        <sz val="10"/>
        <rFont val="ＭＳ Ｐゴシック"/>
        <family val="3"/>
        <charset val="128"/>
      </rPr>
      <t xml:space="preserve">3,991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(83 t)</t>
    </r>
  </si>
  <si>
    <r>
      <rPr>
        <sz val="10"/>
        <rFont val="ＭＳ Ｐゴシック"/>
        <family val="3"/>
        <charset val="128"/>
      </rPr>
      <t xml:space="preserve">28,630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(548 t)</t>
    </r>
  </si>
  <si>
    <r>
      <rPr>
        <sz val="10"/>
        <rFont val="ＭＳ Ｐゴシック"/>
        <family val="3"/>
        <charset val="128"/>
      </rPr>
      <t xml:space="preserve">1,198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(30 t)</t>
    </r>
  </si>
  <si>
    <r>
      <rPr>
        <sz val="10"/>
        <rFont val="ＭＳ Ｐゴシック"/>
        <family val="3"/>
        <charset val="128"/>
      </rPr>
      <t xml:space="preserve">5,690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(99 t)</t>
    </r>
  </si>
  <si>
    <r>
      <rPr>
        <sz val="10"/>
        <rFont val="ＭＳ Ｐゴシック"/>
        <family val="3"/>
        <charset val="128"/>
      </rPr>
      <t xml:space="preserve">5,189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(113 t)</t>
    </r>
  </si>
  <si>
    <r>
      <rPr>
        <sz val="10"/>
        <rFont val="ＭＳ Ｐゴシック"/>
        <family val="3"/>
        <charset val="128"/>
      </rPr>
      <t xml:space="preserve">34,320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(646 t)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</si>
  <si>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44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24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</si>
  <si>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N-33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75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</si>
  <si>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N-34</t>
    </r>
    <r>
      <rPr>
        <sz val="10"/>
        <rFont val="WenQuanYi Zen Hei"/>
        <family val="2"/>
      </rPr>
      <t xml:space="preserve">　ｂ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トラネクスト　</t>
    </r>
    <r>
      <rPr>
        <sz val="10"/>
        <rFont val="ＭＳ Ｐゴシック"/>
        <family val="3"/>
        <charset val="128"/>
      </rPr>
      <t xml:space="preserve">115</t>
    </r>
    <r>
      <rPr>
        <sz val="10"/>
        <rFont val="WenQuanYi Zen Hei"/>
        <family val="2"/>
      </rPr>
      <t xml:space="preserve">ｇ</t>
    </r>
  </si>
  <si>
    <r>
      <rPr>
        <sz val="11"/>
        <rFont val="ＭＳ Ｐゴシック"/>
        <family val="3"/>
        <charset val="128"/>
      </rPr>
      <t xml:space="preserve">P</t>
    </r>
    <r>
      <rPr>
        <sz val="11"/>
        <rFont val="WenQuanYi Zen Hei"/>
        <family val="2"/>
      </rPr>
      <t xml:space="preserve">、リップ詰まり、虫、透き込み</t>
    </r>
  </si>
  <si>
    <r>
      <rPr>
        <sz val="10"/>
        <rFont val="ＭＳ Ｐゴシック"/>
        <family val="3"/>
        <charset val="128"/>
      </rPr>
      <t xml:space="preserve">ESP-W</t>
    </r>
    <r>
      <rPr>
        <sz val="10"/>
        <rFont val="WenQuanYi Zen Hei"/>
        <family val="2"/>
      </rPr>
      <t xml:space="preserve">原紙</t>
    </r>
    <r>
      <rPr>
        <sz val="10"/>
        <rFont val="ＭＳ Ｐゴシック"/>
        <family val="3"/>
        <charset val="128"/>
      </rPr>
      <t xml:space="preserve">171.3</t>
    </r>
    <r>
      <rPr>
        <sz val="10"/>
        <rFont val="WenQuanYi Zen Hei"/>
        <family val="2"/>
      </rPr>
      <t xml:space="preserve">ｇ</t>
    </r>
  </si>
  <si>
    <t xml:space="preserve">製待</t>
  </si>
  <si>
    <r>
      <rPr>
        <sz val="10"/>
        <rFont val="ＭＳ Ｐゴシック"/>
        <family val="3"/>
        <charset val="128"/>
      </rPr>
      <t xml:space="preserve">SPC-M(J)116.4</t>
    </r>
    <r>
      <rPr>
        <sz val="10"/>
        <rFont val="WenQuanYi Zen Hei"/>
        <family val="2"/>
      </rPr>
      <t xml:space="preserve">ｇ</t>
    </r>
  </si>
  <si>
    <t xml:space="preserve">75m</t>
  </si>
  <si>
    <r>
      <rPr>
        <sz val="9"/>
        <rFont val="ＭＳ Ｐゴシック"/>
        <family val="3"/>
        <charset val="128"/>
      </rPr>
      <t xml:space="preserve">23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</t>
    </r>
  </si>
  <si>
    <t xml:space="preserve">973×782</t>
  </si>
  <si>
    <r>
      <rPr>
        <sz val="9"/>
        <rFont val="WenQuanYi Zen Hei"/>
        <family val="2"/>
      </rPr>
      <t xml:space="preserve">損紙ｶｯﾄ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</t>
    </r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</si>
  <si>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17</t>
    </r>
  </si>
  <si>
    <r>
      <rPr>
        <sz val="9"/>
        <rFont val="ＭＳ Ｐゴシック"/>
        <family val="3"/>
        <charset val="128"/>
      </rPr>
      <t xml:space="preserve">6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18</t>
    </r>
  </si>
  <si>
    <t xml:space="preserve">M-14</t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</si>
  <si>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81.4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X7</t>
    </r>
  </si>
  <si>
    <r>
      <rPr>
        <sz val="9"/>
        <rFont val="ＭＳ Ｐゴシック"/>
        <family val="3"/>
        <charset val="128"/>
      </rPr>
      <t xml:space="preserve">YR157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X4</t>
    </r>
  </si>
  <si>
    <r>
      <rPr>
        <sz val="9"/>
        <rFont val="WenQuanYi Zen Hei"/>
        <family val="2"/>
      </rPr>
      <t xml:space="preserve">キク</t>
    </r>
    <r>
      <rPr>
        <sz val="9"/>
        <rFont val="ＭＳ Ｐゴシック"/>
        <family val="3"/>
        <charset val="128"/>
      </rPr>
      <t xml:space="preserve">Y1</t>
    </r>
  </si>
  <si>
    <r>
      <rPr>
        <sz val="9"/>
        <rFont val="ＭＳ Ｐゴシック"/>
        <family val="3"/>
        <charset val="128"/>
      </rPr>
      <t xml:space="preserve">A</t>
    </r>
    <r>
      <rPr>
        <sz val="9"/>
        <rFont val="WenQuanYi Zen Hei"/>
        <family val="2"/>
      </rPr>
      <t xml:space="preserve">本</t>
    </r>
    <r>
      <rPr>
        <sz val="9"/>
        <rFont val="ＭＳ Ｐゴシック"/>
        <family val="3"/>
        <charset val="128"/>
      </rPr>
      <t xml:space="preserve">Y3</t>
    </r>
  </si>
  <si>
    <r>
      <rPr>
        <sz val="9"/>
        <rFont val="WenQuanYi Zen Hei"/>
        <family val="2"/>
      </rPr>
      <t xml:space="preserve">キク</t>
    </r>
    <r>
      <rPr>
        <sz val="9"/>
        <rFont val="ＭＳ Ｐゴシック"/>
        <family val="3"/>
        <charset val="128"/>
      </rPr>
      <t xml:space="preserve">Y2</t>
    </r>
  </si>
  <si>
    <r>
      <rPr>
        <sz val="9"/>
        <rFont val="ＭＳ Ｐゴシック"/>
        <family val="3"/>
        <charset val="128"/>
      </rPr>
      <t xml:space="preserve">80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</t>
    </r>
  </si>
  <si>
    <r>
      <rPr>
        <sz val="9"/>
        <rFont val="ＭＳ Ｐゴシック"/>
        <family val="3"/>
        <charset val="128"/>
      </rPr>
      <t xml:space="preserve">80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120</t>
    </r>
  </si>
  <si>
    <r>
      <rPr>
        <sz val="10"/>
        <rFont val="ＭＳ Ｐゴシック"/>
        <family val="3"/>
        <charset val="128"/>
      </rPr>
      <t xml:space="preserve">3,124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(47 t)</t>
    </r>
  </si>
  <si>
    <r>
      <rPr>
        <sz val="10"/>
        <rFont val="ＭＳ Ｐゴシック"/>
        <family val="3"/>
        <charset val="128"/>
      </rPr>
      <t xml:space="preserve">70,885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(1,228 t)</t>
    </r>
  </si>
  <si>
    <r>
      <rPr>
        <sz val="10"/>
        <rFont val="ＭＳ Ｐゴシック"/>
        <family val="3"/>
        <charset val="128"/>
      </rPr>
      <t xml:space="preserve">2,381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(34 t)</t>
    </r>
  </si>
  <si>
    <r>
      <rPr>
        <sz val="10"/>
        <rFont val="ＭＳ Ｐゴシック"/>
        <family val="3"/>
        <charset val="128"/>
      </rPr>
      <t xml:space="preserve">60,238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(1,077 t)</t>
    </r>
  </si>
  <si>
    <r>
      <rPr>
        <sz val="11"/>
        <rFont val="ＭＳ Ｐゴシック"/>
        <family val="3"/>
        <charset val="128"/>
      </rPr>
      <t xml:space="preserve">5,505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(81 t)</t>
    </r>
  </si>
  <si>
    <r>
      <rPr>
        <sz val="11"/>
        <rFont val="ＭＳ Ｐゴシック"/>
        <family val="3"/>
        <charset val="128"/>
      </rPr>
      <t xml:space="preserve">131,123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(2,305 t)</t>
    </r>
  </si>
  <si>
    <r>
      <rPr>
        <sz val="10"/>
        <rFont val="ＭＳ Ｐゴシック"/>
        <family val="3"/>
        <charset val="128"/>
      </rPr>
      <t xml:space="preserve">3,985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(69 t)</t>
    </r>
  </si>
  <si>
    <r>
      <rPr>
        <sz val="10"/>
        <rFont val="ＭＳ Ｐゴシック"/>
        <family val="3"/>
        <charset val="128"/>
      </rPr>
      <t xml:space="preserve">32,615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(617 t)</t>
    </r>
  </si>
  <si>
    <r>
      <rPr>
        <sz val="10"/>
        <rFont val="ＭＳ Ｐゴシック"/>
        <family val="3"/>
        <charset val="128"/>
      </rPr>
      <t xml:space="preserve">901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(16 t)</t>
    </r>
  </si>
  <si>
    <r>
      <rPr>
        <sz val="10"/>
        <rFont val="ＭＳ Ｐゴシック"/>
        <family val="3"/>
        <charset val="128"/>
      </rPr>
      <t xml:space="preserve">6,591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(115 t)</t>
    </r>
  </si>
  <si>
    <r>
      <rPr>
        <sz val="10"/>
        <rFont val="ＭＳ Ｐゴシック"/>
        <family val="3"/>
        <charset val="128"/>
      </rPr>
      <t xml:space="preserve">4,886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(85 t)</t>
    </r>
  </si>
  <si>
    <r>
      <rPr>
        <sz val="10"/>
        <rFont val="ＭＳ Ｐゴシック"/>
        <family val="3"/>
        <charset val="128"/>
      </rPr>
      <t xml:space="preserve">39,206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(731 t)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</si>
  <si>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54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44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</si>
  <si>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N-33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75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</si>
  <si>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N-34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115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</si>
  <si>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N-35</t>
    </r>
    <r>
      <rPr>
        <sz val="10"/>
        <rFont val="WenQuanYi Zen Hei"/>
        <family val="2"/>
      </rPr>
      <t xml:space="preserve">　オフリンユーライト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104.7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</si>
  <si>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SPC-M(J)93.7</t>
    </r>
    <r>
      <rPr>
        <sz val="10"/>
        <rFont val="WenQuanYi Zen Hei"/>
        <family val="2"/>
      </rPr>
      <t xml:space="preserve">ｇ</t>
    </r>
  </si>
  <si>
    <r>
      <rPr>
        <sz val="10"/>
        <rFont val="WenQuanYi Zen Hei"/>
        <family val="2"/>
      </rPr>
      <t xml:space="preserve">ユーライトＦＣ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</si>
  <si>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t xml:space="preserve">ツマミ</t>
  </si>
  <si>
    <t xml:space="preserve">Ｃ</t>
  </si>
  <si>
    <t xml:space="preserve">Ｍ</t>
  </si>
  <si>
    <r>
      <rPr>
        <sz val="9"/>
        <rFont val="WenQuanYi Zen Hei"/>
        <family val="2"/>
      </rPr>
      <t xml:space="preserve">Ｍ</t>
    </r>
    <r>
      <rPr>
        <sz val="9"/>
        <rFont val="ＭＳ Ｐゴシック"/>
        <family val="3"/>
        <charset val="128"/>
      </rPr>
      <t xml:space="preserve">-14</t>
    </r>
  </si>
  <si>
    <r>
      <rPr>
        <sz val="9"/>
        <rFont val="WenQuanYi Zen Hei"/>
        <family val="2"/>
      </rPr>
      <t xml:space="preserve">ＹＲ</t>
    </r>
    <r>
      <rPr>
        <sz val="9"/>
        <rFont val="ＭＳ Ｐゴシック"/>
        <family val="3"/>
        <charset val="128"/>
      </rPr>
      <t xml:space="preserve">1557</t>
    </r>
    <r>
      <rPr>
        <sz val="9"/>
        <rFont val="WenQuanYi Zen Hei"/>
        <family val="2"/>
      </rPr>
      <t xml:space="preserve">ｇＸ</t>
    </r>
    <r>
      <rPr>
        <sz val="9"/>
        <rFont val="ＭＳ Ｐゴシック"/>
        <family val="3"/>
        <charset val="128"/>
      </rPr>
      <t xml:space="preserve">4</t>
    </r>
  </si>
  <si>
    <r>
      <rPr>
        <sz val="9"/>
        <rFont val="WenQuanYi Zen Hei"/>
        <family val="2"/>
      </rPr>
      <t xml:space="preserve">Ｘ</t>
    </r>
    <r>
      <rPr>
        <sz val="9"/>
        <rFont val="ＭＳ Ｐゴシック"/>
        <family val="3"/>
        <charset val="128"/>
      </rPr>
      <t xml:space="preserve">5</t>
    </r>
  </si>
  <si>
    <r>
      <rPr>
        <sz val="9"/>
        <rFont val="WenQuanYi Zen Hei"/>
        <family val="2"/>
      </rPr>
      <t xml:space="preserve">キクＴ</t>
    </r>
    <r>
      <rPr>
        <sz val="9"/>
        <rFont val="ＭＳ Ｐゴシック"/>
        <family val="3"/>
        <charset val="128"/>
      </rPr>
      <t xml:space="preserve">2</t>
    </r>
  </si>
  <si>
    <r>
      <rPr>
        <sz val="9"/>
        <rFont val="WenQuanYi Zen Hei"/>
        <family val="2"/>
      </rPr>
      <t xml:space="preserve">Ａ本Ｔ</t>
    </r>
    <r>
      <rPr>
        <sz val="9"/>
        <rFont val="ＭＳ Ｐゴシック"/>
        <family val="3"/>
        <charset val="128"/>
      </rPr>
      <t xml:space="preserve">2</t>
    </r>
  </si>
  <si>
    <r>
      <rPr>
        <sz val="9"/>
        <rFont val="WenQuanYi Zen Hei"/>
        <family val="2"/>
      </rPr>
      <t xml:space="preserve">キクＹ</t>
    </r>
    <r>
      <rPr>
        <sz val="9"/>
        <rFont val="ＭＳ Ｐゴシック"/>
        <family val="3"/>
        <charset val="128"/>
      </rPr>
      <t xml:space="preserve">2</t>
    </r>
  </si>
  <si>
    <r>
      <rPr>
        <sz val="9"/>
        <rFont val="WenQuanYi Zen Hei"/>
        <family val="2"/>
      </rPr>
      <t xml:space="preserve">Ａ本Ｙ</t>
    </r>
    <r>
      <rPr>
        <sz val="9"/>
        <rFont val="ＭＳ Ｐゴシック"/>
        <family val="3"/>
        <charset val="128"/>
      </rPr>
      <t xml:space="preserve">2</t>
    </r>
  </si>
  <si>
    <t xml:space="preserve">140m</t>
  </si>
  <si>
    <r>
      <rPr>
        <sz val="10"/>
        <rFont val="ＭＳ Ｐゴシック"/>
        <family val="3"/>
        <charset val="128"/>
      </rPr>
      <t xml:space="preserve">2,662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(40 t)</t>
    </r>
  </si>
  <si>
    <r>
      <rPr>
        <sz val="10"/>
        <rFont val="ＭＳ Ｐゴシック"/>
        <family val="3"/>
        <charset val="128"/>
      </rPr>
      <t xml:space="preserve">73,547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(1,268 t)</t>
    </r>
  </si>
  <si>
    <r>
      <rPr>
        <sz val="10"/>
        <rFont val="ＭＳ Ｐゴシック"/>
        <family val="3"/>
        <charset val="128"/>
      </rPr>
      <t xml:space="preserve">3,404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(59 t)</t>
    </r>
  </si>
  <si>
    <r>
      <rPr>
        <sz val="10"/>
        <rFont val="ＭＳ Ｐゴシック"/>
        <family val="3"/>
        <charset val="128"/>
      </rPr>
      <t xml:space="preserve">63,642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(1,136 t)</t>
    </r>
  </si>
  <si>
    <r>
      <rPr>
        <sz val="11"/>
        <rFont val="ＭＳ Ｐゴシック"/>
        <family val="3"/>
        <charset val="128"/>
      </rPr>
      <t xml:space="preserve">6,066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(99 t)</t>
    </r>
  </si>
  <si>
    <r>
      <rPr>
        <sz val="11"/>
        <rFont val="ＭＳ Ｐゴシック"/>
        <family val="3"/>
        <charset val="128"/>
      </rPr>
      <t xml:space="preserve">137,189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(2,404 t)</t>
    </r>
  </si>
  <si>
    <r>
      <rPr>
        <sz val="10"/>
        <rFont val="ＭＳ Ｐゴシック"/>
        <family val="3"/>
        <charset val="128"/>
      </rPr>
      <t xml:space="preserve">2,701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(62 t)</t>
    </r>
  </si>
  <si>
    <r>
      <rPr>
        <sz val="10"/>
        <rFont val="ＭＳ Ｐゴシック"/>
        <family val="3"/>
        <charset val="128"/>
      </rPr>
      <t xml:space="preserve">35,316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(678 t)</t>
    </r>
  </si>
  <si>
    <r>
      <rPr>
        <sz val="10"/>
        <rFont val="ＭＳ Ｐゴシック"/>
        <family val="3"/>
        <charset val="128"/>
      </rPr>
      <t xml:space="preserve">1,260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(29 t)</t>
    </r>
  </si>
  <si>
    <r>
      <rPr>
        <sz val="10"/>
        <rFont val="ＭＳ Ｐゴシック"/>
        <family val="3"/>
        <charset val="128"/>
      </rPr>
      <t xml:space="preserve">7,851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(144 t)</t>
    </r>
  </si>
  <si>
    <r>
      <rPr>
        <sz val="10"/>
        <rFont val="ＭＳ Ｐゴシック"/>
        <family val="3"/>
        <charset val="128"/>
      </rPr>
      <t xml:space="preserve">3,961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(91 t)</t>
    </r>
  </si>
  <si>
    <r>
      <rPr>
        <sz val="10"/>
        <rFont val="ＭＳ Ｐゴシック"/>
        <family val="3"/>
        <charset val="128"/>
      </rPr>
      <t xml:space="preserve">43,167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(822 t)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</si>
  <si>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96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69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</si>
  <si>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N-30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100</t>
    </r>
    <r>
      <rPr>
        <sz val="10"/>
        <rFont val="WenQuanYi Zen Hei"/>
        <family val="2"/>
      </rPr>
      <t xml:space="preserve">ｇ</t>
    </r>
  </si>
  <si>
    <t xml:space="preserve">尾引欠陥</t>
  </si>
  <si>
    <t xml:space="preserve">虫、黒スジ</t>
  </si>
  <si>
    <r>
      <rPr>
        <sz val="10"/>
        <rFont val="WenQuanYi Zen Hei"/>
        <family val="2"/>
      </rPr>
      <t xml:space="preserve">＃</t>
    </r>
    <r>
      <rPr>
        <sz val="10"/>
        <rFont val="ＭＳ Ｐゴシック"/>
        <family val="3"/>
        <charset val="128"/>
      </rPr>
      <t xml:space="preserve">4S/T D</t>
    </r>
    <r>
      <rPr>
        <sz val="10"/>
        <rFont val="WenQuanYi Zen Hei"/>
        <family val="2"/>
      </rPr>
      <t xml:space="preserve">側ヘッド交換（ダイワ）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45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35M</t>
    </r>
    <r>
      <rPr>
        <sz val="10"/>
        <rFont val="WenQuanYi Zen Hei"/>
        <family val="2"/>
      </rPr>
      <t xml:space="preserve">停止</t>
    </r>
  </si>
  <si>
    <t xml:space="preserve">原反カウンター不足</t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</si>
  <si>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8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</si>
  <si>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t xml:space="preserve">M-15</t>
  </si>
  <si>
    <r>
      <rPr>
        <sz val="9"/>
        <rFont val="ＭＳ Ｐゴシック"/>
        <family val="3"/>
        <charset val="128"/>
      </rPr>
      <t xml:space="preserve">YR</t>
    </r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157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×4</t>
    </r>
    <r>
      <rPr>
        <sz val="9"/>
        <rFont val="WenQuanYi Zen Hei"/>
        <family val="2"/>
      </rPr>
      <t xml:space="preserve">本</t>
    </r>
  </si>
  <si>
    <r>
      <rPr>
        <sz val="9"/>
        <rFont val="ＭＳ Ｐゴシック"/>
        <family val="3"/>
        <charset val="128"/>
      </rPr>
      <t xml:space="preserve">YR</t>
    </r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209.3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×3</t>
    </r>
    <r>
      <rPr>
        <sz val="9"/>
        <rFont val="WenQuanYi Zen Hei"/>
        <family val="2"/>
      </rPr>
      <t xml:space="preserve">本</t>
    </r>
  </si>
  <si>
    <r>
      <rPr>
        <sz val="10"/>
        <rFont val="ＭＳ Ｐゴシック"/>
        <family val="3"/>
        <charset val="128"/>
      </rPr>
      <t xml:space="preserve">1,558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(36 t)</t>
    </r>
  </si>
  <si>
    <r>
      <rPr>
        <sz val="10"/>
        <rFont val="ＭＳ Ｐゴシック"/>
        <family val="3"/>
        <charset val="128"/>
      </rPr>
      <t xml:space="preserve">75,105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(1,304 t)</t>
    </r>
  </si>
  <si>
    <r>
      <rPr>
        <sz val="10"/>
        <rFont val="ＭＳ Ｐゴシック"/>
        <family val="3"/>
        <charset val="128"/>
      </rPr>
      <t xml:space="preserve">5,683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(98 t)</t>
    </r>
  </si>
  <si>
    <r>
      <rPr>
        <sz val="10"/>
        <rFont val="ＭＳ Ｐゴシック"/>
        <family val="3"/>
        <charset val="128"/>
      </rPr>
      <t xml:space="preserve">69,325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(1,234 t)</t>
    </r>
  </si>
  <si>
    <r>
      <rPr>
        <sz val="11"/>
        <rFont val="ＭＳ Ｐゴシック"/>
        <family val="3"/>
        <charset val="128"/>
      </rPr>
      <t xml:space="preserve">7,241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(134 t)</t>
    </r>
  </si>
  <si>
    <r>
      <rPr>
        <sz val="11"/>
        <rFont val="ＭＳ Ｐゴシック"/>
        <family val="3"/>
        <charset val="128"/>
      </rPr>
      <t xml:space="preserve">144,430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(2,538 t)</t>
    </r>
  </si>
  <si>
    <r>
      <rPr>
        <sz val="10"/>
        <rFont val="WenQuanYi Zen Hei"/>
        <family val="2"/>
      </rPr>
      <t xml:space="preserve">傾斜コンベア穴あきベルト　</t>
    </r>
    <r>
      <rPr>
        <sz val="10"/>
        <rFont val="ＭＳ Ｐゴシック"/>
        <family val="3"/>
        <charset val="128"/>
      </rPr>
      <t xml:space="preserve">D</t>
    </r>
    <r>
      <rPr>
        <sz val="10"/>
        <rFont val="WenQuanYi Zen Hei"/>
        <family val="2"/>
      </rPr>
      <t xml:space="preserve">側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本、</t>
    </r>
    <r>
      <rPr>
        <sz val="10"/>
        <rFont val="ＭＳ Ｐゴシック"/>
        <family val="3"/>
        <charset val="128"/>
      </rPr>
      <t xml:space="preserve">S</t>
    </r>
    <r>
      <rPr>
        <sz val="10"/>
        <rFont val="WenQuanYi Zen Hei"/>
        <family val="2"/>
      </rPr>
      <t xml:space="preserve">側</t>
    </r>
    <r>
      <rPr>
        <sz val="10"/>
        <rFont val="ＭＳ Ｐゴシック"/>
        <family val="3"/>
        <charset val="128"/>
      </rPr>
      <t xml:space="preserve">3</t>
    </r>
    <r>
      <rPr>
        <sz val="10"/>
        <rFont val="WenQuanYi Zen Hei"/>
        <family val="2"/>
      </rPr>
      <t xml:space="preserve">本交換（自室） 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(4H)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</si>
  <si>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5CR</t>
    </r>
    <r>
      <rPr>
        <sz val="9"/>
        <rFont val="WenQuanYi Zen Hei"/>
        <family val="2"/>
      </rPr>
      <t xml:space="preserve">仕上休憩室天井裏配管水漏れ修理</t>
    </r>
    <r>
      <rPr>
        <sz val="9"/>
        <rFont val="ＭＳ Ｐゴシック"/>
        <family val="3"/>
        <charset val="128"/>
      </rPr>
      <t xml:space="preserve">(</t>
    </r>
    <r>
      <rPr>
        <sz val="9"/>
        <rFont val="WenQuanYi Zen Hei"/>
        <family val="2"/>
      </rPr>
      <t xml:space="preserve">日本冷熱</t>
    </r>
    <r>
      <rPr>
        <sz val="9"/>
        <rFont val="ＭＳ Ｐゴシック"/>
        <family val="3"/>
        <charset val="128"/>
      </rPr>
      <t xml:space="preserve">)9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</si>
  <si>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6AGF_</t>
    </r>
    <r>
      <rPr>
        <sz val="9"/>
        <rFont val="WenQuanYi Zen Hei"/>
        <family val="2"/>
      </rPr>
      <t xml:space="preserve">復旧対応</t>
    </r>
    <r>
      <rPr>
        <sz val="9"/>
        <rFont val="ＭＳ Ｐゴシック"/>
        <family val="3"/>
        <charset val="128"/>
      </rPr>
      <t xml:space="preserve">(</t>
    </r>
    <r>
      <rPr>
        <sz val="9"/>
        <rFont val="WenQuanYi Zen Hei"/>
        <family val="2"/>
      </rPr>
      <t xml:space="preserve">ﾄﾖﾀ</t>
    </r>
    <r>
      <rPr>
        <sz val="9"/>
        <rFont val="ＭＳ Ｐゴシック"/>
        <family val="3"/>
        <charset val="128"/>
      </rPr>
      <t xml:space="preserve">L&amp;F)9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 </t>
    </r>
    <r>
      <rPr>
        <sz val="9"/>
        <rFont val="WenQuanYi Zen Hei"/>
        <family val="2"/>
      </rPr>
      <t xml:space="preserve">通信用受信機振替</t>
    </r>
    <r>
      <rPr>
        <sz val="9"/>
        <rFont val="ＭＳ Ｐゴシック"/>
        <family val="3"/>
        <charset val="128"/>
      </rPr>
      <t xml:space="preserve">(№4AGF)</t>
    </r>
  </si>
  <si>
    <r>
      <rPr>
        <sz val="10"/>
        <rFont val="ＭＳ Ｐゴシック"/>
        <family val="3"/>
        <charset val="128"/>
      </rPr>
      <t xml:space="preserve">4,142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(83 t)</t>
    </r>
  </si>
  <si>
    <r>
      <rPr>
        <sz val="10"/>
        <rFont val="ＭＳ Ｐゴシック"/>
        <family val="3"/>
        <charset val="128"/>
      </rPr>
      <t xml:space="preserve">39,458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(761 t)</t>
    </r>
  </si>
  <si>
    <r>
      <rPr>
        <sz val="9"/>
        <rFont val="ＭＳ Ｐゴシック"/>
        <family val="3"/>
        <charset val="128"/>
      </rPr>
      <t xml:space="preserve">(</t>
    </r>
    <r>
      <rPr>
        <sz val="9"/>
        <rFont val="WenQuanYi Zen Hei"/>
        <family val="2"/>
      </rPr>
      <t xml:space="preserve">配管保温材巻替</t>
    </r>
    <r>
      <rPr>
        <sz val="9"/>
        <rFont val="ＭＳ Ｐゴシック"/>
        <family val="3"/>
        <charset val="128"/>
      </rPr>
      <t xml:space="preserve">)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</si>
  <si>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3AGF_</t>
    </r>
    <r>
      <rPr>
        <sz val="9"/>
        <rFont val="WenQuanYi Zen Hei"/>
        <family val="2"/>
      </rPr>
      <t xml:space="preserve">ｴﾝｺｰﾀﾞｰ断線の為、休車（Ｂ番）</t>
    </r>
  </si>
  <si>
    <r>
      <rPr>
        <sz val="9"/>
        <rFont val="ＭＳ Ｐゴシック"/>
        <family val="3"/>
        <charset val="128"/>
      </rPr>
      <t xml:space="preserve">AGF3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4</t>
    </r>
    <r>
      <rPr>
        <sz val="9"/>
        <rFont val="WenQuanYi Zen Hei"/>
        <family val="2"/>
      </rPr>
      <t xml:space="preserve">号車休車</t>
    </r>
  </si>
  <si>
    <r>
      <rPr>
        <sz val="10"/>
        <rFont val="ＭＳ Ｐゴシック"/>
        <family val="3"/>
        <charset val="128"/>
      </rPr>
      <t xml:space="preserve">65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 t)</t>
    </r>
  </si>
  <si>
    <r>
      <rPr>
        <sz val="10"/>
        <rFont val="ＭＳ Ｐゴシック"/>
        <family val="3"/>
        <charset val="128"/>
      </rPr>
      <t xml:space="preserve">7,916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(145 t)</t>
    </r>
  </si>
  <si>
    <r>
      <rPr>
        <sz val="10"/>
        <rFont val="ＭＳ Ｐゴシック"/>
        <family val="3"/>
        <charset val="128"/>
      </rPr>
      <t xml:space="preserve">4,207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(84 t)</t>
    </r>
  </si>
  <si>
    <r>
      <rPr>
        <sz val="10"/>
        <rFont val="ＭＳ Ｐゴシック"/>
        <family val="3"/>
        <charset val="128"/>
      </rPr>
      <t xml:space="preserve">47,374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(906 t)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</si>
  <si>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20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(5H40M)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</si>
  <si>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85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85</t>
    </r>
    <r>
      <rPr>
        <sz val="10"/>
        <rFont val="WenQuanYi Zen Hei"/>
        <family val="2"/>
      </rPr>
      <t xml:space="preserve">台）</t>
    </r>
  </si>
  <si>
    <t xml:space="preserve">黒スジ、シワ</t>
  </si>
  <si>
    <r>
      <rPr>
        <sz val="10"/>
        <rFont val="WenQuanYi Zen Hei"/>
        <family val="2"/>
      </rPr>
      <t xml:space="preserve">耳折円板にて鉄粉再発（上期</t>
    </r>
    <r>
      <rPr>
        <sz val="10"/>
        <rFont val="ＭＳ Ｐゴシック"/>
        <family val="3"/>
        <charset val="128"/>
      </rPr>
      <t xml:space="preserve">SD</t>
    </r>
    <r>
      <rPr>
        <sz val="10"/>
        <rFont val="WenQuanYi Zen Hei"/>
        <family val="2"/>
      </rPr>
      <t xml:space="preserve">にて工事済）</t>
    </r>
  </si>
  <si>
    <r>
      <rPr>
        <sz val="10"/>
        <rFont val="WenQuanYi Zen Hei"/>
        <family val="2"/>
      </rPr>
      <t xml:space="preserve">※本日、</t>
    </r>
    <r>
      <rPr>
        <sz val="10"/>
        <rFont val="ＭＳ Ｐゴシック"/>
        <family val="3"/>
        <charset val="128"/>
      </rPr>
      <t xml:space="preserve">10:30</t>
    </r>
    <r>
      <rPr>
        <sz val="10"/>
        <rFont val="WenQuanYi Zen Hei"/>
        <family val="2"/>
      </rPr>
      <t xml:space="preserve">　工作係にて点検・確認予定</t>
    </r>
  </si>
  <si>
    <r>
      <rPr>
        <sz val="10"/>
        <rFont val="WenQuanYi Zen Hei"/>
        <family val="2"/>
      </rPr>
      <t xml:space="preserve">側面包装</t>
    </r>
    <r>
      <rPr>
        <sz val="10"/>
        <rFont val="ＭＳ Ｐゴシック"/>
        <family val="3"/>
        <charset val="128"/>
      </rPr>
      <t xml:space="preserve">No1</t>
    </r>
    <r>
      <rPr>
        <sz val="10"/>
        <rFont val="WenQuanYi Zen Hei"/>
        <family val="2"/>
      </rPr>
      <t xml:space="preserve">ﾁｪｰﾝﾁｬｯｸ部作動不良、給脂実施</t>
    </r>
  </si>
  <si>
    <r>
      <rPr>
        <sz val="10"/>
        <rFont val="ＭＳ Ｐゴシック"/>
        <family val="3"/>
        <charset val="128"/>
      </rPr>
      <t xml:space="preserve">#2S/T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D</t>
    </r>
    <r>
      <rPr>
        <sz val="10"/>
        <rFont val="WenQuanYi Zen Hei"/>
        <family val="2"/>
      </rPr>
      <t xml:space="preserve">側ヘッド交換（ダイワ）　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40M</t>
    </r>
    <r>
      <rPr>
        <sz val="10"/>
        <rFont val="WenQuanYi Zen Hei"/>
        <family val="2"/>
      </rPr>
      <t xml:space="preserve">停止</t>
    </r>
  </si>
  <si>
    <t xml:space="preserve">105m</t>
  </si>
  <si>
    <r>
      <rPr>
        <sz val="9"/>
        <rFont val="WenQuanYi Zen Hei"/>
        <family val="2"/>
      </rPr>
      <t xml:space="preserve">Ｍ</t>
    </r>
    <r>
      <rPr>
        <sz val="9"/>
        <rFont val="ＭＳ Ｐゴシック"/>
        <family val="3"/>
        <charset val="128"/>
      </rPr>
      <t xml:space="preserve">-15</t>
    </r>
  </si>
  <si>
    <r>
      <rPr>
        <sz val="9"/>
        <rFont val="WenQuanYi Zen Hei"/>
        <family val="2"/>
      </rPr>
      <t xml:space="preserve">ﾕｰﾗｲﾄ</t>
    </r>
    <r>
      <rPr>
        <sz val="9"/>
        <rFont val="ＭＳ Ｐゴシック"/>
        <family val="3"/>
        <charset val="128"/>
      </rPr>
      <t xml:space="preserve">209.3</t>
    </r>
    <r>
      <rPr>
        <sz val="9"/>
        <rFont val="WenQuanYi Zen Hei"/>
        <family val="2"/>
      </rPr>
      <t xml:space="preserve">Ｘ</t>
    </r>
    <r>
      <rPr>
        <sz val="9"/>
        <rFont val="ＭＳ Ｐゴシック"/>
        <family val="3"/>
        <charset val="128"/>
      </rPr>
      <t xml:space="preserve">3</t>
    </r>
  </si>
  <si>
    <r>
      <rPr>
        <sz val="9"/>
        <rFont val="WenQuanYi Zen Hei"/>
        <family val="2"/>
      </rPr>
      <t xml:space="preserve">Ｘ</t>
    </r>
    <r>
      <rPr>
        <sz val="9"/>
        <rFont val="ＭＳ Ｐゴシック"/>
        <family val="3"/>
        <charset val="128"/>
      </rPr>
      <t xml:space="preserve">3</t>
    </r>
  </si>
  <si>
    <r>
      <rPr>
        <sz val="10"/>
        <rFont val="ＭＳ Ｐゴシック"/>
        <family val="3"/>
        <charset val="128"/>
      </rPr>
      <t xml:space="preserve">2,272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(56 t)</t>
    </r>
  </si>
  <si>
    <r>
      <rPr>
        <sz val="10"/>
        <rFont val="ＭＳ Ｐゴシック"/>
        <family val="3"/>
        <charset val="128"/>
      </rPr>
      <t xml:space="preserve">77,377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(1,360 t)</t>
    </r>
  </si>
  <si>
    <r>
      <rPr>
        <sz val="10"/>
        <rFont val="ＭＳ Ｐゴシック"/>
        <family val="3"/>
        <charset val="128"/>
      </rPr>
      <t xml:space="preserve">5,564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(90 t)</t>
    </r>
  </si>
  <si>
    <r>
      <rPr>
        <sz val="10"/>
        <rFont val="ＭＳ Ｐゴシック"/>
        <family val="3"/>
        <charset val="128"/>
      </rPr>
      <t xml:space="preserve">74,889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(1,324 t)</t>
    </r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</si>
  <si>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</si>
  <si>
    <r>
      <rPr>
        <sz val="11"/>
        <rFont val="ＭＳ Ｐゴシック"/>
        <family val="3"/>
        <charset val="128"/>
      </rPr>
      <t xml:space="preserve">7,836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(146 t)</t>
    </r>
  </si>
  <si>
    <r>
      <rPr>
        <sz val="11"/>
        <rFont val="ＭＳ Ｐゴシック"/>
        <family val="3"/>
        <charset val="128"/>
      </rPr>
      <t xml:space="preserve">152,266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(2,684 t)</t>
    </r>
  </si>
  <si>
    <r>
      <rPr>
        <sz val="9"/>
        <rFont val="WenQuanYi Zen Hei"/>
        <family val="2"/>
      </rPr>
      <t xml:space="preserve">・５</t>
    </r>
    <r>
      <rPr>
        <sz val="9"/>
        <rFont val="ＭＳ Ｐゴシック"/>
        <family val="3"/>
        <charset val="128"/>
      </rPr>
      <t xml:space="preserve">CRNo3C/T</t>
    </r>
    <r>
      <rPr>
        <sz val="9"/>
        <rFont val="WenQuanYi Zen Hei"/>
        <family val="2"/>
      </rPr>
      <t xml:space="preserve">ブローブロワグローブ弁取替（計装）</t>
    </r>
    <r>
      <rPr>
        <sz val="9"/>
        <rFont val="ＭＳ Ｐゴシック"/>
        <family val="3"/>
        <charset val="128"/>
      </rPr>
      <t xml:space="preserve">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45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11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</si>
  <si>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5CR№1</t>
    </r>
    <r>
      <rPr>
        <sz val="9"/>
        <rFont val="WenQuanYi Zen Hei"/>
        <family val="2"/>
      </rPr>
      <t xml:space="preserve">平包機</t>
    </r>
    <r>
      <rPr>
        <sz val="9"/>
        <rFont val="ＭＳ Ｐゴシック"/>
        <family val="3"/>
        <charset val="128"/>
      </rPr>
      <t xml:space="preserve">_</t>
    </r>
    <r>
      <rPr>
        <sz val="9"/>
        <rFont val="WenQuanYi Zen Hei"/>
        <family val="2"/>
      </rPr>
      <t xml:space="preserve">ﾊﾟﾚﾀｲｻﾞｰ昇降用ﾓｰﾀ定期点検（電気）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11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45</t>
    </r>
  </si>
  <si>
    <r>
      <rPr>
        <sz val="10"/>
        <rFont val="ＭＳ Ｐゴシック"/>
        <family val="3"/>
        <charset val="128"/>
      </rPr>
      <t xml:space="preserve">4,692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(73 t)</t>
    </r>
  </si>
  <si>
    <r>
      <rPr>
        <sz val="10"/>
        <rFont val="ＭＳ Ｐゴシック"/>
        <family val="3"/>
        <charset val="128"/>
      </rPr>
      <t xml:space="preserve">44,150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(835 t)</t>
    </r>
  </si>
  <si>
    <r>
      <rPr>
        <sz val="9"/>
        <rFont val="WenQuanYi Zen Hei"/>
        <family val="2"/>
      </rPr>
      <t xml:space="preserve">・５</t>
    </r>
    <r>
      <rPr>
        <sz val="9"/>
        <rFont val="ＭＳ Ｐゴシック"/>
        <family val="3"/>
        <charset val="128"/>
      </rPr>
      <t xml:space="preserve">CR</t>
    </r>
    <r>
      <rPr>
        <sz val="9"/>
        <rFont val="WenQuanYi Zen Hei"/>
        <family val="2"/>
      </rPr>
      <t xml:space="preserve">各機器点検作業（朝日）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50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14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25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</si>
  <si>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5CR№2</t>
    </r>
    <r>
      <rPr>
        <sz val="9"/>
        <rFont val="WenQuanYi Zen Hei"/>
        <family val="2"/>
      </rPr>
      <t xml:space="preserve">平包機</t>
    </r>
    <r>
      <rPr>
        <sz val="9"/>
        <rFont val="ＭＳ Ｐゴシック"/>
        <family val="3"/>
        <charset val="128"/>
      </rPr>
      <t xml:space="preserve">_</t>
    </r>
    <r>
      <rPr>
        <sz val="9"/>
        <rFont val="WenQuanYi Zen Hei"/>
        <family val="2"/>
      </rPr>
      <t xml:space="preserve">ﾊﾟﾚﾀｲｻﾞｰ昇降用ﾓｰﾀ定期点検（電気）</t>
    </r>
    <r>
      <rPr>
        <sz val="9"/>
        <rFont val="ＭＳ Ｐゴシック"/>
        <family val="3"/>
        <charset val="128"/>
      </rPr>
      <t xml:space="preserve">9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</si>
  <si>
    <r>
      <rPr>
        <sz val="10"/>
        <rFont val="ＭＳ Ｐゴシック"/>
        <family val="3"/>
        <charset val="128"/>
      </rPr>
      <t xml:space="preserve">1,462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(25 t)</t>
    </r>
  </si>
  <si>
    <r>
      <rPr>
        <sz val="10"/>
        <rFont val="ＭＳ Ｐゴシック"/>
        <family val="3"/>
        <charset val="128"/>
      </rPr>
      <t xml:space="preserve">9,378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(170 t)</t>
    </r>
  </si>
  <si>
    <r>
      <rPr>
        <sz val="10"/>
        <rFont val="ＭＳ Ｐゴシック"/>
        <family val="3"/>
        <charset val="128"/>
      </rPr>
      <t xml:space="preserve">6,154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(99 t)</t>
    </r>
  </si>
  <si>
    <r>
      <rPr>
        <sz val="10"/>
        <rFont val="ＭＳ Ｐゴシック"/>
        <family val="3"/>
        <charset val="128"/>
      </rPr>
      <t xml:space="preserve">53,528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(1,005 t)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</si>
  <si>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115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115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</si>
  <si>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2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</si>
  <si>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N-35</t>
    </r>
    <r>
      <rPr>
        <sz val="10"/>
        <rFont val="WenQuanYi Zen Hei"/>
        <family val="2"/>
      </rPr>
      <t xml:space="preserve">　オフ輪ユーライト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104.7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</si>
  <si>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N-43</t>
    </r>
    <r>
      <rPr>
        <sz val="10"/>
        <rFont val="WenQuanYi Zen Hei"/>
        <family val="2"/>
      </rPr>
      <t xml:space="preserve">　オフ輪ユーライト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</si>
  <si>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虫、</t>
    </r>
    <r>
      <rPr>
        <sz val="11"/>
        <rFont val="ＭＳ Ｐゴシック"/>
        <family val="3"/>
        <charset val="128"/>
      </rPr>
      <t xml:space="preserve">P</t>
    </r>
    <r>
      <rPr>
        <sz val="11"/>
        <rFont val="WenQuanYi Zen Hei"/>
        <family val="2"/>
      </rPr>
      <t xml:space="preserve">、青欠陥</t>
    </r>
  </si>
  <si>
    <r>
      <rPr>
        <sz val="10"/>
        <rFont val="ＭＳ Ｐゴシック"/>
        <family val="3"/>
        <charset val="128"/>
      </rPr>
      <t xml:space="preserve">N-25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AAA</t>
    </r>
    <r>
      <rPr>
        <sz val="10"/>
        <rFont val="WenQuanYi Zen Hei"/>
        <family val="2"/>
      </rPr>
      <t xml:space="preserve">コート</t>
    </r>
    <r>
      <rPr>
        <sz val="10"/>
        <rFont val="ＭＳ Ｐゴシック"/>
        <family val="3"/>
        <charset val="128"/>
      </rPr>
      <t xml:space="preserve">L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60.2</t>
    </r>
    <r>
      <rPr>
        <sz val="10"/>
        <rFont val="WenQuanYi Zen Hei"/>
        <family val="2"/>
      </rPr>
      <t xml:space="preserve">ｇ</t>
    </r>
  </si>
  <si>
    <t xml:space="preserve">※耳折円板移動レール鉄粉発生について、</t>
  </si>
  <si>
    <r>
      <rPr>
        <sz val="10"/>
        <rFont val="ＭＳ Ｐゴシック"/>
        <family val="3"/>
        <charset val="128"/>
      </rPr>
      <t xml:space="preserve">24</t>
    </r>
    <r>
      <rPr>
        <sz val="10"/>
        <rFont val="WenQuanYi Zen Hei"/>
        <family val="2"/>
      </rPr>
      <t xml:space="preserve">日対策実施予定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</si>
  <si>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50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70M</t>
    </r>
    <r>
      <rPr>
        <sz val="10"/>
        <rFont val="WenQuanYi Zen Hei"/>
        <family val="2"/>
      </rPr>
      <t xml:space="preserve">停止</t>
    </r>
  </si>
  <si>
    <r>
      <rPr>
        <sz val="10"/>
        <rFont val="ＭＳ Ｐゴシック"/>
        <family val="3"/>
        <charset val="128"/>
      </rPr>
      <t xml:space="preserve">CCK</t>
    </r>
    <r>
      <rPr>
        <sz val="10"/>
        <rFont val="WenQuanYi Zen Hei"/>
        <family val="2"/>
      </rPr>
      <t xml:space="preserve">片面グロスホワイト</t>
    </r>
    <r>
      <rPr>
        <sz val="10"/>
        <rFont val="ＭＳ Ｐゴシック"/>
        <family val="3"/>
        <charset val="128"/>
      </rPr>
      <t xml:space="preserve">EX125</t>
    </r>
    <r>
      <rPr>
        <sz val="10"/>
        <rFont val="WenQuanYi Zen Hei"/>
        <family val="2"/>
      </rPr>
      <t xml:space="preserve">ｇ</t>
    </r>
  </si>
  <si>
    <r>
      <rPr>
        <sz val="11"/>
        <rFont val="ＭＳ Ｐゴシック"/>
        <family val="3"/>
        <charset val="128"/>
      </rPr>
      <t xml:space="preserve">4C/R</t>
    </r>
    <r>
      <rPr>
        <sz val="11"/>
        <rFont val="WenQuanYi Zen Hei"/>
        <family val="2"/>
      </rPr>
      <t xml:space="preserve">ビビリ</t>
    </r>
  </si>
  <si>
    <t xml:space="preserve">6-44</t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</si>
  <si>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81.4</t>
    </r>
    <r>
      <rPr>
        <sz val="9"/>
        <rFont val="WenQuanYi Zen Hei"/>
        <family val="2"/>
      </rPr>
      <t xml:space="preserve">Ｘ</t>
    </r>
    <r>
      <rPr>
        <sz val="9"/>
        <rFont val="ＭＳ Ｐゴシック"/>
        <family val="3"/>
        <charset val="128"/>
      </rPr>
      <t xml:space="preserve">7</t>
    </r>
  </si>
  <si>
    <r>
      <rPr>
        <sz val="9"/>
        <rFont val="WenQuanYi Zen Hei"/>
        <family val="2"/>
      </rPr>
      <t xml:space="preserve">Ｘ</t>
    </r>
    <r>
      <rPr>
        <sz val="9"/>
        <rFont val="ＭＳ Ｐゴシック"/>
        <family val="3"/>
        <charset val="128"/>
      </rPr>
      <t xml:space="preserve">7</t>
    </r>
  </si>
  <si>
    <t xml:space="preserve">キクＴ２</t>
  </si>
  <si>
    <t xml:space="preserve">Ａ本Ｔ２</t>
  </si>
  <si>
    <t xml:space="preserve">キクＹ２</t>
  </si>
  <si>
    <t xml:space="preserve">Ａ本Ｙ２</t>
  </si>
  <si>
    <r>
      <rPr>
        <sz val="9"/>
        <rFont val="ＭＳ Ｐゴシック"/>
        <family val="3"/>
        <charset val="128"/>
      </rPr>
      <t xml:space="preserve">4/6</t>
    </r>
    <r>
      <rPr>
        <sz val="9"/>
        <rFont val="WenQuanYi Zen Hei"/>
        <family val="2"/>
      </rPr>
      <t xml:space="preserve">Ｔ４</t>
    </r>
  </si>
  <si>
    <t xml:space="preserve">130m</t>
  </si>
  <si>
    <r>
      <rPr>
        <sz val="9"/>
        <rFont val="ＭＳ Ｐゴシック"/>
        <family val="3"/>
        <charset val="128"/>
      </rPr>
      <t xml:space="preserve">130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120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</si>
  <si>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3,366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(55 t)</t>
    </r>
  </si>
  <si>
    <r>
      <rPr>
        <sz val="10"/>
        <rFont val="ＭＳ Ｐゴシック"/>
        <family val="3"/>
        <charset val="128"/>
      </rPr>
      <t xml:space="preserve">80,743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(1,416 t)</t>
    </r>
  </si>
  <si>
    <r>
      <rPr>
        <sz val="10"/>
        <rFont val="ＭＳ Ｐゴシック"/>
        <family val="3"/>
        <charset val="128"/>
      </rPr>
      <t xml:space="preserve">6,050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(94 t)</t>
    </r>
  </si>
  <si>
    <r>
      <rPr>
        <sz val="10"/>
        <rFont val="ＭＳ Ｐゴシック"/>
        <family val="3"/>
        <charset val="128"/>
      </rPr>
      <t xml:space="preserve">80,939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(1,418 t)</t>
    </r>
  </si>
  <si>
    <r>
      <rPr>
        <sz val="11"/>
        <rFont val="ＭＳ Ｐゴシック"/>
        <family val="3"/>
        <charset val="128"/>
      </rPr>
      <t xml:space="preserve">9,416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(149 t)</t>
    </r>
  </si>
  <si>
    <r>
      <rPr>
        <sz val="11"/>
        <rFont val="ＭＳ Ｐゴシック"/>
        <family val="3"/>
        <charset val="128"/>
      </rPr>
      <t xml:space="preserve">161,682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(2,833 t)</t>
    </r>
  </si>
  <si>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(1</t>
    </r>
    <r>
      <rPr>
        <sz val="10"/>
        <rFont val="WenQuanYi Zen Hei"/>
        <family val="2"/>
      </rPr>
      <t xml:space="preserve">Ｈ</t>
    </r>
    <r>
      <rPr>
        <sz val="10"/>
        <rFont val="ＭＳ Ｐゴシック"/>
        <family val="3"/>
        <charset val="128"/>
      </rPr>
      <t xml:space="preserve">) </t>
    </r>
    <r>
      <rPr>
        <sz val="10"/>
        <rFont val="WenQuanYi Zen Hei"/>
        <family val="2"/>
      </rPr>
      <t xml:space="preserve">製品待ち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</si>
  <si>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5AGF_</t>
    </r>
    <r>
      <rPr>
        <sz val="9"/>
        <rFont val="WenQuanYi Zen Hei"/>
        <family val="2"/>
      </rPr>
      <t xml:space="preserve">ｺｰｽｱｳﾄ頻発の為、休車（Ｃ番）</t>
    </r>
  </si>
  <si>
    <r>
      <rPr>
        <sz val="10"/>
        <rFont val="ＭＳ Ｐゴシック"/>
        <family val="3"/>
        <charset val="128"/>
      </rPr>
      <t xml:space="preserve">4,259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(80 t)</t>
    </r>
  </si>
  <si>
    <r>
      <rPr>
        <sz val="10"/>
        <rFont val="ＭＳ Ｐゴシック"/>
        <family val="3"/>
        <charset val="128"/>
      </rPr>
      <t xml:space="preserve">48,409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(915 t)</t>
    </r>
  </si>
  <si>
    <r>
      <rPr>
        <sz val="9"/>
        <rFont val="ＭＳ Ｐゴシック"/>
        <family val="3"/>
        <charset val="128"/>
      </rPr>
      <t xml:space="preserve">AGF3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4</t>
    </r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5</t>
    </r>
    <r>
      <rPr>
        <sz val="9"/>
        <rFont val="WenQuanYi Zen Hei"/>
        <family val="2"/>
      </rPr>
      <t xml:space="preserve">号車休車</t>
    </r>
  </si>
  <si>
    <r>
      <rPr>
        <sz val="10"/>
        <rFont val="ＭＳ Ｐゴシック"/>
        <family val="3"/>
        <charset val="128"/>
      </rPr>
      <t xml:space="preserve">1,600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(25 t)</t>
    </r>
  </si>
  <si>
    <r>
      <rPr>
        <sz val="10"/>
        <rFont val="ＭＳ Ｐゴシック"/>
        <family val="3"/>
        <charset val="128"/>
      </rPr>
      <t xml:space="preserve">10,978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(195 t)</t>
    </r>
  </si>
  <si>
    <r>
      <rPr>
        <sz val="10"/>
        <rFont val="ＭＳ Ｐゴシック"/>
        <family val="3"/>
        <charset val="128"/>
      </rPr>
      <t xml:space="preserve">5,859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(105 t)</t>
    </r>
  </si>
  <si>
    <r>
      <rPr>
        <sz val="10"/>
        <rFont val="ＭＳ Ｐゴシック"/>
        <family val="3"/>
        <charset val="128"/>
      </rPr>
      <t xml:space="preserve">59,387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(1,110 t)</t>
    </r>
  </si>
  <si>
    <t xml:space="preserve">継目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</si>
  <si>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63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63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</si>
  <si>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N-31</t>
    </r>
    <r>
      <rPr>
        <sz val="10"/>
        <rFont val="WenQuanYi Zen Hei"/>
        <family val="2"/>
      </rPr>
      <t xml:space="preserve">　オフ輪オーロラコート　</t>
    </r>
    <r>
      <rPr>
        <sz val="10"/>
        <rFont val="ＭＳ Ｐゴシック"/>
        <family val="3"/>
        <charset val="128"/>
      </rPr>
      <t xml:space="preserve">84.9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</si>
  <si>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N-36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AAA</t>
    </r>
    <r>
      <rPr>
        <sz val="10"/>
        <rFont val="WenQuanYi Zen Hei"/>
        <family val="2"/>
      </rPr>
      <t xml:space="preserve">コート</t>
    </r>
    <r>
      <rPr>
        <sz val="10"/>
        <rFont val="ＭＳ Ｐゴシック"/>
        <family val="3"/>
        <charset val="128"/>
      </rPr>
      <t xml:space="preserve">L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64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</si>
  <si>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N-37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AAA</t>
    </r>
    <r>
      <rPr>
        <sz val="10"/>
        <rFont val="WenQuanYi Zen Hei"/>
        <family val="2"/>
      </rPr>
      <t xml:space="preserve">コート</t>
    </r>
    <r>
      <rPr>
        <sz val="10"/>
        <rFont val="ＭＳ Ｐゴシック"/>
        <family val="3"/>
        <charset val="128"/>
      </rPr>
      <t xml:space="preserve">L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60.2</t>
    </r>
    <r>
      <rPr>
        <sz val="10"/>
        <rFont val="WenQuanYi Zen Hei"/>
        <family val="2"/>
      </rPr>
      <t xml:space="preserve">ｇ</t>
    </r>
  </si>
  <si>
    <t xml:space="preserve">紙切れ</t>
  </si>
  <si>
    <t xml:space="preserve">虫、黒スジ、透過、ナワ</t>
  </si>
  <si>
    <t xml:space="preserve"> 耳折機円板横移動ﾚｰﾙﾗｲﾅｰ裏側樹脂ﾚｰﾙ取り付け</t>
  </si>
  <si>
    <r>
      <rPr>
        <sz val="10"/>
        <rFont val="ＭＳ Ｐゴシック"/>
        <family val="3"/>
        <charset val="128"/>
      </rPr>
      <t xml:space="preserve"> 10:00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10:30 0.5H</t>
    </r>
  </si>
  <si>
    <t xml:space="preserve">テストロール</t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</si>
  <si>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計</t>
    </r>
    <r>
      <rPr>
        <sz val="10"/>
        <rFont val="ＭＳ Ｐゴシック"/>
        <family val="3"/>
        <charset val="128"/>
      </rPr>
      <t xml:space="preserve">210M</t>
    </r>
    <r>
      <rPr>
        <sz val="10"/>
        <rFont val="WenQuanYi Zen Hei"/>
        <family val="2"/>
      </rPr>
      <t xml:space="preserve">停止</t>
    </r>
  </si>
  <si>
    <r>
      <rPr>
        <sz val="10"/>
        <rFont val="WenQuanYi Zen Hei"/>
        <family val="2"/>
      </rPr>
      <t xml:space="preserve">トリム広巾テスト　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</t>
    </r>
  </si>
  <si>
    <r>
      <rPr>
        <sz val="10"/>
        <rFont val="WenQuanYi Zen Hei"/>
        <family val="2"/>
      </rPr>
      <t xml:space="preserve">虫欠陥箇所、紙引っ付き　紙切れ　</t>
    </r>
    <r>
      <rPr>
        <sz val="10"/>
        <rFont val="ＭＳ Ｐゴシック"/>
        <family val="3"/>
        <charset val="128"/>
      </rPr>
      <t xml:space="preserve">40M</t>
    </r>
    <r>
      <rPr>
        <sz val="10"/>
        <rFont val="WenQuanYi Zen Hei"/>
        <family val="2"/>
      </rPr>
      <t xml:space="preserve">停止</t>
    </r>
  </si>
  <si>
    <r>
      <rPr>
        <sz val="10"/>
        <rFont val="WenQuanYi Zen Hei"/>
        <family val="2"/>
      </rPr>
      <t xml:space="preserve">トリム広巾テスト対応　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3H</t>
    </r>
    <r>
      <rPr>
        <sz val="10"/>
        <rFont val="WenQuanYi Zen Hei"/>
        <family val="2"/>
      </rPr>
      <t xml:space="preserve">停止</t>
    </r>
  </si>
  <si>
    <r>
      <rPr>
        <sz val="10"/>
        <rFont val="ＭＳ Ｐゴシック"/>
        <family val="3"/>
        <charset val="128"/>
      </rPr>
      <t xml:space="preserve">CCK</t>
    </r>
    <r>
      <rPr>
        <sz val="10"/>
        <rFont val="WenQuanYi Zen Hei"/>
        <family val="2"/>
      </rPr>
      <t xml:space="preserve">片面グロスホワイト</t>
    </r>
    <r>
      <rPr>
        <sz val="10"/>
        <rFont val="ＭＳ Ｐゴシック"/>
        <family val="3"/>
        <charset val="128"/>
      </rPr>
      <t xml:space="preserve">EX135</t>
    </r>
    <r>
      <rPr>
        <sz val="10"/>
        <rFont val="WenQuanYi Zen Hei"/>
        <family val="2"/>
      </rPr>
      <t xml:space="preserve">ｇ</t>
    </r>
  </si>
  <si>
    <t xml:space="preserve">930×1200</t>
  </si>
  <si>
    <t xml:space="preserve">6-38</t>
  </si>
  <si>
    <t xml:space="preserve">×10</t>
  </si>
  <si>
    <r>
      <rPr>
        <sz val="9"/>
        <rFont val="WenQuanYi Zen Hei"/>
        <family val="2"/>
      </rPr>
      <t xml:space="preserve">Ｂ本Ｔ</t>
    </r>
    <r>
      <rPr>
        <sz val="9"/>
        <rFont val="ＭＳ Ｐゴシック"/>
        <family val="3"/>
        <charset val="128"/>
      </rPr>
      <t xml:space="preserve">4</t>
    </r>
  </si>
  <si>
    <t xml:space="preserve">125m</t>
  </si>
  <si>
    <r>
      <rPr>
        <sz val="10"/>
        <rFont val="ＭＳ Ｐゴシック"/>
        <family val="3"/>
        <charset val="128"/>
      </rPr>
      <t xml:space="preserve">3,542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(56 t)</t>
    </r>
  </si>
  <si>
    <r>
      <rPr>
        <sz val="10"/>
        <rFont val="ＭＳ Ｐゴシック"/>
        <family val="3"/>
        <charset val="128"/>
      </rPr>
      <t xml:space="preserve">84,285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(1,472 t)</t>
    </r>
  </si>
  <si>
    <r>
      <rPr>
        <sz val="10"/>
        <rFont val="ＭＳ Ｐゴシック"/>
        <family val="3"/>
        <charset val="128"/>
      </rPr>
      <t xml:space="preserve">8,096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(116 t)</t>
    </r>
  </si>
  <si>
    <r>
      <rPr>
        <sz val="10"/>
        <rFont val="ＭＳ Ｐゴシック"/>
        <family val="3"/>
        <charset val="128"/>
      </rPr>
      <t xml:space="preserve">89,035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(1,534 t)</t>
    </r>
  </si>
  <si>
    <r>
      <rPr>
        <sz val="11"/>
        <rFont val="ＭＳ Ｐゴシック"/>
        <family val="3"/>
        <charset val="128"/>
      </rPr>
      <t xml:space="preserve">11,638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(172 t)</t>
    </r>
  </si>
  <si>
    <r>
      <rPr>
        <sz val="11"/>
        <rFont val="ＭＳ Ｐゴシック"/>
        <family val="3"/>
        <charset val="128"/>
      </rPr>
      <t xml:space="preserve">173,320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(3,006 t)</t>
    </r>
  </si>
  <si>
    <r>
      <rPr>
        <sz val="9"/>
        <rFont val="WenQuanYi Zen Hei"/>
        <family val="2"/>
      </rPr>
      <t xml:space="preserve">・５</t>
    </r>
    <r>
      <rPr>
        <sz val="9"/>
        <rFont val="ＭＳ Ｐゴシック"/>
        <family val="3"/>
        <charset val="128"/>
      </rPr>
      <t xml:space="preserve">CR</t>
    </r>
    <r>
      <rPr>
        <sz val="9"/>
        <rFont val="WenQuanYi Zen Hei"/>
        <family val="2"/>
      </rPr>
      <t xml:space="preserve">各機器点検作業（朝日）</t>
    </r>
    <r>
      <rPr>
        <sz val="9"/>
        <rFont val="ＭＳ Ｐゴシック"/>
        <family val="3"/>
        <charset val="128"/>
      </rPr>
      <t xml:space="preserve">10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50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20</t>
    </r>
  </si>
  <si>
    <r>
      <rPr>
        <sz val="10"/>
        <rFont val="ＭＳ Ｐゴシック"/>
        <family val="3"/>
        <charset val="128"/>
      </rPr>
      <t xml:space="preserve">3,972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(80 t)</t>
    </r>
  </si>
  <si>
    <r>
      <rPr>
        <sz val="10"/>
        <rFont val="ＭＳ Ｐゴシック"/>
        <family val="3"/>
        <charset val="128"/>
      </rPr>
      <t xml:space="preserve">52,381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(994 t)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</si>
  <si>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AGF5</t>
    </r>
    <r>
      <rPr>
        <sz val="9"/>
        <rFont val="WenQuanYi Zen Hei"/>
        <family val="2"/>
      </rPr>
      <t xml:space="preserve">号車点検（計装）</t>
    </r>
  </si>
  <si>
    <r>
      <rPr>
        <sz val="10"/>
        <rFont val="ＭＳ Ｐゴシック"/>
        <family val="3"/>
        <charset val="128"/>
      </rPr>
      <t xml:space="preserve">1,332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(23 t)</t>
    </r>
  </si>
  <si>
    <r>
      <rPr>
        <sz val="10"/>
        <rFont val="ＭＳ Ｐゴシック"/>
        <family val="3"/>
        <charset val="128"/>
      </rPr>
      <t xml:space="preserve">12,310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(218 t)</t>
    </r>
  </si>
  <si>
    <r>
      <rPr>
        <sz val="10"/>
        <rFont val="ＭＳ Ｐゴシック"/>
        <family val="3"/>
        <charset val="128"/>
      </rPr>
      <t xml:space="preserve">5,304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(102 t)</t>
    </r>
  </si>
  <si>
    <r>
      <rPr>
        <sz val="10"/>
        <rFont val="ＭＳ Ｐゴシック"/>
        <family val="3"/>
        <charset val="128"/>
      </rPr>
      <t xml:space="preserve">64,691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(1,212 t)</t>
    </r>
  </si>
  <si>
    <r>
      <rPr>
        <sz val="10"/>
        <rFont val="WenQuanYi Zen Hei"/>
        <family val="2"/>
      </rPr>
      <t xml:space="preserve">スキッド残</t>
    </r>
    <r>
      <rPr>
        <sz val="10"/>
        <rFont val="ＭＳ Ｐゴシック"/>
        <family val="3"/>
        <charset val="128"/>
      </rPr>
      <t xml:space="preserve">56</t>
    </r>
    <r>
      <rPr>
        <sz val="10"/>
        <rFont val="WenQuanYi Zen Hei"/>
        <family val="2"/>
      </rPr>
      <t xml:space="preserve">：台（内積上げ：</t>
    </r>
    <r>
      <rPr>
        <sz val="10"/>
        <rFont val="ＭＳ Ｐゴシック"/>
        <family val="3"/>
        <charset val="128"/>
      </rPr>
      <t xml:space="preserve">54</t>
    </r>
    <r>
      <rPr>
        <sz val="10"/>
        <rFont val="WenQuanYi Zen Hei"/>
        <family val="2"/>
      </rPr>
      <t xml:space="preserve">台）</t>
    </r>
  </si>
  <si>
    <r>
      <rPr>
        <sz val="9"/>
        <rFont val="WenQuanYi Zen Hei"/>
        <family val="2"/>
      </rPr>
      <t xml:space="preserve">休憩室天井空調冷水配管結露水ポタ漏れ修理（工作）</t>
    </r>
    <r>
      <rPr>
        <sz val="9"/>
        <rFont val="ＭＳ Ｐゴシック"/>
        <family val="3"/>
        <charset val="128"/>
      </rPr>
      <t xml:space="preserve">13:30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15:40</t>
    </r>
  </si>
  <si>
    <r>
      <rPr>
        <sz val="10"/>
        <rFont val="ＭＳ Ｐゴシック"/>
        <family val="3"/>
        <charset val="128"/>
      </rPr>
      <t xml:space="preserve">N-38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AAA</t>
    </r>
    <r>
      <rPr>
        <sz val="10"/>
        <rFont val="WenQuanYi Zen Hei"/>
        <family val="2"/>
      </rPr>
      <t xml:space="preserve">コート</t>
    </r>
    <r>
      <rPr>
        <sz val="10"/>
        <rFont val="ＭＳ Ｐゴシック"/>
        <family val="3"/>
        <charset val="128"/>
      </rPr>
      <t xml:space="preserve">L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57.8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</si>
  <si>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透過、サビ、油、</t>
    </r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、シワ、黒スジ</t>
    </r>
  </si>
  <si>
    <r>
      <rPr>
        <sz val="10"/>
        <rFont val="ＭＳ Ｐゴシック"/>
        <family val="3"/>
        <charset val="128"/>
      </rPr>
      <t xml:space="preserve">NPI</t>
    </r>
    <r>
      <rPr>
        <sz val="10"/>
        <rFont val="WenQuanYi Zen Hei"/>
        <family val="2"/>
      </rPr>
      <t xml:space="preserve">コート</t>
    </r>
    <r>
      <rPr>
        <sz val="10"/>
        <rFont val="ＭＳ Ｐゴシック"/>
        <family val="3"/>
        <charset val="128"/>
      </rPr>
      <t xml:space="preserve">E</t>
    </r>
    <r>
      <rPr>
        <sz val="10"/>
        <rFont val="WenQuanYi Zen Hei"/>
        <family val="2"/>
      </rPr>
      <t xml:space="preserve">片面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</si>
  <si>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t xml:space="preserve">水回り跡</t>
  </si>
  <si>
    <r>
      <rPr>
        <sz val="9"/>
        <rFont val="WenQuanYi Zen Hei"/>
        <family val="2"/>
      </rPr>
      <t xml:space="preserve">損紙</t>
    </r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</si>
  <si>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t xml:space="preserve">930X1200</t>
  </si>
  <si>
    <r>
      <rPr>
        <sz val="10"/>
        <rFont val="ＭＳ Ｐゴシック"/>
        <family val="3"/>
        <charset val="128"/>
      </rPr>
      <t xml:space="preserve">2,307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(56 t)</t>
    </r>
  </si>
  <si>
    <r>
      <rPr>
        <sz val="10"/>
        <rFont val="ＭＳ Ｐゴシック"/>
        <family val="3"/>
        <charset val="128"/>
      </rPr>
      <t xml:space="preserve">86,592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(1,528 t)</t>
    </r>
  </si>
  <si>
    <r>
      <rPr>
        <sz val="10"/>
        <rFont val="ＭＳ Ｐゴシック"/>
        <family val="3"/>
        <charset val="128"/>
      </rPr>
      <t xml:space="preserve">4,137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(60 t)</t>
    </r>
  </si>
  <si>
    <r>
      <rPr>
        <sz val="10"/>
        <rFont val="ＭＳ Ｐゴシック"/>
        <family val="3"/>
        <charset val="128"/>
      </rPr>
      <t xml:space="preserve">93,172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(1,594 t)</t>
    </r>
  </si>
  <si>
    <r>
      <rPr>
        <sz val="11"/>
        <rFont val="ＭＳ Ｐゴシック"/>
        <family val="3"/>
        <charset val="128"/>
      </rPr>
      <t xml:space="preserve">6,444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(116 t)</t>
    </r>
  </si>
  <si>
    <r>
      <rPr>
        <sz val="11"/>
        <rFont val="ＭＳ Ｐゴシック"/>
        <family val="3"/>
        <charset val="128"/>
      </rPr>
      <t xml:space="preserve">179,764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(3,122 t)</t>
    </r>
  </si>
  <si>
    <r>
      <rPr>
        <sz val="10"/>
        <rFont val="ＭＳ Ｐゴシック"/>
        <family val="3"/>
        <charset val="128"/>
      </rPr>
      <t xml:space="preserve">4,228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(75 t)</t>
    </r>
  </si>
  <si>
    <r>
      <rPr>
        <sz val="10"/>
        <rFont val="ＭＳ Ｐゴシック"/>
        <family val="3"/>
        <charset val="128"/>
      </rPr>
      <t xml:space="preserve">56,609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(1,069 t)</t>
    </r>
  </si>
  <si>
    <r>
      <rPr>
        <sz val="10"/>
        <rFont val="ＭＳ Ｐゴシック"/>
        <family val="3"/>
        <charset val="128"/>
      </rPr>
      <t xml:space="preserve">795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(14 t)</t>
    </r>
  </si>
  <si>
    <r>
      <rPr>
        <sz val="10"/>
        <rFont val="ＭＳ Ｐゴシック"/>
        <family val="3"/>
        <charset val="128"/>
      </rPr>
      <t xml:space="preserve">13,105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(232 t)</t>
    </r>
  </si>
  <si>
    <r>
      <rPr>
        <sz val="10"/>
        <rFont val="ＭＳ Ｐゴシック"/>
        <family val="3"/>
        <charset val="128"/>
      </rPr>
      <t xml:space="preserve">5,023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(89 t)</t>
    </r>
  </si>
  <si>
    <r>
      <rPr>
        <sz val="10"/>
        <rFont val="ＭＳ Ｐゴシック"/>
        <family val="3"/>
        <charset val="128"/>
      </rPr>
      <t xml:space="preserve">69,714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(1,301 t)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</si>
  <si>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2H</t>
    </r>
    <r>
      <rPr>
        <sz val="10"/>
        <rFont val="WenQuanYi Zen Hei"/>
        <family val="2"/>
      </rPr>
      <t xml:space="preserve">）</t>
    </r>
  </si>
  <si>
    <t xml:space="preserve">シズク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</si>
  <si>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50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50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</si>
  <si>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17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</si>
  <si>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N-39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60</t>
    </r>
    <r>
      <rPr>
        <sz val="10"/>
        <rFont val="WenQuanYi Zen Hei"/>
        <family val="2"/>
      </rPr>
      <t xml:space="preserve">ｇ</t>
    </r>
  </si>
  <si>
    <r>
      <rPr>
        <sz val="11"/>
        <rFont val="WenQuanYi Zen Hei"/>
        <family val="2"/>
      </rPr>
      <t xml:space="preserve">透過､</t>
    </r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､虫､油､他</t>
    </r>
  </si>
  <si>
    <t xml:space="preserve">端面キズ</t>
  </si>
  <si>
    <r>
      <rPr>
        <sz val="10"/>
        <rFont val="WenQuanYi Zen Hei"/>
        <family val="2"/>
      </rPr>
      <t xml:space="preserve">＃２ </t>
    </r>
    <r>
      <rPr>
        <sz val="10"/>
        <rFont val="ＭＳ Ｐゴシック"/>
        <family val="3"/>
        <charset val="128"/>
      </rPr>
      <t xml:space="preserve">D</t>
    </r>
    <r>
      <rPr>
        <sz val="10"/>
        <rFont val="WenQuanYi Zen Hei"/>
        <family val="2"/>
      </rPr>
      <t xml:space="preserve">側ステーションヘッド交換　</t>
    </r>
    <r>
      <rPr>
        <sz val="10"/>
        <rFont val="ＭＳ Ｐゴシック"/>
        <family val="3"/>
        <charset val="128"/>
      </rPr>
      <t xml:space="preserve">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40</t>
    </r>
    <r>
      <rPr>
        <sz val="10"/>
        <rFont val="WenQuanYi Zen Hei"/>
        <family val="2"/>
      </rPr>
      <t xml:space="preserve">Ｍ停止</t>
    </r>
  </si>
  <si>
    <r>
      <rPr>
        <sz val="9"/>
        <rFont val="WenQuanYi Zen Hei"/>
        <family val="2"/>
      </rPr>
      <t xml:space="preserve">損紙</t>
    </r>
    <r>
      <rPr>
        <sz val="9"/>
        <rFont val="ＭＳ Ｐゴシック"/>
        <family val="3"/>
        <charset val="128"/>
      </rPr>
      <t xml:space="preserve">21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</si>
  <si>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t xml:space="preserve">製品待ち</t>
  </si>
  <si>
    <r>
      <rPr>
        <sz val="9"/>
        <rFont val="WenQuanYi Zen Hei"/>
        <family val="2"/>
      </rPr>
      <t xml:space="preserve">損紙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</t>
    </r>
  </si>
  <si>
    <r>
      <rPr>
        <sz val="9"/>
        <rFont val="ＭＳ Ｐゴシック"/>
        <family val="3"/>
        <charset val="128"/>
      </rPr>
      <t xml:space="preserve">80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65</t>
    </r>
  </si>
  <si>
    <r>
      <rPr>
        <sz val="10"/>
        <rFont val="ＭＳ Ｐゴシック"/>
        <family val="3"/>
        <charset val="128"/>
      </rPr>
      <t xml:space="preserve">2,410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(41 t)</t>
    </r>
  </si>
  <si>
    <r>
      <rPr>
        <sz val="10"/>
        <rFont val="ＭＳ Ｐゴシック"/>
        <family val="3"/>
        <charset val="128"/>
      </rPr>
      <t xml:space="preserve">89,002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(1,568 t)</t>
    </r>
  </si>
  <si>
    <r>
      <rPr>
        <sz val="10"/>
        <rFont val="ＭＳ Ｐゴシック"/>
        <family val="3"/>
        <charset val="128"/>
      </rPr>
      <t xml:space="preserve">3,685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(57 t)</t>
    </r>
  </si>
  <si>
    <r>
      <rPr>
        <sz val="10"/>
        <rFont val="ＭＳ Ｐゴシック"/>
        <family val="3"/>
        <charset val="128"/>
      </rPr>
      <t xml:space="preserve">96,857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(1,651 t)</t>
    </r>
  </si>
  <si>
    <r>
      <rPr>
        <sz val="11"/>
        <rFont val="ＭＳ Ｐゴシック"/>
        <family val="3"/>
        <charset val="128"/>
      </rPr>
      <t xml:space="preserve">6,095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(98 t)</t>
    </r>
  </si>
  <si>
    <r>
      <rPr>
        <sz val="11"/>
        <rFont val="ＭＳ Ｐゴシック"/>
        <family val="3"/>
        <charset val="128"/>
      </rPr>
      <t xml:space="preserve">185,859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(3,220 t)</t>
    </r>
  </si>
  <si>
    <r>
      <rPr>
        <sz val="10"/>
        <rFont val="ＭＳ Ｐゴシック"/>
        <family val="3"/>
        <charset val="128"/>
      </rPr>
      <t xml:space="preserve">3,283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(70 t)</t>
    </r>
  </si>
  <si>
    <r>
      <rPr>
        <sz val="10"/>
        <rFont val="ＭＳ Ｐゴシック"/>
        <family val="3"/>
        <charset val="128"/>
      </rPr>
      <t xml:space="preserve">59,892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(1,139 t)</t>
    </r>
  </si>
  <si>
    <r>
      <rPr>
        <sz val="10"/>
        <rFont val="ＭＳ Ｐゴシック"/>
        <family val="3"/>
        <charset val="128"/>
      </rPr>
      <t xml:space="preserve">552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 t)</t>
    </r>
  </si>
  <si>
    <r>
      <rPr>
        <sz val="10"/>
        <rFont val="ＭＳ Ｐゴシック"/>
        <family val="3"/>
        <charset val="128"/>
      </rPr>
      <t xml:space="preserve">13,657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(243 t)</t>
    </r>
  </si>
  <si>
    <r>
      <rPr>
        <sz val="10"/>
        <rFont val="ＭＳ Ｐゴシック"/>
        <family val="3"/>
        <charset val="128"/>
      </rPr>
      <t xml:space="preserve">3,835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(81 t)</t>
    </r>
  </si>
  <si>
    <r>
      <rPr>
        <sz val="10"/>
        <rFont val="ＭＳ Ｐゴシック"/>
        <family val="3"/>
        <charset val="128"/>
      </rPr>
      <t xml:space="preserve">73,549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(1,382 t)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</si>
  <si>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15:00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19:30 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3H30M</t>
    </r>
    <r>
      <rPr>
        <sz val="10"/>
        <rFont val="WenQuanYi Zen Hei"/>
        <family val="2"/>
      </rPr>
      <t xml:space="preserve">）　・カッター応援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</si>
  <si>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59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56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</si>
  <si>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21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</si>
  <si>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N-40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65</t>
    </r>
    <r>
      <rPr>
        <sz val="10"/>
        <rFont val="WenQuanYi Zen Hei"/>
        <family val="2"/>
      </rPr>
      <t xml:space="preserve">ｇ</t>
    </r>
  </si>
  <si>
    <t xml:space="preserve">Ｊ</t>
  </si>
  <si>
    <t xml:space="preserve">端面ｽﾞﾚ､虫､油､抄込み</t>
  </si>
  <si>
    <t xml:space="preserve">予加圧ｸｯｼｮﾝﾛｰﾙ糊落とし</t>
  </si>
  <si>
    <r>
      <rPr>
        <sz val="10"/>
        <rFont val="ＭＳ Ｐゴシック"/>
        <family val="3"/>
        <charset val="128"/>
      </rPr>
      <t xml:space="preserve">N-41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b</t>
    </r>
    <r>
      <rPr>
        <sz val="10"/>
        <rFont val="WenQuanYi Zen Hei"/>
        <family val="2"/>
      </rPr>
      <t xml:space="preserve">７トラネクスト　</t>
    </r>
    <r>
      <rPr>
        <sz val="10"/>
        <rFont val="ＭＳ Ｐゴシック"/>
        <family val="3"/>
        <charset val="128"/>
      </rPr>
      <t xml:space="preserve">92</t>
    </r>
    <r>
      <rPr>
        <sz val="10"/>
        <rFont val="WenQuanYi Zen Hei"/>
        <family val="2"/>
      </rPr>
      <t xml:space="preserve">ｇ</t>
    </r>
  </si>
  <si>
    <t xml:space="preserve">表面糊バット糊落とし</t>
  </si>
  <si>
    <r>
      <rPr>
        <sz val="10"/>
        <rFont val="WenQuanYi Zen Hei"/>
        <family val="2"/>
      </rPr>
      <t xml:space="preserve">包装機停止</t>
    </r>
    <r>
      <rPr>
        <sz val="10"/>
        <rFont val="ＭＳ Ｐゴシック"/>
        <family val="3"/>
        <charset val="128"/>
      </rPr>
      <t xml:space="preserve">6:00</t>
    </r>
    <r>
      <rPr>
        <sz val="10"/>
        <rFont val="WenQuanYi Zen Hei"/>
        <family val="2"/>
      </rPr>
      <t xml:space="preserve">　休転入り</t>
    </r>
  </si>
  <si>
    <r>
      <rPr>
        <sz val="10"/>
        <rFont val="ＭＳ Ｐゴシック"/>
        <family val="3"/>
        <charset val="128"/>
      </rPr>
      <t xml:space="preserve">CCK-EX(COSLEX)160</t>
    </r>
    <r>
      <rPr>
        <sz val="10"/>
        <rFont val="WenQuanYi Zen Hei"/>
        <family val="2"/>
      </rPr>
      <t xml:space="preserve">ｇ</t>
    </r>
  </si>
  <si>
    <r>
      <rPr>
        <sz val="9"/>
        <rFont val="WenQuanYi Zen Hei"/>
        <family val="2"/>
      </rPr>
      <t xml:space="preserve">製品待ち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21</t>
    </r>
  </si>
  <si>
    <t xml:space="preserve">60</t>
  </si>
  <si>
    <t xml:space="preserve">鏡面不良</t>
  </si>
  <si>
    <r>
      <rPr>
        <sz val="9"/>
        <rFont val="WenQuanYi Zen Hei"/>
        <family val="2"/>
      </rPr>
      <t xml:space="preserve">製品待ち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</si>
  <si>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r>
      <rPr>
        <sz val="9"/>
        <rFont val="WenQuanYi Zen Hei"/>
        <family val="2"/>
      </rPr>
      <t xml:space="preserve">損紙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20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30</t>
    </r>
  </si>
  <si>
    <t xml:space="preserve">6-39</t>
  </si>
  <si>
    <t xml:space="preserve">M-24</t>
  </si>
  <si>
    <r>
      <rPr>
        <sz val="9"/>
        <rFont val="WenQuanYi Zen Hei"/>
        <family val="2"/>
      </rPr>
      <t xml:space="preserve">上質</t>
    </r>
    <r>
      <rPr>
        <sz val="9"/>
        <rFont val="ＭＳ Ｐゴシック"/>
        <family val="3"/>
        <charset val="128"/>
      </rPr>
      <t xml:space="preserve">52.3×10</t>
    </r>
  </si>
  <si>
    <r>
      <rPr>
        <sz val="9"/>
        <rFont val="WenQuanYi Zen Hei"/>
        <family val="2"/>
      </rPr>
      <t xml:space="preserve">ﾕｰﾗｲﾄ</t>
    </r>
    <r>
      <rPr>
        <sz val="9"/>
        <rFont val="ＭＳ Ｐゴシック"/>
        <family val="3"/>
        <charset val="128"/>
      </rPr>
      <t xml:space="preserve">81.4×9</t>
    </r>
  </si>
  <si>
    <t xml:space="preserve">70m</t>
  </si>
  <si>
    <r>
      <rPr>
        <sz val="9"/>
        <rFont val="ＭＳ Ｐゴシック"/>
        <family val="3"/>
        <charset val="128"/>
      </rPr>
      <t xml:space="preserve">65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80</t>
    </r>
  </si>
  <si>
    <r>
      <rPr>
        <sz val="10"/>
        <rFont val="ＭＳ Ｐゴシック"/>
        <family val="3"/>
        <charset val="128"/>
      </rPr>
      <t xml:space="preserve">43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 t)</t>
    </r>
  </si>
  <si>
    <r>
      <rPr>
        <sz val="10"/>
        <rFont val="ＭＳ Ｐゴシック"/>
        <family val="3"/>
        <charset val="128"/>
      </rPr>
      <t xml:space="preserve">89,045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(1,569 t)</t>
    </r>
  </si>
  <si>
    <r>
      <rPr>
        <sz val="10"/>
        <rFont val="ＭＳ Ｐゴシック"/>
        <family val="3"/>
        <charset val="128"/>
      </rPr>
      <t xml:space="preserve">1,256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(18 t)</t>
    </r>
  </si>
  <si>
    <r>
      <rPr>
        <sz val="10"/>
        <rFont val="ＭＳ Ｐゴシック"/>
        <family val="3"/>
        <charset val="128"/>
      </rPr>
      <t xml:space="preserve">98,113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(1,669 t)</t>
    </r>
  </si>
  <si>
    <r>
      <rPr>
        <sz val="11"/>
        <rFont val="ＭＳ Ｐゴシック"/>
        <family val="3"/>
        <charset val="128"/>
      </rPr>
      <t xml:space="preserve">1,299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(19 t)</t>
    </r>
  </si>
  <si>
    <r>
      <rPr>
        <sz val="11"/>
        <rFont val="ＭＳ Ｐゴシック"/>
        <family val="3"/>
        <charset val="128"/>
      </rPr>
      <t xml:space="preserve">187,158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(3,238 t)</t>
    </r>
  </si>
  <si>
    <r>
      <rPr>
        <sz val="10"/>
        <rFont val="ＭＳ Ｐゴシック"/>
        <family val="3"/>
        <charset val="128"/>
      </rPr>
      <t xml:space="preserve">2,763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(67 t)</t>
    </r>
  </si>
  <si>
    <r>
      <rPr>
        <sz val="10"/>
        <rFont val="ＭＳ Ｐゴシック"/>
        <family val="3"/>
        <charset val="128"/>
      </rPr>
      <t xml:space="preserve">62,655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(1,207 t)</t>
    </r>
  </si>
  <si>
    <r>
      <rPr>
        <sz val="10"/>
        <rFont val="ＭＳ Ｐゴシック"/>
        <family val="3"/>
        <charset val="128"/>
      </rPr>
      <t xml:space="preserve">694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(13 t)</t>
    </r>
  </si>
  <si>
    <r>
      <rPr>
        <sz val="10"/>
        <rFont val="ＭＳ Ｐゴシック"/>
        <family val="3"/>
        <charset val="128"/>
      </rPr>
      <t xml:space="preserve">14,351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(255 t)</t>
    </r>
  </si>
  <si>
    <r>
      <rPr>
        <sz val="10"/>
        <rFont val="ＭＳ Ｐゴシック"/>
        <family val="3"/>
        <charset val="128"/>
      </rPr>
      <t xml:space="preserve">3,457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(80 t)</t>
    </r>
  </si>
  <si>
    <r>
      <rPr>
        <sz val="10"/>
        <rFont val="ＭＳ Ｐゴシック"/>
        <family val="3"/>
        <charset val="128"/>
      </rPr>
      <t xml:space="preserve">77,006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(1,462 t)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</si>
  <si>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15:00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19:30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5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4H30M</t>
    </r>
    <r>
      <rPr>
        <sz val="10"/>
        <rFont val="WenQuanYi Zen Hei"/>
        <family val="2"/>
      </rPr>
      <t xml:space="preserve">）・カッター応援　・プラッター蒸留水補水</t>
    </r>
  </si>
  <si>
    <r>
      <rPr>
        <sz val="10"/>
        <rFont val="WenQuanYi Zen Hei"/>
        <family val="2"/>
      </rPr>
      <t xml:space="preserve">製品待ち　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2H30M</t>
    </r>
    <r>
      <rPr>
        <sz val="10"/>
        <rFont val="WenQuanYi Zen Hei"/>
        <family val="2"/>
      </rPr>
      <t xml:space="preserve">）・製品運搬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</si>
  <si>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37</t>
    </r>
    <r>
      <rPr>
        <sz val="10"/>
        <rFont val="WenQuanYi Zen Hei"/>
        <family val="2"/>
      </rPr>
      <t xml:space="preserve">台</t>
    </r>
  </si>
  <si>
    <r>
      <rPr>
        <sz val="10"/>
        <rFont val="ＭＳ Ｐゴシック"/>
        <family val="3"/>
        <charset val="128"/>
      </rPr>
      <t xml:space="preserve">N-42</t>
    </r>
    <r>
      <rPr>
        <sz val="10"/>
        <rFont val="WenQuanYi Zen Hei"/>
        <family val="2"/>
      </rPr>
      <t xml:space="preserve">　オフ輪ユーライト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81.4</t>
    </r>
    <r>
      <rPr>
        <sz val="10"/>
        <rFont val="WenQuanYi Zen Hei"/>
        <family val="2"/>
      </rPr>
      <t xml:space="preserve">ｇ</t>
    </r>
  </si>
  <si>
    <t xml:space="preserve">シリンダー粕</t>
  </si>
  <si>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､汚れ､ﾏｰｶｰ飛散､他</t>
    </r>
  </si>
  <si>
    <r>
      <rPr>
        <sz val="10"/>
        <rFont val="WenQuanYi Zen Hei"/>
        <family val="2"/>
      </rPr>
      <t xml:space="preserve">耳折昇降ｼﾘﾝﾀﾞｰﾅｯｸﾙ修理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(7H)</t>
    </r>
  </si>
  <si>
    <r>
      <rPr>
        <sz val="10"/>
        <rFont val="ＭＳ Ｐゴシック"/>
        <family val="3"/>
        <charset val="128"/>
      </rPr>
      <t xml:space="preserve">#</t>
    </r>
    <r>
      <rPr>
        <sz val="10"/>
        <rFont val="WenQuanYi Zen Hei"/>
        <family val="2"/>
      </rPr>
      <t xml:space="preserve">１</t>
    </r>
    <r>
      <rPr>
        <sz val="10"/>
        <rFont val="ＭＳ Ｐゴシック"/>
        <family val="3"/>
        <charset val="128"/>
      </rPr>
      <t xml:space="preserve">PU/ST</t>
    </r>
    <r>
      <rPr>
        <sz val="10"/>
        <rFont val="WenQuanYi Zen Hei"/>
        <family val="2"/>
      </rPr>
      <t xml:space="preserve">ｰ</t>
    </r>
    <r>
      <rPr>
        <sz val="10"/>
        <rFont val="ＭＳ Ｐゴシック"/>
        <family val="3"/>
        <charset val="128"/>
      </rPr>
      <t xml:space="preserve">A</t>
    </r>
    <r>
      <rPr>
        <sz val="10"/>
        <rFont val="WenQuanYi Zen Hei"/>
        <family val="2"/>
      </rPr>
      <t xml:space="preserve">ｼﾘﾝﾀﾞｰ修理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(7H)</t>
    </r>
  </si>
  <si>
    <r>
      <rPr>
        <sz val="10"/>
        <rFont val="ＭＳ Ｐゴシック"/>
        <family val="3"/>
        <charset val="128"/>
      </rPr>
      <t xml:space="preserve">13S/C</t>
    </r>
    <r>
      <rPr>
        <sz val="10"/>
        <rFont val="WenQuanYi Zen Hei"/>
        <family val="2"/>
      </rPr>
      <t xml:space="preserve">給脂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11:00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(2H)</t>
    </r>
  </si>
  <si>
    <r>
      <rPr>
        <sz val="10"/>
        <rFont val="WenQuanYi Zen Hei"/>
        <family val="2"/>
      </rPr>
      <t xml:space="preserve">ﾋﾟｯﾄ内点検</t>
    </r>
    <r>
      <rPr>
        <sz val="10"/>
        <rFont val="ＭＳ Ｐゴシック"/>
        <family val="3"/>
        <charset val="128"/>
      </rPr>
      <t xml:space="preserve">9:00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11:00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(2H)</t>
    </r>
  </si>
  <si>
    <r>
      <rPr>
        <sz val="10"/>
        <rFont val="WenQuanYi Zen Hei"/>
        <family val="2"/>
      </rPr>
      <t xml:space="preserve">表面糊ﾊﾞｯﾄ、ｷﾞｱ周辺糊落とし、予加圧ｵｲﾗｰ交換</t>
    </r>
    <r>
      <rPr>
        <sz val="10"/>
        <rFont val="ＭＳ Ｐゴシック"/>
        <family val="3"/>
        <charset val="128"/>
      </rPr>
      <t xml:space="preserve">(</t>
    </r>
    <r>
      <rPr>
        <sz val="10"/>
        <rFont val="WenQuanYi Zen Hei"/>
        <family val="2"/>
      </rPr>
      <t xml:space="preserve">自室</t>
    </r>
    <r>
      <rPr>
        <sz val="10"/>
        <rFont val="ＭＳ Ｐゴシック"/>
        <family val="3"/>
        <charset val="128"/>
      </rPr>
      <t xml:space="preserve">)</t>
    </r>
  </si>
  <si>
    <r>
      <rPr>
        <sz val="10"/>
        <rFont val="WenQuanYi Zen Hei"/>
        <family val="2"/>
      </rPr>
      <t xml:space="preserve">マットプラス原紙</t>
    </r>
    <r>
      <rPr>
        <sz val="10"/>
        <rFont val="ＭＳ Ｐゴシック"/>
        <family val="3"/>
        <charset val="128"/>
      </rPr>
      <t xml:space="preserve">155.5</t>
    </r>
    <r>
      <rPr>
        <sz val="10"/>
        <rFont val="WenQuanYi Zen Hei"/>
        <family val="2"/>
      </rPr>
      <t xml:space="preserve">ｇ</t>
    </r>
  </si>
  <si>
    <r>
      <rPr>
        <sz val="9"/>
        <rFont val="ＭＳ Ｐゴシック"/>
        <family val="3"/>
        <charset val="128"/>
      </rPr>
      <t xml:space="preserve">115→95</t>
    </r>
    <r>
      <rPr>
        <sz val="9"/>
        <rFont val="WenQuanYi Zen Hei"/>
        <family val="2"/>
      </rPr>
      <t xml:space="preserve">ｍ</t>
    </r>
  </si>
  <si>
    <t xml:space="preserve">625×890T2</t>
  </si>
  <si>
    <r>
      <rPr>
        <sz val="9"/>
        <rFont val="ＭＳ Ｐゴシック"/>
        <family val="3"/>
        <charset val="128"/>
      </rPr>
      <t xml:space="preserve">120→100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</si>
  <si>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2,498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(45 t)</t>
    </r>
  </si>
  <si>
    <r>
      <rPr>
        <sz val="10"/>
        <rFont val="ＭＳ Ｐゴシック"/>
        <family val="3"/>
        <charset val="128"/>
      </rPr>
      <t xml:space="preserve">91,543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(1,615 t)</t>
    </r>
  </si>
  <si>
    <r>
      <rPr>
        <sz val="10"/>
        <rFont val="ＭＳ Ｐゴシック"/>
        <family val="3"/>
        <charset val="128"/>
      </rPr>
      <t xml:space="preserve">4,011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(61 t)</t>
    </r>
  </si>
  <si>
    <r>
      <rPr>
        <sz val="10"/>
        <rFont val="ＭＳ Ｐゴシック"/>
        <family val="3"/>
        <charset val="128"/>
      </rPr>
      <t xml:space="preserve">102,124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(1,730 t)</t>
    </r>
  </si>
  <si>
    <r>
      <rPr>
        <sz val="11"/>
        <rFont val="ＭＳ Ｐゴシック"/>
        <family val="3"/>
        <charset val="128"/>
      </rPr>
      <t xml:space="preserve">6,509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(106 t)</t>
    </r>
  </si>
  <si>
    <r>
      <rPr>
        <sz val="11"/>
        <rFont val="ＭＳ Ｐゴシック"/>
        <family val="3"/>
        <charset val="128"/>
      </rPr>
      <t xml:space="preserve">193,667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(3,344 t)</t>
    </r>
  </si>
  <si>
    <r>
      <rPr>
        <sz val="9"/>
        <rFont val="WenQuanYi Zen Hei"/>
        <family val="2"/>
      </rPr>
      <t xml:space="preserve">・</t>
    </r>
    <r>
      <rPr>
        <sz val="9"/>
        <rFont val="ＭＳ Ｐゴシック"/>
        <family val="3"/>
        <charset val="128"/>
      </rPr>
      <t xml:space="preserve">AGF</t>
    </r>
    <r>
      <rPr>
        <sz val="9"/>
        <rFont val="WenQuanYi Zen Hei"/>
        <family val="2"/>
      </rPr>
      <t xml:space="preserve">月例点検（ﾄﾖﾀ</t>
    </r>
    <r>
      <rPr>
        <sz val="9"/>
        <rFont val="ＭＳ Ｐゴシック"/>
        <family val="3"/>
        <charset val="128"/>
      </rPr>
      <t xml:space="preserve">L</t>
    </r>
    <r>
      <rPr>
        <sz val="9"/>
        <rFont val="WenQuanYi Zen Hei"/>
        <family val="2"/>
      </rPr>
      <t xml:space="preserve">＆</t>
    </r>
    <r>
      <rPr>
        <sz val="9"/>
        <rFont val="ＭＳ Ｐゴシック"/>
        <family val="3"/>
        <charset val="128"/>
      </rPr>
      <t xml:space="preserve">F</t>
    </r>
    <r>
      <rPr>
        <sz val="9"/>
        <rFont val="WenQuanYi Zen Hei"/>
        <family val="2"/>
      </rPr>
      <t xml:space="preserve">）</t>
    </r>
    <r>
      <rPr>
        <sz val="9"/>
        <rFont val="ＭＳ Ｐゴシック"/>
        <family val="3"/>
        <charset val="128"/>
      </rPr>
      <t xml:space="preserve">9:40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17:00</t>
    </r>
  </si>
  <si>
    <r>
      <rPr>
        <sz val="10"/>
        <rFont val="ＭＳ Ｐゴシック"/>
        <family val="3"/>
        <charset val="128"/>
      </rPr>
      <t xml:space="preserve">3,273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(76 t)</t>
    </r>
  </si>
  <si>
    <r>
      <rPr>
        <sz val="10"/>
        <rFont val="ＭＳ Ｐゴシック"/>
        <family val="3"/>
        <charset val="128"/>
      </rPr>
      <t xml:space="preserve">65,928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(1,283 t)</t>
    </r>
  </si>
  <si>
    <r>
      <rPr>
        <sz val="10"/>
        <rFont val="ＭＳ Ｐゴシック"/>
        <family val="3"/>
        <charset val="128"/>
      </rPr>
      <t xml:space="preserve">651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(13 t)</t>
    </r>
  </si>
  <si>
    <r>
      <rPr>
        <sz val="10"/>
        <rFont val="ＭＳ Ｐゴシック"/>
        <family val="3"/>
        <charset val="128"/>
      </rPr>
      <t xml:space="preserve">15,002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(269 t)</t>
    </r>
  </si>
  <si>
    <r>
      <rPr>
        <sz val="10"/>
        <rFont val="ＭＳ Ｐゴシック"/>
        <family val="3"/>
        <charset val="128"/>
      </rPr>
      <t xml:space="preserve">3,924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(89 t)</t>
    </r>
  </si>
  <si>
    <r>
      <rPr>
        <sz val="10"/>
        <rFont val="ＭＳ Ｐゴシック"/>
        <family val="3"/>
        <charset val="128"/>
      </rPr>
      <t xml:space="preserve">80,930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(1,552 t)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</si>
  <si>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9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11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 (2H30M)</t>
    </r>
  </si>
  <si>
    <t xml:space="preserve">メクレ傷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</si>
  <si>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58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58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</si>
  <si>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N-42</t>
    </r>
    <r>
      <rPr>
        <sz val="10"/>
        <rFont val="WenQuanYi Zen Hei"/>
        <family val="2"/>
      </rPr>
      <t xml:space="preserve">　オフリンユーライト　</t>
    </r>
    <r>
      <rPr>
        <sz val="10"/>
        <rFont val="ＭＳ Ｐゴシック"/>
        <family val="3"/>
        <charset val="128"/>
      </rPr>
      <t xml:space="preserve">81.4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</si>
  <si>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N-44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</si>
  <si>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t xml:space="preserve">マーカー飛散</t>
  </si>
  <si>
    <r>
      <rPr>
        <sz val="11"/>
        <rFont val="ＭＳ Ｐゴシック"/>
        <family val="3"/>
        <charset val="128"/>
      </rPr>
      <t xml:space="preserve">J</t>
    </r>
    <r>
      <rPr>
        <sz val="11"/>
        <rFont val="WenQuanYi Zen Hei"/>
        <family val="2"/>
      </rPr>
      <t xml:space="preserve">、打音不良、目玉</t>
    </r>
  </si>
  <si>
    <r>
      <rPr>
        <sz val="10"/>
        <rFont val="ＭＳ Ｐゴシック"/>
        <family val="3"/>
        <charset val="128"/>
      </rPr>
      <t xml:space="preserve">N-43</t>
    </r>
    <r>
      <rPr>
        <sz val="10"/>
        <rFont val="WenQuanYi Zen Hei"/>
        <family val="2"/>
      </rPr>
      <t xml:space="preserve">　オフリンユーライト　</t>
    </r>
    <r>
      <rPr>
        <sz val="10"/>
        <rFont val="ＭＳ Ｐゴシック"/>
        <family val="3"/>
        <charset val="128"/>
      </rPr>
      <t xml:space="preserve">127.9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</si>
  <si>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N-45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104.7</t>
    </r>
    <r>
      <rPr>
        <sz val="10"/>
        <rFont val="WenQuanYi Zen Hei"/>
        <family val="2"/>
      </rPr>
      <t xml:space="preserve">ｇ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</si>
  <si>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13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(2H30M)</t>
    </r>
  </si>
  <si>
    <t xml:space="preserve">M-20</t>
  </si>
  <si>
    <t xml:space="preserve">B7115×5</t>
  </si>
  <si>
    <t xml:space="preserve">1106×788Y1</t>
  </si>
  <si>
    <r>
      <rPr>
        <sz val="9"/>
        <rFont val="WenQuanYi Zen Hei"/>
        <family val="2"/>
      </rPr>
      <t xml:space="preserve">ｷｸ</t>
    </r>
    <r>
      <rPr>
        <sz val="9"/>
        <rFont val="ＭＳ Ｐゴシック"/>
        <family val="3"/>
        <charset val="128"/>
      </rPr>
      <t xml:space="preserve">Y1</t>
    </r>
  </si>
  <si>
    <t xml:space="preserve">665×980T2</t>
  </si>
  <si>
    <r>
      <rPr>
        <sz val="9"/>
        <rFont val="ＭＳ Ｐゴシック"/>
        <family val="3"/>
        <charset val="128"/>
      </rPr>
      <t xml:space="preserve">90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70</t>
    </r>
  </si>
  <si>
    <r>
      <rPr>
        <sz val="10"/>
        <rFont val="ＭＳ Ｐゴシック"/>
        <family val="3"/>
        <charset val="128"/>
      </rPr>
      <t xml:space="preserve">2,880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(59 t)</t>
    </r>
  </si>
  <si>
    <r>
      <rPr>
        <sz val="10"/>
        <rFont val="ＭＳ Ｐゴシック"/>
        <family val="3"/>
        <charset val="128"/>
      </rPr>
      <t xml:space="preserve">94,423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(1,674 t)</t>
    </r>
  </si>
  <si>
    <r>
      <rPr>
        <sz val="10"/>
        <rFont val="ＭＳ Ｐゴシック"/>
        <family val="3"/>
        <charset val="128"/>
      </rPr>
      <t xml:space="preserve">3,500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(56 t)</t>
    </r>
  </si>
  <si>
    <r>
      <rPr>
        <sz val="10"/>
        <rFont val="ＭＳ Ｐゴシック"/>
        <family val="3"/>
        <charset val="128"/>
      </rPr>
      <t xml:space="preserve">105,624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(1,786 t)</t>
    </r>
  </si>
  <si>
    <r>
      <rPr>
        <sz val="11"/>
        <rFont val="ＭＳ Ｐゴシック"/>
        <family val="3"/>
        <charset val="128"/>
      </rPr>
      <t xml:space="preserve">6,380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(115 t)</t>
    </r>
  </si>
  <si>
    <r>
      <rPr>
        <sz val="11"/>
        <rFont val="ＭＳ Ｐゴシック"/>
        <family val="3"/>
        <charset val="128"/>
      </rPr>
      <t xml:space="preserve">200,047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(3,460 t)</t>
    </r>
  </si>
  <si>
    <r>
      <rPr>
        <sz val="9"/>
        <rFont val="WenQuanYi Zen Hei"/>
        <family val="2"/>
      </rPr>
      <t xml:space="preserve">・№</t>
    </r>
    <r>
      <rPr>
        <sz val="9"/>
        <rFont val="ＭＳ Ｐゴシック"/>
        <family val="3"/>
        <charset val="128"/>
      </rPr>
      <t xml:space="preserve">5AGF_</t>
    </r>
    <r>
      <rPr>
        <sz val="9"/>
        <rFont val="WenQuanYi Zen Hei"/>
        <family val="2"/>
      </rPr>
      <t xml:space="preserve">復旧対応（計装）</t>
    </r>
    <r>
      <rPr>
        <sz val="9"/>
        <rFont val="ＭＳ Ｐゴシック"/>
        <family val="3"/>
        <charset val="128"/>
      </rPr>
      <t xml:space="preserve">14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17</t>
    </r>
    <r>
      <rPr>
        <sz val="9"/>
        <rFont val="WenQuanYi Zen Hei"/>
        <family val="2"/>
      </rPr>
      <t xml:space="preserve">：</t>
    </r>
    <r>
      <rPr>
        <sz val="9"/>
        <rFont val="ＭＳ Ｐゴシック"/>
        <family val="3"/>
        <charset val="128"/>
      </rPr>
      <t xml:space="preserve">00</t>
    </r>
    <r>
      <rPr>
        <sz val="9"/>
        <rFont val="WenQuanYi Zen Hei"/>
        <family val="2"/>
      </rPr>
      <t xml:space="preserve">　実施内容：ﾊﾟﾜｽﾃﾓｰﾀ清掃</t>
    </r>
  </si>
  <si>
    <r>
      <rPr>
        <sz val="10"/>
        <rFont val="ＭＳ Ｐゴシック"/>
        <family val="3"/>
        <charset val="128"/>
      </rPr>
      <t xml:space="preserve">4,540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(93 t)</t>
    </r>
  </si>
  <si>
    <r>
      <rPr>
        <sz val="10"/>
        <rFont val="ＭＳ Ｐゴシック"/>
        <family val="3"/>
        <charset val="128"/>
      </rPr>
      <t xml:space="preserve">70,468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(1,376 t)</t>
    </r>
  </si>
  <si>
    <r>
      <rPr>
        <sz val="10"/>
        <rFont val="ＭＳ Ｐゴシック"/>
        <family val="3"/>
        <charset val="128"/>
      </rPr>
      <t xml:space="preserve">1,001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(22 t)</t>
    </r>
  </si>
  <si>
    <r>
      <rPr>
        <sz val="10"/>
        <rFont val="ＭＳ Ｐゴシック"/>
        <family val="3"/>
        <charset val="128"/>
      </rPr>
      <t xml:space="preserve">16,003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(291 t)</t>
    </r>
  </si>
  <si>
    <r>
      <rPr>
        <sz val="10"/>
        <rFont val="ＭＳ Ｐゴシック"/>
        <family val="3"/>
        <charset val="128"/>
      </rPr>
      <t xml:space="preserve">5,541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(116 t)</t>
    </r>
  </si>
  <si>
    <r>
      <rPr>
        <sz val="10"/>
        <rFont val="ＭＳ Ｐゴシック"/>
        <family val="3"/>
        <charset val="128"/>
      </rPr>
      <t xml:space="preserve">86,471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(1,667 t)</t>
    </r>
  </si>
  <si>
    <t xml:space="preserve">棒ジワ</t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</si>
  <si>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14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 (1H30M)</t>
    </r>
  </si>
  <si>
    <t xml:space="preserve">枚数不良</t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</si>
  <si>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47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47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</si>
  <si>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N-44 </t>
    </r>
    <r>
      <rPr>
        <sz val="10"/>
        <rFont val="WenQuanYi Zen Hei"/>
        <family val="2"/>
      </rPr>
      <t xml:space="preserve">オーロラ</t>
    </r>
    <r>
      <rPr>
        <sz val="10"/>
        <rFont val="ＭＳ Ｐゴシック"/>
        <family val="3"/>
        <charset val="128"/>
      </rPr>
      <t xml:space="preserve">C 127.9g</t>
    </r>
  </si>
  <si>
    <r>
      <rPr>
        <sz val="10"/>
        <rFont val="ＭＳ Ｐゴシック"/>
        <family val="3"/>
        <charset val="128"/>
      </rPr>
      <t xml:space="preserve">N-45 </t>
    </r>
    <r>
      <rPr>
        <sz val="10"/>
        <rFont val="WenQuanYi Zen Hei"/>
        <family val="2"/>
      </rPr>
      <t xml:space="preserve">オーロラ</t>
    </r>
    <r>
      <rPr>
        <sz val="10"/>
        <rFont val="ＭＳ Ｐゴシック"/>
        <family val="3"/>
        <charset val="128"/>
      </rPr>
      <t xml:space="preserve">C 104.7g</t>
    </r>
  </si>
  <si>
    <r>
      <rPr>
        <sz val="11"/>
        <rFont val="WenQuanYi Zen Hei"/>
        <family val="2"/>
      </rPr>
      <t xml:space="preserve">スキップ、青欠陥、</t>
    </r>
    <r>
      <rPr>
        <sz val="11"/>
        <rFont val="ＭＳ Ｐゴシック"/>
        <family val="3"/>
        <charset val="128"/>
      </rPr>
      <t xml:space="preserve">S</t>
    </r>
    <r>
      <rPr>
        <sz val="11"/>
        <rFont val="WenQuanYi Zen Hei"/>
        <family val="2"/>
      </rPr>
      <t xml:space="preserve">、サビ、針欠陥、しわ、端面ズレ</t>
    </r>
  </si>
  <si>
    <r>
      <rPr>
        <sz val="10"/>
        <rFont val="ＭＳ Ｐゴシック"/>
        <family val="3"/>
        <charset val="128"/>
      </rPr>
      <t xml:space="preserve">N-46 </t>
    </r>
    <r>
      <rPr>
        <sz val="10"/>
        <rFont val="WenQuanYi Zen Hei"/>
        <family val="2"/>
      </rPr>
      <t xml:space="preserve">オーロラ</t>
    </r>
    <r>
      <rPr>
        <sz val="10"/>
        <rFont val="ＭＳ Ｐゴシック"/>
        <family val="3"/>
        <charset val="128"/>
      </rPr>
      <t xml:space="preserve">C 84.9g</t>
    </r>
  </si>
  <si>
    <t xml:space="preserve">M-25</t>
  </si>
  <si>
    <r>
      <rPr>
        <sz val="9"/>
        <rFont val="WenQuanYi Zen Hei"/>
        <family val="2"/>
      </rPr>
      <t xml:space="preserve">ｂ</t>
    </r>
    <r>
      <rPr>
        <sz val="9"/>
        <rFont val="ＭＳ Ｐゴシック"/>
        <family val="3"/>
        <charset val="128"/>
      </rPr>
      <t xml:space="preserve">7115×5</t>
    </r>
  </si>
  <si>
    <r>
      <rPr>
        <sz val="6"/>
        <rFont val="WenQuanYi Zen Hei"/>
        <family val="2"/>
      </rPr>
      <t xml:space="preserve">メトセラ</t>
    </r>
    <r>
      <rPr>
        <sz val="6"/>
        <rFont val="ＭＳ Ｐゴシック"/>
        <family val="3"/>
        <charset val="128"/>
      </rPr>
      <t xml:space="preserve">120×5</t>
    </r>
  </si>
  <si>
    <t xml:space="preserve">880×980T2</t>
  </si>
  <si>
    <r>
      <rPr>
        <sz val="9"/>
        <rFont val="ＭＳ Ｐゴシック"/>
        <family val="3"/>
        <charset val="128"/>
      </rPr>
      <t xml:space="preserve">90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110</t>
    </r>
    <r>
      <rPr>
        <sz val="9"/>
        <rFont val="WenQuanYi Zen Hei"/>
        <family val="2"/>
      </rPr>
      <t xml:space="preserve">ｍ</t>
    </r>
  </si>
  <si>
    <r>
      <rPr>
        <sz val="10"/>
        <rFont val="ＭＳ Ｐゴシック"/>
        <family val="3"/>
        <charset val="128"/>
      </rPr>
      <t xml:space="preserve">1,982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(43 t)</t>
    </r>
  </si>
  <si>
    <r>
      <rPr>
        <sz val="10"/>
        <rFont val="ＭＳ Ｐゴシック"/>
        <family val="3"/>
        <charset val="128"/>
      </rPr>
      <t xml:space="preserve">96,405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(1,717 t)</t>
    </r>
  </si>
  <si>
    <r>
      <rPr>
        <sz val="10"/>
        <rFont val="ＭＳ Ｐゴシック"/>
        <family val="3"/>
        <charset val="128"/>
      </rPr>
      <t xml:space="preserve">3,761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(67 t)</t>
    </r>
  </si>
  <si>
    <r>
      <rPr>
        <sz val="10"/>
        <rFont val="ＭＳ Ｐゴシック"/>
        <family val="3"/>
        <charset val="128"/>
      </rPr>
      <t xml:space="preserve">109,385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(1,852 t)</t>
    </r>
  </si>
  <si>
    <r>
      <rPr>
        <sz val="11"/>
        <rFont val="ＭＳ Ｐゴシック"/>
        <family val="3"/>
        <charset val="128"/>
      </rPr>
      <t xml:space="preserve">5,743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(110 t)</t>
    </r>
  </si>
  <si>
    <r>
      <rPr>
        <sz val="11"/>
        <rFont val="ＭＳ Ｐゴシック"/>
        <family val="3"/>
        <charset val="128"/>
      </rPr>
      <t xml:space="preserve">205,790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(3,569 t)</t>
    </r>
  </si>
  <si>
    <r>
      <rPr>
        <sz val="10"/>
        <rFont val="ＭＳ Ｐゴシック"/>
        <family val="3"/>
        <charset val="128"/>
      </rPr>
      <t xml:space="preserve">4,930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(88 t)</t>
    </r>
  </si>
  <si>
    <r>
      <rPr>
        <sz val="10"/>
        <rFont val="ＭＳ Ｐゴシック"/>
        <family val="3"/>
        <charset val="128"/>
      </rPr>
      <t xml:space="preserve">75,398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(1,464 t)</t>
    </r>
  </si>
  <si>
    <r>
      <rPr>
        <sz val="10"/>
        <rFont val="ＭＳ Ｐゴシック"/>
        <family val="3"/>
        <charset val="128"/>
      </rPr>
      <t xml:space="preserve">1,315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(24 t)</t>
    </r>
  </si>
  <si>
    <r>
      <rPr>
        <sz val="10"/>
        <rFont val="ＭＳ Ｐゴシック"/>
        <family val="3"/>
        <charset val="128"/>
      </rPr>
      <t xml:space="preserve">17,318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(315 t)</t>
    </r>
  </si>
  <si>
    <r>
      <rPr>
        <sz val="10"/>
        <rFont val="ＭＳ Ｐゴシック"/>
        <family val="3"/>
        <charset val="128"/>
      </rPr>
      <t xml:space="preserve">6,245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(112 t)</t>
    </r>
  </si>
  <si>
    <r>
      <rPr>
        <sz val="10"/>
        <rFont val="ＭＳ Ｐゴシック"/>
        <family val="3"/>
        <charset val="128"/>
      </rPr>
      <t xml:space="preserve">92,716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(1,779 t)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</si>
  <si>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39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30</t>
    </r>
    <r>
      <rPr>
        <sz val="10"/>
        <rFont val="WenQuanYi Zen Hei"/>
        <family val="2"/>
      </rPr>
      <t xml:space="preserve">台）</t>
    </r>
  </si>
  <si>
    <r>
      <rPr>
        <sz val="10"/>
        <rFont val="ＭＳ Ｐゴシック"/>
        <family val="3"/>
        <charset val="128"/>
      </rPr>
      <t xml:space="preserve">N-46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84.9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</si>
  <si>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N-47</t>
    </r>
    <r>
      <rPr>
        <sz val="10"/>
        <rFont val="WenQuanYi Zen Hei"/>
        <family val="2"/>
      </rPr>
      <t xml:space="preserve">　オフリンオーロラ</t>
    </r>
    <r>
      <rPr>
        <sz val="10"/>
        <rFont val="ＭＳ Ｐゴシック"/>
        <family val="3"/>
        <charset val="128"/>
      </rPr>
      <t xml:space="preserve">MA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84.9</t>
    </r>
    <r>
      <rPr>
        <sz val="10"/>
        <rFont val="WenQuanYi Zen Hei"/>
        <family val="2"/>
      </rPr>
      <t xml:space="preserve">ｇ</t>
    </r>
  </si>
  <si>
    <r>
      <rPr>
        <sz val="10"/>
        <rFont val="ＭＳ Ｐゴシック"/>
        <family val="3"/>
        <charset val="128"/>
      </rPr>
      <t xml:space="preserve">N-48</t>
    </r>
    <r>
      <rPr>
        <sz val="10"/>
        <rFont val="WenQuanYi Zen Hei"/>
        <family val="2"/>
      </rPr>
      <t xml:space="preserve">　オーロラコート　</t>
    </r>
    <r>
      <rPr>
        <sz val="10"/>
        <rFont val="ＭＳ Ｐゴシック"/>
        <family val="3"/>
        <charset val="128"/>
      </rPr>
      <t xml:space="preserve">79.1</t>
    </r>
    <r>
      <rPr>
        <sz val="10"/>
        <rFont val="WenQuanYi Zen Hei"/>
        <family val="2"/>
      </rPr>
      <t xml:space="preserve">ｇ</t>
    </r>
  </si>
  <si>
    <t xml:space="preserve">しずく、シワ目玉、端面ズレ</t>
  </si>
  <si>
    <r>
      <rPr>
        <sz val="10"/>
        <rFont val="WenQuanYi Zen Hei"/>
        <family val="2"/>
      </rPr>
      <t xml:space="preserve">耳折機油圧シリンダー交換 </t>
    </r>
    <r>
      <rPr>
        <sz val="10"/>
        <rFont val="ＭＳ Ｐゴシック"/>
        <family val="3"/>
        <charset val="128"/>
      </rPr>
      <t xml:space="preserve">13:00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15:30 (2.5H)</t>
    </r>
  </si>
  <si>
    <r>
      <rPr>
        <sz val="10"/>
        <rFont val="WenQuanYi Zen Hei"/>
        <family val="2"/>
      </rPr>
      <t xml:space="preserve">内側ドラムロール駆動側　軸受グリス飛散　点検掃除（自室・保全）　</t>
    </r>
    <r>
      <rPr>
        <sz val="10"/>
        <rFont val="ＭＳ Ｐゴシック"/>
        <family val="3"/>
        <charset val="128"/>
      </rPr>
      <t xml:space="preserve">16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17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　</t>
    </r>
    <r>
      <rPr>
        <sz val="10"/>
        <rFont val="ＭＳ Ｐゴシック"/>
        <family val="3"/>
        <charset val="128"/>
      </rPr>
      <t xml:space="preserve">1H</t>
    </r>
    <r>
      <rPr>
        <sz val="10"/>
        <rFont val="WenQuanYi Zen Hei"/>
        <family val="2"/>
      </rPr>
      <t xml:space="preserve">停止</t>
    </r>
  </si>
  <si>
    <r>
      <rPr>
        <sz val="10"/>
        <rFont val="WenQuanYi Zen Hei"/>
        <family val="2"/>
      </rPr>
      <t xml:space="preserve">シルバーダイヤ</t>
    </r>
    <r>
      <rPr>
        <sz val="10"/>
        <rFont val="ＭＳ Ｐゴシック"/>
        <family val="3"/>
        <charset val="128"/>
      </rPr>
      <t xml:space="preserve">SE(UT)165</t>
    </r>
    <r>
      <rPr>
        <sz val="10"/>
        <rFont val="WenQuanYi Zen Hei"/>
        <family val="2"/>
      </rPr>
      <t xml:space="preserve">ｇ</t>
    </r>
  </si>
  <si>
    <r>
      <rPr>
        <sz val="9"/>
        <rFont val="WenQuanYi Zen Hei"/>
        <family val="2"/>
      </rPr>
      <t xml:space="preserve">停止</t>
    </r>
    <r>
      <rPr>
        <sz val="9"/>
        <rFont val="ＭＳ Ｐゴシック"/>
        <family val="3"/>
        <charset val="128"/>
      </rPr>
      <t xml:space="preserve">16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23</t>
    </r>
  </si>
  <si>
    <r>
      <rPr>
        <sz val="10"/>
        <rFont val="WenQuanYi Zen Hei"/>
        <family val="2"/>
      </rPr>
      <t xml:space="preserve">製品待ち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12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3"/>
        <charset val="128"/>
      </rPr>
      <t xml:space="preserve">4</t>
    </r>
    <r>
      <rPr>
        <sz val="10"/>
        <rFont val="WenQuanYi Zen Hei"/>
        <family val="2"/>
      </rPr>
      <t xml:space="preserve">Ｈ）</t>
    </r>
  </si>
  <si>
    <t xml:space="preserve">M-21</t>
  </si>
  <si>
    <r>
      <rPr>
        <sz val="9"/>
        <rFont val="ＭＳ Ｐゴシック"/>
        <family val="3"/>
        <charset val="128"/>
      </rPr>
      <t xml:space="preserve">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16</t>
    </r>
  </si>
  <si>
    <r>
      <rPr>
        <sz val="9"/>
        <rFont val="WenQuanYi Zen Hei"/>
        <family val="2"/>
      </rPr>
      <t xml:space="preserve">ﾒﾄｾﾗ</t>
    </r>
    <r>
      <rPr>
        <sz val="9"/>
        <rFont val="ＭＳ Ｐゴシック"/>
        <family val="3"/>
        <charset val="128"/>
      </rPr>
      <t xml:space="preserve">120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X5</t>
    </r>
  </si>
  <si>
    <r>
      <rPr>
        <sz val="9"/>
        <rFont val="WenQuanYi Zen Hei"/>
        <family val="2"/>
      </rPr>
      <t xml:space="preserve">ｂ</t>
    </r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　</t>
    </r>
    <r>
      <rPr>
        <sz val="9"/>
        <rFont val="ＭＳ Ｐゴシック"/>
        <family val="3"/>
        <charset val="128"/>
      </rPr>
      <t xml:space="preserve">100</t>
    </r>
    <r>
      <rPr>
        <sz val="9"/>
        <rFont val="WenQuanYi Zen Hei"/>
        <family val="2"/>
      </rPr>
      <t xml:space="preserve">ｇ</t>
    </r>
    <r>
      <rPr>
        <sz val="9"/>
        <rFont val="ＭＳ Ｐゴシック"/>
        <family val="3"/>
        <charset val="128"/>
      </rPr>
      <t xml:space="preserve">X6</t>
    </r>
  </si>
  <si>
    <t xml:space="preserve">665X980T2</t>
  </si>
  <si>
    <r>
      <rPr>
        <sz val="9"/>
        <rFont val="WenQuanYi Zen Hei"/>
        <family val="2"/>
      </rPr>
      <t xml:space="preserve">キク</t>
    </r>
    <r>
      <rPr>
        <sz val="9"/>
        <rFont val="ＭＳ Ｐゴシック"/>
        <family val="3"/>
        <charset val="128"/>
      </rPr>
      <t xml:space="preserve">T5</t>
    </r>
  </si>
  <si>
    <t xml:space="preserve">880X560Y2</t>
  </si>
  <si>
    <r>
      <rPr>
        <sz val="9"/>
        <rFont val="ＭＳ Ｐゴシック"/>
        <family val="3"/>
        <charset val="128"/>
      </rPr>
      <t xml:space="preserve">115</t>
    </r>
    <r>
      <rPr>
        <sz val="9"/>
        <rFont val="WenQuanYi Zen Hei"/>
        <family val="2"/>
      </rPr>
      <t xml:space="preserve">～</t>
    </r>
    <r>
      <rPr>
        <sz val="9"/>
        <rFont val="ＭＳ Ｐゴシック"/>
        <family val="3"/>
        <charset val="128"/>
      </rPr>
      <t xml:space="preserve">100</t>
    </r>
  </si>
  <si>
    <r>
      <rPr>
        <sz val="10"/>
        <rFont val="ＭＳ Ｐゴシック"/>
        <family val="3"/>
        <charset val="128"/>
      </rPr>
      <t xml:space="preserve">3,365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(71 t)</t>
    </r>
  </si>
  <si>
    <r>
      <rPr>
        <sz val="10"/>
        <rFont val="ＭＳ Ｐゴシック"/>
        <family val="3"/>
        <charset val="128"/>
      </rPr>
      <t xml:space="preserve">99,770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(1,788 t)</t>
    </r>
  </si>
  <si>
    <r>
      <rPr>
        <sz val="10"/>
        <rFont val="ＭＳ Ｐゴシック"/>
        <family val="3"/>
        <charset val="128"/>
      </rPr>
      <t xml:space="preserve">4,344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(67 t)</t>
    </r>
  </si>
  <si>
    <r>
      <rPr>
        <sz val="10"/>
        <rFont val="ＭＳ Ｐゴシック"/>
        <family val="3"/>
        <charset val="128"/>
      </rPr>
      <t xml:space="preserve">113,729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(1,919 t)</t>
    </r>
  </si>
  <si>
    <r>
      <rPr>
        <sz val="11"/>
        <rFont val="ＭＳ Ｐゴシック"/>
        <family val="3"/>
        <charset val="128"/>
      </rPr>
      <t xml:space="preserve">7,709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(138 t)</t>
    </r>
  </si>
  <si>
    <r>
      <rPr>
        <sz val="11"/>
        <rFont val="ＭＳ Ｐゴシック"/>
        <family val="3"/>
        <charset val="128"/>
      </rPr>
      <t xml:space="preserve">213,499 </t>
    </r>
    <r>
      <rPr>
        <sz val="11"/>
        <rFont val="WenQuanYi Zen Hei"/>
        <family val="2"/>
      </rPr>
      <t xml:space="preserve">包
</t>
    </r>
    <r>
      <rPr>
        <sz val="11"/>
        <rFont val="ＭＳ Ｐゴシック"/>
        <family val="3"/>
        <charset val="128"/>
      </rPr>
      <t xml:space="preserve">(3,708 t)</t>
    </r>
  </si>
  <si>
    <r>
      <rPr>
        <sz val="10"/>
        <rFont val="ＭＳ Ｐゴシック"/>
        <family val="3"/>
        <charset val="128"/>
      </rPr>
      <t xml:space="preserve">4,013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(66 t)</t>
    </r>
  </si>
  <si>
    <r>
      <rPr>
        <sz val="10"/>
        <rFont val="ＭＳ Ｐゴシック"/>
        <family val="3"/>
        <charset val="128"/>
      </rPr>
      <t xml:space="preserve">79,411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(1,530 t)</t>
    </r>
  </si>
  <si>
    <r>
      <rPr>
        <sz val="10"/>
        <rFont val="ＭＳ Ｐゴシック"/>
        <family val="3"/>
        <charset val="128"/>
      </rPr>
      <t xml:space="preserve">824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(20 t)</t>
    </r>
  </si>
  <si>
    <r>
      <rPr>
        <sz val="10"/>
        <rFont val="ＭＳ Ｐゴシック"/>
        <family val="3"/>
        <charset val="128"/>
      </rPr>
      <t xml:space="preserve">18,142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(335 t)</t>
    </r>
  </si>
  <si>
    <r>
      <rPr>
        <sz val="10"/>
        <rFont val="ＭＳ Ｐゴシック"/>
        <family val="3"/>
        <charset val="128"/>
      </rPr>
      <t xml:space="preserve">4,837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(86 t)</t>
    </r>
  </si>
  <si>
    <r>
      <rPr>
        <sz val="10"/>
        <rFont val="ＭＳ Ｐゴシック"/>
        <family val="3"/>
        <charset val="128"/>
      </rPr>
      <t xml:space="preserve">97,553 </t>
    </r>
    <r>
      <rPr>
        <sz val="10"/>
        <rFont val="WenQuanYi Zen Hei"/>
        <family val="2"/>
      </rPr>
      <t xml:space="preserve">包
</t>
    </r>
    <r>
      <rPr>
        <sz val="10"/>
        <rFont val="ＭＳ Ｐゴシック"/>
        <family val="3"/>
        <charset val="128"/>
      </rPr>
      <t xml:space="preserve">(1,865 t)</t>
    </r>
  </si>
  <si>
    <r>
      <rPr>
        <sz val="10"/>
        <rFont val="WenQuanYi Zen Hei"/>
        <family val="2"/>
      </rPr>
      <t xml:space="preserve">製品待ち 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00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8</t>
    </r>
    <r>
      <rPr>
        <sz val="10"/>
        <rFont val="WenQuanYi Zen Hei"/>
        <family val="2"/>
      </rPr>
      <t xml:space="preserve">：</t>
    </r>
    <r>
      <rPr>
        <sz val="10"/>
        <rFont val="ＭＳ Ｐゴシック"/>
        <family val="3"/>
        <charset val="128"/>
      </rPr>
      <t xml:space="preserve">30 (30M)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</si>
  <si>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22</t>
    </r>
    <r>
      <rPr>
        <sz val="10"/>
        <rFont val="WenQuanYi Zen Hei"/>
        <family val="2"/>
      </rPr>
      <t xml:space="preserve">台（内積上げ：</t>
    </r>
    <r>
      <rPr>
        <sz val="10"/>
        <rFont val="ＭＳ Ｐゴシック"/>
        <family val="3"/>
        <charset val="128"/>
      </rPr>
      <t xml:space="preserve">22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</si>
  <si>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スキッド残：</t>
    </r>
    <r>
      <rPr>
        <sz val="10"/>
        <rFont val="ＭＳ Ｐゴシック"/>
        <family val="3"/>
        <charset val="128"/>
      </rPr>
      <t xml:space="preserve">10</t>
    </r>
    <r>
      <rPr>
        <sz val="10"/>
        <rFont val="WenQuanYi Zen Hei"/>
        <family val="2"/>
      </rPr>
      <t xml:space="preserve">台</t>
    </r>
  </si>
  <si>
    <t xml:space="preserve">☑</t>
  </si>
  <si>
    <t xml:space="preserve">項目№</t>
  </si>
  <si>
    <r>
      <rPr>
        <sz val="11"/>
        <rFont val="ＭＳ Ｐゴシック"/>
        <family val="3"/>
        <charset val="128"/>
      </rPr>
      <t xml:space="preserve">5C/R</t>
    </r>
    <r>
      <rPr>
        <sz val="11"/>
        <rFont val="WenQuanYi Zen Hei"/>
        <family val="2"/>
      </rPr>
      <t xml:space="preserve">ワインダ</t>
    </r>
  </si>
  <si>
    <r>
      <rPr>
        <sz val="11"/>
        <rFont val="WenQuanYi Zen Hei"/>
        <family val="2"/>
      </rPr>
      <t xml:space="preserve">５</t>
    </r>
    <r>
      <rPr>
        <sz val="11"/>
        <rFont val="HGｺﾞｼｯｸE"/>
        <family val="3"/>
        <charset val="128"/>
      </rPr>
      <t xml:space="preserve">C/R</t>
    </r>
    <r>
      <rPr>
        <sz val="11"/>
        <rFont val="WenQuanYi Zen Hei"/>
        <family val="2"/>
      </rPr>
      <t xml:space="preserve">カッタ</t>
    </r>
  </si>
  <si>
    <r>
      <rPr>
        <sz val="11"/>
        <rFont val="WenQuanYi Zen Hei"/>
        <family val="2"/>
      </rPr>
      <t xml:space="preserve">５</t>
    </r>
    <r>
      <rPr>
        <sz val="11"/>
        <rFont val="ＭＳ Ｐゴシック"/>
        <family val="3"/>
        <charset val="128"/>
      </rPr>
      <t xml:space="preserve">C/R</t>
    </r>
    <r>
      <rPr>
        <sz val="11"/>
        <rFont val="WenQuanYi Zen Hei"/>
        <family val="2"/>
      </rPr>
      <t xml:space="preserve">平包</t>
    </r>
  </si>
  <si>
    <r>
      <rPr>
        <sz val="11"/>
        <rFont val="WenQuanYi Zen Hei"/>
        <family val="2"/>
      </rPr>
      <t xml:space="preserve">４</t>
    </r>
    <r>
      <rPr>
        <sz val="11"/>
        <rFont val="ＭＳ Ｐゴシック"/>
        <family val="3"/>
        <charset val="128"/>
      </rPr>
      <t xml:space="preserve">C/R</t>
    </r>
    <r>
      <rPr>
        <sz val="11"/>
        <rFont val="WenQuanYi Zen Hei"/>
        <family val="2"/>
      </rPr>
      <t xml:space="preserve">ワインダ</t>
    </r>
  </si>
  <si>
    <t xml:space="preserve">未仕上</t>
  </si>
  <si>
    <t xml:space="preserve">既設カッタ</t>
  </si>
  <si>
    <t xml:space="preserve">既設平包</t>
  </si>
  <si>
    <t xml:space="preserve">ソートレックス</t>
  </si>
  <si>
    <t xml:space="preserve">既設平判包装機　備考</t>
  </si>
  <si>
    <t xml:space="preserve">巻取包装機</t>
  </si>
  <si>
    <r>
      <rPr>
        <sz val="11"/>
        <rFont val="WenQuanYi Zen Hei"/>
        <family val="2"/>
      </rPr>
      <t xml:space="preserve">仕上げ１</t>
    </r>
    <r>
      <rPr>
        <sz val="11"/>
        <rFont val="ＭＳ Ｐゴシック"/>
        <family val="3"/>
        <charset val="128"/>
      </rPr>
      <t xml:space="preserve">G</t>
    </r>
  </si>
  <si>
    <r>
      <rPr>
        <sz val="11"/>
        <rFont val="WenQuanYi Zen Hei"/>
        <family val="2"/>
      </rPr>
      <t xml:space="preserve">仕上２</t>
    </r>
    <r>
      <rPr>
        <sz val="11"/>
        <rFont val="ＭＳ Ｐゴシック"/>
        <family val="3"/>
        <charset val="128"/>
      </rPr>
      <t xml:space="preserve">G</t>
    </r>
  </si>
  <si>
    <t xml:space="preserve">積替機</t>
  </si>
  <si>
    <t xml:space="preserve">枚数読機</t>
  </si>
  <si>
    <t xml:space="preserve">仕上係</t>
  </si>
  <si>
    <t xml:space="preserve">WD</t>
  </si>
  <si>
    <t xml:space="preserve">4C/R W/D</t>
  </si>
  <si>
    <r>
      <rPr>
        <sz val="11"/>
        <rFont val="ＭＳ Ｐゴシック"/>
        <family val="3"/>
        <charset val="128"/>
      </rPr>
      <t xml:space="preserve">5C/R</t>
    </r>
    <r>
      <rPr>
        <sz val="11"/>
        <rFont val="WenQuanYi Zen Hei"/>
        <family val="2"/>
      </rPr>
      <t xml:space="preserve">平包</t>
    </r>
  </si>
  <si>
    <t xml:space="preserve">#1</t>
  </si>
  <si>
    <t xml:space="preserve">#2</t>
  </si>
  <si>
    <t xml:space="preserve">＃３</t>
  </si>
  <si>
    <t xml:space="preserve">包装前</t>
  </si>
  <si>
    <r>
      <rPr>
        <sz val="11"/>
        <rFont val="ＭＳ Ｐゴシック"/>
        <family val="3"/>
        <charset val="128"/>
      </rPr>
      <t xml:space="preserve">#1W/D</t>
    </r>
    <r>
      <rPr>
        <sz val="11"/>
        <rFont val="WenQuanYi Zen Hei"/>
        <family val="2"/>
      </rPr>
      <t xml:space="preserve">前</t>
    </r>
  </si>
  <si>
    <r>
      <rPr>
        <sz val="11"/>
        <rFont val="ＭＳ Ｐゴシック"/>
        <family val="3"/>
        <charset val="128"/>
      </rPr>
      <t xml:space="preserve">#2W/D</t>
    </r>
    <r>
      <rPr>
        <sz val="11"/>
        <rFont val="WenQuanYi Zen Hei"/>
        <family val="2"/>
      </rPr>
      <t xml:space="preserve">前</t>
    </r>
  </si>
  <si>
    <r>
      <rPr>
        <sz val="11"/>
        <rFont val="WenQuanYi Zen Hei"/>
        <family val="2"/>
      </rPr>
      <t xml:space="preserve">４</t>
    </r>
    <r>
      <rPr>
        <sz val="11"/>
        <rFont val="ＭＳ Ｐゴシック"/>
        <family val="3"/>
        <charset val="128"/>
      </rPr>
      <t xml:space="preserve">D/C</t>
    </r>
  </si>
  <si>
    <r>
      <rPr>
        <sz val="11"/>
        <rFont val="WenQuanYi Zen Hei"/>
        <family val="2"/>
      </rPr>
      <t xml:space="preserve">５</t>
    </r>
    <r>
      <rPr>
        <sz val="11"/>
        <rFont val="ＭＳ Ｐゴシック"/>
        <family val="3"/>
        <charset val="128"/>
      </rPr>
      <t xml:space="preserve">D/C</t>
    </r>
  </si>
  <si>
    <t xml:space="preserve">原反</t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</si>
  <si>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行目</t>
    </r>
  </si>
  <si>
    <r>
      <rPr>
        <sz val="10"/>
        <rFont val="WenQuanYi Zen Hei"/>
        <family val="2"/>
      </rPr>
      <t xml:space="preserve">５</t>
    </r>
    <r>
      <rPr>
        <sz val="10"/>
        <rFont val="メイリオ"/>
        <family val="3"/>
        <charset val="128"/>
      </rPr>
      <t xml:space="preserve">C/R</t>
    </r>
  </si>
  <si>
    <r>
      <rPr>
        <sz val="11"/>
        <rFont val="WenQuanYi Zen Hei"/>
        <family val="2"/>
      </rPr>
      <t xml:space="preserve">８</t>
    </r>
    <r>
      <rPr>
        <sz val="11"/>
        <rFont val="メイリオ"/>
        <family val="3"/>
        <charset val="128"/>
      </rPr>
      <t xml:space="preserve">M/C</t>
    </r>
  </si>
  <si>
    <r>
      <rPr>
        <sz val="10"/>
        <rFont val="WenQuanYi Zen Hei"/>
        <family val="2"/>
      </rPr>
      <t xml:space="preserve">９</t>
    </r>
    <r>
      <rPr>
        <sz val="10"/>
        <rFont val="メイリオ"/>
        <family val="3"/>
        <charset val="128"/>
      </rPr>
      <t xml:space="preserve">M/C</t>
    </r>
  </si>
  <si>
    <r>
      <rPr>
        <sz val="11"/>
        <rFont val="WenQuanYi Zen Hei"/>
        <family val="2"/>
      </rPr>
      <t xml:space="preserve">仕上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係</t>
    </r>
  </si>
  <si>
    <r>
      <rPr>
        <sz val="11"/>
        <rFont val="WenQuanYi Zen Hei"/>
        <family val="2"/>
      </rPr>
      <t xml:space="preserve">仕上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係</t>
    </r>
  </si>
  <si>
    <t xml:space="preserve">未仕上合計</t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</si>
  <si>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2</t>
    </r>
  </si>
  <si>
    <r>
      <rPr>
        <sz val="11"/>
        <rFont val="WenQuanYi Zen Hei"/>
        <family val="2"/>
      </rPr>
      <t xml:space="preserve">５</t>
    </r>
    <r>
      <rPr>
        <sz val="11"/>
        <rFont val="ＭＳ Ｐゴシック"/>
        <family val="3"/>
        <charset val="128"/>
      </rPr>
      <t xml:space="preserve">C/R</t>
    </r>
  </si>
  <si>
    <r>
      <rPr>
        <sz val="11"/>
        <rFont val="WenQuanYi Zen Hei"/>
        <family val="2"/>
      </rPr>
      <t xml:space="preserve">４</t>
    </r>
    <r>
      <rPr>
        <sz val="11"/>
        <rFont val="ＭＳ Ｐゴシック"/>
        <family val="3"/>
        <charset val="128"/>
      </rPr>
      <t xml:space="preserve">C/RW/D</t>
    </r>
  </si>
  <si>
    <r>
      <rPr>
        <sz val="11"/>
        <rFont val="WenQuanYi Zen Hei"/>
        <family val="2"/>
      </rPr>
      <t xml:space="preserve">５</t>
    </r>
    <r>
      <rPr>
        <sz val="11"/>
        <rFont val="ＭＳ Ｐゴシック"/>
        <family val="3"/>
        <charset val="128"/>
      </rPr>
      <t xml:space="preserve">C/RW/D</t>
    </r>
  </si>
  <si>
    <r>
      <rPr>
        <sz val="11"/>
        <rFont val="WenQuanYi Zen Hei"/>
        <family val="2"/>
      </rPr>
      <t xml:space="preserve">既設</t>
    </r>
    <r>
      <rPr>
        <sz val="11"/>
        <rFont val="ＭＳ Ｐゴシック"/>
        <family val="3"/>
        <charset val="128"/>
      </rPr>
      <t xml:space="preserve">D/C</t>
    </r>
  </si>
  <si>
    <r>
      <rPr>
        <sz val="11"/>
        <rFont val="WenQuanYi Zen Hei"/>
        <family val="2"/>
      </rPr>
      <t xml:space="preserve">５</t>
    </r>
    <r>
      <rPr>
        <sz val="11"/>
        <rFont val="ＭＳ Ｐゴシック"/>
        <family val="3"/>
        <charset val="128"/>
      </rPr>
      <t xml:space="preserve">C/RS/C</t>
    </r>
  </si>
  <si>
    <t xml:space="preserve">１仕上</t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</si>
  <si>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仕上</t>
    </r>
  </si>
  <si>
    <t xml:space="preserve">２仕上</t>
  </si>
  <si>
    <t xml:space="preserve">巻包</t>
  </si>
  <si>
    <t xml:space="preserve">損紙合計</t>
  </si>
  <si>
    <t xml:space="preserve">サイドランのみ</t>
  </si>
  <si>
    <t xml:space="preserve">サイドラン除く</t>
  </si>
  <si>
    <t xml:space="preserve">1G</t>
  </si>
  <si>
    <t xml:space="preserve">2G</t>
  </si>
  <si>
    <t xml:space="preserve">各付『下』内容</t>
  </si>
  <si>
    <r>
      <rPr>
        <sz val="11"/>
        <rFont val="ＭＳ Ｐゴシック"/>
        <family val="3"/>
        <charset val="128"/>
      </rPr>
      <t xml:space="preserve">WD</t>
    </r>
    <r>
      <rPr>
        <sz val="11"/>
        <rFont val="WenQuanYi Zen Hei"/>
        <family val="2"/>
      </rPr>
      <t xml:space="preserve">起因多発順</t>
    </r>
  </si>
  <si>
    <t xml:space="preserve">その他要因</t>
  </si>
  <si>
    <r>
      <rPr>
        <sz val="11"/>
        <rFont val="ＭＳ Ｐゴシック"/>
        <family val="3"/>
        <charset val="128"/>
      </rPr>
      <t xml:space="preserve">WD</t>
    </r>
    <r>
      <rPr>
        <sz val="11"/>
        <rFont val="WenQuanYi Zen Hei"/>
        <family val="2"/>
      </rPr>
      <t xml:space="preserve">損紙</t>
    </r>
  </si>
  <si>
    <r>
      <rPr>
        <sz val="11"/>
        <rFont val="WenQuanYi Zen Hei"/>
        <family val="2"/>
      </rPr>
      <t xml:space="preserve">断裁</t>
    </r>
    <r>
      <rPr>
        <sz val="11"/>
        <rFont val="ＭＳ Ｐゴシック"/>
        <family val="3"/>
        <charset val="128"/>
      </rPr>
      <t xml:space="preserve">SP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</si>
  <si>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1</t>
    </r>
  </si>
  <si>
    <t xml:space="preserve">日付</t>
  </si>
  <si>
    <r>
      <rPr>
        <sz val="11"/>
        <rFont val="WenQuanYi Zen Hei"/>
        <family val="2"/>
      </rPr>
      <t xml:space="preserve">本（系外</t>
    </r>
    <r>
      <rPr>
        <sz val="11"/>
        <rFont val="ＭＳ Ｐ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</si>
  <si>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本</t>
    </r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倉庫</t>
    </r>
    <r>
      <rPr>
        <sz val="11"/>
        <rFont val="ＭＳ Ｐゴシック"/>
        <family val="3"/>
        <charset val="128"/>
      </rPr>
      <t xml:space="preserve">)</t>
    </r>
  </si>
  <si>
    <t xml:space="preserve">本（合計）</t>
  </si>
  <si>
    <r>
      <rPr>
        <sz val="11"/>
        <rFont val="WenQuanYi Zen Hei"/>
        <family val="2"/>
      </rPr>
      <t xml:space="preserve">処理量</t>
    </r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日</t>
    </r>
    <r>
      <rPr>
        <sz val="11"/>
        <rFont val="ＭＳ Ｐゴシック"/>
        <family val="3"/>
        <charset val="128"/>
      </rPr>
      <t xml:space="preserve">)</t>
    </r>
  </si>
  <si>
    <t xml:space="preserve">サイズ替</t>
  </si>
  <si>
    <t xml:space="preserve">未処理台数</t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</si>
  <si>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列目</t>
    </r>
  </si>
  <si>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列目</t>
    </r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</si>
  <si>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列目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</si>
  <si>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列目</t>
    </r>
  </si>
  <si>
    <t xml:space="preserve">下比率</t>
  </si>
  <si>
    <t xml:space="preserve">パルパ</t>
  </si>
  <si>
    <t xml:space="preserve">上質台数</t>
  </si>
  <si>
    <r>
      <rPr>
        <sz val="11"/>
        <rFont val="WenQuanYi Zen Hei"/>
        <family val="2"/>
      </rPr>
      <t xml:space="preserve">上質</t>
    </r>
    <r>
      <rPr>
        <sz val="11"/>
        <rFont val="ＭＳ Ｐゴシック"/>
        <family val="3"/>
        <charset val="128"/>
      </rPr>
      <t xml:space="preserve">kg</t>
    </r>
  </si>
  <si>
    <t xml:space="preserve">コート台数</t>
  </si>
  <si>
    <r>
      <rPr>
        <sz val="11"/>
        <rFont val="WenQuanYi Zen Hei"/>
        <family val="2"/>
      </rPr>
      <t xml:space="preserve">コート</t>
    </r>
    <r>
      <rPr>
        <sz val="11"/>
        <rFont val="ＭＳ Ｐゴシック"/>
        <family val="3"/>
        <charset val="128"/>
      </rPr>
      <t xml:space="preserve">kg</t>
    </r>
  </si>
  <si>
    <t xml:space="preserve">一般台数</t>
  </si>
  <si>
    <t xml:space="preserve">嵩高コート台数</t>
  </si>
  <si>
    <t xml:space="preserve">２仕上合計</t>
  </si>
  <si>
    <r>
      <rPr>
        <sz val="11"/>
        <rFont val="WenQuanYi Zen Hei"/>
        <family val="2"/>
      </rPr>
      <t xml:space="preserve">８</t>
    </r>
    <r>
      <rPr>
        <sz val="11"/>
        <rFont val="ＭＳ Ｐゴシック"/>
        <family val="3"/>
        <charset val="128"/>
      </rPr>
      <t xml:space="preserve">M/C</t>
    </r>
  </si>
  <si>
    <r>
      <rPr>
        <sz val="11"/>
        <rFont val="WenQuanYi Zen Hei"/>
        <family val="2"/>
      </rPr>
      <t xml:space="preserve">９</t>
    </r>
    <r>
      <rPr>
        <sz val="11"/>
        <rFont val="ＭＳ Ｐゴシック"/>
        <family val="3"/>
        <charset val="128"/>
      </rPr>
      <t xml:space="preserve">M/C</t>
    </r>
  </si>
  <si>
    <r>
      <rPr>
        <sz val="11"/>
        <rFont val="WenQuanYi Zen Hei"/>
        <family val="2"/>
      </rPr>
      <t xml:space="preserve">仕上要因（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</si>
  <si>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（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）台数</t>
    </r>
  </si>
  <si>
    <r>
      <rPr>
        <sz val="11"/>
        <rFont val="WenQuanYi Zen Hei"/>
        <family val="2"/>
      </rPr>
      <t xml:space="preserve">仕上要因（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）</t>
    </r>
  </si>
  <si>
    <r>
      <rPr>
        <sz val="11"/>
        <rFont val="ＭＳ Ｐゴシック"/>
        <family val="3"/>
        <charset val="128"/>
      </rPr>
      <t xml:space="preserve">(2)</t>
    </r>
    <r>
      <rPr>
        <sz val="11"/>
        <rFont val="WenQuanYi Zen Hei"/>
        <family val="2"/>
      </rPr>
      <t xml:space="preserve">台数</t>
    </r>
  </si>
  <si>
    <t xml:space="preserve">仕上要因（３）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</si>
  <si>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３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</si>
  <si>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仕上要因（４）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</si>
  <si>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４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</si>
  <si>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仕上要因（５）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</si>
  <si>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５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</si>
  <si>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仕上要因（６）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</si>
  <si>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６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</si>
  <si>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仕上要因（７）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</si>
  <si>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７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</si>
  <si>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仕上要因（８）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</si>
  <si>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８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</si>
  <si>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仕上要因（９）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</si>
  <si>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９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</si>
  <si>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仕上要因（１０）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</si>
  <si>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１０</t>
    </r>
    <r>
      <rPr>
        <sz val="11"/>
        <rFont val="ＭＳ Ｐ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台数</t>
    </r>
  </si>
  <si>
    <t xml:space="preserve">前工程要因（１）</t>
  </si>
  <si>
    <t xml:space="preserve">（１）台数</t>
  </si>
  <si>
    <t xml:space="preserve">前工程要因（２）</t>
  </si>
  <si>
    <t xml:space="preserve">（２）台数</t>
  </si>
  <si>
    <t xml:space="preserve">前工程要因（３）</t>
  </si>
  <si>
    <t xml:space="preserve">（３）台数</t>
  </si>
  <si>
    <t xml:space="preserve">前工程要因（４）</t>
  </si>
  <si>
    <t xml:space="preserve">（４）台数</t>
  </si>
  <si>
    <t xml:space="preserve">前工程要因（５）</t>
  </si>
  <si>
    <t xml:space="preserve">（５）台数</t>
  </si>
  <si>
    <t xml:space="preserve">前工程要因（６）</t>
  </si>
  <si>
    <t xml:space="preserve">（６）台数</t>
  </si>
  <si>
    <t xml:space="preserve">前工程要因（７）</t>
  </si>
  <si>
    <t xml:space="preserve">（７）台数</t>
  </si>
  <si>
    <t xml:space="preserve">前工程要因（８）</t>
  </si>
  <si>
    <t xml:space="preserve">（８）台数</t>
  </si>
  <si>
    <t xml:space="preserve">前工程要因（９）</t>
  </si>
  <si>
    <t xml:space="preserve">（９）台数</t>
  </si>
  <si>
    <t xml:space="preserve">前工程要因（１０）</t>
  </si>
  <si>
    <t xml:space="preserve">（１０）台数</t>
  </si>
  <si>
    <t xml:space="preserve">前工程要因①</t>
  </si>
  <si>
    <t xml:space="preserve">①本数</t>
  </si>
  <si>
    <t xml:space="preserve">前工程要因➁</t>
  </si>
  <si>
    <t xml:space="preserve">②本数</t>
  </si>
  <si>
    <t xml:space="preserve">前工程要因③</t>
  </si>
  <si>
    <t xml:space="preserve">③本数</t>
  </si>
  <si>
    <r>
      <rPr>
        <sz val="11"/>
        <rFont val="WenQuanYi Zen Hei"/>
        <family val="2"/>
      </rPr>
      <t xml:space="preserve">前工程要因（その他</t>
    </r>
    <r>
      <rPr>
        <sz val="11"/>
        <rFont val="ＭＳ Ｐゴシック"/>
        <family val="3"/>
        <charset val="128"/>
      </rPr>
      <t xml:space="preserve">A)</t>
    </r>
  </si>
  <si>
    <t xml:space="preserve">（その他）本数</t>
  </si>
  <si>
    <r>
      <rPr>
        <sz val="11"/>
        <rFont val="ＭＳ Ｐゴシック"/>
        <family val="3"/>
        <charset val="128"/>
      </rPr>
      <t xml:space="preserve">WD</t>
    </r>
    <r>
      <rPr>
        <sz val="11"/>
        <rFont val="WenQuanYi Zen Hei"/>
        <family val="2"/>
      </rPr>
      <t xml:space="preserve">要因①</t>
    </r>
  </si>
  <si>
    <r>
      <rPr>
        <sz val="11"/>
        <rFont val="ＭＳ Ｐゴシック"/>
        <family val="3"/>
        <charset val="128"/>
      </rPr>
      <t xml:space="preserve">WD</t>
    </r>
    <r>
      <rPr>
        <sz val="11"/>
        <rFont val="WenQuanYi Zen Hei"/>
        <family val="2"/>
      </rPr>
      <t xml:space="preserve">要因②</t>
    </r>
  </si>
  <si>
    <r>
      <rPr>
        <sz val="11"/>
        <rFont val="ＭＳ Ｐゴシック"/>
        <family val="3"/>
        <charset val="128"/>
      </rPr>
      <t xml:space="preserve">WD</t>
    </r>
    <r>
      <rPr>
        <sz val="11"/>
        <rFont val="WenQuanYi Zen Hei"/>
        <family val="2"/>
      </rPr>
      <t xml:space="preserve">要因③</t>
    </r>
  </si>
  <si>
    <r>
      <rPr>
        <sz val="11"/>
        <rFont val="ＭＳ Ｐゴシック"/>
        <family val="3"/>
        <charset val="128"/>
      </rPr>
      <t xml:space="preserve">WD</t>
    </r>
    <r>
      <rPr>
        <sz val="11"/>
        <rFont val="WenQuanYi Zen Hei"/>
        <family val="2"/>
      </rPr>
      <t xml:space="preserve">要因（その他）</t>
    </r>
  </si>
  <si>
    <t xml:space="preserve">仕上要因その他合計</t>
  </si>
  <si>
    <t xml:space="preserve">前工程要因その他合計</t>
  </si>
  <si>
    <t xml:space="preserve">巻取本日処理重量</t>
  </si>
  <si>
    <t xml:space="preserve">巻取処理累計</t>
  </si>
  <si>
    <t xml:space="preserve">平判本日処理重量</t>
  </si>
  <si>
    <t xml:space="preserve">平判処理累計</t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</si>
  <si>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4D</t>
    </r>
    <r>
      <rPr>
        <sz val="11"/>
        <rFont val="WenQuanYi Zen Hei"/>
        <family val="2"/>
      </rPr>
      <t xml:space="preserve">／</t>
    </r>
    <r>
      <rPr>
        <sz val="11"/>
        <rFont val="ＭＳ Ｐゴシック"/>
        <family val="3"/>
        <charset val="128"/>
      </rPr>
      <t xml:space="preserve">C </t>
    </r>
    <r>
      <rPr>
        <sz val="11"/>
        <rFont val="WenQuanYi Zen Hei"/>
        <family val="2"/>
      </rPr>
      <t xml:space="preserve">合計</t>
    </r>
  </si>
  <si>
    <t xml:space="preserve">人員欠時間</t>
  </si>
  <si>
    <r>
      <rPr>
        <sz val="11"/>
        <rFont val="WenQuanYi Zen Hei"/>
        <family val="2"/>
      </rPr>
      <t xml:space="preserve">入庫量（ｔ）</t>
    </r>
    <r>
      <rPr>
        <sz val="11"/>
        <rFont val="ＭＳ Ｐゴシック"/>
        <family val="3"/>
        <charset val="128"/>
      </rPr>
      <t xml:space="preserve">/</t>
    </r>
    <r>
      <rPr>
        <sz val="11"/>
        <rFont val="WenQuanYi Zen Hei"/>
        <family val="2"/>
      </rPr>
      <t xml:space="preserve">日</t>
    </r>
  </si>
  <si>
    <r>
      <rPr>
        <sz val="11"/>
        <rFont val="WenQuanYi Zen Hei"/>
        <family val="2"/>
      </rPr>
      <t xml:space="preserve">入庫量（ｔ）</t>
    </r>
    <r>
      <rPr>
        <sz val="11"/>
        <rFont val="ＭＳ Ｐゴシック"/>
        <family val="3"/>
        <charset val="128"/>
      </rPr>
      <t xml:space="preserve">/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</si>
  <si>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</si>
  <si>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</si>
  <si>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</si>
  <si>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</si>
  <si>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5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</si>
  <si>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6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</si>
  <si>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7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</si>
  <si>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8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</si>
  <si>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9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</si>
  <si>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10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</si>
  <si>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11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</si>
  <si>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</si>
  <si>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13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</si>
  <si>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14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</si>
  <si>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15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</si>
  <si>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16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</si>
  <si>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17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</si>
  <si>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18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</si>
  <si>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19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</si>
  <si>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20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</si>
  <si>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21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</si>
  <si>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22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</si>
  <si>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23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</si>
  <si>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24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</si>
  <si>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25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</si>
  <si>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26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</si>
  <si>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27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</si>
  <si>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28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</si>
  <si>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29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</si>
  <si>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30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</si>
  <si>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31</t>
    </r>
    <r>
      <rPr>
        <sz val="11"/>
        <rFont val="WenQuanYi Zen Hei"/>
        <family val="2"/>
      </rPr>
      <t xml:space="preserve">日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</si>
  <si>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ＣＲ・</t>
    </r>
    <r>
      <rPr>
        <sz val="11"/>
        <rFont val="ＭＳ Ｐゴシック"/>
        <family val="3"/>
        <charset val="128"/>
      </rPr>
      <t xml:space="preserve">WD</t>
    </r>
  </si>
  <si>
    <r>
      <rPr>
        <sz val="11"/>
        <rFont val="WenQuanYi Zen Hei"/>
        <family val="2"/>
      </rPr>
      <t xml:space="preserve">仕上１</t>
    </r>
    <r>
      <rPr>
        <sz val="11"/>
        <rFont val="ＭＳ Ｐゴシック"/>
        <family val="3"/>
        <charset val="128"/>
      </rPr>
      <t xml:space="preserve">G(20160816Add)</t>
    </r>
  </si>
  <si>
    <t xml:space="preserve">(20200305Add)</t>
  </si>
  <si>
    <t xml:space="preserve">裸台数</t>
  </si>
  <si>
    <t xml:space="preserve">入庫重量</t>
  </si>
  <si>
    <t xml:space="preserve">新設ＣＴ中間倉庫</t>
  </si>
  <si>
    <t xml:space="preserve">５Ｃ／Ｒワインダ操業</t>
  </si>
  <si>
    <t xml:space="preserve">新切替</t>
  </si>
  <si>
    <t xml:space="preserve">＃１号機</t>
  </si>
  <si>
    <t xml:space="preserve">＃２号機</t>
  </si>
  <si>
    <t xml:space="preserve">→１</t>
  </si>
  <si>
    <t xml:space="preserve">年</t>
  </si>
  <si>
    <r>
      <rPr>
        <sz val="11"/>
        <rFont val="WenQuanYi Zen Hei"/>
        <family val="2"/>
      </rPr>
      <t xml:space="preserve">処理量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</si>
  <si>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寸法替回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</si>
  <si>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寸法替</t>
    </r>
    <r>
      <rPr>
        <sz val="11"/>
        <rFont val="ＭＳ Ｐゴシック"/>
        <family val="3"/>
        <charset val="128"/>
      </rPr>
      <t xml:space="preserve">M1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</si>
  <si>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製品待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</si>
  <si>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処理量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</si>
  <si>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寸法替回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</si>
  <si>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寸法替</t>
    </r>
    <r>
      <rPr>
        <sz val="11"/>
        <rFont val="ＭＳ Ｐゴシック"/>
        <family val="3"/>
        <charset val="128"/>
      </rPr>
      <t xml:space="preserve">M2</t>
    </r>
    <r>
      <rPr>
        <sz val="11"/>
        <rFont val="WenQuanYi Zen Hei"/>
        <family val="2"/>
      </rPr>
      <t xml:space="preserve">計</t>
    </r>
  </si>
  <si>
    <r>
      <rPr>
        <sz val="11"/>
        <rFont val="WenQuanYi Zen Hei"/>
        <family val="2"/>
      </rPr>
      <t xml:space="preserve">製品待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計</t>
    </r>
  </si>
  <si>
    <t xml:space="preserve">KEY</t>
  </si>
  <si>
    <t xml:space="preserve">区分</t>
  </si>
  <si>
    <t xml:space="preserve">裸台数計</t>
  </si>
  <si>
    <t xml:space="preserve">下台数計</t>
  </si>
  <si>
    <t xml:space="preserve">総台数計</t>
  </si>
  <si>
    <t xml:space="preserve">新設</t>
  </si>
  <si>
    <r>
      <rPr>
        <sz val="11"/>
        <rFont val="ＭＳ Ｐゴシック"/>
        <family val="3"/>
        <charset val="128"/>
      </rPr>
      <t xml:space="preserve">5CR</t>
    </r>
    <r>
      <rPr>
        <sz val="11"/>
        <rFont val="WenQuanYi Zen Hei"/>
        <family val="2"/>
      </rPr>
      <t xml:space="preserve">カッタ</t>
    </r>
  </si>
  <si>
    <r>
      <rPr>
        <sz val="11"/>
        <rFont val="ＭＳ Ｐゴシック"/>
        <family val="3"/>
        <charset val="128"/>
      </rPr>
      <t xml:space="preserve">5CR</t>
    </r>
    <r>
      <rPr>
        <sz val="11"/>
        <rFont val="WenQuanYi Zen Hei"/>
        <family val="2"/>
      </rPr>
      <t xml:space="preserve">平包</t>
    </r>
  </si>
  <si>
    <r>
      <rPr>
        <sz val="11"/>
        <rFont val="WenQuanYi Zen Hei"/>
        <family val="2"/>
      </rPr>
      <t xml:space="preserve">処理量</t>
    </r>
    <r>
      <rPr>
        <sz val="11"/>
        <rFont val="ＭＳ Ｐゴシック"/>
        <family val="3"/>
        <charset val="128"/>
      </rPr>
      <t xml:space="preserve">(t</t>
    </r>
    <r>
      <rPr>
        <sz val="11"/>
        <rFont val="WenQuanYi Zen Hei"/>
        <family val="2"/>
      </rPr>
      <t xml:space="preserve">）</t>
    </r>
  </si>
  <si>
    <t xml:space="preserve">寸法替（回数）</t>
  </si>
  <si>
    <t xml:space="preserve">枠替（回数）</t>
  </si>
  <si>
    <t xml:space="preserve">パルパ移送量
（㎏）</t>
  </si>
  <si>
    <r>
      <rPr>
        <sz val="11"/>
        <rFont val="WenQuanYi Zen Hei"/>
        <family val="2"/>
      </rPr>
      <t xml:space="preserve">処理量</t>
    </r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包</t>
    </r>
    <r>
      <rPr>
        <sz val="11"/>
        <rFont val="ＭＳ Ｐゴシック"/>
        <family val="3"/>
        <charset val="128"/>
      </rPr>
      <t xml:space="preserve">)</t>
    </r>
  </si>
  <si>
    <t xml:space="preserve">ラベル替（回数）</t>
  </si>
  <si>
    <t xml:space="preserve">ワンプ替（回数）</t>
  </si>
  <si>
    <t xml:space="preserve">その他 時間</t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</si>
  <si>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3</t>
    </r>
  </si>
  <si>
    <t xml:space="preserve">その他時間</t>
  </si>
  <si>
    <t xml:space="preserve">修理時間</t>
  </si>
  <si>
    <t xml:space="preserve">#1S/C</t>
  </si>
  <si>
    <r>
      <rPr>
        <sz val="11"/>
        <rFont val="ＭＳ Ｐゴシック"/>
        <family val="3"/>
        <charset val="128"/>
      </rPr>
      <t xml:space="preserve">#1S/C</t>
    </r>
    <r>
      <rPr>
        <sz val="11"/>
        <rFont val="WenQuanYi Zen Hei"/>
        <family val="2"/>
      </rPr>
      <t xml:space="preserve">累計</t>
    </r>
  </si>
  <si>
    <t xml:space="preserve">#2S/C</t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</si>
  <si>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2S/C</t>
    </r>
    <r>
      <rPr>
        <sz val="11"/>
        <rFont val="WenQuanYi Zen Hei"/>
        <family val="2"/>
      </rPr>
      <t xml:space="preserve">累計</t>
    </r>
  </si>
  <si>
    <t xml:space="preserve">#3S/C</t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</si>
  <si>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3S/C</t>
    </r>
    <r>
      <rPr>
        <sz val="11"/>
        <rFont val="WenQuanYi Zen Hei"/>
        <family val="2"/>
      </rPr>
      <t xml:space="preserve">累計</t>
    </r>
  </si>
  <si>
    <r>
      <rPr>
        <sz val="11"/>
        <rFont val="ＭＳ Ｐゴシック"/>
        <family val="3"/>
        <charset val="128"/>
      </rPr>
      <t xml:space="preserve">S/C</t>
    </r>
    <r>
      <rPr>
        <sz val="11"/>
        <rFont val="WenQuanYi Zen Hei"/>
        <family val="2"/>
      </rPr>
      <t xml:space="preserve">全機累計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</si>
  <si>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1S/C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</si>
  <si>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2S/C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</si>
  <si>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3S/C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</si>
  <si>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平包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</si>
  <si>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平包累計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</si>
  <si>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平包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</si>
  <si>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平包累計</t>
    </r>
  </si>
  <si>
    <t xml:space="preserve">平包全機累計</t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</si>
  <si>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平包</t>
    </r>
  </si>
  <si>
    <r>
      <rPr>
        <sz val="11"/>
        <rFont val="WenQuanYi Zen Hei"/>
        <family val="2"/>
      </rPr>
      <t xml:space="preserve">＃</t>
    </r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平包累計</t>
    </r>
  </si>
  <si>
    <t xml:space="preserve">仕上操業停止時間</t>
  </si>
  <si>
    <r>
      <rPr>
        <sz val="11"/>
        <rFont val="ＭＳ Ｐゴシック"/>
        <family val="3"/>
        <charset val="128"/>
      </rPr>
      <t xml:space="preserve">#4D/C</t>
    </r>
    <r>
      <rPr>
        <sz val="11"/>
        <rFont val="WenQuanYi Zen Hei"/>
        <family val="2"/>
      </rPr>
      <t xml:space="preserve">断裁</t>
    </r>
    <r>
      <rPr>
        <sz val="11"/>
        <rFont val="ＭＳ Ｐゴシック"/>
        <family val="3"/>
        <charset val="128"/>
      </rPr>
      <t xml:space="preserve">SP</t>
    </r>
  </si>
  <si>
    <r>
      <rPr>
        <sz val="11"/>
        <rFont val="ＭＳ Ｐゴシック"/>
        <family val="3"/>
        <charset val="128"/>
      </rPr>
      <t xml:space="preserve">#5D/C</t>
    </r>
    <r>
      <rPr>
        <sz val="11"/>
        <rFont val="WenQuanYi Zen Hei"/>
        <family val="2"/>
      </rPr>
      <t xml:space="preserve">断裁</t>
    </r>
    <r>
      <rPr>
        <sz val="11"/>
        <rFont val="ＭＳ Ｐゴシック"/>
        <family val="3"/>
        <charset val="128"/>
      </rPr>
      <t xml:space="preserve">SP</t>
    </r>
  </si>
  <si>
    <r>
      <rPr>
        <sz val="11"/>
        <rFont val="ＭＳ Ｐゴシック"/>
        <family val="3"/>
        <charset val="128"/>
      </rPr>
      <t xml:space="preserve">#6D/C</t>
    </r>
    <r>
      <rPr>
        <sz val="11"/>
        <rFont val="WenQuanYi Zen Hei"/>
        <family val="2"/>
      </rPr>
      <t xml:space="preserve">断裁</t>
    </r>
    <r>
      <rPr>
        <sz val="11"/>
        <rFont val="ＭＳ Ｐゴシック"/>
        <family val="3"/>
        <charset val="128"/>
      </rPr>
      <t xml:space="preserve">SP</t>
    </r>
  </si>
  <si>
    <t xml:space="preserve">上質本数</t>
  </si>
  <si>
    <t xml:space="preserve">コート本数</t>
  </si>
  <si>
    <t xml:space="preserve">#4D/C</t>
  </si>
  <si>
    <r>
      <rPr>
        <sz val="11"/>
        <rFont val="ＭＳ Ｐゴシック"/>
        <family val="3"/>
        <charset val="128"/>
      </rPr>
      <t xml:space="preserve">#4D/C</t>
    </r>
    <r>
      <rPr>
        <sz val="11"/>
        <rFont val="WenQuanYi Zen Hei"/>
        <family val="2"/>
      </rPr>
      <t xml:space="preserve">累計</t>
    </r>
  </si>
  <si>
    <t xml:space="preserve">#5D/C</t>
  </si>
  <si>
    <r>
      <rPr>
        <sz val="11"/>
        <rFont val="ＭＳ Ｐゴシック"/>
        <family val="3"/>
        <charset val="128"/>
      </rPr>
      <t xml:space="preserve">#5D/C</t>
    </r>
    <r>
      <rPr>
        <sz val="11"/>
        <rFont val="WenQuanYi Zen Hei"/>
        <family val="2"/>
      </rPr>
      <t xml:space="preserve">累計</t>
    </r>
  </si>
  <si>
    <t xml:space="preserve">#6D/C</t>
  </si>
  <si>
    <r>
      <rPr>
        <sz val="11"/>
        <rFont val="ＭＳ Ｐゴシック"/>
        <family val="3"/>
        <charset val="128"/>
      </rPr>
      <t xml:space="preserve">#6D/C</t>
    </r>
    <r>
      <rPr>
        <sz val="11"/>
        <rFont val="WenQuanYi Zen Hei"/>
        <family val="2"/>
      </rPr>
      <t xml:space="preserve">累計</t>
    </r>
  </si>
  <si>
    <r>
      <rPr>
        <sz val="11"/>
        <rFont val="ＭＳ Ｐゴシック"/>
        <family val="3"/>
        <charset val="128"/>
      </rPr>
      <t xml:space="preserve">D/C</t>
    </r>
    <r>
      <rPr>
        <sz val="11"/>
        <rFont val="WenQuanYi Zen Hei"/>
        <family val="2"/>
      </rPr>
      <t xml:space="preserve">全機累計</t>
    </r>
  </si>
  <si>
    <t xml:space="preserve">A</t>
  </si>
  <si>
    <t xml:space="preserve">B</t>
  </si>
  <si>
    <r>
      <rPr>
        <sz val="11"/>
        <rFont val="ＭＳ Ｐゴシック"/>
        <family val="3"/>
        <charset val="128"/>
      </rPr>
      <t xml:space="preserve">85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120</t>
    </r>
  </si>
  <si>
    <r>
      <rPr>
        <sz val="11"/>
        <rFont val="ＭＳ Ｐゴシック"/>
        <family val="3"/>
        <charset val="128"/>
      </rPr>
      <t xml:space="preserve">100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90</t>
    </r>
  </si>
  <si>
    <r>
      <rPr>
        <sz val="11"/>
        <rFont val="ＭＳ Ｐゴシック"/>
        <family val="3"/>
        <charset val="128"/>
      </rPr>
      <t xml:space="preserve">80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100</t>
    </r>
  </si>
  <si>
    <r>
      <rPr>
        <sz val="11"/>
        <rFont val="ＭＳ Ｐゴシック"/>
        <family val="3"/>
        <charset val="128"/>
      </rPr>
      <t xml:space="preserve">80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120</t>
    </r>
  </si>
  <si>
    <r>
      <rPr>
        <sz val="11"/>
        <rFont val="ＭＳ Ｐゴシック"/>
        <family val="3"/>
        <charset val="128"/>
      </rPr>
      <t xml:space="preserve">80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65</t>
    </r>
  </si>
  <si>
    <r>
      <rPr>
        <sz val="11"/>
        <rFont val="ＭＳ Ｐゴシック"/>
        <family val="3"/>
        <charset val="128"/>
      </rPr>
      <t xml:space="preserve">65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80</t>
    </r>
  </si>
  <si>
    <r>
      <rPr>
        <sz val="11"/>
        <rFont val="ＭＳ Ｐゴシック"/>
        <family val="3"/>
        <charset val="128"/>
      </rPr>
      <t xml:space="preserve">90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70</t>
    </r>
  </si>
  <si>
    <r>
      <rPr>
        <sz val="11"/>
        <rFont val="ＭＳ Ｐゴシック"/>
        <family val="3"/>
        <charset val="128"/>
      </rPr>
      <t xml:space="preserve">115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100</t>
    </r>
  </si>
  <si>
    <t xml:space="preserve">月　仕上操業状況</t>
  </si>
  <si>
    <t xml:space="preserve">ワインダ係</t>
  </si>
  <si>
    <t xml:space="preserve">既設カッタ係</t>
  </si>
  <si>
    <t xml:space="preserve">既設平判包装機係</t>
  </si>
  <si>
    <t xml:space="preserve">５コータ   カッタ・平包係</t>
  </si>
  <si>
    <t xml:space="preserve">コート仕上係</t>
  </si>
  <si>
    <t xml:space="preserve">巻取包装機係</t>
  </si>
  <si>
    <t xml:space="preserve">4-1W/D</t>
  </si>
  <si>
    <t xml:space="preserve">4-2W/D</t>
  </si>
  <si>
    <t xml:space="preserve">5-1W/D</t>
  </si>
  <si>
    <t xml:space="preserve">5-2W/D</t>
  </si>
  <si>
    <t xml:space="preserve">#3D/C</t>
  </si>
  <si>
    <r>
      <rPr>
        <sz val="14"/>
        <rFont val="ＭＳ ゴシック"/>
        <family val="3"/>
        <charset val="128"/>
      </rPr>
      <t xml:space="preserve">#1</t>
    </r>
    <r>
      <rPr>
        <sz val="14"/>
        <rFont val="WenQuanYi Zen Hei"/>
        <family val="2"/>
      </rPr>
      <t xml:space="preserve">平包</t>
    </r>
  </si>
  <si>
    <r>
      <rPr>
        <sz val="14"/>
        <rFont val="ＭＳ ゴシック"/>
        <family val="3"/>
        <charset val="128"/>
      </rPr>
      <t xml:space="preserve">#2</t>
    </r>
    <r>
      <rPr>
        <sz val="14"/>
        <rFont val="WenQuanYi Zen Hei"/>
        <family val="2"/>
      </rPr>
      <t xml:space="preserve">平包</t>
    </r>
  </si>
  <si>
    <r>
      <rPr>
        <sz val="14"/>
        <rFont val="ＭＳ ゴシック"/>
        <family val="3"/>
        <charset val="128"/>
      </rPr>
      <t xml:space="preserve">#4</t>
    </r>
    <r>
      <rPr>
        <sz val="14"/>
        <rFont val="WenQuanYi Zen Hei"/>
        <family val="2"/>
      </rPr>
      <t xml:space="preserve">平包</t>
    </r>
  </si>
  <si>
    <t xml:space="preserve">ｿｰﾄﾚｯｸｽ</t>
  </si>
  <si>
    <r>
      <rPr>
        <sz val="14"/>
        <rFont val="ＭＳ ゴシック"/>
        <family val="3"/>
        <charset val="128"/>
      </rPr>
      <t xml:space="preserve">PL</t>
    </r>
    <r>
      <rPr>
        <sz val="14"/>
        <rFont val="WenQuanYi Zen Hei"/>
        <family val="2"/>
      </rPr>
      <t xml:space="preserve">包装</t>
    </r>
  </si>
  <si>
    <t xml:space="preserve">EB</t>
  </si>
  <si>
    <t xml:space="preserve">１係</t>
  </si>
  <si>
    <t xml:space="preserve">２係</t>
  </si>
  <si>
    <r>
      <rPr>
        <sz val="14"/>
        <rFont val="ＭＳ ゴシック"/>
        <family val="3"/>
        <charset val="128"/>
      </rPr>
      <t xml:space="preserve">#1</t>
    </r>
    <r>
      <rPr>
        <sz val="14"/>
        <rFont val="WenQuanYi Zen Hei"/>
        <family val="2"/>
      </rPr>
      <t xml:space="preserve">積替</t>
    </r>
  </si>
  <si>
    <r>
      <rPr>
        <sz val="14"/>
        <rFont val="ＭＳ ゴシック"/>
        <family val="3"/>
        <charset val="128"/>
      </rPr>
      <t xml:space="preserve">#2</t>
    </r>
    <r>
      <rPr>
        <sz val="14"/>
        <rFont val="WenQuanYi Zen Hei"/>
        <family val="2"/>
      </rPr>
      <t xml:space="preserve">積替</t>
    </r>
  </si>
  <si>
    <r>
      <rPr>
        <sz val="14"/>
        <rFont val="ＭＳ ゴシック"/>
        <family val="3"/>
        <charset val="128"/>
      </rPr>
      <t xml:space="preserve">#1</t>
    </r>
    <r>
      <rPr>
        <sz val="14"/>
        <rFont val="WenQuanYi Zen Hei"/>
        <family val="2"/>
      </rPr>
      <t xml:space="preserve">読機</t>
    </r>
  </si>
  <si>
    <r>
      <rPr>
        <sz val="14"/>
        <rFont val="ＭＳ ゴシック"/>
        <family val="3"/>
        <charset val="128"/>
      </rPr>
      <t xml:space="preserve">#2</t>
    </r>
    <r>
      <rPr>
        <sz val="14"/>
        <rFont val="WenQuanYi Zen Hei"/>
        <family val="2"/>
      </rPr>
      <t xml:space="preserve">読機</t>
    </r>
  </si>
  <si>
    <r>
      <rPr>
        <sz val="14"/>
        <rFont val="ＭＳ ゴシック"/>
        <family val="3"/>
        <charset val="128"/>
      </rPr>
      <t xml:space="preserve">5</t>
    </r>
    <r>
      <rPr>
        <sz val="14"/>
        <rFont val="WenQuanYi Zen Hei"/>
        <family val="2"/>
      </rPr>
      <t xml:space="preserve">ｺｰﾀ</t>
    </r>
  </si>
  <si>
    <t xml:space="preserve">8M/C</t>
  </si>
  <si>
    <t xml:space="preserve">9M/C</t>
  </si>
  <si>
    <t xml:space="preserve">(t)</t>
  </si>
  <si>
    <r>
      <rPr>
        <sz val="14"/>
        <rFont val="ＭＳ ゴシック"/>
        <family val="3"/>
        <charset val="128"/>
      </rPr>
      <t xml:space="preserve">(</t>
    </r>
    <r>
      <rPr>
        <sz val="14"/>
        <rFont val="WenQuanYi Zen Hei"/>
        <family val="2"/>
      </rPr>
      <t xml:space="preserve">包</t>
    </r>
    <r>
      <rPr>
        <sz val="14"/>
        <rFont val="ＭＳ ゴシック"/>
        <family val="3"/>
        <charset val="128"/>
      </rPr>
      <t xml:space="preserve">)</t>
    </r>
  </si>
  <si>
    <r>
      <rPr>
        <sz val="14"/>
        <rFont val="ＭＳ ゴシック"/>
        <family val="3"/>
        <charset val="128"/>
      </rPr>
      <t xml:space="preserve">(</t>
    </r>
    <r>
      <rPr>
        <sz val="14"/>
        <rFont val="WenQuanYi Zen Hei"/>
        <family val="2"/>
      </rPr>
      <t xml:space="preserve">枚</t>
    </r>
    <r>
      <rPr>
        <sz val="14"/>
        <rFont val="ＭＳ ゴシック"/>
        <family val="3"/>
        <charset val="128"/>
      </rPr>
      <t xml:space="preserve">)</t>
    </r>
  </si>
  <si>
    <r>
      <rPr>
        <sz val="14"/>
        <rFont val="ＭＳ ゴシック"/>
        <family val="3"/>
        <charset val="128"/>
      </rPr>
      <t xml:space="preserve">(</t>
    </r>
    <r>
      <rPr>
        <sz val="14"/>
        <rFont val="WenQuanYi Zen Hei"/>
        <family val="2"/>
      </rPr>
      <t xml:space="preserve">台</t>
    </r>
    <r>
      <rPr>
        <sz val="14"/>
        <rFont val="ＭＳ ゴシック"/>
        <family val="3"/>
        <charset val="128"/>
      </rPr>
      <t xml:space="preserve">)</t>
    </r>
  </si>
  <si>
    <r>
      <rPr>
        <sz val="14"/>
        <rFont val="ＭＳ ゴシック"/>
        <family val="3"/>
        <charset val="128"/>
      </rPr>
      <t xml:space="preserve">(</t>
    </r>
    <r>
      <rPr>
        <sz val="14"/>
        <rFont val="WenQuanYi Zen Hei"/>
        <family val="2"/>
      </rPr>
      <t xml:space="preserve">％</t>
    </r>
    <r>
      <rPr>
        <sz val="14"/>
        <rFont val="ＭＳ ゴシック"/>
        <family val="3"/>
        <charset val="128"/>
      </rPr>
      <t xml:space="preserve">)</t>
    </r>
  </si>
  <si>
    <r>
      <rPr>
        <sz val="14"/>
        <rFont val="ＭＳ ゴシック"/>
        <family val="3"/>
        <charset val="128"/>
      </rPr>
      <t xml:space="preserve">(</t>
    </r>
    <r>
      <rPr>
        <sz val="14"/>
        <rFont val="WenQuanYi Zen Hei"/>
        <family val="2"/>
      </rPr>
      <t xml:space="preserve">本</t>
    </r>
    <r>
      <rPr>
        <sz val="14"/>
        <rFont val="ＭＳ ゴシック"/>
        <family val="3"/>
        <charset val="128"/>
      </rPr>
      <t xml:space="preserve">)</t>
    </r>
  </si>
  <si>
    <t xml:space="preserve">平均</t>
  </si>
  <si>
    <t xml:space="preserve">MAX</t>
  </si>
  <si>
    <t xml:space="preserve">MIN</t>
  </si>
  <si>
    <t xml:space="preserve">確認計算</t>
  </si>
  <si>
    <t xml:space="preserve">ワインダ
処理本数</t>
  </si>
  <si>
    <t xml:space="preserve">５Ｃ／Ｒワインダ損紙</t>
  </si>
  <si>
    <t xml:space="preserve">日計</t>
  </si>
  <si>
    <t xml:space="preserve">既設ワインダ</t>
  </si>
  <si>
    <r>
      <rPr>
        <sz val="11"/>
        <rFont val="WenQuanYi Zen Hei"/>
        <family val="2"/>
      </rPr>
      <t xml:space="preserve">原反残</t>
    </r>
    <r>
      <rPr>
        <sz val="11"/>
        <rFont val="ＭＳ Ｐゴシック"/>
        <family val="3"/>
        <charset val="128"/>
      </rPr>
      <t xml:space="preserve">W/D</t>
    </r>
    <r>
      <rPr>
        <sz val="11"/>
        <rFont val="WenQuanYi Zen Hei"/>
        <family val="2"/>
      </rPr>
      <t xml:space="preserve">前（本数）</t>
    </r>
  </si>
  <si>
    <r>
      <rPr>
        <sz val="11"/>
        <rFont val="WenQuanYi Zen Hei"/>
        <family val="2"/>
      </rPr>
      <t xml:space="preserve">時間</t>
    </r>
    <r>
      <rPr>
        <sz val="11"/>
        <rFont val="ＭＳ Ｐゴシック"/>
        <family val="3"/>
        <charset val="128"/>
      </rPr>
      <t xml:space="preserve">(hr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</si>
  <si>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損紙</t>
    </r>
    <r>
      <rPr>
        <sz val="11"/>
        <rFont val="ＭＳ Ｐゴシック"/>
        <family val="3"/>
        <charset val="128"/>
      </rPr>
      <t xml:space="preserve">(kg</t>
    </r>
    <r>
      <rPr>
        <sz val="11"/>
        <rFont val="WenQuanYi Zen Hei"/>
        <family val="2"/>
      </rPr>
      <t xml:space="preserve">）</t>
    </r>
  </si>
  <si>
    <t xml:space="preserve">受入重量</t>
  </si>
  <si>
    <t xml:space="preserve">巻取重量</t>
  </si>
  <si>
    <t xml:space="preserve">その他重量</t>
  </si>
  <si>
    <r>
      <rPr>
        <sz val="11"/>
        <rFont val="ＭＳ Ｐ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巻）</t>
    </r>
  </si>
  <si>
    <t xml:space="preserve">（平）</t>
  </si>
  <si>
    <t xml:space="preserve">製品</t>
  </si>
  <si>
    <t xml:space="preserve">保留</t>
  </si>
  <si>
    <t xml:space="preserve">処理本数</t>
  </si>
</sst>
</file>

<file path=xl/styles.xml><?xml version="1.0" encoding="utf-8"?>
<styleSheet xmlns="http://schemas.openxmlformats.org/spreadsheetml/2006/main">
  <numFmts count="37">
    <numFmt numFmtId="164" formatCode="General"/>
    <numFmt numFmtId="165" formatCode="0"/>
    <numFmt numFmtId="166" formatCode="#,##0.0"/>
    <numFmt numFmtId="167" formatCode="0.0\%"/>
    <numFmt numFmtId="168" formatCode="#,##0"/>
    <numFmt numFmtId="169" formatCode="####\年"/>
    <numFmt numFmtId="170" formatCode="General"/>
    <numFmt numFmtId="171" formatCode="0_ "/>
    <numFmt numFmtId="172" formatCode="#,##0_ "/>
    <numFmt numFmtId="173" formatCode="#\本"/>
    <numFmt numFmtId="174" formatCode="h:mm"/>
    <numFmt numFmtId="175" formatCode="#,##0_);[RED]\(#,##0\)"/>
    <numFmt numFmtId="176" formatCode="#,##0&quot;kg&quot;"/>
    <numFmt numFmtId="177" formatCode="0;_吀"/>
    <numFmt numFmtId="178" formatCode="#\％"/>
    <numFmt numFmtId="179" formatCode="#,##0_);[RED]\(#,##0\)"/>
    <numFmt numFmtId="180" formatCode="#,##0.0_);[RED]\(#,##0.0\)"/>
    <numFmt numFmtId="181" formatCode="[h]:mm"/>
    <numFmt numFmtId="182" formatCode="0.0_ "/>
    <numFmt numFmtId="183" formatCode="@"/>
    <numFmt numFmtId="184" formatCode="0.0_);[RED]\(0.0\)"/>
    <numFmt numFmtId="185" formatCode="h:mm;@"/>
    <numFmt numFmtId="186" formatCode="#,##0\t"/>
    <numFmt numFmtId="187" formatCode="#,##0&quot;  包&quot;"/>
    <numFmt numFmtId="188" formatCode="0;0;;"/>
    <numFmt numFmtId="189" formatCode="#,##0&quot;  台&quot;"/>
    <numFmt numFmtId="190" formatCode="#,##0&quot; 台&quot;"/>
    <numFmt numFmtId="191" formatCode="0;_"/>
    <numFmt numFmtId="192" formatCode="0\日"/>
    <numFmt numFmtId="193" formatCode="0;&quot;▲ &quot;0"/>
    <numFmt numFmtId="194" formatCode="#,##0;&quot;▲ &quot;#,##0"/>
    <numFmt numFmtId="195" formatCode="d\日"/>
    <numFmt numFmtId="196" formatCode="h:mm:ss"/>
    <numFmt numFmtId="197" formatCode="#,##0;[RED]#,##0"/>
    <numFmt numFmtId="198" formatCode="0\月"/>
    <numFmt numFmtId="199" formatCode="0\本"/>
    <numFmt numFmtId="200" formatCode="#,##0.0;[RED]\-#,##0.0"/>
  </numFmts>
  <fonts count="4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ＭＳ Ｐゴシック"/>
      <family val="2"/>
      <charset val="1"/>
    </font>
    <font>
      <sz val="14"/>
      <name val="ＭＳ 明朝"/>
      <family val="1"/>
      <charset val="128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WenQuanYi Zen Hei"/>
      <family val="2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b val="true"/>
      <sz val="12"/>
      <color rgb="FF1F4E78"/>
      <name val="WenQuanYi Zen Hei"/>
      <family val="2"/>
    </font>
    <font>
      <sz val="12"/>
      <color theme="10"/>
      <name val="WenQuanYi Zen Hei"/>
      <family val="2"/>
    </font>
    <font>
      <sz val="12"/>
      <color theme="10"/>
      <name val="Calibri"/>
      <family val="2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ＭＳ Ｐゴシック"/>
      <family val="3"/>
      <charset val="128"/>
    </font>
    <font>
      <sz val="16"/>
      <name val="WenQuanYi Zen Hei"/>
      <family val="2"/>
    </font>
    <font>
      <sz val="11"/>
      <name val="WenQuanYi Zen Hei"/>
      <family val="2"/>
    </font>
    <font>
      <sz val="6"/>
      <color theme="0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WenQuanYi Zen Hei"/>
      <family val="2"/>
    </font>
    <font>
      <sz val="8"/>
      <name val="WenQuanYi Zen Hei"/>
      <family val="2"/>
    </font>
    <font>
      <sz val="9"/>
      <name val="ＭＳ Ｐゴシック"/>
      <family val="3"/>
      <charset val="128"/>
    </font>
    <font>
      <sz val="9"/>
      <name val="WenQuanYi Zen Hei"/>
      <family val="2"/>
    </font>
    <font>
      <sz val="10"/>
      <color theme="0"/>
      <name val="ＭＳ Ｐゴシック"/>
      <family val="3"/>
      <charset val="128"/>
    </font>
    <font>
      <b val="true"/>
      <sz val="10"/>
      <name val="ＭＳ Ｐゴシック"/>
      <family val="3"/>
      <charset val="128"/>
    </font>
    <font>
      <sz val="10"/>
      <name val="Arial"/>
      <family val="2"/>
    </font>
    <font>
      <sz val="4"/>
      <name val="WenQuanYi Zen Hei"/>
      <family val="2"/>
    </font>
    <font>
      <sz val="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name val="HGｺﾞｼｯｸE"/>
      <family val="3"/>
      <charset val="128"/>
    </font>
    <font>
      <sz val="8"/>
      <name val="メイリオ"/>
      <family val="3"/>
      <charset val="128"/>
    </font>
    <font>
      <b val="true"/>
      <sz val="11"/>
      <name val="WenQuanYi Zen Hei"/>
      <family val="2"/>
    </font>
    <font>
      <b val="true"/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16"/>
      <name val="ＭＳ ゴシック"/>
      <family val="3"/>
      <charset val="128"/>
    </font>
    <font>
      <sz val="14"/>
      <name val="WenQuanYi Zen Hei"/>
      <family val="2"/>
    </font>
    <font>
      <sz val="14"/>
      <color rgb="FF0000FF"/>
      <name val="ＭＳ 明朝"/>
      <family val="1"/>
      <charset val="128"/>
    </font>
    <font>
      <sz val="9"/>
      <name val="ＭＳ 明朝"/>
      <family val="1"/>
      <charset val="128"/>
    </font>
    <font>
      <sz val="14"/>
      <color rgb="FFFF0000"/>
      <name val="WenQuanYi Zen Hei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DEADA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99FF"/>
      </patternFill>
    </fill>
    <fill>
      <patternFill patternType="solid">
        <fgColor rgb="FFFFFFCC"/>
        <bgColor rgb="FFFDEADA"/>
      </patternFill>
    </fill>
    <fill>
      <patternFill patternType="solid">
        <fgColor rgb="FF00FF00"/>
        <bgColor rgb="FF00B050"/>
      </patternFill>
    </fill>
    <fill>
      <patternFill patternType="solid">
        <fgColor rgb="FFFFFF00"/>
        <bgColor rgb="FFFFFF66"/>
      </patternFill>
    </fill>
    <fill>
      <patternFill patternType="solid">
        <fgColor theme="1"/>
        <bgColor rgb="FF262626"/>
      </patternFill>
    </fill>
    <fill>
      <patternFill patternType="solid">
        <fgColor theme="0" tint="-0.5"/>
        <bgColor rgb="FF666666"/>
      </patternFill>
    </fill>
    <fill>
      <patternFill patternType="solid">
        <fgColor theme="9" tint="0.7999"/>
        <bgColor rgb="FFF2F2F2"/>
      </patternFill>
    </fill>
    <fill>
      <patternFill patternType="solid">
        <fgColor theme="1" tint="0.2499"/>
        <bgColor rgb="FF262626"/>
      </patternFill>
    </fill>
    <fill>
      <patternFill patternType="solid">
        <fgColor rgb="FFC0C0C0"/>
        <bgColor rgb="FFBFBFBF"/>
      </patternFill>
    </fill>
    <fill>
      <patternFill patternType="solid">
        <fgColor theme="1" tint="0.15"/>
        <bgColor rgb="FF404040"/>
      </patternFill>
    </fill>
    <fill>
      <patternFill patternType="solid">
        <fgColor theme="0" tint="-0.25"/>
        <bgColor rgb="FFC0C0C0"/>
      </patternFill>
    </fill>
    <fill>
      <patternFill patternType="solid">
        <fgColor theme="0" tint="-0.35"/>
        <bgColor rgb="FFBFBFBF"/>
      </patternFill>
    </fill>
    <fill>
      <patternFill patternType="solid">
        <fgColor rgb="FFFF99FF"/>
        <bgColor rgb="FFFF99CC"/>
      </patternFill>
    </fill>
    <fill>
      <patternFill patternType="solid">
        <fgColor rgb="FFCCFFCC"/>
        <bgColor rgb="FFCCFFFF"/>
      </patternFill>
    </fill>
    <fill>
      <patternFill patternType="solid">
        <fgColor rgb="FF99FF66"/>
        <bgColor rgb="FF92D050"/>
      </patternFill>
    </fill>
    <fill>
      <patternFill patternType="solid">
        <fgColor rgb="FFFFFF66"/>
        <bgColor rgb="FFFFFF99"/>
      </patternFill>
    </fill>
    <fill>
      <patternFill patternType="solid">
        <fgColor theme="9" tint="0.5999"/>
        <bgColor rgb="FFFDEADA"/>
      </patternFill>
    </fill>
    <fill>
      <patternFill patternType="solid">
        <fgColor rgb="FF92D050"/>
        <bgColor rgb="FF99FF66"/>
      </patternFill>
    </fill>
    <fill>
      <patternFill patternType="solid">
        <fgColor rgb="FF00B050"/>
        <bgColor rgb="FF008080"/>
      </patternFill>
    </fill>
  </fills>
  <borders count="14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tted"/>
      <top style="thin"/>
      <bottom/>
      <diagonal/>
    </border>
    <border diagonalUp="false" diagonalDown="false">
      <left style="dotted"/>
      <right style="thin"/>
      <top style="thin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dotted"/>
      <top/>
      <bottom style="thin"/>
      <diagonal/>
    </border>
    <border diagonalUp="false" diagonalDown="false">
      <left style="dotted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/>
      <top style="thin"/>
      <bottom style="thin"/>
      <diagonal/>
    </border>
    <border diagonalUp="true" diagonalDown="false">
      <left style="thin"/>
      <right/>
      <top style="thin"/>
      <bottom style="thin"/>
      <diagonal style="thin"/>
    </border>
    <border diagonalUp="false" diagonalDown="false">
      <left/>
      <right style="double"/>
      <top style="thin"/>
      <bottom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hair"/>
      <right style="thin"/>
      <top style="double"/>
      <bottom style="double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/>
      <top style="double"/>
      <bottom/>
      <diagonal/>
    </border>
    <border diagonalUp="false" diagonalDown="false">
      <left style="hair"/>
      <right style="thin"/>
      <top style="double"/>
      <bottom/>
      <diagonal/>
    </border>
    <border diagonalUp="false" diagonalDown="false">
      <left style="hair"/>
      <right/>
      <top style="double"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thin"/>
      <right style="dotted"/>
      <top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thin"/>
      <top/>
      <bottom style="dotted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/>
      <top/>
      <bottom style="dotted"/>
      <diagonal/>
    </border>
    <border diagonalUp="false" diagonalDown="false">
      <left style="thin"/>
      <right style="thin"/>
      <top/>
      <bottom style="dotted"/>
      <diagonal/>
    </border>
    <border diagonalUp="false" diagonalDown="false">
      <left style="dotted"/>
      <right/>
      <top/>
      <bottom style="dotted"/>
      <diagonal/>
    </border>
    <border diagonalUp="false" diagonalDown="false">
      <left style="thin"/>
      <right style="dotted"/>
      <top style="thin"/>
      <bottom style="dotted"/>
      <diagonal/>
    </border>
    <border diagonalUp="false" diagonalDown="false">
      <left style="dotted"/>
      <right style="dotted"/>
      <top style="thin"/>
      <bottom style="dotted"/>
      <diagonal/>
    </border>
    <border diagonalUp="false" diagonalDown="false">
      <left style="dotted"/>
      <right style="thin"/>
      <top style="thin"/>
      <bottom style="dotted"/>
      <diagonal/>
    </border>
    <border diagonalUp="false" diagonalDown="false">
      <left style="thin"/>
      <right style="dotted"/>
      <top style="dotted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 style="thin"/>
      <right style="dotted"/>
      <top style="dotted"/>
      <bottom style="thin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thin"/>
      <right/>
      <top style="dotted"/>
      <bottom style="thin"/>
      <diagonal/>
    </border>
    <border diagonalUp="false" diagonalDown="false">
      <left style="dotted"/>
      <right/>
      <top style="dotted"/>
      <bottom style="thin"/>
      <diagonal/>
    </border>
    <border diagonalUp="false" diagonalDown="false">
      <left/>
      <right/>
      <top/>
      <bottom style="dotted"/>
      <diagonal/>
    </border>
    <border diagonalUp="false" diagonalDown="false">
      <left style="dotted"/>
      <right/>
      <top style="thin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/>
      <top style="dotted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double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double"/>
      <right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double"/>
      <right style="medium"/>
      <top/>
      <bottom style="thin"/>
      <diagonal/>
    </border>
    <border diagonalUp="false" diagonalDown="false">
      <left style="double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double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double"/>
      <right style="medium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double"/>
      <bottom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double"/>
      <right/>
      <top style="double"/>
      <bottom style="thin"/>
      <diagonal/>
    </border>
    <border diagonalUp="false" diagonalDown="false">
      <left style="medium"/>
      <right style="thin"/>
      <top style="double"/>
      <bottom style="thin"/>
      <diagonal/>
    </border>
    <border diagonalUp="false" diagonalDown="false">
      <left/>
      <right style="medium"/>
      <top style="double"/>
      <bottom style="thin"/>
      <diagonal/>
    </border>
    <border diagonalUp="false" diagonalDown="false">
      <left style="double"/>
      <right style="medium"/>
      <top style="double"/>
      <bottom/>
      <diagonal/>
    </border>
    <border diagonalUp="false" diagonalDown="false">
      <left style="medium"/>
      <right style="thin"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 style="thin"/>
      <right style="medium"/>
      <top style="double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dashed"/>
      <diagonal/>
    </border>
    <border diagonalUp="false" diagonalDown="false">
      <left style="thin"/>
      <right/>
      <top style="thin"/>
      <bottom style="dashed"/>
      <diagonal/>
    </border>
    <border diagonalUp="false" diagonalDown="false">
      <left style="double"/>
      <right style="medium"/>
      <top style="thin"/>
      <bottom style="dashed"/>
      <diagonal/>
    </border>
    <border diagonalUp="false" diagonalDown="false">
      <left style="medium"/>
      <right style="thin"/>
      <top style="thin"/>
      <bottom style="dashed"/>
      <diagonal/>
    </border>
    <border diagonalUp="false" diagonalDown="false">
      <left style="thin"/>
      <right style="thin"/>
      <top style="thin"/>
      <bottom style="dashed"/>
      <diagonal/>
    </border>
    <border diagonalUp="false" diagonalDown="false">
      <left/>
      <right style="thin"/>
      <top style="thin"/>
      <bottom style="dashed"/>
      <diagonal/>
    </border>
    <border diagonalUp="false" diagonalDown="false">
      <left style="thin"/>
      <right style="medium"/>
      <top style="thin"/>
      <bottom style="dashed"/>
      <diagonal/>
    </border>
    <border diagonalUp="false" diagonalDown="false">
      <left style="medium"/>
      <right/>
      <top style="dashed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double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dashed"/>
      <bottom style="medium"/>
      <diagonal/>
    </border>
    <border diagonalUp="false" diagonalDown="false">
      <left style="double"/>
      <right style="medium"/>
      <top style="dashed"/>
      <bottom style="medium"/>
      <diagonal/>
    </border>
    <border diagonalUp="false" diagonalDown="false">
      <left style="medium"/>
      <right style="thin"/>
      <top style="dashed"/>
      <bottom style="medium"/>
      <diagonal/>
    </border>
    <border diagonalUp="false" diagonalDown="false">
      <left style="thin"/>
      <right style="thin"/>
      <top style="dashed"/>
      <bottom style="medium"/>
      <diagonal/>
    </border>
    <border diagonalUp="false" diagonalDown="false">
      <left/>
      <right style="thin"/>
      <top style="dashed"/>
      <bottom style="medium"/>
      <diagonal/>
    </border>
    <border diagonalUp="false" diagonalDown="false">
      <left style="thin"/>
      <right style="medium"/>
      <top style="dashed"/>
      <bottom style="medium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/>
      <right style="dotted"/>
      <top style="thin"/>
      <bottom style="thin"/>
      <diagonal/>
    </border>
    <border diagonalUp="false" diagonalDown="false">
      <left style="dotted"/>
      <right style="dotted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86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6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0" fillId="0" borderId="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8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8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2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0" borderId="1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0" fillId="0" borderId="1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1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1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16" fillId="0" borderId="1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8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0" borderId="19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2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2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6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2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0" fillId="0" borderId="2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0" borderId="1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3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1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7" borderId="2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4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4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2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7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20" fillId="0" borderId="23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6" fillId="0" borderId="5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0" fillId="9" borderId="29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20" fillId="9" borderId="30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20" fillId="0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2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2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0" fillId="0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2" fontId="20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2" fontId="2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8" fontId="20" fillId="0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2" fontId="20" fillId="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20" fillId="0" borderId="2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7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11" borderId="3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3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3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3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9" fontId="20" fillId="7" borderId="3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9" fontId="20" fillId="9" borderId="40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5" fillId="6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6" fillId="6" borderId="3" xfId="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64" fontId="2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6" borderId="2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7" fillId="6" borderId="19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0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1" fontId="2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8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2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1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6" fillId="0" borderId="3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0" borderId="5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20" fillId="0" borderId="29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9" borderId="29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20" fillId="0" borderId="30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6" fillId="0" borderId="45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0" borderId="29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2" fillId="0" borderId="3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4" fontId="20" fillId="0" borderId="2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2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3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3" fontId="27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2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3" fontId="27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3" fontId="2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7" fillId="12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2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3" fontId="20" fillId="13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3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3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7" fillId="0" borderId="0" xfId="0" applyFont="true" applyBorder="false" applyAlignment="true" applyProtection="false">
      <alignment horizontal="right" vertical="center" textRotation="255" wrapText="false" indent="0" shrinkToFit="false"/>
      <protection locked="true" hidden="false"/>
    </xf>
    <xf numFmtId="183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1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7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11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20" fillId="14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7" borderId="31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2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20" fillId="0" borderId="31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0" borderId="29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3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3" fontId="27" fillId="15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5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5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5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19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5" fontId="16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7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2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2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20" fillId="7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9" borderId="31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1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20" fillId="9" borderId="46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8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20" fillId="9" borderId="4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5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7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0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20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7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9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9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20" fillId="0" borderId="1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0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2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4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4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5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8" fontId="20" fillId="0" borderId="1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6" fillId="0" borderId="5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5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5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5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8" fontId="16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8" fontId="16" fillId="0" borderId="2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8" fontId="20" fillId="0" borderId="2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8" fontId="16" fillId="0" borderId="19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2" fontId="1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5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5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0" borderId="2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79" fontId="20" fillId="0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9" fontId="16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9" fontId="20" fillId="7" borderId="4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2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2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0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79" fontId="20" fillId="9" borderId="5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9" fontId="16" fillId="0" borderId="5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9" fontId="20" fillId="9" borderId="5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7" fillId="0" borderId="5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16" fillId="0" borderId="7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0" borderId="21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16" fillId="0" borderId="23" xfId="24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5" fontId="20" fillId="7" borderId="21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22" fillId="0" borderId="22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20" fillId="0" borderId="5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16" fillId="0" borderId="30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6" fillId="0" borderId="11" xfId="24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75" fontId="20" fillId="0" borderId="42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9" fontId="16" fillId="0" borderId="12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20" fillId="7" borderId="42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20" fillId="0" borderId="12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6" fillId="0" borderId="3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20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6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6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2" fontId="20" fillId="0" borderId="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0" borderId="2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90" fontId="20" fillId="0" borderId="3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90" fontId="20" fillId="7" borderId="3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3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16" fillId="0" borderId="30" xfId="24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5" fontId="0" fillId="0" borderId="3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6" fillId="0" borderId="18" xfId="24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75" fontId="20" fillId="9" borderId="56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9" fontId="16" fillId="9" borderId="57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20" fillId="0" borderId="57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2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3" fontId="2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7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9" borderId="7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20" fillId="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0" fillId="11" borderId="7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4" fontId="20" fillId="4" borderId="7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7" borderId="3" xfId="2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6" fillId="0" borderId="2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2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3" fontId="2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20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9" borderId="20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2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0" fillId="11" borderId="20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4" fontId="20" fillId="4" borderId="20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3" fontId="20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18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9" borderId="17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20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0" fillId="11" borderId="18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4" fontId="20" fillId="4" borderId="18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2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0" fillId="9" borderId="19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9" fontId="20" fillId="7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9" fontId="20" fillId="9" borderId="38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7" fillId="1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3" fontId="27" fillId="16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6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6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2" fontId="28" fillId="0" borderId="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92" fontId="2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0" borderId="1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1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0" fillId="9" borderId="29" xfId="24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8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3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3" fontId="20" fillId="17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7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8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3" fontId="20" fillId="18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8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18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2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4" fontId="2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4" fontId="20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27" fillId="0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20" fillId="19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2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6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6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1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6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2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3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9" borderId="5" xfId="24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3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22" fillId="8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1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1" fontId="22" fillId="7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2" fillId="11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2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9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6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2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9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2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11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7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5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1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8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7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8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4" fillId="0" borderId="0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4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8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3" fillId="6" borderId="8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5" fillId="6" borderId="88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89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90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3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5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91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2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40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93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4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24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95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6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18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19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7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3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98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5" fillId="6" borderId="92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8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9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100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101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102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19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6" borderId="95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43" fillId="0" borderId="9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9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9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4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9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9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2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0" borderId="10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9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9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9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9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0" borderId="9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9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3" fillId="6" borderId="9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6" borderId="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6" borderId="4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9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6" borderId="9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9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9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2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0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9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1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19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9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9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9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6" borderId="9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6" borderId="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0" borderId="9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2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10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10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6" fillId="0" borderId="10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10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9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0" borderId="10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0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2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09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0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2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0" borderId="11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46" fillId="0" borderId="11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5" fillId="6" borderId="112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97" fontId="5" fillId="6" borderId="2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3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4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9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5" fillId="6" borderId="121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5" fillId="6" borderId="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9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4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2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0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2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1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43" fillId="6" borderId="122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97" fontId="5" fillId="6" borderId="12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0" xfId="23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5" fontId="43" fillId="6" borderId="129" xfId="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5" fillId="6" borderId="13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13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132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133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134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6" borderId="135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29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36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37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38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39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40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97" fontId="5" fillId="6" borderId="141" xfId="23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13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8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5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9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9" fillId="0" borderId="1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9" fillId="8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9" fontId="3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0" fontId="0" fillId="0" borderId="1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0" fontId="0" fillId="0" borderId="1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0" fontId="0" fillId="0" borderId="1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1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1"/>
    <cellStyle name="標準 3" xfId="22"/>
    <cellStyle name="標準_仕上操業状況1104～" xfId="23"/>
    <cellStyle name="*unknown*" xfId="20" builtinId="8"/>
    <cellStyle name="Excel Built-in Comma [0]" xfId="24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6FF"/>
      <rgbColor rgb="FF0066CC"/>
      <rgbColor rgb="FFD9E1F2"/>
      <rgbColor rgb="FF000080"/>
      <rgbColor rgb="FFFF00FF"/>
      <rgbColor rgb="FFFFFF66"/>
      <rgbColor rgb="FF00FFFF"/>
      <rgbColor rgb="FF800080"/>
      <rgbColor rgb="FF800000"/>
      <rgbColor rgb="FF008080"/>
      <rgbColor rgb="FF0000FF"/>
      <rgbColor rgb="FF00B0F0"/>
      <rgbColor rgb="FFF2F2F2"/>
      <rgbColor rgb="FFCCFFCC"/>
      <rgbColor rgb="FFFFFF99"/>
      <rgbColor rgb="FFBFBFBF"/>
      <rgbColor rgb="FFFF99CC"/>
      <rgbColor rgb="FFFF99FF"/>
      <rgbColor rgb="FFFCD5B5"/>
      <rgbColor rgb="FF558ED5"/>
      <rgbColor rgb="FF99FF66"/>
      <rgbColor rgb="FF92D050"/>
      <rgbColor rgb="FFFDEADA"/>
      <rgbColor rgb="FFFF9900"/>
      <rgbColor rgb="FFFF6600"/>
      <rgbColor rgb="FF666666"/>
      <rgbColor rgb="FFA6A6A6"/>
      <rgbColor rgb="FF003366"/>
      <rgbColor rgb="FF00B050"/>
      <rgbColor rgb="FF003300"/>
      <rgbColor rgb="FF40404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仕上データ" displayName="仕上データ" ref="A1:F47" headerRowCount="1" totalsRowCount="0" totalsRowShown="0">
  <autoFilter ref="A1:F47"/>
  <tableColumns count="6">
    <tableColumn id="1" name="KEY"/>
    <tableColumn id="2" name="日"/>
    <tableColumn id="3" name="区分"/>
    <tableColumn id="4" name="裸台数計"/>
    <tableColumn id="5" name="下台数計"/>
    <tableColumn id="6" name="総台数計"/>
  </tableColumns>
</table>
</file>

<file path=xl/tables/table2.xml><?xml version="1.0" encoding="utf-8"?>
<table xmlns="http://schemas.openxmlformats.org/spreadsheetml/2006/main" id="2" name="操業担当集計" displayName="操業担当集計" ref="L3:V34" headerRowCount="1" totalsRowCount="0" totalsRowShown="0">
  <autoFilter ref="L3:V34"/>
  <tableColumns count="11">
    <tableColumn id="1" name="年"/>
    <tableColumn id="2" name="月"/>
    <tableColumn id="3" name="日付"/>
    <tableColumn id="4" name="処理量1計"/>
    <tableColumn id="5" name="寸法替回1計"/>
    <tableColumn id="6" name="寸法替M1計"/>
    <tableColumn id="7" name="製品待1計"/>
    <tableColumn id="8" name="処理量2計"/>
    <tableColumn id="9" name="寸法替回2計"/>
    <tableColumn id="10" name="寸法替M2計"/>
    <tableColumn id="11" name="製品待2計"/>
  </tableColumns>
</table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2026_7&#26376;_&#26376;&#27425;&#20998;&#26512;&#20184;&#12365;.xlsx" TargetMode="External"/><Relationship Id="rId2" Type="http://schemas.openxmlformats.org/officeDocument/2006/relationships/hyperlink" Target="2026_7&#26376;_&#26376;&#27425;&#20998;&#26512;&#20184;&#12365;.xlsx" TargetMode="External"/><Relationship Id="rId3" Type="http://schemas.openxmlformats.org/officeDocument/2006/relationships/hyperlink" Target="2026_7&#26376;_&#26376;&#27425;&#20998;&#26512;&#20184;&#12365;.xlsx" TargetMode="External"/><Relationship Id="rId4" Type="http://schemas.openxmlformats.org/officeDocument/2006/relationships/hyperlink" Target="2026_7&#26376;_&#26376;&#27425;&#20998;&#26512;&#20184;&#12365;.xlsx" TargetMode="External"/><Relationship Id="rId5" Type="http://schemas.openxmlformats.org/officeDocument/2006/relationships/hyperlink" Target="2026_7&#26376;_&#26376;&#27425;&#20998;&#26512;&#20184;&#12365;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.v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6.4" hidden="false" customHeight="false" outlineLevel="0" collapsed="false">
      <c r="A5" s="5" t="s">
        <v>3</v>
      </c>
    </row>
    <row r="6" customFormat="false" ht="16.4" hidden="false" customHeight="false" outlineLevel="0" collapsed="false">
      <c r="A6" s="5" t="s">
        <v>4</v>
      </c>
    </row>
    <row r="7" customFormat="false" ht="16.4" hidden="false" customHeight="false" outlineLevel="0" collapsed="false">
      <c r="A7" s="5" t="s">
        <v>5</v>
      </c>
    </row>
    <row r="8" customFormat="false" ht="16.4" hidden="false" customHeight="false" outlineLevel="0" collapsed="false">
      <c r="A8" s="5" t="s">
        <v>6</v>
      </c>
    </row>
    <row r="9" customFormat="false" ht="16.4" hidden="false" customHeight="false" outlineLevel="0" collapsed="false">
      <c r="A9" s="5" t="s">
        <v>7</v>
      </c>
    </row>
    <row r="12" customFormat="false" ht="16.4" hidden="false" customHeight="false" outlineLevel="0" collapsed="false">
      <c r="A12" s="4" t="s">
        <v>8</v>
      </c>
    </row>
    <row r="13" customFormat="false" ht="30" hidden="false" customHeight="true" outlineLevel="0" collapsed="false">
      <c r="A13" s="6" t="s">
        <v>9</v>
      </c>
      <c r="B13" s="6" t="s">
        <v>10</v>
      </c>
    </row>
    <row r="14" customFormat="false" ht="15" hidden="false" customHeight="false" outlineLevel="0" collapsed="false">
      <c r="A14" s="7" t="s">
        <v>11</v>
      </c>
      <c r="B14" s="8" t="n">
        <f aca="false">SUM(5CRワインダー_月次!D4:D34)</f>
        <v>12493.848</v>
      </c>
    </row>
    <row r="15" customFormat="false" ht="15" hidden="false" customHeight="false" outlineLevel="0" collapsed="false">
      <c r="A15" s="9" t="s">
        <v>12</v>
      </c>
      <c r="B15" s="10" t="n">
        <f aca="false">SUM(5CRカッター平包_月次!E4:E34)</f>
        <v>4544.3</v>
      </c>
    </row>
    <row r="16" customFormat="false" ht="15" hidden="false" customHeight="false" outlineLevel="0" collapsed="false">
      <c r="A16" s="7" t="s">
        <v>13</v>
      </c>
      <c r="B16" s="8" t="n">
        <f aca="false">SUM(5CRカッター平包_月次!O4:O34)</f>
        <v>3707</v>
      </c>
    </row>
    <row r="17" customFormat="false" ht="15" hidden="false" customHeight="false" outlineLevel="0" collapsed="false">
      <c r="A17" s="11" t="s">
        <v>14</v>
      </c>
      <c r="B17" s="10" t="n">
        <f aca="false">SUM(生産高_月次!B4:B34)</f>
        <v>2419.587</v>
      </c>
    </row>
    <row r="18" customFormat="false" ht="15" hidden="false" customHeight="false" outlineLevel="0" collapsed="false">
      <c r="A18" s="12" t="s">
        <v>15</v>
      </c>
      <c r="B18" s="13" t="n">
        <f aca="false">AVERAGE(仕上2G_月次!D4:D34)</f>
        <v>6.53306047237706</v>
      </c>
    </row>
    <row r="19" customFormat="false" ht="15" hidden="false" customHeight="false" outlineLevel="0" collapsed="false">
      <c r="A19" s="11" t="s">
        <v>16</v>
      </c>
      <c r="B19" s="14" t="n">
        <f aca="false">SUM(仕上2G_月次!I4:I34)</f>
        <v>286</v>
      </c>
    </row>
    <row r="20" customFormat="false" ht="15" hidden="false" customHeight="false" outlineLevel="0" collapsed="false">
      <c r="A20" s="7" t="s">
        <v>17</v>
      </c>
      <c r="B20" s="15" t="n">
        <f aca="false">SUM(損紙発生量合計_月次!F4:F34)</f>
        <v>749983</v>
      </c>
    </row>
    <row r="21" customFormat="false" ht="15" hidden="false" customHeight="false" outlineLevel="0" collapsed="false">
      <c r="A21" s="11" t="s">
        <v>18</v>
      </c>
      <c r="B21" s="14" t="n">
        <f aca="false">SUM(損紙発生量合計_月次!J4:J34)</f>
        <v>161501</v>
      </c>
    </row>
    <row r="22" customFormat="false" ht="15" hidden="false" customHeight="false" outlineLevel="0" collapsed="false">
      <c r="A22" s="7" t="s">
        <v>19</v>
      </c>
      <c r="B22" s="15" t="n">
        <f aca="false">SUM(5CRワインダー_月次!G4:G34)</f>
        <v>578383</v>
      </c>
    </row>
    <row r="23" customFormat="false" ht="15" hidden="false" customHeight="false" outlineLevel="0" collapsed="false">
      <c r="A23" s="9" t="s">
        <v>20</v>
      </c>
      <c r="B23" s="14" t="n">
        <f aca="false">SUM(5CRワインダー_月次!F4:F34)</f>
        <v>656</v>
      </c>
    </row>
    <row r="24" customFormat="false" ht="15" hidden="false" customHeight="false" outlineLevel="0" collapsed="false">
      <c r="A24" s="12" t="s">
        <v>21</v>
      </c>
      <c r="B24" s="15" t="n">
        <f aca="false">SUM(5CRカッター平包_月次!G4:G34)</f>
        <v>796200</v>
      </c>
    </row>
  </sheetData>
  <hyperlinks>
    <hyperlink ref="A5" r:id="rId1" location="'5CRワインダー_月次'!A1" display="（１）５C/Rワインダー"/>
    <hyperlink ref="A6" r:id="rId2" location="'5CRカッター平包_月次'!A1" display="（２）５C/Rカッター・平包"/>
    <hyperlink ref="A7" r:id="rId3" location="'仕上2G_月次'!A1" display="（３）仕上２Ｇ"/>
    <hyperlink ref="A8" r:id="rId4" location="'生産高_月次'!A1" display="（４）生産高"/>
    <hyperlink ref="A9" r:id="rId5" location="'損紙発生量合計_月次'!A1" display="（５）損紙発生量合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4"/>
  </cols>
  <sheetData>
    <row r="1" customFormat="false" ht="21.75" hidden="false" customHeight="true" outlineLevel="0" collapsed="false">
      <c r="A1" s="16" t="s">
        <v>22</v>
      </c>
    </row>
    <row r="2" customFormat="false" ht="15" hidden="false" customHeight="false" outlineLevel="0" collapsed="false">
      <c r="A2" s="3" t="s">
        <v>23</v>
      </c>
    </row>
    <row r="3" customFormat="false" ht="30" hidden="false" customHeight="true" outlineLevel="0" collapsed="false">
      <c r="A3" s="6" t="s">
        <v>24</v>
      </c>
      <c r="B3" s="17" t="s">
        <v>25</v>
      </c>
      <c r="C3" s="17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</row>
    <row r="4" customFormat="false" ht="15" hidden="false" customHeight="false" outlineLevel="0" collapsed="false">
      <c r="A4" s="18" t="s">
        <v>37</v>
      </c>
      <c r="B4" s="10" t="n">
        <f aca="false">IFERROR(1日!D4,"")</f>
        <v>198.953</v>
      </c>
      <c r="C4" s="10" t="n">
        <f aca="false">IFERROR(1日!D9,"")</f>
        <v>179.365</v>
      </c>
      <c r="D4" s="10" t="n">
        <f aca="false">IFERROR(1日!D14,"")</f>
        <v>378.318</v>
      </c>
      <c r="E4" s="10" t="n">
        <f aca="false">IFERROR(1日!G14,"")</f>
        <v>378.318</v>
      </c>
      <c r="F4" s="14" t="n">
        <f aca="false">IFERROR(1日!Q19,"")</f>
        <v>25</v>
      </c>
      <c r="G4" s="14" t="n">
        <f aca="false">IFERROR(1日!P14,"")</f>
        <v>34237</v>
      </c>
      <c r="H4" s="14" t="n">
        <f aca="false">IFERROR(1日!W14,"")</f>
        <v>34237</v>
      </c>
      <c r="I4" s="14" t="n">
        <f aca="false">IFERROR(1日!AB19,"")</f>
        <v>0</v>
      </c>
      <c r="J4" s="14" t="n">
        <f aca="false">IFERROR(1日!AF19,"")</f>
        <v>12</v>
      </c>
      <c r="K4" s="14" t="n">
        <f aca="false">IFERROR(1日!AJ19,"")</f>
        <v>2</v>
      </c>
      <c r="L4" s="10" t="n">
        <f aca="false">IFERROR(1日!AO4*24,"")</f>
        <v>1.33333333333333</v>
      </c>
      <c r="M4" s="10" t="n">
        <f aca="false">IFERROR(1日!AR4*24,"")</f>
        <v>0</v>
      </c>
    </row>
    <row r="5" customFormat="false" ht="15" hidden="false" customHeight="false" outlineLevel="0" collapsed="false">
      <c r="A5" s="19" t="s">
        <v>38</v>
      </c>
      <c r="B5" s="8" t="n">
        <f aca="false">IFERROR(2日!D4,"")</f>
        <v>203.546</v>
      </c>
      <c r="C5" s="8" t="n">
        <f aca="false">IFERROR(2日!D9,"")</f>
        <v>209.281</v>
      </c>
      <c r="D5" s="8" t="n">
        <f aca="false">IFERROR(2日!D14,"")</f>
        <v>412.827</v>
      </c>
      <c r="E5" s="8" t="n">
        <f aca="false">IFERROR(2日!G14,"")</f>
        <v>791.145</v>
      </c>
      <c r="F5" s="15" t="n">
        <f aca="false">IFERROR(2日!Q19,"")</f>
        <v>26</v>
      </c>
      <c r="G5" s="15" t="n">
        <f aca="false">IFERROR(2日!P14,"")</f>
        <v>8051</v>
      </c>
      <c r="H5" s="15" t="n">
        <f aca="false">IFERROR(2日!W14,"")</f>
        <v>42288</v>
      </c>
      <c r="I5" s="15" t="n">
        <f aca="false">IFERROR(2日!AB19,"")</f>
        <v>3</v>
      </c>
      <c r="J5" s="15" t="n">
        <f aca="false">IFERROR(2日!AF19,"")</f>
        <v>18</v>
      </c>
      <c r="K5" s="15" t="n">
        <f aca="false">IFERROR(2日!AJ19,"")</f>
        <v>2</v>
      </c>
      <c r="L5" s="8" t="n">
        <f aca="false">IFERROR(2日!AO4*24,"")</f>
        <v>1.91666666666667</v>
      </c>
      <c r="M5" s="8" t="n">
        <f aca="false">IFERROR(2日!AR4*24,"")</f>
        <v>0</v>
      </c>
    </row>
    <row r="6" customFormat="false" ht="15" hidden="false" customHeight="false" outlineLevel="0" collapsed="false">
      <c r="A6" s="18" t="s">
        <v>39</v>
      </c>
      <c r="B6" s="10" t="n">
        <f aca="false">IFERROR(3日!D4,"")</f>
        <v>192.598</v>
      </c>
      <c r="C6" s="10" t="n">
        <f aca="false">IFERROR(3日!D9,"")</f>
        <v>190.514</v>
      </c>
      <c r="D6" s="10" t="n">
        <f aca="false">IFERROR(3日!D14,"")</f>
        <v>383.112</v>
      </c>
      <c r="E6" s="10" t="n">
        <f aca="false">IFERROR(3日!G14,"")</f>
        <v>1174.257</v>
      </c>
      <c r="F6" s="14" t="n">
        <f aca="false">IFERROR(3日!Q19,"")</f>
        <v>23</v>
      </c>
      <c r="G6" s="14" t="n">
        <f aca="false">IFERROR(3日!P14,"")</f>
        <v>1745</v>
      </c>
      <c r="H6" s="14" t="n">
        <f aca="false">IFERROR(3日!W14,"")</f>
        <v>44033</v>
      </c>
      <c r="I6" s="14" t="n">
        <f aca="false">IFERROR(3日!AB19,"")</f>
        <v>1</v>
      </c>
      <c r="J6" s="14" t="n">
        <f aca="false">IFERROR(3日!AF19,"")</f>
        <v>10</v>
      </c>
      <c r="K6" s="14" t="n">
        <f aca="false">IFERROR(3日!AJ19,"")</f>
        <v>5</v>
      </c>
      <c r="L6" s="10" t="n">
        <f aca="false">IFERROR(3日!AO4*24,"")</f>
        <v>1.66666666666667</v>
      </c>
      <c r="M6" s="10" t="n">
        <f aca="false">IFERROR(3日!AR4*24,"")</f>
        <v>0</v>
      </c>
    </row>
    <row r="7" customFormat="false" ht="15" hidden="false" customHeight="false" outlineLevel="0" collapsed="false">
      <c r="A7" s="19" t="s">
        <v>40</v>
      </c>
      <c r="B7" s="8" t="n">
        <f aca="false">IFERROR(4日!D4,"")</f>
        <v>187.883</v>
      </c>
      <c r="C7" s="8" t="n">
        <f aca="false">IFERROR(4日!D9,"")</f>
        <v>197.308</v>
      </c>
      <c r="D7" s="8" t="n">
        <f aca="false">IFERROR(4日!D14,"")</f>
        <v>385.191</v>
      </c>
      <c r="E7" s="8" t="n">
        <f aca="false">IFERROR(4日!G14,"")</f>
        <v>1559.448</v>
      </c>
      <c r="F7" s="15" t="n">
        <f aca="false">IFERROR(4日!Q19,"")</f>
        <v>23</v>
      </c>
      <c r="G7" s="15" t="n">
        <f aca="false">IFERROR(4日!P14,"")</f>
        <v>1039</v>
      </c>
      <c r="H7" s="15" t="n">
        <f aca="false">IFERROR(4日!W14,"")</f>
        <v>45072</v>
      </c>
      <c r="I7" s="15" t="n">
        <f aca="false">IFERROR(4日!AB19,"")</f>
        <v>1</v>
      </c>
      <c r="J7" s="15" t="n">
        <f aca="false">IFERROR(4日!AF19,"")</f>
        <v>9</v>
      </c>
      <c r="K7" s="15" t="n">
        <f aca="false">IFERROR(4日!AJ19,"")</f>
        <v>1</v>
      </c>
      <c r="L7" s="8" t="n">
        <f aca="false">IFERROR(4日!AO4*24,"")</f>
        <v>2</v>
      </c>
      <c r="M7" s="8" t="n">
        <f aca="false">IFERROR(4日!AR4*24,"")</f>
        <v>1.83333333333333</v>
      </c>
    </row>
    <row r="8" customFormat="false" ht="15" hidden="false" customHeight="false" outlineLevel="0" collapsed="false">
      <c r="A8" s="18" t="s">
        <v>41</v>
      </c>
      <c r="B8" s="10" t="n">
        <f aca="false">IFERROR(5日!D4,"")</f>
        <v>198.932</v>
      </c>
      <c r="C8" s="10" t="n">
        <f aca="false">IFERROR(5日!D9,"")</f>
        <v>202.384</v>
      </c>
      <c r="D8" s="10" t="n">
        <f aca="false">IFERROR(5日!D14,"")</f>
        <v>401.316</v>
      </c>
      <c r="E8" s="10" t="n">
        <f aca="false">IFERROR(5日!G14,"")</f>
        <v>1960.764</v>
      </c>
      <c r="F8" s="14" t="n">
        <f aca="false">IFERROR(5日!Q19,"")</f>
        <v>26</v>
      </c>
      <c r="G8" s="14" t="n">
        <f aca="false">IFERROR(5日!P14,"")</f>
        <v>2680</v>
      </c>
      <c r="H8" s="14" t="n">
        <f aca="false">IFERROR(5日!W14,"")</f>
        <v>47752</v>
      </c>
      <c r="I8" s="14" t="n">
        <f aca="false">IFERROR(5日!AB19,"")</f>
        <v>0</v>
      </c>
      <c r="J8" s="14" t="n">
        <f aca="false">IFERROR(5日!AF19,"")</f>
        <v>30</v>
      </c>
      <c r="K8" s="14" t="n">
        <f aca="false">IFERROR(5日!AJ19,"")</f>
        <v>2</v>
      </c>
      <c r="L8" s="10" t="n">
        <f aca="false">IFERROR(5日!AO4*24,"")</f>
        <v>1</v>
      </c>
      <c r="M8" s="10" t="n">
        <f aca="false">IFERROR(5日!AR4*24,"")</f>
        <v>0</v>
      </c>
    </row>
    <row r="9" customFormat="false" ht="15" hidden="false" customHeight="false" outlineLevel="0" collapsed="false">
      <c r="A9" s="19" t="s">
        <v>42</v>
      </c>
      <c r="B9" s="8" t="n">
        <f aca="false">IFERROR(6日!D4,"")</f>
        <v>184.832</v>
      </c>
      <c r="C9" s="8" t="n">
        <f aca="false">IFERROR(6日!D9,"")</f>
        <v>176.136</v>
      </c>
      <c r="D9" s="8" t="n">
        <f aca="false">IFERROR(6日!D14,"")</f>
        <v>360.968</v>
      </c>
      <c r="E9" s="8" t="n">
        <f aca="false">IFERROR(6日!G14,"")</f>
        <v>2321.732</v>
      </c>
      <c r="F9" s="15" t="n">
        <f aca="false">IFERROR(6日!Q19,"")</f>
        <v>18</v>
      </c>
      <c r="G9" s="15" t="n">
        <f aca="false">IFERROR(6日!P14,"")</f>
        <v>16802</v>
      </c>
      <c r="H9" s="15" t="n">
        <f aca="false">IFERROR(6日!W14,"")</f>
        <v>64554</v>
      </c>
      <c r="I9" s="15" t="n">
        <f aca="false">IFERROR(6日!AB19,"")</f>
        <v>0</v>
      </c>
      <c r="J9" s="15" t="n">
        <f aca="false">IFERROR(6日!AF19,"")</f>
        <v>27</v>
      </c>
      <c r="K9" s="15" t="n">
        <f aca="false">IFERROR(6日!AJ19,"")</f>
        <v>1</v>
      </c>
      <c r="L9" s="8" t="n">
        <f aca="false">IFERROR(6日!AO4*24,"")</f>
        <v>2</v>
      </c>
      <c r="M9" s="8" t="n">
        <f aca="false">IFERROR(6日!AR4*24,"")</f>
        <v>0</v>
      </c>
    </row>
    <row r="10" customFormat="false" ht="15" hidden="false" customHeight="false" outlineLevel="0" collapsed="false">
      <c r="A10" s="18" t="s">
        <v>43</v>
      </c>
      <c r="B10" s="10" t="n">
        <f aca="false">IFERROR(7日!D4,"")</f>
        <v>169.607</v>
      </c>
      <c r="C10" s="10" t="n">
        <f aca="false">IFERROR(7日!D9,"")</f>
        <v>190.811</v>
      </c>
      <c r="D10" s="10" t="n">
        <f aca="false">IFERROR(7日!D14,"")</f>
        <v>360.418</v>
      </c>
      <c r="E10" s="10" t="n">
        <f aca="false">IFERROR(7日!G14,"")</f>
        <v>2682.15</v>
      </c>
      <c r="F10" s="14" t="n">
        <f aca="false">IFERROR(7日!Q19,"")</f>
        <v>18</v>
      </c>
      <c r="G10" s="14" t="n">
        <f aca="false">IFERROR(7日!P14,"")</f>
        <v>14376</v>
      </c>
      <c r="H10" s="14" t="n">
        <f aca="false">IFERROR(7日!W14,"")</f>
        <v>78930</v>
      </c>
      <c r="I10" s="14" t="n">
        <f aca="false">IFERROR(7日!AB19,"")</f>
        <v>1</v>
      </c>
      <c r="J10" s="14" t="n">
        <f aca="false">IFERROR(7日!AF19,"")</f>
        <v>6</v>
      </c>
      <c r="K10" s="14" t="n">
        <f aca="false">IFERROR(7日!AJ19,"")</f>
        <v>0</v>
      </c>
      <c r="L10" s="10" t="n">
        <f aca="false">IFERROR(7日!AO4*24,"")</f>
        <v>1.33333333333333</v>
      </c>
      <c r="M10" s="10" t="n">
        <f aca="false">IFERROR(7日!AR4*24,"")</f>
        <v>0</v>
      </c>
    </row>
    <row r="11" customFormat="false" ht="15" hidden="false" customHeight="false" outlineLevel="0" collapsed="false">
      <c r="A11" s="19" t="s">
        <v>44</v>
      </c>
      <c r="B11" s="8" t="n">
        <f aca="false">IFERROR(8日!D4,"")</f>
        <v>236.645</v>
      </c>
      <c r="C11" s="8" t="n">
        <f aca="false">IFERROR(8日!D9,"")</f>
        <v>215.639</v>
      </c>
      <c r="D11" s="8" t="n">
        <f aca="false">IFERROR(8日!D14,"")</f>
        <v>452.284</v>
      </c>
      <c r="E11" s="8" t="n">
        <f aca="false">IFERROR(8日!G14,"")</f>
        <v>3134.434</v>
      </c>
      <c r="F11" s="15" t="n">
        <f aca="false">IFERROR(8日!Q19,"")</f>
        <v>20</v>
      </c>
      <c r="G11" s="15" t="n">
        <f aca="false">IFERROR(8日!P14,"")</f>
        <v>14101</v>
      </c>
      <c r="H11" s="15" t="n">
        <f aca="false">IFERROR(8日!W14,"")</f>
        <v>93031</v>
      </c>
      <c r="I11" s="15" t="n">
        <f aca="false">IFERROR(8日!AB19,"")</f>
        <v>1</v>
      </c>
      <c r="J11" s="15" t="n">
        <f aca="false">IFERROR(8日!AF19,"")</f>
        <v>16</v>
      </c>
      <c r="K11" s="15" t="n">
        <f aca="false">IFERROR(8日!AJ19,"")</f>
        <v>1</v>
      </c>
      <c r="L11" s="8" t="n">
        <f aca="false">IFERROR(8日!AO4*24,"")</f>
        <v>0.666666666666667</v>
      </c>
      <c r="M11" s="8" t="n">
        <f aca="false">IFERROR(8日!AR4*24,"")</f>
        <v>0</v>
      </c>
    </row>
    <row r="12" customFormat="false" ht="15" hidden="false" customHeight="false" outlineLevel="0" collapsed="false">
      <c r="A12" s="18" t="s">
        <v>45</v>
      </c>
      <c r="B12" s="10" t="n">
        <f aca="false">IFERROR(9日!D4,"")</f>
        <v>239.286</v>
      </c>
      <c r="C12" s="10" t="n">
        <f aca="false">IFERROR(9日!D9,"")</f>
        <v>225.038</v>
      </c>
      <c r="D12" s="10" t="n">
        <f aca="false">IFERROR(9日!D14,"")</f>
        <v>464.324</v>
      </c>
      <c r="E12" s="10" t="n">
        <f aca="false">IFERROR(9日!G14,"")</f>
        <v>3598.758</v>
      </c>
      <c r="F12" s="14" t="n">
        <f aca="false">IFERROR(9日!Q19,"")</f>
        <v>20</v>
      </c>
      <c r="G12" s="14" t="n">
        <f aca="false">IFERROR(9日!P14,"")</f>
        <v>17057</v>
      </c>
      <c r="H12" s="14" t="n">
        <f aca="false">IFERROR(9日!W14,"")</f>
        <v>110088</v>
      </c>
      <c r="I12" s="14" t="n">
        <f aca="false">IFERROR(9日!AB19,"")</f>
        <v>0</v>
      </c>
      <c r="J12" s="14" t="n">
        <f aca="false">IFERROR(9日!AF19,"")</f>
        <v>15</v>
      </c>
      <c r="K12" s="14" t="n">
        <f aca="false">IFERROR(9日!AJ19,"")</f>
        <v>1</v>
      </c>
      <c r="L12" s="10" t="n">
        <f aca="false">IFERROR(9日!AO4*24,"")</f>
        <v>0.666666666666667</v>
      </c>
      <c r="M12" s="10" t="n">
        <f aca="false">IFERROR(9日!AR4*24,"")</f>
        <v>0</v>
      </c>
    </row>
    <row r="13" customFormat="false" ht="15" hidden="false" customHeight="false" outlineLevel="0" collapsed="false">
      <c r="A13" s="19" t="s">
        <v>46</v>
      </c>
      <c r="B13" s="8" t="n">
        <f aca="false">IFERROR(10日!D4,"")</f>
        <v>196.614</v>
      </c>
      <c r="C13" s="8" t="n">
        <f aca="false">IFERROR(10日!D9,"")</f>
        <v>239.704</v>
      </c>
      <c r="D13" s="8" t="n">
        <f aca="false">IFERROR(10日!D14,"")</f>
        <v>436.318</v>
      </c>
      <c r="E13" s="8" t="n">
        <f aca="false">IFERROR(10日!G14,"")</f>
        <v>4035.076</v>
      </c>
      <c r="F13" s="15" t="n">
        <f aca="false">IFERROR(10日!Q19,"")</f>
        <v>18</v>
      </c>
      <c r="G13" s="15" t="n">
        <f aca="false">IFERROR(10日!P14,"")</f>
        <v>15506</v>
      </c>
      <c r="H13" s="15" t="n">
        <f aca="false">IFERROR(10日!W14,"")</f>
        <v>125594</v>
      </c>
      <c r="I13" s="15" t="n">
        <f aca="false">IFERROR(10日!AB19,"")</f>
        <v>0</v>
      </c>
      <c r="J13" s="15" t="n">
        <f aca="false">IFERROR(10日!AF19,"")</f>
        <v>12</v>
      </c>
      <c r="K13" s="15" t="n">
        <f aca="false">IFERROR(10日!AJ19,"")</f>
        <v>0</v>
      </c>
      <c r="L13" s="8" t="n">
        <f aca="false">IFERROR(10日!AO4*24,"")</f>
        <v>1.33333333333333</v>
      </c>
      <c r="M13" s="8" t="n">
        <f aca="false">IFERROR(10日!AR4*24,"")</f>
        <v>1.16666666666667</v>
      </c>
    </row>
    <row r="14" customFormat="false" ht="15" hidden="false" customHeight="false" outlineLevel="0" collapsed="false">
      <c r="A14" s="18" t="s">
        <v>47</v>
      </c>
      <c r="B14" s="10" t="n">
        <f aca="false">IFERROR(11日!D4,"")</f>
        <v>148.346</v>
      </c>
      <c r="C14" s="10" t="n">
        <f aca="false">IFERROR(11日!D9,"")</f>
        <v>236.39</v>
      </c>
      <c r="D14" s="10" t="n">
        <f aca="false">IFERROR(11日!D14,"")</f>
        <v>384.736</v>
      </c>
      <c r="E14" s="10" t="n">
        <f aca="false">IFERROR(11日!G14,"")</f>
        <v>4419.812</v>
      </c>
      <c r="F14" s="14" t="n">
        <f aca="false">IFERROR(11日!Q19,"")</f>
        <v>21</v>
      </c>
      <c r="G14" s="14" t="n">
        <f aca="false">IFERROR(11日!P14,"")</f>
        <v>5494</v>
      </c>
      <c r="H14" s="14" t="n">
        <f aca="false">IFERROR(11日!W14,"")</f>
        <v>131088</v>
      </c>
      <c r="I14" s="14" t="n">
        <f aca="false">IFERROR(11日!AB19,"")</f>
        <v>0</v>
      </c>
      <c r="J14" s="14" t="n">
        <f aca="false">IFERROR(11日!AF19,"")</f>
        <v>11</v>
      </c>
      <c r="K14" s="14" t="n">
        <f aca="false">IFERROR(11日!AJ19,"")</f>
        <v>1</v>
      </c>
      <c r="L14" s="10" t="n">
        <f aca="false">IFERROR(11日!AO4*24,"")</f>
        <v>0</v>
      </c>
      <c r="M14" s="10" t="n">
        <f aca="false">IFERROR(11日!AR4*24,"")</f>
        <v>0</v>
      </c>
    </row>
    <row r="15" customFormat="false" ht="15" hidden="false" customHeight="false" outlineLevel="0" collapsed="false">
      <c r="A15" s="19" t="s">
        <v>48</v>
      </c>
      <c r="B15" s="8" t="n">
        <f aca="false">IFERROR(12日!D4,"")</f>
        <v>251.54</v>
      </c>
      <c r="C15" s="8" t="n">
        <f aca="false">IFERROR(12日!D9,"")</f>
        <v>277.04</v>
      </c>
      <c r="D15" s="8" t="n">
        <f aca="false">IFERROR(12日!D14,"")</f>
        <v>528.58</v>
      </c>
      <c r="E15" s="8" t="n">
        <f aca="false">IFERROR(12日!G14,"")</f>
        <v>4948.392</v>
      </c>
      <c r="F15" s="15" t="n">
        <f aca="false">IFERROR(12日!Q19,"")</f>
        <v>25</v>
      </c>
      <c r="G15" s="15" t="n">
        <f aca="false">IFERROR(12日!P14,"")</f>
        <v>17446</v>
      </c>
      <c r="H15" s="15" t="n">
        <f aca="false">IFERROR(12日!W14,"")</f>
        <v>148534</v>
      </c>
      <c r="I15" s="15" t="n">
        <f aca="false">IFERROR(12日!AB19,"")</f>
        <v>0</v>
      </c>
      <c r="J15" s="15" t="n">
        <f aca="false">IFERROR(12日!AF19,"")</f>
        <v>17</v>
      </c>
      <c r="K15" s="15" t="n">
        <f aca="false">IFERROR(12日!AJ19,"")</f>
        <v>0</v>
      </c>
      <c r="L15" s="8" t="n">
        <f aca="false">IFERROR(12日!AO4*24,"")</f>
        <v>0</v>
      </c>
      <c r="M15" s="8" t="n">
        <f aca="false">IFERROR(12日!AR4*24,"")</f>
        <v>0</v>
      </c>
    </row>
    <row r="16" customFormat="false" ht="15" hidden="false" customHeight="false" outlineLevel="0" collapsed="false">
      <c r="A16" s="18" t="s">
        <v>49</v>
      </c>
      <c r="B16" s="10" t="n">
        <f aca="false">IFERROR(13日!D4,"")</f>
        <v>215.529</v>
      </c>
      <c r="C16" s="10" t="n">
        <f aca="false">IFERROR(13日!D9,"")</f>
        <v>244.092</v>
      </c>
      <c r="D16" s="10" t="n">
        <f aca="false">IFERROR(13日!D14,"")</f>
        <v>459.621</v>
      </c>
      <c r="E16" s="10" t="n">
        <f aca="false">IFERROR(13日!G14,"")</f>
        <v>5408.013</v>
      </c>
      <c r="F16" s="14" t="n">
        <f aca="false">IFERROR(13日!Q19,"")</f>
        <v>24</v>
      </c>
      <c r="G16" s="14" t="n">
        <f aca="false">IFERROR(13日!P14,"")</f>
        <v>15217</v>
      </c>
      <c r="H16" s="14" t="n">
        <f aca="false">IFERROR(13日!W14,"")</f>
        <v>163751</v>
      </c>
      <c r="I16" s="14" t="n">
        <f aca="false">IFERROR(13日!AB19,"")</f>
        <v>1</v>
      </c>
      <c r="J16" s="14" t="n">
        <f aca="false">IFERROR(13日!AF19,"")</f>
        <v>6</v>
      </c>
      <c r="K16" s="14" t="n">
        <f aca="false">IFERROR(13日!AJ19,"")</f>
        <v>0</v>
      </c>
      <c r="L16" s="10" t="n">
        <f aca="false">IFERROR(13日!AO4*24,"")</f>
        <v>2.33333333333333</v>
      </c>
      <c r="M16" s="10" t="n">
        <f aca="false">IFERROR(13日!AR4*24,"")</f>
        <v>0</v>
      </c>
    </row>
    <row r="17" customFormat="false" ht="15" hidden="false" customHeight="false" outlineLevel="0" collapsed="false">
      <c r="A17" s="19" t="s">
        <v>50</v>
      </c>
      <c r="B17" s="8" t="n">
        <f aca="false">IFERROR(14日!D4,"")</f>
        <v>179.224</v>
      </c>
      <c r="C17" s="8" t="n">
        <f aca="false">IFERROR(14日!D9,"")</f>
        <v>218.83</v>
      </c>
      <c r="D17" s="8" t="n">
        <f aca="false">IFERROR(14日!D14,"")</f>
        <v>398.054</v>
      </c>
      <c r="E17" s="8" t="n">
        <f aca="false">IFERROR(14日!G14,"")</f>
        <v>5806.067</v>
      </c>
      <c r="F17" s="15" t="n">
        <f aca="false">IFERROR(14日!Q19,"")</f>
        <v>23</v>
      </c>
      <c r="G17" s="15" t="n">
        <f aca="false">IFERROR(14日!P14,"")</f>
        <v>27999</v>
      </c>
      <c r="H17" s="15" t="n">
        <f aca="false">IFERROR(14日!W14,"")</f>
        <v>191750</v>
      </c>
      <c r="I17" s="15" t="n">
        <f aca="false">IFERROR(14日!AB19,"")</f>
        <v>0</v>
      </c>
      <c r="J17" s="15" t="n">
        <f aca="false">IFERROR(14日!AF19,"")</f>
        <v>8</v>
      </c>
      <c r="K17" s="15" t="n">
        <f aca="false">IFERROR(14日!AJ19,"")</f>
        <v>1</v>
      </c>
      <c r="L17" s="8" t="n">
        <f aca="false">IFERROR(14日!AO4*24,"")</f>
        <v>1.66666666666667</v>
      </c>
      <c r="M17" s="8" t="n">
        <f aca="false">IFERROR(14日!AR4*24,"")</f>
        <v>0</v>
      </c>
    </row>
    <row r="18" customFormat="false" ht="15" hidden="false" customHeight="false" outlineLevel="0" collapsed="false">
      <c r="A18" s="18" t="s">
        <v>51</v>
      </c>
      <c r="B18" s="10" t="n">
        <f aca="false">IFERROR(15日!D4,"")</f>
        <v>163.562</v>
      </c>
      <c r="C18" s="10" t="n">
        <f aca="false">IFERROR(15日!D9,"")</f>
        <v>148.229</v>
      </c>
      <c r="D18" s="10" t="n">
        <f aca="false">IFERROR(15日!D14,"")</f>
        <v>311.791</v>
      </c>
      <c r="E18" s="10" t="n">
        <f aca="false">IFERROR(15日!G14,"")</f>
        <v>6117.858</v>
      </c>
      <c r="F18" s="14" t="n">
        <f aca="false">IFERROR(15日!Q19,"")</f>
        <v>19</v>
      </c>
      <c r="G18" s="14" t="n">
        <f aca="false">IFERROR(15日!P14,"")</f>
        <v>5534</v>
      </c>
      <c r="H18" s="14" t="n">
        <f aca="false">IFERROR(15日!W14,"")</f>
        <v>197284</v>
      </c>
      <c r="I18" s="14" t="n">
        <f aca="false">IFERROR(15日!AB19,"")</f>
        <v>0</v>
      </c>
      <c r="J18" s="14" t="n">
        <f aca="false">IFERROR(15日!AF19,"")</f>
        <v>8</v>
      </c>
      <c r="K18" s="14" t="n">
        <f aca="false">IFERROR(15日!AJ19,"")</f>
        <v>0</v>
      </c>
      <c r="L18" s="10" t="n">
        <f aca="false">IFERROR(15日!AO4*24,"")</f>
        <v>0.333333333333333</v>
      </c>
      <c r="M18" s="10" t="n">
        <f aca="false">IFERROR(15日!AR4*24,"")</f>
        <v>0</v>
      </c>
    </row>
    <row r="19" customFormat="false" ht="15" hidden="false" customHeight="false" outlineLevel="0" collapsed="false">
      <c r="A19" s="19" t="s">
        <v>52</v>
      </c>
      <c r="B19" s="8" t="n">
        <f aca="false">IFERROR(16日!D4,"")</f>
        <v>174.813</v>
      </c>
      <c r="C19" s="8" t="n">
        <f aca="false">IFERROR(16日!D9,"")</f>
        <v>186.502</v>
      </c>
      <c r="D19" s="8" t="n">
        <f aca="false">IFERROR(16日!D14,"")</f>
        <v>361.315</v>
      </c>
      <c r="E19" s="8" t="n">
        <f aca="false">IFERROR(16日!G14,"")</f>
        <v>6479.173</v>
      </c>
      <c r="F19" s="15" t="n">
        <f aca="false">IFERROR(16日!Q19,"")</f>
        <v>20</v>
      </c>
      <c r="G19" s="15" t="n">
        <f aca="false">IFERROR(16日!P14,"")</f>
        <v>25828</v>
      </c>
      <c r="H19" s="15" t="n">
        <f aca="false">IFERROR(16日!W14,"")</f>
        <v>223112</v>
      </c>
      <c r="I19" s="15" t="n">
        <f aca="false">IFERROR(16日!AB19,"")</f>
        <v>0</v>
      </c>
      <c r="J19" s="15" t="n">
        <f aca="false">IFERROR(16日!AF19,"")</f>
        <v>17</v>
      </c>
      <c r="K19" s="15" t="n">
        <f aca="false">IFERROR(16日!AJ19,"")</f>
        <v>3</v>
      </c>
      <c r="L19" s="8" t="n">
        <f aca="false">IFERROR(16日!AO4*24,"")</f>
        <v>1</v>
      </c>
      <c r="M19" s="8" t="n">
        <f aca="false">IFERROR(16日!AR4*24,"")</f>
        <v>0</v>
      </c>
    </row>
    <row r="20" customFormat="false" ht="15" hidden="false" customHeight="false" outlineLevel="0" collapsed="false">
      <c r="A20" s="18" t="s">
        <v>53</v>
      </c>
      <c r="B20" s="10" t="n">
        <f aca="false">IFERROR(17日!D4,"")</f>
        <v>165.369</v>
      </c>
      <c r="C20" s="10" t="n">
        <f aca="false">IFERROR(17日!D9,"")</f>
        <v>151.061</v>
      </c>
      <c r="D20" s="10" t="n">
        <f aca="false">IFERROR(17日!D14,"")</f>
        <v>316.43</v>
      </c>
      <c r="E20" s="10" t="n">
        <f aca="false">IFERROR(17日!G14,"")</f>
        <v>6795.603</v>
      </c>
      <c r="F20" s="14" t="n">
        <f aca="false">IFERROR(17日!Q19,"")</f>
        <v>15</v>
      </c>
      <c r="G20" s="14" t="n">
        <f aca="false">IFERROR(17日!P14,"")</f>
        <v>21460</v>
      </c>
      <c r="H20" s="14" t="n">
        <f aca="false">IFERROR(17日!W14,"")</f>
        <v>244572</v>
      </c>
      <c r="I20" s="14" t="n">
        <f aca="false">IFERROR(17日!AB19,"")</f>
        <v>0</v>
      </c>
      <c r="J20" s="14" t="n">
        <f aca="false">IFERROR(17日!AF19,"")</f>
        <v>16</v>
      </c>
      <c r="K20" s="14" t="n">
        <f aca="false">IFERROR(17日!AJ19,"")</f>
        <v>4</v>
      </c>
      <c r="L20" s="10" t="n">
        <f aca="false">IFERROR(17日!AO4*24,"")</f>
        <v>2.66666666666667</v>
      </c>
      <c r="M20" s="10" t="n">
        <f aca="false">IFERROR(17日!AR4*24,"")</f>
        <v>0</v>
      </c>
    </row>
    <row r="21" customFormat="false" ht="15" hidden="false" customHeight="false" outlineLevel="0" collapsed="false">
      <c r="A21" s="19" t="s">
        <v>54</v>
      </c>
      <c r="B21" s="8" t="n">
        <f aca="false">IFERROR(18日!D4,"")</f>
        <v>178.923</v>
      </c>
      <c r="C21" s="8" t="n">
        <f aca="false">IFERROR(18日!D9,"")</f>
        <v>243.75</v>
      </c>
      <c r="D21" s="8" t="n">
        <f aca="false">IFERROR(18日!D14,"")</f>
        <v>422.673</v>
      </c>
      <c r="E21" s="8" t="n">
        <f aca="false">IFERROR(18日!G14,"")</f>
        <v>7218.276</v>
      </c>
      <c r="F21" s="15" t="n">
        <f aca="false">IFERROR(18日!Q19,"")</f>
        <v>23</v>
      </c>
      <c r="G21" s="15" t="n">
        <f aca="false">IFERROR(18日!P14,"")</f>
        <v>21784</v>
      </c>
      <c r="H21" s="15" t="n">
        <f aca="false">IFERROR(18日!W14,"")</f>
        <v>266356</v>
      </c>
      <c r="I21" s="15" t="n">
        <f aca="false">IFERROR(18日!AB19,"")</f>
        <v>1</v>
      </c>
      <c r="J21" s="15" t="n">
        <f aca="false">IFERROR(18日!AF19,"")</f>
        <v>13</v>
      </c>
      <c r="K21" s="15" t="n">
        <f aca="false">IFERROR(18日!AJ19,"")</f>
        <v>5</v>
      </c>
      <c r="L21" s="8" t="n">
        <f aca="false">IFERROR(18日!AO4*24,"")</f>
        <v>0.666666666666667</v>
      </c>
      <c r="M21" s="8" t="n">
        <f aca="false">IFERROR(18日!AR4*24,"")</f>
        <v>0</v>
      </c>
    </row>
    <row r="22" customFormat="false" ht="15" hidden="false" customHeight="false" outlineLevel="0" collapsed="false">
      <c r="A22" s="18" t="s">
        <v>55</v>
      </c>
      <c r="B22" s="10" t="n">
        <f aca="false">IFERROR(19日!D4,"")</f>
        <v>151.73</v>
      </c>
      <c r="C22" s="10" t="n">
        <f aca="false">IFERROR(19日!D9,"")</f>
        <v>173.973</v>
      </c>
      <c r="D22" s="10" t="n">
        <f aca="false">IFERROR(19日!D14,"")</f>
        <v>325.703</v>
      </c>
      <c r="E22" s="10" t="n">
        <f aca="false">IFERROR(19日!G14,"")</f>
        <v>7543.979</v>
      </c>
      <c r="F22" s="14" t="n">
        <f aca="false">IFERROR(19日!Q19,"")</f>
        <v>18</v>
      </c>
      <c r="G22" s="14" t="n">
        <f aca="false">IFERROR(19日!P14,"")</f>
        <v>23338</v>
      </c>
      <c r="H22" s="14" t="n">
        <f aca="false">IFERROR(19日!W14,"")</f>
        <v>289694</v>
      </c>
      <c r="I22" s="14" t="n">
        <f aca="false">IFERROR(19日!AB19,"")</f>
        <v>0</v>
      </c>
      <c r="J22" s="14" t="n">
        <f aca="false">IFERROR(19日!AF19,"")</f>
        <v>9</v>
      </c>
      <c r="K22" s="14" t="n">
        <f aca="false">IFERROR(19日!AJ19,"")</f>
        <v>9</v>
      </c>
      <c r="L22" s="10" t="n">
        <f aca="false">IFERROR(19日!AO4*24,"")</f>
        <v>1</v>
      </c>
      <c r="M22" s="10" t="n">
        <f aca="false">IFERROR(19日!AR4*24,"")</f>
        <v>0</v>
      </c>
    </row>
    <row r="23" customFormat="false" ht="15" hidden="false" customHeight="false" outlineLevel="0" collapsed="false">
      <c r="A23" s="19" t="s">
        <v>56</v>
      </c>
      <c r="B23" s="8" t="n">
        <f aca="false">IFERROR(20日!D4,"")</f>
        <v>241.499</v>
      </c>
      <c r="C23" s="8" t="n">
        <f aca="false">IFERROR(20日!D9,"")</f>
        <v>242.315</v>
      </c>
      <c r="D23" s="8" t="n">
        <f aca="false">IFERROR(20日!D14,"")</f>
        <v>483.814</v>
      </c>
      <c r="E23" s="8" t="n">
        <f aca="false">IFERROR(20日!G14,"")</f>
        <v>8027.793</v>
      </c>
      <c r="F23" s="15" t="n">
        <f aca="false">IFERROR(20日!Q19,"")</f>
        <v>26</v>
      </c>
      <c r="G23" s="15" t="n">
        <f aca="false">IFERROR(20日!P14,"")</f>
        <v>932</v>
      </c>
      <c r="H23" s="15" t="n">
        <f aca="false">IFERROR(20日!W14,"")</f>
        <v>290626</v>
      </c>
      <c r="I23" s="15" t="n">
        <f aca="false">IFERROR(20日!AB19,"")</f>
        <v>0</v>
      </c>
      <c r="J23" s="15" t="n">
        <f aca="false">IFERROR(20日!AF19,"")</f>
        <v>3</v>
      </c>
      <c r="K23" s="15" t="n">
        <f aca="false">IFERROR(20日!AJ19,"")</f>
        <v>1</v>
      </c>
      <c r="L23" s="8" t="n">
        <f aca="false">IFERROR(20日!AO4*24,"")</f>
        <v>0.333333333333333</v>
      </c>
      <c r="M23" s="8" t="n">
        <f aca="false">IFERROR(20日!AR4*24,"")</f>
        <v>0</v>
      </c>
    </row>
    <row r="24" customFormat="false" ht="15" hidden="false" customHeight="false" outlineLevel="0" collapsed="false">
      <c r="A24" s="18" t="s">
        <v>57</v>
      </c>
      <c r="B24" s="10" t="n">
        <f aca="false">IFERROR(21日!D4,"")</f>
        <v>223.027</v>
      </c>
      <c r="C24" s="10" t="n">
        <f aca="false">IFERROR(21日!D9,"")</f>
        <v>220.484</v>
      </c>
      <c r="D24" s="10" t="n">
        <f aca="false">IFERROR(21日!D14,"")</f>
        <v>443.511</v>
      </c>
      <c r="E24" s="10" t="n">
        <f aca="false">IFERROR(21日!G14,"")</f>
        <v>8471.304</v>
      </c>
      <c r="F24" s="14" t="n">
        <f aca="false">IFERROR(21日!Q19,"")</f>
        <v>24</v>
      </c>
      <c r="G24" s="14" t="n">
        <f aca="false">IFERROR(21日!P14,"")</f>
        <v>12817</v>
      </c>
      <c r="H24" s="14" t="n">
        <f aca="false">IFERROR(21日!W14,"")</f>
        <v>303443</v>
      </c>
      <c r="I24" s="14" t="n">
        <f aca="false">IFERROR(21日!AB19,"")</f>
        <v>0</v>
      </c>
      <c r="J24" s="14" t="n">
        <f aca="false">IFERROR(21日!AF19,"")</f>
        <v>22</v>
      </c>
      <c r="K24" s="14" t="n">
        <f aca="false">IFERROR(21日!AJ19,"")</f>
        <v>1</v>
      </c>
      <c r="L24" s="10" t="n">
        <f aca="false">IFERROR(21日!AO4*24,"")</f>
        <v>0.666666666666667</v>
      </c>
      <c r="M24" s="10" t="n">
        <f aca="false">IFERROR(21日!AR4*24,"")</f>
        <v>0</v>
      </c>
    </row>
    <row r="25" customFormat="false" ht="15" hidden="false" customHeight="false" outlineLevel="0" collapsed="false">
      <c r="A25" s="19" t="s">
        <v>58</v>
      </c>
      <c r="B25" s="8" t="n">
        <f aca="false">IFERROR(22日!D4,"")</f>
        <v>245.348</v>
      </c>
      <c r="C25" s="8" t="n">
        <f aca="false">IFERROR(22日!D9,"")</f>
        <v>261.423</v>
      </c>
      <c r="D25" s="8" t="n">
        <f aca="false">IFERROR(22日!D14,"")</f>
        <v>506.771</v>
      </c>
      <c r="E25" s="8" t="n">
        <f aca="false">IFERROR(22日!G14,"")</f>
        <v>8978.075</v>
      </c>
      <c r="F25" s="15" t="n">
        <f aca="false">IFERROR(22日!Q19,"")</f>
        <v>24</v>
      </c>
      <c r="G25" s="15" t="n">
        <f aca="false">IFERROR(22日!P14,"")</f>
        <v>16692</v>
      </c>
      <c r="H25" s="15" t="n">
        <f aca="false">IFERROR(22日!W14,"")</f>
        <v>320135</v>
      </c>
      <c r="I25" s="15" t="n">
        <f aca="false">IFERROR(22日!AB19,"")</f>
        <v>0</v>
      </c>
      <c r="J25" s="15" t="n">
        <f aca="false">IFERROR(22日!AF19,"")</f>
        <v>26</v>
      </c>
      <c r="K25" s="15" t="n">
        <f aca="false">IFERROR(22日!AJ19,"")</f>
        <v>0</v>
      </c>
      <c r="L25" s="8" t="n">
        <f aca="false">IFERROR(22日!AO4*24,"")</f>
        <v>0.666666666666667</v>
      </c>
      <c r="M25" s="8" t="n">
        <f aca="false">IFERROR(22日!AR4*24,"")</f>
        <v>0</v>
      </c>
    </row>
    <row r="26" customFormat="false" ht="15" hidden="false" customHeight="false" outlineLevel="0" collapsed="false">
      <c r="A26" s="18" t="s">
        <v>59</v>
      </c>
      <c r="B26" s="10" t="n">
        <f aca="false">IFERROR(23日!D4,"")</f>
        <v>229.026</v>
      </c>
      <c r="C26" s="10" t="n">
        <f aca="false">IFERROR(23日!D9,"")</f>
        <v>183.557</v>
      </c>
      <c r="D26" s="10" t="n">
        <f aca="false">IFERROR(23日!D14,"")</f>
        <v>412.583</v>
      </c>
      <c r="E26" s="10" t="n">
        <f aca="false">IFERROR(23日!G14,"")</f>
        <v>9390.658</v>
      </c>
      <c r="F26" s="14" t="n">
        <f aca="false">IFERROR(23日!Q19,"")</f>
        <v>21</v>
      </c>
      <c r="G26" s="14" t="n">
        <f aca="false">IFERROR(23日!P14,"")</f>
        <v>8415</v>
      </c>
      <c r="H26" s="14" t="n">
        <f aca="false">IFERROR(23日!W14,"")</f>
        <v>328550</v>
      </c>
      <c r="I26" s="14" t="n">
        <f aca="false">IFERROR(23日!AB19,"")</f>
        <v>2</v>
      </c>
      <c r="J26" s="14" t="n">
        <f aca="false">IFERROR(23日!AF19,"")</f>
        <v>7</v>
      </c>
      <c r="K26" s="14" t="n">
        <f aca="false">IFERROR(23日!AJ19,"")</f>
        <v>0</v>
      </c>
      <c r="L26" s="10" t="n">
        <f aca="false">IFERROR(23日!AO4*24,"")</f>
        <v>0.666666666666667</v>
      </c>
      <c r="M26" s="10" t="n">
        <f aca="false">IFERROR(23日!AR4*24,"")</f>
        <v>0</v>
      </c>
    </row>
    <row r="27" customFormat="false" ht="15" hidden="false" customHeight="false" outlineLevel="0" collapsed="false">
      <c r="A27" s="19" t="s">
        <v>60</v>
      </c>
      <c r="B27" s="8" t="n">
        <f aca="false">IFERROR(24日!D4,"")</f>
        <v>112.494</v>
      </c>
      <c r="C27" s="8" t="n">
        <f aca="false">IFERROR(24日!D9,"")</f>
        <v>152.809</v>
      </c>
      <c r="D27" s="8" t="n">
        <f aca="false">IFERROR(24日!D14,"")</f>
        <v>265.303</v>
      </c>
      <c r="E27" s="8" t="n">
        <f aca="false">IFERROR(24日!G14,"")</f>
        <v>9655.961</v>
      </c>
      <c r="F27" s="15" t="n">
        <f aca="false">IFERROR(24日!Q19,"")</f>
        <v>15</v>
      </c>
      <c r="G27" s="15" t="n">
        <f aca="false">IFERROR(24日!P14,"")</f>
        <v>42298</v>
      </c>
      <c r="H27" s="15" t="n">
        <f aca="false">IFERROR(24日!W14,"")</f>
        <v>370848</v>
      </c>
      <c r="I27" s="15" t="n">
        <f aca="false">IFERROR(24日!AB19,"")</f>
        <v>4</v>
      </c>
      <c r="J27" s="15" t="n">
        <f aca="false">IFERROR(24日!AF19,"")</f>
        <v>32</v>
      </c>
      <c r="K27" s="15" t="n">
        <f aca="false">IFERROR(24日!AJ19,"")</f>
        <v>2</v>
      </c>
      <c r="L27" s="8" t="n">
        <f aca="false">IFERROR(24日!AO4*24,"")</f>
        <v>1.58333333333333</v>
      </c>
      <c r="M27" s="8" t="n">
        <f aca="false">IFERROR(24日!AR4*24,"")</f>
        <v>3.5</v>
      </c>
    </row>
    <row r="28" customFormat="false" ht="15" hidden="false" customHeight="false" outlineLevel="0" collapsed="false">
      <c r="A28" s="18" t="s">
        <v>61</v>
      </c>
      <c r="B28" s="10" t="n">
        <f aca="false">IFERROR(25日!D4,"")</f>
        <v>193.41</v>
      </c>
      <c r="C28" s="10" t="n">
        <f aca="false">IFERROR(25日!D9,"")</f>
        <v>199.113</v>
      </c>
      <c r="D28" s="10" t="n">
        <f aca="false">IFERROR(25日!D14,"")</f>
        <v>392.523</v>
      </c>
      <c r="E28" s="10" t="n">
        <f aca="false">IFERROR(25日!G14,"")</f>
        <v>10048.484</v>
      </c>
      <c r="F28" s="14" t="n">
        <f aca="false">IFERROR(25日!Q19,"")</f>
        <v>18</v>
      </c>
      <c r="G28" s="14" t="n">
        <f aca="false">IFERROR(25日!P14,"")</f>
        <v>30496</v>
      </c>
      <c r="H28" s="14" t="n">
        <f aca="false">IFERROR(25日!W14,"")</f>
        <v>401344</v>
      </c>
      <c r="I28" s="14" t="n">
        <f aca="false">IFERROR(25日!AB19,"")</f>
        <v>2</v>
      </c>
      <c r="J28" s="14" t="n">
        <f aca="false">IFERROR(25日!AF19,"")</f>
        <v>45</v>
      </c>
      <c r="K28" s="14" t="n">
        <f aca="false">IFERROR(25日!AJ19,"")</f>
        <v>1</v>
      </c>
      <c r="L28" s="10" t="n">
        <f aca="false">IFERROR(25日!AO4*24,"")</f>
        <v>1.33333333333333</v>
      </c>
      <c r="M28" s="10" t="n">
        <f aca="false">IFERROR(25日!AR4*24,"")</f>
        <v>0</v>
      </c>
    </row>
    <row r="29" customFormat="false" ht="15" hidden="false" customHeight="false" outlineLevel="0" collapsed="false">
      <c r="A29" s="19" t="s">
        <v>62</v>
      </c>
      <c r="B29" s="8" t="n">
        <f aca="false">IFERROR(26日!D4,"")</f>
        <v>152.437</v>
      </c>
      <c r="C29" s="8" t="n">
        <f aca="false">IFERROR(26日!D9,"")</f>
        <v>186.178</v>
      </c>
      <c r="D29" s="8" t="n">
        <f aca="false">IFERROR(26日!D14,"")</f>
        <v>338.615</v>
      </c>
      <c r="E29" s="8" t="n">
        <f aca="false">IFERROR(26日!G14,"")</f>
        <v>10387.099</v>
      </c>
      <c r="F29" s="15" t="n">
        <f aca="false">IFERROR(26日!Q19,"")</f>
        <v>18</v>
      </c>
      <c r="G29" s="15" t="n">
        <f aca="false">IFERROR(26日!P14,"")</f>
        <v>28180</v>
      </c>
      <c r="H29" s="15" t="n">
        <f aca="false">IFERROR(26日!W14,"")</f>
        <v>429524</v>
      </c>
      <c r="I29" s="15" t="n">
        <f aca="false">IFERROR(26日!AB19,"")</f>
        <v>1</v>
      </c>
      <c r="J29" s="15" t="n">
        <f aca="false">IFERROR(26日!AF19,"")</f>
        <v>10</v>
      </c>
      <c r="K29" s="15" t="n">
        <f aca="false">IFERROR(26日!AJ19,"")</f>
        <v>3</v>
      </c>
      <c r="L29" s="8" t="n">
        <f aca="false">IFERROR(26日!AO4*24,"")</f>
        <v>1.33333333333333</v>
      </c>
      <c r="M29" s="8" t="n">
        <f aca="false">IFERROR(26日!AR4*24,"")</f>
        <v>0</v>
      </c>
    </row>
    <row r="30" customFormat="false" ht="15" hidden="false" customHeight="false" outlineLevel="0" collapsed="false">
      <c r="A30" s="18" t="s">
        <v>63</v>
      </c>
      <c r="B30" s="10" t="n">
        <f aca="false">IFERROR(27日!D4,"")</f>
        <v>172.818</v>
      </c>
      <c r="C30" s="10" t="n">
        <f aca="false">IFERROR(27日!D9,"")</f>
        <v>192.37</v>
      </c>
      <c r="D30" s="10" t="n">
        <f aca="false">IFERROR(27日!D14,"")</f>
        <v>365.188</v>
      </c>
      <c r="E30" s="10" t="n">
        <f aca="false">IFERROR(27日!G14,"")</f>
        <v>10752.287</v>
      </c>
      <c r="F30" s="14" t="n">
        <f aca="false">IFERROR(27日!Q19,"")</f>
        <v>22</v>
      </c>
      <c r="G30" s="14" t="n">
        <f aca="false">IFERROR(27日!P14,"")</f>
        <v>30992</v>
      </c>
      <c r="H30" s="14" t="n">
        <f aca="false">IFERROR(27日!W14,"")</f>
        <v>460516</v>
      </c>
      <c r="I30" s="14" t="n">
        <f aca="false">IFERROR(27日!AB19,"")</f>
        <v>2</v>
      </c>
      <c r="J30" s="14" t="n">
        <f aca="false">IFERROR(27日!AF19,"")</f>
        <v>10</v>
      </c>
      <c r="K30" s="14" t="n">
        <f aca="false">IFERROR(27日!AJ19,"")</f>
        <v>1</v>
      </c>
      <c r="L30" s="10" t="n">
        <f aca="false">IFERROR(27日!AO4*24,"")</f>
        <v>0.333333333333333</v>
      </c>
      <c r="M30" s="10" t="n">
        <f aca="false">IFERROR(27日!AR4*24,"")</f>
        <v>0</v>
      </c>
    </row>
    <row r="31" customFormat="false" ht="15" hidden="false" customHeight="false" outlineLevel="0" collapsed="false">
      <c r="A31" s="19" t="s">
        <v>64</v>
      </c>
      <c r="B31" s="8" t="n">
        <f aca="false">IFERROR(28日!D4,"")</f>
        <v>196.017</v>
      </c>
      <c r="C31" s="8" t="n">
        <f aca="false">IFERROR(28日!D9,"")</f>
        <v>193.871</v>
      </c>
      <c r="D31" s="8" t="n">
        <f aca="false">IFERROR(28日!D14,"")</f>
        <v>389.888</v>
      </c>
      <c r="E31" s="8" t="n">
        <f aca="false">IFERROR(28日!G14,"")</f>
        <v>11142.175</v>
      </c>
      <c r="F31" s="15" t="n">
        <f aca="false">IFERROR(28日!Q19,"")</f>
        <v>21</v>
      </c>
      <c r="G31" s="15" t="n">
        <f aca="false">IFERROR(28日!P14,"")</f>
        <v>32250</v>
      </c>
      <c r="H31" s="15" t="n">
        <f aca="false">IFERROR(28日!W14,"")</f>
        <v>492766</v>
      </c>
      <c r="I31" s="15" t="n">
        <f aca="false">IFERROR(28日!AB19,"")</f>
        <v>0</v>
      </c>
      <c r="J31" s="15" t="n">
        <f aca="false">IFERROR(28日!AF19,"")</f>
        <v>16</v>
      </c>
      <c r="K31" s="15" t="n">
        <f aca="false">IFERROR(28日!AJ19,"")</f>
        <v>2</v>
      </c>
      <c r="L31" s="8" t="n">
        <f aca="false">IFERROR(28日!AO4*24,"")</f>
        <v>0.666666666666667</v>
      </c>
      <c r="M31" s="8" t="n">
        <f aca="false">IFERROR(28日!AR4*24,"")</f>
        <v>0</v>
      </c>
    </row>
    <row r="32" customFormat="false" ht="15" hidden="false" customHeight="false" outlineLevel="0" collapsed="false">
      <c r="A32" s="18" t="s">
        <v>65</v>
      </c>
      <c r="B32" s="10" t="n">
        <f aca="false">IFERROR(29日!D4,"")</f>
        <v>204.662</v>
      </c>
      <c r="C32" s="10" t="n">
        <f aca="false">IFERROR(29日!D9,"")</f>
        <v>246.888</v>
      </c>
      <c r="D32" s="10" t="n">
        <f aca="false">IFERROR(29日!D14,"")</f>
        <v>451.55</v>
      </c>
      <c r="E32" s="10" t="n">
        <f aca="false">IFERROR(29日!G14,"")</f>
        <v>11593.725</v>
      </c>
      <c r="F32" s="14" t="n">
        <f aca="false">IFERROR(29日!Q19,"")</f>
        <v>23</v>
      </c>
      <c r="G32" s="14" t="n">
        <f aca="false">IFERROR(29日!P14,"")</f>
        <v>30454</v>
      </c>
      <c r="H32" s="14" t="n">
        <f aca="false">IFERROR(29日!W14,"")</f>
        <v>523220</v>
      </c>
      <c r="I32" s="14" t="n">
        <f aca="false">IFERROR(29日!AB19,"")</f>
        <v>1</v>
      </c>
      <c r="J32" s="14" t="n">
        <f aca="false">IFERROR(29日!AF19,"")</f>
        <v>11</v>
      </c>
      <c r="K32" s="14" t="n">
        <f aca="false">IFERROR(29日!AJ19,"")</f>
        <v>1</v>
      </c>
      <c r="L32" s="10" t="n">
        <f aca="false">IFERROR(29日!AO4*24,"")</f>
        <v>0.666666666666667</v>
      </c>
      <c r="M32" s="10" t="n">
        <f aca="false">IFERROR(29日!AR4*24,"")</f>
        <v>0</v>
      </c>
    </row>
    <row r="33" customFormat="false" ht="15" hidden="false" customHeight="false" outlineLevel="0" collapsed="false">
      <c r="A33" s="19" t="s">
        <v>66</v>
      </c>
      <c r="B33" s="8" t="n">
        <f aca="false">IFERROR(30日!D4,"")</f>
        <v>267.632</v>
      </c>
      <c r="C33" s="8" t="n">
        <f aca="false">IFERROR(30日!D9,"")</f>
        <v>251.757</v>
      </c>
      <c r="D33" s="8" t="n">
        <f aca="false">IFERROR(30日!D14,"")</f>
        <v>519.389</v>
      </c>
      <c r="E33" s="8" t="n">
        <f aca="false">IFERROR(30日!G14,"")</f>
        <v>12113.114</v>
      </c>
      <c r="F33" s="15" t="n">
        <f aca="false">IFERROR(30日!Q19,"")</f>
        <v>22</v>
      </c>
      <c r="G33" s="15" t="n">
        <f aca="false">IFERROR(30日!P14,"")</f>
        <v>19755</v>
      </c>
      <c r="H33" s="15" t="n">
        <f aca="false">IFERROR(30日!W14,"")</f>
        <v>542975</v>
      </c>
      <c r="I33" s="15" t="n">
        <f aca="false">IFERROR(30日!AB19,"")</f>
        <v>0</v>
      </c>
      <c r="J33" s="15" t="n">
        <f aca="false">IFERROR(30日!AF19,"")</f>
        <v>31</v>
      </c>
      <c r="K33" s="15" t="n">
        <f aca="false">IFERROR(30日!AJ19,"")</f>
        <v>2</v>
      </c>
      <c r="L33" s="8" t="n">
        <f aca="false">IFERROR(30日!AO4*24,"")</f>
        <v>0.666666666666667</v>
      </c>
      <c r="M33" s="8" t="n">
        <f aca="false">IFERROR(30日!AR4*24,"")</f>
        <v>0</v>
      </c>
    </row>
    <row r="34" customFormat="false" ht="15" hidden="false" customHeight="false" outlineLevel="0" collapsed="false">
      <c r="A34" s="18" t="s">
        <v>67</v>
      </c>
      <c r="B34" s="10" t="n">
        <f aca="false">IFERROR(31日!D4,"")</f>
        <v>184.963</v>
      </c>
      <c r="C34" s="10" t="n">
        <f aca="false">IFERROR(31日!D9,"")</f>
        <v>195.771</v>
      </c>
      <c r="D34" s="10" t="n">
        <f aca="false">IFERROR(31日!D14,"")</f>
        <v>380.734</v>
      </c>
      <c r="E34" s="10" t="n">
        <f aca="false">IFERROR(31日!G14,"")</f>
        <v>12493.848</v>
      </c>
      <c r="F34" s="14" t="n">
        <f aca="false">IFERROR(31日!Q19,"")</f>
        <v>17</v>
      </c>
      <c r="G34" s="14" t="n">
        <f aca="false">IFERROR(31日!P14,"")</f>
        <v>35408</v>
      </c>
      <c r="H34" s="14" t="n">
        <f aca="false">IFERROR(31日!W14,"")</f>
        <v>578383</v>
      </c>
      <c r="I34" s="14" t="n">
        <f aca="false">IFERROR(31日!AB19,"")</f>
        <v>0</v>
      </c>
      <c r="J34" s="14" t="n">
        <f aca="false">IFERROR(31日!AF19,"")</f>
        <v>28</v>
      </c>
      <c r="K34" s="14" t="n">
        <f aca="false">IFERROR(31日!AJ19,"")</f>
        <v>5</v>
      </c>
      <c r="L34" s="10" t="n">
        <f aca="false">IFERROR(31日!AO4*24,"")</f>
        <v>1.66666666666667</v>
      </c>
      <c r="M34" s="10" t="n">
        <f aca="false">IFERROR(31日!AR4*24,"")</f>
        <v>0</v>
      </c>
    </row>
    <row r="35" customFormat="false" ht="15" hidden="false" customHeight="false" outlineLevel="0" collapsed="false">
      <c r="A35" s="20" t="s">
        <v>68</v>
      </c>
      <c r="B35" s="21" t="n">
        <f aca="false">SUM(B4:B34)</f>
        <v>6061.265</v>
      </c>
      <c r="C35" s="21" t="n">
        <f aca="false">SUM(C4:C34)</f>
        <v>6432.583</v>
      </c>
      <c r="D35" s="21" t="n">
        <f aca="false">SUM(D4:D34)</f>
        <v>12493.848</v>
      </c>
      <c r="E35" s="21"/>
      <c r="F35" s="22" t="n">
        <f aca="false">SUM(F4:F34)</f>
        <v>656</v>
      </c>
      <c r="G35" s="22" t="n">
        <f aca="false">SUM(G4:G34)</f>
        <v>578383</v>
      </c>
      <c r="H35" s="22"/>
      <c r="I35" s="22" t="n">
        <f aca="false">SUM(I4:I34)</f>
        <v>21</v>
      </c>
      <c r="J35" s="22" t="n">
        <f aca="false">SUM(J4:J34)</f>
        <v>501</v>
      </c>
      <c r="K35" s="22" t="n">
        <f aca="false">SUM(K4:K34)</f>
        <v>57</v>
      </c>
      <c r="L35" s="21" t="n">
        <f aca="false">SUM(L4:L34)</f>
        <v>34.1666666666667</v>
      </c>
      <c r="M35" s="21" t="n">
        <f aca="false">SUM(M4:M34)</f>
        <v>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5" min="2" style="1" width="14"/>
  </cols>
  <sheetData>
    <row r="1" customFormat="false" ht="21.75" hidden="false" customHeight="true" outlineLevel="0" collapsed="false">
      <c r="A1" s="16" t="s">
        <v>69</v>
      </c>
    </row>
    <row r="2" customFormat="false" ht="15" hidden="false" customHeight="false" outlineLevel="0" collapsed="false">
      <c r="A2" s="3" t="s">
        <v>23</v>
      </c>
    </row>
    <row r="3" customFormat="false" ht="30" hidden="false" customHeight="true" outlineLevel="0" collapsed="false">
      <c r="A3" s="6" t="s">
        <v>24</v>
      </c>
      <c r="B3" s="17" t="s">
        <v>70</v>
      </c>
      <c r="C3" s="17" t="s">
        <v>71</v>
      </c>
      <c r="D3" s="17" t="s">
        <v>72</v>
      </c>
      <c r="E3" s="6" t="s">
        <v>27</v>
      </c>
      <c r="F3" s="6" t="s">
        <v>28</v>
      </c>
      <c r="G3" s="6" t="s">
        <v>73</v>
      </c>
      <c r="H3" s="17" t="s">
        <v>74</v>
      </c>
      <c r="I3" s="17" t="s">
        <v>75</v>
      </c>
      <c r="J3" s="17" t="s">
        <v>76</v>
      </c>
      <c r="K3" s="17" t="s">
        <v>77</v>
      </c>
      <c r="L3" s="17" t="s">
        <v>78</v>
      </c>
      <c r="M3" s="17" t="s">
        <v>79</v>
      </c>
      <c r="N3" s="6" t="s">
        <v>80</v>
      </c>
      <c r="O3" s="6" t="s">
        <v>81</v>
      </c>
    </row>
    <row r="4" customFormat="false" ht="15" hidden="false" customHeight="false" outlineLevel="0" collapsed="false">
      <c r="A4" s="18" t="s">
        <v>37</v>
      </c>
      <c r="B4" s="10" t="n">
        <f aca="false">IFERROR(1日!F23,"")</f>
        <v>31.3</v>
      </c>
      <c r="C4" s="10" t="n">
        <f aca="false">IFERROR(1日!F29,"")</f>
        <v>62.5</v>
      </c>
      <c r="D4" s="10" t="n">
        <f aca="false">IFERROR(1日!F35,"")</f>
        <v>26.6</v>
      </c>
      <c r="E4" s="10" t="n">
        <f aca="false">IFERROR(1日!F41,"")</f>
        <v>120.4</v>
      </c>
      <c r="F4" s="10" t="n">
        <f aca="false">IFERROR(1日!I41,"")</f>
        <v>120.4</v>
      </c>
      <c r="G4" s="14" t="n">
        <f aca="false">IFERROR(1日!T41,"")</f>
        <v>23400</v>
      </c>
      <c r="H4" s="14" t="n">
        <f aca="false">IFERROR(VALUE(LEFT(1日!J43,FIND(" ",1日!J43)-1)),"")</f>
        <v>2805</v>
      </c>
      <c r="I4" s="10" t="n">
        <f aca="false">IFERROR(VALUE(TRIM(SUBSTITUTE(MID(1日!J43,FIND("(",1日!J43)+1,FIND("t)",1日!J43)-FIND("(",1日!J43)-1),"t",""))),"")</f>
        <v>62</v>
      </c>
      <c r="J4" s="14" t="n">
        <f aca="false">IFERROR(VALUE(LEFT(1日!J45,FIND(" ",1日!J45)-1)),"")</f>
        <v>3307</v>
      </c>
      <c r="K4" s="10" t="n">
        <f aca="false">IFERROR(VALUE(TRIM(SUBSTITUTE(MID(1日!J45,FIND("(",1日!J45)+1,FIND("t)",1日!J45)-FIND("(",1日!J45)-1),"t",""))),"")</f>
        <v>50</v>
      </c>
      <c r="L4" s="14" t="n">
        <f aca="false">IFERROR(VALUE(LEFT(1日!J47,FIND(" ",1日!J47)-1)),"")</f>
        <v>0</v>
      </c>
      <c r="M4" s="10" t="n">
        <f aca="false">IFERROR(VALUE(TRIM(SUBSTITUTE(MID(1日!J47,FIND("(",1日!J47)+1,FIND("t)",1日!J47)-FIND("(",1日!J47)-1),"t",""))),"")</f>
        <v>0</v>
      </c>
      <c r="N4" s="14" t="n">
        <f aca="false">IFERROR(VALUE(LEFT(1日!J49,FIND(" ",1日!J49)-1)),"")</f>
        <v>6112</v>
      </c>
      <c r="O4" s="10" t="n">
        <f aca="false">IFERROR(VALUE(TRIM(SUBSTITUTE(MID(1日!J49,FIND("(",1日!J49)+1,FIND("t)",1日!J49)-FIND("(",1日!J49)-1),"t",""))),"")</f>
        <v>112</v>
      </c>
    </row>
    <row r="5" customFormat="false" ht="15" hidden="false" customHeight="false" outlineLevel="0" collapsed="false">
      <c r="A5" s="19" t="s">
        <v>38</v>
      </c>
      <c r="B5" s="8" t="n">
        <f aca="false">IFERROR(2日!F23,"")</f>
        <v>28.3</v>
      </c>
      <c r="C5" s="8" t="n">
        <f aca="false">IFERROR(2日!F29,"")</f>
        <v>65.2</v>
      </c>
      <c r="D5" s="8" t="n">
        <f aca="false">IFERROR(2日!F35,"")</f>
        <v>17.7</v>
      </c>
      <c r="E5" s="8" t="n">
        <f aca="false">IFERROR(2日!F41,"")</f>
        <v>111.2</v>
      </c>
      <c r="F5" s="8" t="n">
        <f aca="false">IFERROR(2日!I41,"")</f>
        <v>231.7</v>
      </c>
      <c r="G5" s="15" t="n">
        <f aca="false">IFERROR(2日!T41,"")</f>
        <v>17400</v>
      </c>
      <c r="H5" s="15" t="n">
        <f aca="false">IFERROR(VALUE(LEFT(2日!J43,FIND(" ",2日!J43)-1)),"")</f>
        <v>3059</v>
      </c>
      <c r="I5" s="8" t="n">
        <f aca="false">IFERROR(VALUE(TRIM(SUBSTITUTE(MID(2日!J43,FIND("(",2日!J43)+1,FIND("t)",2日!J43)-FIND("(",2日!J43)-1),"t",""))),"")</f>
        <v>43</v>
      </c>
      <c r="J5" s="15" t="n">
        <f aca="false">IFERROR(VALUE(LEFT(2日!J45,FIND(" ",2日!J45)-1)),"")</f>
        <v>2044</v>
      </c>
      <c r="K5" s="8" t="n">
        <f aca="false">IFERROR(VALUE(TRIM(SUBSTITUTE(MID(2日!J45,FIND("(",2日!J45)+1,FIND("t)",2日!J45)-FIND("(",2日!J45)-1),"t",""))),"")</f>
        <v>37</v>
      </c>
      <c r="L5" s="15" t="n">
        <f aca="false">IFERROR(VALUE(LEFT(2日!J47,FIND(" ",2日!J47)-1)),"")</f>
        <v>0</v>
      </c>
      <c r="M5" s="8" t="n">
        <f aca="false">IFERROR(VALUE(TRIM(SUBSTITUTE(MID(2日!J47,FIND("(",2日!J47)+1,FIND("t)",2日!J47)-FIND("(",2日!J47)-1),"t",""))),"")</f>
        <v>0</v>
      </c>
      <c r="N5" s="15" t="n">
        <f aca="false">IFERROR(VALUE(LEFT(2日!J49,FIND(" ",2日!J49)-1)),"")</f>
        <v>5103</v>
      </c>
      <c r="O5" s="8" t="n">
        <f aca="false">IFERROR(VALUE(TRIM(SUBSTITUTE(MID(2日!J49,FIND("(",2日!J49)+1,FIND("t)",2日!J49)-FIND("(",2日!J49)-1),"t",""))),"")</f>
        <v>80</v>
      </c>
    </row>
    <row r="6" customFormat="false" ht="15" hidden="false" customHeight="false" outlineLevel="0" collapsed="false">
      <c r="A6" s="18" t="s">
        <v>39</v>
      </c>
      <c r="B6" s="10" t="n">
        <f aca="false">IFERROR(3日!F23,"")</f>
        <v>58.2</v>
      </c>
      <c r="C6" s="10" t="n">
        <f aca="false">IFERROR(3日!F29,"")</f>
        <v>85.3</v>
      </c>
      <c r="D6" s="10" t="n">
        <f aca="false">IFERROR(3日!F35,"")</f>
        <v>57.4</v>
      </c>
      <c r="E6" s="10" t="n">
        <f aca="false">IFERROR(3日!F41,"")</f>
        <v>200.9</v>
      </c>
      <c r="F6" s="10" t="n">
        <f aca="false">IFERROR(3日!I41,"")</f>
        <v>432.7</v>
      </c>
      <c r="G6" s="14" t="n">
        <f aca="false">IFERROR(3日!T41,"")</f>
        <v>3600</v>
      </c>
      <c r="H6" s="14" t="n">
        <f aca="false">IFERROR(VALUE(LEFT(3日!J43,FIND(" ",3日!J43)-1)),"")</f>
        <v>2867</v>
      </c>
      <c r="I6" s="10" t="n">
        <f aca="false">IFERROR(VALUE(TRIM(SUBSTITUTE(MID(3日!J43,FIND("(",3日!J43)+1,FIND("t)",3日!J43)-FIND("(",3日!J43)-1),"t",""))),"")</f>
        <v>60</v>
      </c>
      <c r="J6" s="14" t="n">
        <f aca="false">IFERROR(VALUE(LEFT(3日!J45,FIND(" ",3日!J45)-1)),"")</f>
        <v>2831</v>
      </c>
      <c r="K6" s="10" t="n">
        <f aca="false">IFERROR(VALUE(TRIM(SUBSTITUTE(MID(3日!J45,FIND("(",3日!J45)+1,FIND("t)",3日!J45)-FIND("(",3日!J45)-1),"t",""))),"")</f>
        <v>43</v>
      </c>
      <c r="L6" s="14" t="n">
        <f aca="false">IFERROR(VALUE(LEFT(3日!J47,FIND(" ",3日!J47)-1)),"")</f>
        <v>0</v>
      </c>
      <c r="M6" s="10" t="n">
        <f aca="false">IFERROR(VALUE(TRIM(SUBSTITUTE(MID(3日!J47,FIND("(",3日!J47)+1,FIND("t)",3日!J47)-FIND("(",3日!J47)-1),"t",""))),"")</f>
        <v>0</v>
      </c>
      <c r="N6" s="14" t="n">
        <f aca="false">IFERROR(VALUE(LEFT(3日!J49,FIND(" ",3日!J49)-1)),"")</f>
        <v>5698</v>
      </c>
      <c r="O6" s="10" t="n">
        <f aca="false">IFERROR(VALUE(TRIM(SUBSTITUTE(MID(3日!J49,FIND("(",3日!J49)+1,FIND("t)",3日!J49)-FIND("(",3日!J49)-1),"t",""))),"")</f>
        <v>103</v>
      </c>
    </row>
    <row r="7" customFormat="false" ht="15" hidden="false" customHeight="false" outlineLevel="0" collapsed="false">
      <c r="A7" s="19" t="s">
        <v>40</v>
      </c>
      <c r="B7" s="8" t="n">
        <f aca="false">IFERROR(4日!F23,"")</f>
        <v>59</v>
      </c>
      <c r="C7" s="8" t="n">
        <f aca="false">IFERROR(4日!F29,"")</f>
        <v>95.5</v>
      </c>
      <c r="D7" s="8" t="n">
        <f aca="false">IFERROR(4日!F35,"")</f>
        <v>66.6</v>
      </c>
      <c r="E7" s="8" t="n">
        <f aca="false">IFERROR(4日!F41,"")</f>
        <v>221.1</v>
      </c>
      <c r="F7" s="8" t="n">
        <f aca="false">IFERROR(4日!I41,"")</f>
        <v>653.8</v>
      </c>
      <c r="G7" s="15" t="n">
        <f aca="false">IFERROR(4日!T41,"")</f>
        <v>2400</v>
      </c>
      <c r="H7" s="15" t="n">
        <f aca="false">IFERROR(VALUE(LEFT(4日!J43,FIND(" ",4日!J43)-1)),"")</f>
        <v>3194</v>
      </c>
      <c r="I7" s="8" t="n">
        <f aca="false">IFERROR(VALUE(TRIM(SUBSTITUTE(MID(4日!J43,FIND("(",4日!J43)+1,FIND("t)",4日!J43)-FIND("(",4日!J43)-1),"t",""))),"")</f>
        <v>77</v>
      </c>
      <c r="J7" s="15" t="n">
        <f aca="false">IFERROR(VALUE(LEFT(4日!J45,FIND(" ",4日!J45)-1)),"")</f>
        <v>4540</v>
      </c>
      <c r="K7" s="8" t="n">
        <f aca="false">IFERROR(VALUE(TRIM(SUBSTITUTE(MID(4日!J45,FIND("(",4日!J45)+1,FIND("t)",4日!J45)-FIND("(",4日!J45)-1),"t",""))),"")</f>
        <v>79</v>
      </c>
      <c r="L7" s="15" t="n">
        <f aca="false">IFERROR(VALUE(LEFT(4日!J47,FIND(" ",4日!J47)-1)),"")</f>
        <v>0</v>
      </c>
      <c r="M7" s="8" t="n">
        <f aca="false">IFERROR(VALUE(TRIM(SUBSTITUTE(MID(4日!J47,FIND("(",4日!J47)+1,FIND("t)",4日!J47)-FIND("(",4日!J47)-1),"t",""))),"")</f>
        <v>0</v>
      </c>
      <c r="N7" s="15" t="n">
        <f aca="false">IFERROR(VALUE(LEFT(4日!J49,FIND(" ",4日!J49)-1)),"")</f>
        <v>7734</v>
      </c>
      <c r="O7" s="8" t="n">
        <f aca="false">IFERROR(VALUE(TRIM(SUBSTITUTE(MID(4日!J49,FIND("(",4日!J49)+1,FIND("t)",4日!J49)-FIND("(",4日!J49)-1),"t",""))),"")</f>
        <v>156</v>
      </c>
    </row>
    <row r="8" customFormat="false" ht="15" hidden="false" customHeight="false" outlineLevel="0" collapsed="false">
      <c r="A8" s="18" t="s">
        <v>41</v>
      </c>
      <c r="B8" s="10" t="n">
        <f aca="false">IFERROR(5日!F23,"")</f>
        <v>27.8</v>
      </c>
      <c r="C8" s="10" t="n">
        <f aca="false">IFERROR(5日!F29,"")</f>
        <v>65.6</v>
      </c>
      <c r="D8" s="10" t="n">
        <f aca="false">IFERROR(5日!F35,"")</f>
        <v>58.6</v>
      </c>
      <c r="E8" s="10" t="n">
        <f aca="false">IFERROR(5日!F41,"")</f>
        <v>152</v>
      </c>
      <c r="F8" s="10" t="n">
        <f aca="false">IFERROR(5日!I41,"")</f>
        <v>805.8</v>
      </c>
      <c r="G8" s="14" t="n">
        <f aca="false">IFERROR(5日!T41,"")</f>
        <v>36000</v>
      </c>
      <c r="H8" s="14" t="n">
        <f aca="false">IFERROR(VALUE(LEFT(5日!J43,FIND(" ",5日!J43)-1)),"")</f>
        <v>2660</v>
      </c>
      <c r="I8" s="10" t="n">
        <f aca="false">IFERROR(VALUE(TRIM(SUBSTITUTE(MID(5日!J43,FIND("(",5日!J43)+1,FIND("t)",5日!J43)-FIND("(",5日!J43)-1),"t",""))),"")</f>
        <v>52</v>
      </c>
      <c r="J8" s="14" t="n">
        <f aca="false">IFERROR(VALUE(LEFT(5日!J45,FIND(" ",5日!J45)-1)),"")</f>
        <v>3093</v>
      </c>
      <c r="K8" s="10" t="n">
        <f aca="false">IFERROR(VALUE(TRIM(SUBSTITUTE(MID(5日!J45,FIND("(",5日!J45)+1,FIND("t)",5日!J45)-FIND("(",5日!J45)-1),"t",""))),"")</f>
        <v>59</v>
      </c>
      <c r="L8" s="14" t="n">
        <f aca="false">IFERROR(VALUE(LEFT(5日!J47,FIND(" ",5日!J47)-1)),"")</f>
        <v>0</v>
      </c>
      <c r="M8" s="10" t="n">
        <f aca="false">IFERROR(VALUE(TRIM(SUBSTITUTE(MID(5日!J47,FIND("(",5日!J47)+1,FIND("t)",5日!J47)-FIND("(",5日!J47)-1),"t",""))),"")</f>
        <v>0</v>
      </c>
      <c r="N8" s="14" t="n">
        <f aca="false">IFERROR(VALUE(LEFT(5日!J49,FIND(" ",5日!J49)-1)),"")</f>
        <v>5753</v>
      </c>
      <c r="O8" s="10" t="n">
        <f aca="false">IFERROR(VALUE(TRIM(SUBSTITUTE(MID(5日!J49,FIND("(",5日!J49)+1,FIND("t)",5日!J49)-FIND("(",5日!J49)-1),"t",""))),"")</f>
        <v>111</v>
      </c>
    </row>
    <row r="9" customFormat="false" ht="15" hidden="false" customHeight="false" outlineLevel="0" collapsed="false">
      <c r="A9" s="19" t="s">
        <v>42</v>
      </c>
      <c r="B9" s="8" t="n">
        <f aca="false">IFERROR(6日!F23,"")</f>
        <v>25.2</v>
      </c>
      <c r="C9" s="8" t="n">
        <f aca="false">IFERROR(6日!F29,"")</f>
        <v>85.1</v>
      </c>
      <c r="D9" s="8" t="n">
        <f aca="false">IFERROR(6日!F35,"")</f>
        <v>57.4</v>
      </c>
      <c r="E9" s="8" t="n">
        <f aca="false">IFERROR(6日!F41,"")</f>
        <v>167.7</v>
      </c>
      <c r="F9" s="8" t="n">
        <f aca="false">IFERROR(6日!I41,"")</f>
        <v>973.4</v>
      </c>
      <c r="G9" s="15" t="n">
        <f aca="false">IFERROR(6日!T41,"")</f>
        <v>41400</v>
      </c>
      <c r="H9" s="15" t="n">
        <f aca="false">IFERROR(VALUE(LEFT(6日!J43,FIND(" ",6日!J43)-1)),"")</f>
        <v>5148</v>
      </c>
      <c r="I9" s="8" t="n">
        <f aca="false">IFERROR(VALUE(TRIM(SUBSTITUTE(MID(6日!J43,FIND("(",6日!J43)+1,FIND("t)",6日!J43)-FIND("(",6日!J43)-1),"t",""))),"")</f>
        <v>77</v>
      </c>
      <c r="J9" s="15" t="n">
        <f aca="false">IFERROR(VALUE(LEFT(6日!J45,FIND(" ",6日!J45)-1)),"")</f>
        <v>2848</v>
      </c>
      <c r="K9" s="8" t="n">
        <f aca="false">IFERROR(VALUE(TRIM(SUBSTITUTE(MID(6日!J45,FIND("(",6日!J45)+1,FIND("t)",6日!J45)-FIND("(",6日!J45)-1),"t",""))),"")</f>
        <v>47</v>
      </c>
      <c r="L9" s="15" t="n">
        <f aca="false">IFERROR(VALUE(LEFT(6日!J47,FIND(" ",6日!J47)-1)),"")</f>
        <v>0</v>
      </c>
      <c r="M9" s="8" t="n">
        <f aca="false">IFERROR(VALUE(TRIM(SUBSTITUTE(MID(6日!J47,FIND("(",6日!J47)+1,FIND("t)",6日!J47)-FIND("(",6日!J47)-1),"t",""))),"")</f>
        <v>0</v>
      </c>
      <c r="N9" s="15" t="n">
        <f aca="false">IFERROR(VALUE(LEFT(6日!J49,FIND(" ",6日!J49)-1)),"")</f>
        <v>7996</v>
      </c>
      <c r="O9" s="8" t="n">
        <f aca="false">IFERROR(VALUE(TRIM(SUBSTITUTE(MID(6日!J49,FIND("(",6日!J49)+1,FIND("t)",6日!J49)-FIND("(",6日!J49)-1),"t",""))),"")</f>
        <v>123</v>
      </c>
    </row>
    <row r="10" customFormat="false" ht="15" hidden="false" customHeight="false" outlineLevel="0" collapsed="false">
      <c r="A10" s="18" t="s">
        <v>43</v>
      </c>
      <c r="B10" s="10" t="n">
        <f aca="false">IFERROR(7日!F23,"")</f>
        <v>38.1</v>
      </c>
      <c r="C10" s="10" t="n">
        <f aca="false">IFERROR(7日!F29,"")</f>
        <v>63.6</v>
      </c>
      <c r="D10" s="10" t="n">
        <f aca="false">IFERROR(7日!F35,"")</f>
        <v>39.5</v>
      </c>
      <c r="E10" s="10" t="n">
        <f aca="false">IFERROR(7日!F41,"")</f>
        <v>141.2</v>
      </c>
      <c r="F10" s="10" t="n">
        <f aca="false">IFERROR(7日!I41,"")</f>
        <v>1114.6</v>
      </c>
      <c r="G10" s="14" t="n">
        <f aca="false">IFERROR(7日!T41,"")</f>
        <v>45600</v>
      </c>
      <c r="H10" s="14" t="n">
        <f aca="false">IFERROR(VALUE(LEFT(7日!J43,FIND(" ",7日!J43)-1)),"")</f>
        <v>2816</v>
      </c>
      <c r="I10" s="10" t="n">
        <f aca="false">IFERROR(VALUE(TRIM(SUBSTITUTE(MID(7日!J43,FIND("(",7日!J43)+1,FIND("t)",7日!J43)-FIND("(",7日!J43)-1),"t",""))),"")</f>
        <v>45</v>
      </c>
      <c r="J10" s="14" t="n">
        <f aca="false">IFERROR(VALUE(LEFT(7日!J45,FIND(" ",7日!J45)-1)),"")</f>
        <v>5466</v>
      </c>
      <c r="K10" s="10" t="n">
        <f aca="false">IFERROR(VALUE(TRIM(SUBSTITUTE(MID(7日!J45,FIND("(",7日!J45)+1,FIND("t)",7日!J45)-FIND("(",7日!J45)-1),"t",""))),"")</f>
        <v>85</v>
      </c>
      <c r="L10" s="14" t="n">
        <f aca="false">IFERROR(VALUE(LEFT(7日!J47,FIND(" ",7日!J47)-1)),"")</f>
        <v>0</v>
      </c>
      <c r="M10" s="10" t="n">
        <f aca="false">IFERROR(VALUE(TRIM(SUBSTITUTE(MID(7日!J47,FIND("(",7日!J47)+1,FIND("t)",7日!J47)-FIND("(",7日!J47)-1),"t",""))),"")</f>
        <v>0</v>
      </c>
      <c r="N10" s="14" t="n">
        <f aca="false">IFERROR(VALUE(LEFT(7日!J49,FIND(" ",7日!J49)-1)),"")</f>
        <v>8282</v>
      </c>
      <c r="O10" s="10" t="n">
        <f aca="false">IFERROR(VALUE(TRIM(SUBSTITUTE(MID(7日!J49,FIND("(",7日!J49)+1,FIND("t)",7日!J49)-FIND("(",7日!J49)-1),"t",""))),"")</f>
        <v>131</v>
      </c>
    </row>
    <row r="11" customFormat="false" ht="15" hidden="false" customHeight="false" outlineLevel="0" collapsed="false">
      <c r="A11" s="19" t="s">
        <v>44</v>
      </c>
      <c r="B11" s="8" t="n">
        <f aca="false">IFERROR(8日!F23,"")</f>
        <v>55.3</v>
      </c>
      <c r="C11" s="8" t="n">
        <f aca="false">IFERROR(8日!F29,"")</f>
        <v>53.9</v>
      </c>
      <c r="D11" s="8" t="n">
        <f aca="false">IFERROR(8日!F35,"")</f>
        <v>38.8</v>
      </c>
      <c r="E11" s="8" t="n">
        <f aca="false">IFERROR(8日!F41,"")</f>
        <v>148</v>
      </c>
      <c r="F11" s="8" t="n">
        <f aca="false">IFERROR(8日!I41,"")</f>
        <v>1262.6</v>
      </c>
      <c r="G11" s="15" t="n">
        <f aca="false">IFERROR(8日!T41,"")</f>
        <v>45600</v>
      </c>
      <c r="H11" s="15" t="n">
        <f aca="false">IFERROR(VALUE(LEFT(8日!J43,FIND(" ",8日!J43)-1)),"")</f>
        <v>3732</v>
      </c>
      <c r="I11" s="8" t="n">
        <f aca="false">IFERROR(VALUE(TRIM(SUBSTITUTE(MID(8日!J43,FIND("(",8日!J43)+1,FIND("t)",8日!J43)-FIND("(",8日!J43)-1),"t",""))),"")</f>
        <v>65</v>
      </c>
      <c r="J11" s="15" t="n">
        <f aca="false">IFERROR(VALUE(LEFT(8日!J45,FIND(" ",8日!J45)-1)),"")</f>
        <v>4758</v>
      </c>
      <c r="K11" s="8" t="n">
        <f aca="false">IFERROR(VALUE(TRIM(SUBSTITUTE(MID(8日!J45,FIND("(",8日!J45)+1,FIND("t)",8日!J45)-FIND("(",8日!J45)-1),"t",""))),"")</f>
        <v>85</v>
      </c>
      <c r="L11" s="15" t="n">
        <f aca="false">IFERROR(VALUE(LEFT(8日!J47,FIND(" ",8日!J47)-1)),"")</f>
        <v>0</v>
      </c>
      <c r="M11" s="8" t="n">
        <f aca="false">IFERROR(VALUE(TRIM(SUBSTITUTE(MID(8日!J47,FIND("(",8日!J47)+1,FIND("t)",8日!J47)-FIND("(",8日!J47)-1),"t",""))),"")</f>
        <v>0</v>
      </c>
      <c r="N11" s="15" t="n">
        <f aca="false">IFERROR(VALUE(LEFT(8日!J49,FIND(" ",8日!J49)-1)),"")</f>
        <v>8490</v>
      </c>
      <c r="O11" s="8" t="n">
        <f aca="false">IFERROR(VALUE(TRIM(SUBSTITUTE(MID(8日!J49,FIND("(",8日!J49)+1,FIND("t)",8日!J49)-FIND("(",8日!J49)-1),"t",""))),"")</f>
        <v>150</v>
      </c>
    </row>
    <row r="12" customFormat="false" ht="15" hidden="false" customHeight="false" outlineLevel="0" collapsed="false">
      <c r="A12" s="18" t="s">
        <v>45</v>
      </c>
      <c r="B12" s="10" t="n">
        <f aca="false">IFERROR(9日!F23,"")</f>
        <v>24.7</v>
      </c>
      <c r="C12" s="10" t="n">
        <f aca="false">IFERROR(9日!F29,"")</f>
        <v>81.6</v>
      </c>
      <c r="D12" s="10" t="n">
        <f aca="false">IFERROR(9日!F35,"")</f>
        <v>36.4</v>
      </c>
      <c r="E12" s="10" t="n">
        <f aca="false">IFERROR(9日!F41,"")</f>
        <v>142.7</v>
      </c>
      <c r="F12" s="10" t="n">
        <f aca="false">IFERROR(9日!I41,"")</f>
        <v>1405.3</v>
      </c>
      <c r="G12" s="14" t="n">
        <f aca="false">IFERROR(9日!T41,"")</f>
        <v>33600</v>
      </c>
      <c r="H12" s="14" t="n">
        <f aca="false">IFERROR(VALUE(LEFT(9日!J43,FIND(" ",9日!J43)-1)),"")</f>
        <v>2924</v>
      </c>
      <c r="I12" s="10" t="n">
        <f aca="false">IFERROR(VALUE(TRIM(SUBSTITUTE(MID(9日!J43,FIND("(",9日!J43)+1,FIND("t)",9日!J43)-FIND("(",9日!J43)-1),"t",""))),"")</f>
        <v>62</v>
      </c>
      <c r="J12" s="14" t="n">
        <f aca="false">IFERROR(VALUE(LEFT(9日!J45,FIND(" ",9日!J45)-1)),"")</f>
        <v>2990</v>
      </c>
      <c r="K12" s="10" t="n">
        <f aca="false">IFERROR(VALUE(TRIM(SUBSTITUTE(MID(9日!J45,FIND("(",9日!J45)+1,FIND("t)",9日!J45)-FIND("(",9日!J45)-1),"t",""))),"")</f>
        <v>54</v>
      </c>
      <c r="L12" s="14" t="n">
        <f aca="false">IFERROR(VALUE(LEFT(9日!J47,FIND(" ",9日!J47)-1)),"")</f>
        <v>0</v>
      </c>
      <c r="M12" s="10" t="n">
        <f aca="false">IFERROR(VALUE(TRIM(SUBSTITUTE(MID(9日!J47,FIND("(",9日!J47)+1,FIND("t)",9日!J47)-FIND("(",9日!J47)-1),"t",""))),"")</f>
        <v>0</v>
      </c>
      <c r="N12" s="14" t="n">
        <f aca="false">IFERROR(VALUE(LEFT(9日!J49,FIND(" ",9日!J49)-1)),"")</f>
        <v>5914</v>
      </c>
      <c r="O12" s="10" t="n">
        <f aca="false">IFERROR(VALUE(TRIM(SUBSTITUTE(MID(9日!J49,FIND("(",9日!J49)+1,FIND("t)",9日!J49)-FIND("(",9日!J49)-1),"t",""))),"")</f>
        <v>115</v>
      </c>
    </row>
    <row r="13" customFormat="false" ht="15" hidden="false" customHeight="false" outlineLevel="0" collapsed="false">
      <c r="A13" s="19" t="s">
        <v>46</v>
      </c>
      <c r="B13" s="8" t="n">
        <f aca="false">IFERROR(10日!F23,"")</f>
        <v>35.5</v>
      </c>
      <c r="C13" s="8" t="n">
        <f aca="false">IFERROR(10日!F29,"")</f>
        <v>52.8</v>
      </c>
      <c r="D13" s="8" t="n">
        <f aca="false">IFERROR(10日!F35,"")</f>
        <v>43.3</v>
      </c>
      <c r="E13" s="8" t="n">
        <f aca="false">IFERROR(10日!F41,"")</f>
        <v>131.6</v>
      </c>
      <c r="F13" s="8" t="n">
        <f aca="false">IFERROR(10日!I41,"")</f>
        <v>1536.9</v>
      </c>
      <c r="G13" s="15" t="n">
        <f aca="false">IFERROR(10日!T41,"")</f>
        <v>37200</v>
      </c>
      <c r="H13" s="15" t="n">
        <f aca="false">IFERROR(VALUE(LEFT(10日!J43,FIND(" ",10日!J43)-1)),"")</f>
        <v>2049</v>
      </c>
      <c r="I13" s="8" t="n">
        <f aca="false">IFERROR(VALUE(TRIM(SUBSTITUTE(MID(10日!J43,FIND("(",10日!J43)+1,FIND("t)",10日!J43)-FIND("(",10日!J43)-1),"t",""))),"")</f>
        <v>46</v>
      </c>
      <c r="J13" s="15" t="n">
        <f aca="false">IFERROR(VALUE(LEFT(10日!J45,FIND(" ",10日!J45)-1)),"")</f>
        <v>3574</v>
      </c>
      <c r="K13" s="8" t="n">
        <f aca="false">IFERROR(VALUE(TRIM(SUBSTITUTE(MID(10日!J45,FIND("(",10日!J45)+1,FIND("t)",10日!J45)-FIND("(",10日!J45)-1),"t",""))),"")</f>
        <v>61</v>
      </c>
      <c r="L13" s="15" t="n">
        <f aca="false">IFERROR(VALUE(LEFT(10日!J47,FIND(" ",10日!J47)-1)),"")</f>
        <v>0</v>
      </c>
      <c r="M13" s="8" t="n">
        <f aca="false">IFERROR(VALUE(TRIM(SUBSTITUTE(MID(10日!J47,FIND("(",10日!J47)+1,FIND("t)",10日!J47)-FIND("(",10日!J47)-1),"t",""))),"")</f>
        <v>0</v>
      </c>
      <c r="N13" s="15" t="n">
        <f aca="false">IFERROR(VALUE(LEFT(10日!J49,FIND(" ",10日!J49)-1)),"")</f>
        <v>5623</v>
      </c>
      <c r="O13" s="8" t="n">
        <f aca="false">IFERROR(VALUE(TRIM(SUBSTITUTE(MID(10日!J49,FIND("(",10日!J49)+1,FIND("t)",10日!J49)-FIND("(",10日!J49)-1),"t",""))),"")</f>
        <v>107</v>
      </c>
    </row>
    <row r="14" customFormat="false" ht="15" hidden="false" customHeight="false" outlineLevel="0" collapsed="false">
      <c r="A14" s="18" t="s">
        <v>47</v>
      </c>
      <c r="B14" s="10" t="n">
        <f aca="false">IFERROR(11日!F23,"")</f>
        <v>74</v>
      </c>
      <c r="C14" s="10" t="n">
        <f aca="false">IFERROR(11日!F29,"")</f>
        <v>91.7</v>
      </c>
      <c r="D14" s="10" t="n">
        <f aca="false">IFERROR(11日!F35,"")</f>
        <v>36.6</v>
      </c>
      <c r="E14" s="10" t="n">
        <f aca="false">IFERROR(11日!F41,"")</f>
        <v>202.3</v>
      </c>
      <c r="F14" s="10" t="n">
        <f aca="false">IFERROR(11日!I41,"")</f>
        <v>1739</v>
      </c>
      <c r="G14" s="14" t="n">
        <f aca="false">IFERROR(11日!T41,"")</f>
        <v>20400</v>
      </c>
      <c r="H14" s="14" t="n">
        <f aca="false">IFERROR(VALUE(LEFT(11日!J43,FIND(" ",11日!J43)-1)),"")</f>
        <v>5787</v>
      </c>
      <c r="I14" s="10" t="n">
        <f aca="false">IFERROR(VALUE(TRIM(SUBSTITUTE(MID(11日!J43,FIND("(",11日!J43)+1,FIND("t)",11日!J43)-FIND("(",11日!J43)-1),"t",""))),"")</f>
        <v>104</v>
      </c>
      <c r="J14" s="14" t="n">
        <f aca="false">IFERROR(VALUE(LEFT(11日!J45,FIND(" ",11日!J45)-1)),"")</f>
        <v>3343</v>
      </c>
      <c r="K14" s="10" t="n">
        <f aca="false">IFERROR(VALUE(TRIM(SUBSTITUTE(MID(11日!J45,FIND("(",11日!J45)+1,FIND("t)",11日!J45)-FIND("(",11日!J45)-1),"t",""))),"")</f>
        <v>58</v>
      </c>
      <c r="L14" s="14" t="n">
        <f aca="false">IFERROR(VALUE(LEFT(11日!J47,FIND(" ",11日!J47)-1)),"")</f>
        <v>0</v>
      </c>
      <c r="M14" s="10" t="n">
        <f aca="false">IFERROR(VALUE(TRIM(SUBSTITUTE(MID(11日!J47,FIND("(",11日!J47)+1,FIND("t)",11日!J47)-FIND("(",11日!J47)-1),"t",""))),"")</f>
        <v>0</v>
      </c>
      <c r="N14" s="14" t="n">
        <f aca="false">IFERROR(VALUE(LEFT(11日!J49,FIND(" ",11日!J49)-1)),"")</f>
        <v>9130</v>
      </c>
      <c r="O14" s="10" t="n">
        <f aca="false">IFERROR(VALUE(TRIM(SUBSTITUTE(MID(11日!J49,FIND("(",11日!J49)+1,FIND("t)",11日!J49)-FIND("(",11日!J49)-1),"t",""))),"")</f>
        <v>162</v>
      </c>
    </row>
    <row r="15" customFormat="false" ht="15" hidden="false" customHeight="false" outlineLevel="0" collapsed="false">
      <c r="A15" s="19" t="s">
        <v>48</v>
      </c>
      <c r="B15" s="8" t="n">
        <f aca="false">IFERROR(12日!F23,"")</f>
        <v>48.2</v>
      </c>
      <c r="C15" s="8" t="n">
        <f aca="false">IFERROR(12日!F29,"")</f>
        <v>90.3</v>
      </c>
      <c r="D15" s="8" t="n">
        <f aca="false">IFERROR(12日!F35,"")</f>
        <v>48.9</v>
      </c>
      <c r="E15" s="8" t="n">
        <f aca="false">IFERROR(12日!F41,"")</f>
        <v>187.4</v>
      </c>
      <c r="F15" s="8" t="n">
        <f aca="false">IFERROR(12日!I41,"")</f>
        <v>1926.4</v>
      </c>
      <c r="G15" s="15" t="n">
        <f aca="false">IFERROR(12日!T41,"")</f>
        <v>19200</v>
      </c>
      <c r="H15" s="15" t="n">
        <f aca="false">IFERROR(VALUE(LEFT(12日!J43,FIND(" ",12日!J43)-1)),"")</f>
        <v>5018</v>
      </c>
      <c r="I15" s="8" t="n">
        <f aca="false">IFERROR(VALUE(TRIM(SUBSTITUTE(MID(12日!J43,FIND("(",12日!J43)+1,FIND("t)",12日!J43)-FIND("(",12日!J43)-1),"t",""))),"")</f>
        <v>85</v>
      </c>
      <c r="J15" s="15" t="n">
        <f aca="false">IFERROR(VALUE(LEFT(12日!J45,FIND(" ",12日!J45)-1)),"")</f>
        <v>2836</v>
      </c>
      <c r="K15" s="8" t="n">
        <f aca="false">IFERROR(VALUE(TRIM(SUBSTITUTE(MID(12日!J45,FIND("(",12日!J45)+1,FIND("t)",12日!J45)-FIND("(",12日!J45)-1),"t",""))),"")</f>
        <v>63</v>
      </c>
      <c r="L15" s="15" t="n">
        <f aca="false">IFERROR(VALUE(LEFT(12日!J47,FIND(" ",12日!J47)-1)),"")</f>
        <v>0</v>
      </c>
      <c r="M15" s="8" t="n">
        <f aca="false">IFERROR(VALUE(TRIM(SUBSTITUTE(MID(12日!J47,FIND("(",12日!J47)+1,FIND("t)",12日!J47)-FIND("(",12日!J47)-1),"t",""))),"")</f>
        <v>0</v>
      </c>
      <c r="N15" s="15" t="n">
        <f aca="false">IFERROR(VALUE(LEFT(12日!J49,FIND(" ",12日!J49)-1)),"")</f>
        <v>7854</v>
      </c>
      <c r="O15" s="8" t="n">
        <f aca="false">IFERROR(VALUE(TRIM(SUBSTITUTE(MID(12日!J49,FIND("(",12日!J49)+1,FIND("t)",12日!J49)-FIND("(",12日!J49)-1),"t",""))),"")</f>
        <v>148</v>
      </c>
    </row>
    <row r="16" customFormat="false" ht="15" hidden="false" customHeight="false" outlineLevel="0" collapsed="false">
      <c r="A16" s="18" t="s">
        <v>49</v>
      </c>
      <c r="B16" s="10" t="n">
        <f aca="false">IFERROR(13日!F23,"")</f>
        <v>55.9</v>
      </c>
      <c r="C16" s="10" t="n">
        <f aca="false">IFERROR(13日!F29,"")</f>
        <v>87.2</v>
      </c>
      <c r="D16" s="10" t="n">
        <f aca="false">IFERROR(13日!F35,"")</f>
        <v>12.8</v>
      </c>
      <c r="E16" s="10" t="n">
        <f aca="false">IFERROR(13日!F41,"")</f>
        <v>155.9</v>
      </c>
      <c r="F16" s="10" t="n">
        <f aca="false">IFERROR(13日!I41,"")</f>
        <v>2082.4</v>
      </c>
      <c r="G16" s="14" t="n">
        <f aca="false">IFERROR(13日!T41,"")</f>
        <v>30600</v>
      </c>
      <c r="H16" s="14" t="n">
        <f aca="false">IFERROR(VALUE(LEFT(13日!J43,FIND(" ",13日!J43)-1)),"")</f>
        <v>3093</v>
      </c>
      <c r="I16" s="10" t="n">
        <f aca="false">IFERROR(VALUE(TRIM(SUBSTITUTE(MID(13日!J43,FIND("(",13日!J43)+1,FIND("t)",13日!J43)-FIND("(",13日!J43)-1),"t",""))),"")</f>
        <v>45</v>
      </c>
      <c r="J16" s="14" t="n">
        <f aca="false">IFERROR(VALUE(LEFT(13日!J45,FIND(" ",13日!J45)-1)),"")</f>
        <v>2740</v>
      </c>
      <c r="K16" s="10" t="n">
        <f aca="false">IFERROR(VALUE(TRIM(SUBSTITUTE(MID(13日!J45,FIND("(",13日!J45)+1,FIND("t)",13日!J45)-FIND("(",13日!J45)-1),"t",""))),"")</f>
        <v>51</v>
      </c>
      <c r="L16" s="14" t="n">
        <f aca="false">IFERROR(VALUE(LEFT(13日!J47,FIND(" ",13日!J47)-1)),"")</f>
        <v>0</v>
      </c>
      <c r="M16" s="10" t="n">
        <f aca="false">IFERROR(VALUE(TRIM(SUBSTITUTE(MID(13日!J47,FIND("(",13日!J47)+1,FIND("t)",13日!J47)-FIND("(",13日!J47)-1),"t",""))),"")</f>
        <v>0</v>
      </c>
      <c r="N16" s="14" t="n">
        <f aca="false">IFERROR(VALUE(LEFT(13日!J49,FIND(" ",13日!J49)-1)),"")</f>
        <v>5833</v>
      </c>
      <c r="O16" s="10" t="n">
        <f aca="false">IFERROR(VALUE(TRIM(SUBSTITUTE(MID(13日!J49,FIND("(",13日!J49)+1,FIND("t)",13日!J49)-FIND("(",13日!J49)-1),"t",""))),"")</f>
        <v>96</v>
      </c>
    </row>
    <row r="17" customFormat="false" ht="15" hidden="false" customHeight="false" outlineLevel="0" collapsed="false">
      <c r="A17" s="19" t="s">
        <v>50</v>
      </c>
      <c r="B17" s="8" t="n">
        <f aca="false">IFERROR(14日!F23,"")</f>
        <v>84.3</v>
      </c>
      <c r="C17" s="8" t="n">
        <f aca="false">IFERROR(14日!F29,"")</f>
        <v>66.6</v>
      </c>
      <c r="D17" s="8" t="n">
        <f aca="false">IFERROR(14日!F35,"")</f>
        <v>26.6</v>
      </c>
      <c r="E17" s="8" t="n">
        <f aca="false">IFERROR(14日!F41,"")</f>
        <v>177.5</v>
      </c>
      <c r="F17" s="8" t="n">
        <f aca="false">IFERROR(14日!I41,"")</f>
        <v>2259.9</v>
      </c>
      <c r="G17" s="15" t="n">
        <f aca="false">IFERROR(14日!T41,"")</f>
        <v>28200</v>
      </c>
      <c r="H17" s="15" t="n">
        <f aca="false">IFERROR(VALUE(LEFT(14日!J43,FIND(" ",14日!J43)-1)),"")</f>
        <v>4889</v>
      </c>
      <c r="I17" s="8" t="n">
        <f aca="false">IFERROR(VALUE(TRIM(SUBSTITUTE(MID(14日!J43,FIND("(",14日!J43)+1,FIND("t)",14日!J43)-FIND("(",14日!J43)-1),"t",""))),"")</f>
        <v>72</v>
      </c>
      <c r="J17" s="15" t="n">
        <f aca="false">IFERROR(VALUE(LEFT(14日!J45,FIND(" ",14日!J45)-1)),"")</f>
        <v>3636</v>
      </c>
      <c r="K17" s="8" t="n">
        <f aca="false">IFERROR(VALUE(TRIM(SUBSTITUTE(MID(14日!J45,FIND("(",14日!J45)+1,FIND("t)",14日!J45)-FIND("(",14日!J45)-1),"t",""))),"")</f>
        <v>63</v>
      </c>
      <c r="L17" s="15" t="n">
        <f aca="false">IFERROR(VALUE(LEFT(14日!J47,FIND(" ",14日!J47)-1)),"")</f>
        <v>0</v>
      </c>
      <c r="M17" s="8" t="n">
        <f aca="false">IFERROR(VALUE(TRIM(SUBSTITUTE(MID(14日!J47,FIND("(",14日!J47)+1,FIND("t)",14日!J47)-FIND("(",14日!J47)-1),"t",""))),"")</f>
        <v>0</v>
      </c>
      <c r="N17" s="15" t="n">
        <f aca="false">IFERROR(VALUE(LEFT(14日!J49,FIND(" ",14日!J49)-1)),"")</f>
        <v>8525</v>
      </c>
      <c r="O17" s="8" t="n">
        <f aca="false">IFERROR(VALUE(TRIM(SUBSTITUTE(MID(14日!J49,FIND("(",14日!J49)+1,FIND("t)",14日!J49)-FIND("(",14日!J49)-1),"t",""))),"")</f>
        <v>135</v>
      </c>
    </row>
    <row r="18" customFormat="false" ht="15" hidden="false" customHeight="false" outlineLevel="0" collapsed="false">
      <c r="A18" s="18" t="s">
        <v>51</v>
      </c>
      <c r="B18" s="10" t="n">
        <f aca="false">IFERROR(15日!F23,"")</f>
        <v>64.8</v>
      </c>
      <c r="C18" s="10" t="n">
        <f aca="false">IFERROR(15日!F29,"")</f>
        <v>69.5</v>
      </c>
      <c r="D18" s="10" t="n">
        <f aca="false">IFERROR(15日!F35,"")</f>
        <v>17</v>
      </c>
      <c r="E18" s="10" t="n">
        <f aca="false">IFERROR(15日!F41,"")</f>
        <v>151.3</v>
      </c>
      <c r="F18" s="10" t="n">
        <f aca="false">IFERROR(15日!I41,"")</f>
        <v>2411</v>
      </c>
      <c r="G18" s="14" t="n">
        <f aca="false">IFERROR(15日!T41,"")</f>
        <v>12000</v>
      </c>
      <c r="H18" s="14" t="n">
        <f aca="false">IFERROR(VALUE(LEFT(15日!J43,FIND(" ",15日!J43)-1)),"")</f>
        <v>5184</v>
      </c>
      <c r="I18" s="10" t="n">
        <f aca="false">IFERROR(VALUE(TRIM(SUBSTITUTE(MID(15日!J43,FIND("(",15日!J43)+1,FIND("t)",15日!J43)-FIND("(",15日!J43)-1),"t",""))),"")</f>
        <v>95</v>
      </c>
      <c r="J18" s="14" t="n">
        <f aca="false">IFERROR(VALUE(LEFT(15日!J45,FIND(" ",15日!J45)-1)),"")</f>
        <v>2638</v>
      </c>
      <c r="K18" s="10" t="n">
        <f aca="false">IFERROR(VALUE(TRIM(SUBSTITUTE(MID(15日!J45,FIND("(",15日!J45)+1,FIND("t)",15日!J45)-FIND("(",15日!J45)-1),"t",""))),"")</f>
        <v>64</v>
      </c>
      <c r="L18" s="14" t="n">
        <f aca="false">IFERROR(VALUE(LEFT(15日!J47,FIND(" ",15日!J47)-1)),"")</f>
        <v>0</v>
      </c>
      <c r="M18" s="10" t="n">
        <f aca="false">IFERROR(VALUE(TRIM(SUBSTITUTE(MID(15日!J47,FIND("(",15日!J47)+1,FIND("t)",15日!J47)-FIND("(",15日!J47)-1),"t",""))),"")</f>
        <v>0</v>
      </c>
      <c r="N18" s="14" t="n">
        <f aca="false">IFERROR(VALUE(LEFT(15日!J49,FIND(" ",15日!J49)-1)),"")</f>
        <v>7822</v>
      </c>
      <c r="O18" s="10" t="n">
        <f aca="false">IFERROR(VALUE(TRIM(SUBSTITUTE(MID(15日!J49,FIND("(",15日!J49)+1,FIND("t)",15日!J49)-FIND("(",15日!J49)-1),"t",""))),"")</f>
        <v>159</v>
      </c>
    </row>
    <row r="19" customFormat="false" ht="15" hidden="false" customHeight="false" outlineLevel="0" collapsed="false">
      <c r="A19" s="19" t="s">
        <v>52</v>
      </c>
      <c r="B19" s="8" t="n">
        <f aca="false">IFERROR(16日!F23,"")</f>
        <v>54.7</v>
      </c>
      <c r="C19" s="8" t="n">
        <f aca="false">IFERROR(16日!F29,"")</f>
        <v>72.7</v>
      </c>
      <c r="D19" s="8" t="n">
        <f aca="false">IFERROR(16日!F35,"")</f>
        <v>44.7</v>
      </c>
      <c r="E19" s="8" t="n">
        <f aca="false">IFERROR(16日!F41,"")</f>
        <v>172.1</v>
      </c>
      <c r="F19" s="8" t="n">
        <f aca="false">IFERROR(16日!I41,"")</f>
        <v>2583.1</v>
      </c>
      <c r="G19" s="15" t="n">
        <f aca="false">IFERROR(16日!T41,"")</f>
        <v>1200</v>
      </c>
      <c r="H19" s="15" t="n">
        <f aca="false">IFERROR(VALUE(LEFT(16日!J43,FIND(" ",16日!J43)-1)),"")</f>
        <v>5418</v>
      </c>
      <c r="I19" s="8" t="n">
        <f aca="false">IFERROR(VALUE(TRIM(SUBSTITUTE(MID(16日!J43,FIND("(",16日!J43)+1,FIND("t)",16日!J43)-FIND("(",16日!J43)-1),"t",""))),"")</f>
        <v>88</v>
      </c>
      <c r="J19" s="15" t="n">
        <f aca="false">IFERROR(VALUE(LEFT(16日!J45,FIND(" ",16日!J45)-1)),"")</f>
        <v>2430</v>
      </c>
      <c r="K19" s="8" t="n">
        <f aca="false">IFERROR(VALUE(TRIM(SUBSTITUTE(MID(16日!J45,FIND("(",16日!J45)+1,FIND("t)",16日!J45)-FIND("(",16日!J45)-1),"t",""))),"")</f>
        <v>57</v>
      </c>
      <c r="L19" s="15" t="n">
        <f aca="false">IFERROR(VALUE(LEFT(16日!J47,FIND(" ",16日!J47)-1)),"")</f>
        <v>0</v>
      </c>
      <c r="M19" s="8" t="n">
        <f aca="false">IFERROR(VALUE(TRIM(SUBSTITUTE(MID(16日!J47,FIND("(",16日!J47)+1,FIND("t)",16日!J47)-FIND("(",16日!J47)-1),"t",""))),"")</f>
        <v>0</v>
      </c>
      <c r="N19" s="15" t="n">
        <f aca="false">IFERROR(VALUE(LEFT(16日!J49,FIND(" ",16日!J49)-1)),"")</f>
        <v>7848</v>
      </c>
      <c r="O19" s="8" t="n">
        <f aca="false">IFERROR(VALUE(TRIM(SUBSTITUTE(MID(16日!J49,FIND("(",16日!J49)+1,FIND("t)",16日!J49)-FIND("(",16日!J49)-1),"t",""))),"")</f>
        <v>146</v>
      </c>
    </row>
    <row r="20" customFormat="false" ht="15" hidden="false" customHeight="false" outlineLevel="0" collapsed="false">
      <c r="A20" s="18" t="s">
        <v>53</v>
      </c>
      <c r="B20" s="10" t="n">
        <f aca="false">IFERROR(17日!F23,"")</f>
        <v>65.7</v>
      </c>
      <c r="C20" s="10" t="n">
        <f aca="false">IFERROR(17日!F29,"")</f>
        <v>22.3</v>
      </c>
      <c r="D20" s="10" t="n">
        <f aca="false">IFERROR(17日!F35,"")</f>
        <v>29.1</v>
      </c>
      <c r="E20" s="10" t="n">
        <f aca="false">IFERROR(17日!F41,"")</f>
        <v>117.1</v>
      </c>
      <c r="F20" s="10" t="n">
        <f aca="false">IFERROR(17日!I41,"")</f>
        <v>2700.3</v>
      </c>
      <c r="G20" s="14" t="n">
        <f aca="false">IFERROR(17日!T41,"")</f>
        <v>3600</v>
      </c>
      <c r="H20" s="14" t="n">
        <f aca="false">IFERROR(VALUE(LEFT(17日!J43,FIND(" ",17日!J43)-1)),"")</f>
        <v>4710</v>
      </c>
      <c r="I20" s="10" t="n">
        <f aca="false">IFERROR(VALUE(TRIM(SUBSTITUTE(MID(17日!J43,FIND("(",17日!J43)+1,FIND("t)",17日!J43)-FIND("(",17日!J43)-1),"t",""))),"")</f>
        <v>70</v>
      </c>
      <c r="J20" s="14" t="n">
        <f aca="false">IFERROR(VALUE(LEFT(17日!J45,FIND(" ",17日!J45)-1)),"")</f>
        <v>1399</v>
      </c>
      <c r="K20" s="10" t="n">
        <f aca="false">IFERROR(VALUE(TRIM(SUBSTITUTE(MID(17日!J45,FIND("(",17日!J45)+1,FIND("t)",17日!J45)-FIND("(",17日!J45)-1),"t",""))),"")</f>
        <v>27</v>
      </c>
      <c r="L20" s="14" t="n">
        <f aca="false">IFERROR(VALUE(LEFT(17日!J47,FIND(" ",17日!J47)-1)),"")</f>
        <v>0</v>
      </c>
      <c r="M20" s="10" t="n">
        <f aca="false">IFERROR(VALUE(TRIM(SUBSTITUTE(MID(17日!J47,FIND("(",17日!J47)+1,FIND("t)",17日!J47)-FIND("(",17日!J47)-1),"t",""))),"")</f>
        <v>0</v>
      </c>
      <c r="N20" s="14" t="n">
        <f aca="false">IFERROR(VALUE(LEFT(17日!J49,FIND(" ",17日!J49)-1)),"")</f>
        <v>6109</v>
      </c>
      <c r="O20" s="10" t="n">
        <f aca="false">IFERROR(VALUE(TRIM(SUBSTITUTE(MID(17日!J49,FIND("(",17日!J49)+1,FIND("t)",17日!J49)-FIND("(",17日!J49)-1),"t",""))),"")</f>
        <v>97</v>
      </c>
    </row>
    <row r="21" customFormat="false" ht="15" hidden="false" customHeight="false" outlineLevel="0" collapsed="false">
      <c r="A21" s="19" t="s">
        <v>54</v>
      </c>
      <c r="B21" s="8" t="n">
        <f aca="false">IFERROR(18日!F23,"")</f>
        <v>16.3</v>
      </c>
      <c r="C21" s="8" t="n">
        <f aca="false">IFERROR(18日!F29,"")</f>
        <v>42.9</v>
      </c>
      <c r="D21" s="8" t="n">
        <f aca="false">IFERROR(18日!F35,"")</f>
        <v>45.1</v>
      </c>
      <c r="E21" s="8" t="n">
        <f aca="false">IFERROR(18日!F41,"")</f>
        <v>104.3</v>
      </c>
      <c r="F21" s="8" t="n">
        <f aca="false">IFERROR(18日!I41,"")</f>
        <v>2804.6</v>
      </c>
      <c r="G21" s="15" t="n">
        <f aca="false">IFERROR(18日!T41,"")</f>
        <v>7200</v>
      </c>
      <c r="H21" s="15" t="n">
        <f aca="false">IFERROR(VALUE(LEFT(18日!J43,FIND(" ",18日!J43)-1)),"")</f>
        <v>2408</v>
      </c>
      <c r="I21" s="8" t="n">
        <f aca="false">IFERROR(VALUE(TRIM(SUBSTITUTE(MID(18日!J43,FIND("(",18日!J43)+1,FIND("t)",18日!J43)-FIND("(",18日!J43)-1),"t",""))),"")</f>
        <v>33</v>
      </c>
      <c r="J21" s="15" t="n">
        <f aca="false">IFERROR(VALUE(LEFT(18日!J45,FIND(" ",18日!J45)-1)),"")</f>
        <v>3384</v>
      </c>
      <c r="K21" s="8" t="n">
        <f aca="false">IFERROR(VALUE(TRIM(SUBSTITUTE(MID(18日!J45,FIND("(",18日!J45)+1,FIND("t)",18日!J45)-FIND("(",18日!J45)-1),"t",""))),"")</f>
        <v>60</v>
      </c>
      <c r="L21" s="15" t="n">
        <f aca="false">IFERROR(VALUE(LEFT(18日!J47,FIND(" ",18日!J47)-1)),"")</f>
        <v>0</v>
      </c>
      <c r="M21" s="8" t="n">
        <f aca="false">IFERROR(VALUE(TRIM(SUBSTITUTE(MID(18日!J47,FIND("(",18日!J47)+1,FIND("t)",18日!J47)-FIND("(",18日!J47)-1),"t",""))),"")</f>
        <v>0</v>
      </c>
      <c r="N21" s="15" t="n">
        <f aca="false">IFERROR(VALUE(LEFT(18日!J49,FIND(" ",18日!J49)-1)),"")</f>
        <v>5792</v>
      </c>
      <c r="O21" s="8" t="n">
        <f aca="false">IFERROR(VALUE(TRIM(SUBSTITUTE(MID(18日!J49,FIND("(",18日!J49)+1,FIND("t)",18日!J49)-FIND("(",18日!J49)-1),"t",""))),"")</f>
        <v>93</v>
      </c>
    </row>
    <row r="22" customFormat="false" ht="15" hidden="false" customHeight="false" outlineLevel="0" collapsed="false">
      <c r="A22" s="18" t="s">
        <v>55</v>
      </c>
      <c r="B22" s="10" t="n">
        <f aca="false">IFERROR(19日!F23,"")</f>
        <v>38.9</v>
      </c>
      <c r="C22" s="10" t="n">
        <f aca="false">IFERROR(19日!F29,"")</f>
        <v>8.2</v>
      </c>
      <c r="D22" s="10" t="n">
        <f aca="false">IFERROR(19日!F35,"")</f>
        <v>5.2</v>
      </c>
      <c r="E22" s="10" t="n">
        <f aca="false">IFERROR(19日!F41,"")</f>
        <v>52.3</v>
      </c>
      <c r="F22" s="10" t="n">
        <f aca="false">IFERROR(19日!I41,"")</f>
        <v>2856.9</v>
      </c>
      <c r="G22" s="14" t="n">
        <f aca="false">IFERROR(19日!T41,"")</f>
        <v>30000</v>
      </c>
      <c r="H22" s="14" t="n">
        <f aca="false">IFERROR(VALUE(LEFT(19日!J43,FIND(" ",19日!J43)-1)),"")</f>
        <v>3124</v>
      </c>
      <c r="I22" s="10" t="n">
        <f aca="false">IFERROR(VALUE(TRIM(SUBSTITUTE(MID(19日!J43,FIND("(",19日!J43)+1,FIND("t)",19日!J43)-FIND("(",19日!J43)-1),"t",""))),"")</f>
        <v>47</v>
      </c>
      <c r="J22" s="14" t="n">
        <f aca="false">IFERROR(VALUE(LEFT(19日!J45,FIND(" ",19日!J45)-1)),"")</f>
        <v>2381</v>
      </c>
      <c r="K22" s="10" t="n">
        <f aca="false">IFERROR(VALUE(TRIM(SUBSTITUTE(MID(19日!J45,FIND("(",19日!J45)+1,FIND("t)",19日!J45)-FIND("(",19日!J45)-1),"t",""))),"")</f>
        <v>34</v>
      </c>
      <c r="L22" s="14" t="n">
        <f aca="false">IFERROR(VALUE(LEFT(19日!J47,FIND(" ",19日!J47)-1)),"")</f>
        <v>0</v>
      </c>
      <c r="M22" s="10" t="n">
        <f aca="false">IFERROR(VALUE(TRIM(SUBSTITUTE(MID(19日!J47,FIND("(",19日!J47)+1,FIND("t)",19日!J47)-FIND("(",19日!J47)-1),"t",""))),"")</f>
        <v>0</v>
      </c>
      <c r="N22" s="14" t="n">
        <f aca="false">IFERROR(VALUE(LEFT(19日!J49,FIND(" ",19日!J49)-1)),"")</f>
        <v>5505</v>
      </c>
      <c r="O22" s="10" t="n">
        <f aca="false">IFERROR(VALUE(TRIM(SUBSTITUTE(MID(19日!J49,FIND("(",19日!J49)+1,FIND("t)",19日!J49)-FIND("(",19日!J49)-1),"t",""))),"")</f>
        <v>81</v>
      </c>
    </row>
    <row r="23" customFormat="false" ht="15" hidden="false" customHeight="false" outlineLevel="0" collapsed="false">
      <c r="A23" s="19" t="s">
        <v>56</v>
      </c>
      <c r="B23" s="8" t="n">
        <f aca="false">IFERROR(20日!F23,"")</f>
        <v>45.2</v>
      </c>
      <c r="C23" s="8" t="n">
        <f aca="false">IFERROR(20日!F29,"")</f>
        <v>58.9</v>
      </c>
      <c r="D23" s="8" t="n">
        <f aca="false">IFERROR(20日!F35,"")</f>
        <v>37.2</v>
      </c>
      <c r="E23" s="8" t="n">
        <f aca="false">IFERROR(20日!F41,"")</f>
        <v>141.3</v>
      </c>
      <c r="F23" s="8" t="n">
        <f aca="false">IFERROR(20日!I41,"")</f>
        <v>2998.2</v>
      </c>
      <c r="G23" s="15" t="n">
        <f aca="false">IFERROR(20日!T41,"")</f>
        <v>20400</v>
      </c>
      <c r="H23" s="15" t="n">
        <f aca="false">IFERROR(VALUE(LEFT(20日!J43,FIND(" ",20日!J43)-1)),"")</f>
        <v>2662</v>
      </c>
      <c r="I23" s="8" t="n">
        <f aca="false">IFERROR(VALUE(TRIM(SUBSTITUTE(MID(20日!J43,FIND("(",20日!J43)+1,FIND("t)",20日!J43)-FIND("(",20日!J43)-1),"t",""))),"")</f>
        <v>40</v>
      </c>
      <c r="J23" s="15" t="n">
        <f aca="false">IFERROR(VALUE(LEFT(20日!J45,FIND(" ",20日!J45)-1)),"")</f>
        <v>3404</v>
      </c>
      <c r="K23" s="8" t="n">
        <f aca="false">IFERROR(VALUE(TRIM(SUBSTITUTE(MID(20日!J45,FIND("(",20日!J45)+1,FIND("t)",20日!J45)-FIND("(",20日!J45)-1),"t",""))),"")</f>
        <v>59</v>
      </c>
      <c r="L23" s="15" t="n">
        <f aca="false">IFERROR(VALUE(LEFT(20日!J47,FIND(" ",20日!J47)-1)),"")</f>
        <v>0</v>
      </c>
      <c r="M23" s="8" t="n">
        <f aca="false">IFERROR(VALUE(TRIM(SUBSTITUTE(MID(20日!J47,FIND("(",20日!J47)+1,FIND("t)",20日!J47)-FIND("(",20日!J47)-1),"t",""))),"")</f>
        <v>0</v>
      </c>
      <c r="N23" s="15" t="n">
        <f aca="false">IFERROR(VALUE(LEFT(20日!J49,FIND(" ",20日!J49)-1)),"")</f>
        <v>6066</v>
      </c>
      <c r="O23" s="8" t="n">
        <f aca="false">IFERROR(VALUE(TRIM(SUBSTITUTE(MID(20日!J49,FIND("(",20日!J49)+1,FIND("t)",20日!J49)-FIND("(",20日!J49)-1),"t",""))),"")</f>
        <v>99</v>
      </c>
    </row>
    <row r="24" customFormat="false" ht="15" hidden="false" customHeight="false" outlineLevel="0" collapsed="false">
      <c r="A24" s="18" t="s">
        <v>57</v>
      </c>
      <c r="B24" s="10" t="n">
        <f aca="false">IFERROR(21日!F23,"")</f>
        <v>37.7</v>
      </c>
      <c r="C24" s="10" t="n">
        <f aca="false">IFERROR(21日!F29,"")</f>
        <v>87.3</v>
      </c>
      <c r="D24" s="10" t="n">
        <f aca="false">IFERROR(21日!F35,"")</f>
        <v>50.8</v>
      </c>
      <c r="E24" s="10" t="n">
        <f aca="false">IFERROR(21日!F41,"")</f>
        <v>175.8</v>
      </c>
      <c r="F24" s="10" t="n">
        <f aca="false">IFERROR(21日!I41,"")</f>
        <v>3174</v>
      </c>
      <c r="G24" s="14" t="n">
        <f aca="false">IFERROR(21日!T41,"")</f>
        <v>49800</v>
      </c>
      <c r="H24" s="14" t="n">
        <f aca="false">IFERROR(VALUE(LEFT(21日!J43,FIND(" ",21日!J43)-1)),"")</f>
        <v>1558</v>
      </c>
      <c r="I24" s="10" t="n">
        <f aca="false">IFERROR(VALUE(TRIM(SUBSTITUTE(MID(21日!J43,FIND("(",21日!J43)+1,FIND("t)",21日!J43)-FIND("(",21日!J43)-1),"t",""))),"")</f>
        <v>36</v>
      </c>
      <c r="J24" s="14" t="n">
        <f aca="false">IFERROR(VALUE(LEFT(21日!J45,FIND(" ",21日!J45)-1)),"")</f>
        <v>5683</v>
      </c>
      <c r="K24" s="10" t="n">
        <f aca="false">IFERROR(VALUE(TRIM(SUBSTITUTE(MID(21日!J45,FIND("(",21日!J45)+1,FIND("t)",21日!J45)-FIND("(",21日!J45)-1),"t",""))),"")</f>
        <v>98</v>
      </c>
      <c r="L24" s="14" t="n">
        <f aca="false">IFERROR(VALUE(LEFT(21日!J47,FIND(" ",21日!J47)-1)),"")</f>
        <v>0</v>
      </c>
      <c r="M24" s="10" t="n">
        <f aca="false">IFERROR(VALUE(TRIM(SUBSTITUTE(MID(21日!J47,FIND("(",21日!J47)+1,FIND("t)",21日!J47)-FIND("(",21日!J47)-1),"t",""))),"")</f>
        <v>0</v>
      </c>
      <c r="N24" s="14" t="n">
        <f aca="false">IFERROR(VALUE(LEFT(21日!J49,FIND(" ",21日!J49)-1)),"")</f>
        <v>7241</v>
      </c>
      <c r="O24" s="10" t="n">
        <f aca="false">IFERROR(VALUE(TRIM(SUBSTITUTE(MID(21日!J49,FIND("(",21日!J49)+1,FIND("t)",21日!J49)-FIND("(",21日!J49)-1),"t",""))),"")</f>
        <v>134</v>
      </c>
    </row>
    <row r="25" customFormat="false" ht="15" hidden="false" customHeight="false" outlineLevel="0" collapsed="false">
      <c r="A25" s="19" t="s">
        <v>58</v>
      </c>
      <c r="B25" s="8" t="n">
        <f aca="false">IFERROR(22日!F23,"")</f>
        <v>70.3</v>
      </c>
      <c r="C25" s="8" t="n">
        <f aca="false">IFERROR(22日!F29,"")</f>
        <v>70.5</v>
      </c>
      <c r="D25" s="8" t="n">
        <f aca="false">IFERROR(22日!F35,"")</f>
        <v>37.1</v>
      </c>
      <c r="E25" s="8" t="n">
        <f aca="false">IFERROR(22日!F41,"")</f>
        <v>177.9</v>
      </c>
      <c r="F25" s="8" t="n">
        <f aca="false">IFERROR(22日!I41,"")</f>
        <v>3351.8</v>
      </c>
      <c r="G25" s="15" t="n">
        <f aca="false">IFERROR(22日!T41,"")</f>
        <v>9000</v>
      </c>
      <c r="H25" s="15" t="n">
        <f aca="false">IFERROR(VALUE(LEFT(22日!J43,FIND(" ",22日!J43)-1)),"")</f>
        <v>2272</v>
      </c>
      <c r="I25" s="8" t="n">
        <f aca="false">IFERROR(VALUE(TRIM(SUBSTITUTE(MID(22日!J43,FIND("(",22日!J43)+1,FIND("t)",22日!J43)-FIND("(",22日!J43)-1),"t",""))),"")</f>
        <v>56</v>
      </c>
      <c r="J25" s="15" t="n">
        <f aca="false">IFERROR(VALUE(LEFT(22日!J45,FIND(" ",22日!J45)-1)),"")</f>
        <v>5564</v>
      </c>
      <c r="K25" s="8" t="n">
        <f aca="false">IFERROR(VALUE(TRIM(SUBSTITUTE(MID(22日!J45,FIND("(",22日!J45)+1,FIND("t)",22日!J45)-FIND("(",22日!J45)-1),"t",""))),"")</f>
        <v>90</v>
      </c>
      <c r="L25" s="15" t="n">
        <f aca="false">IFERROR(VALUE(LEFT(22日!J47,FIND(" ",22日!J47)-1)),"")</f>
        <v>0</v>
      </c>
      <c r="M25" s="8" t="n">
        <f aca="false">IFERROR(VALUE(TRIM(SUBSTITUTE(MID(22日!J47,FIND("(",22日!J47)+1,FIND("t)",22日!J47)-FIND("(",22日!J47)-1),"t",""))),"")</f>
        <v>0</v>
      </c>
      <c r="N25" s="15" t="n">
        <f aca="false">IFERROR(VALUE(LEFT(22日!J49,FIND(" ",22日!J49)-1)),"")</f>
        <v>7836</v>
      </c>
      <c r="O25" s="8" t="n">
        <f aca="false">IFERROR(VALUE(TRIM(SUBSTITUTE(MID(22日!J49,FIND("(",22日!J49)+1,FIND("t)",22日!J49)-FIND("(",22日!J49)-1),"t",""))),"")</f>
        <v>146</v>
      </c>
    </row>
    <row r="26" customFormat="false" ht="15" hidden="false" customHeight="false" outlineLevel="0" collapsed="false">
      <c r="A26" s="18" t="s">
        <v>59</v>
      </c>
      <c r="B26" s="10" t="n">
        <f aca="false">IFERROR(23日!F23,"")</f>
        <v>51.1</v>
      </c>
      <c r="C26" s="10" t="n">
        <f aca="false">IFERROR(23日!F29,"")</f>
        <v>75.7</v>
      </c>
      <c r="D26" s="10" t="n">
        <f aca="false">IFERROR(23日!F35,"")</f>
        <v>52.1</v>
      </c>
      <c r="E26" s="10" t="n">
        <f aca="false">IFERROR(23日!F41,"")</f>
        <v>178.9</v>
      </c>
      <c r="F26" s="10" t="n">
        <f aca="false">IFERROR(23日!I41,"")</f>
        <v>3530.8</v>
      </c>
      <c r="G26" s="14" t="n">
        <f aca="false">IFERROR(23日!T41,"")</f>
        <v>25200</v>
      </c>
      <c r="H26" s="14" t="n">
        <f aca="false">IFERROR(VALUE(LEFT(23日!J43,FIND(" ",23日!J43)-1)),"")</f>
        <v>3366</v>
      </c>
      <c r="I26" s="10" t="n">
        <f aca="false">IFERROR(VALUE(TRIM(SUBSTITUTE(MID(23日!J43,FIND("(",23日!J43)+1,FIND("t)",23日!J43)-FIND("(",23日!J43)-1),"t",""))),"")</f>
        <v>55</v>
      </c>
      <c r="J26" s="14" t="n">
        <f aca="false">IFERROR(VALUE(LEFT(23日!J45,FIND(" ",23日!J45)-1)),"")</f>
        <v>6050</v>
      </c>
      <c r="K26" s="10" t="n">
        <f aca="false">IFERROR(VALUE(TRIM(SUBSTITUTE(MID(23日!J45,FIND("(",23日!J45)+1,FIND("t)",23日!J45)-FIND("(",23日!J45)-1),"t",""))),"")</f>
        <v>94</v>
      </c>
      <c r="L26" s="14" t="n">
        <f aca="false">IFERROR(VALUE(LEFT(23日!J47,FIND(" ",23日!J47)-1)),"")</f>
        <v>0</v>
      </c>
      <c r="M26" s="10" t="n">
        <f aca="false">IFERROR(VALUE(TRIM(SUBSTITUTE(MID(23日!J47,FIND("(",23日!J47)+1,FIND("t)",23日!J47)-FIND("(",23日!J47)-1),"t",""))),"")</f>
        <v>0</v>
      </c>
      <c r="N26" s="14" t="n">
        <f aca="false">IFERROR(VALUE(LEFT(23日!J49,FIND(" ",23日!J49)-1)),"")</f>
        <v>9416</v>
      </c>
      <c r="O26" s="10" t="n">
        <f aca="false">IFERROR(VALUE(TRIM(SUBSTITUTE(MID(23日!J49,FIND("(",23日!J49)+1,FIND("t)",23日!J49)-FIND("(",23日!J49)-1),"t",""))),"")</f>
        <v>149</v>
      </c>
    </row>
    <row r="27" customFormat="false" ht="15" hidden="false" customHeight="false" outlineLevel="0" collapsed="false">
      <c r="A27" s="19" t="s">
        <v>60</v>
      </c>
      <c r="B27" s="8" t="n">
        <f aca="false">IFERROR(24日!F23,"")</f>
        <v>50.3</v>
      </c>
      <c r="C27" s="8" t="n">
        <f aca="false">IFERROR(24日!F29,"")</f>
        <v>94</v>
      </c>
      <c r="D27" s="8" t="n">
        <f aca="false">IFERROR(24日!F35,"")</f>
        <v>43.2</v>
      </c>
      <c r="E27" s="8" t="n">
        <f aca="false">IFERROR(24日!F41,"")</f>
        <v>187.5</v>
      </c>
      <c r="F27" s="8" t="n">
        <f aca="false">IFERROR(24日!I41,"")</f>
        <v>3718.2</v>
      </c>
      <c r="G27" s="15" t="n">
        <f aca="false">IFERROR(24日!T41,"")</f>
        <v>48000</v>
      </c>
      <c r="H27" s="15" t="n">
        <f aca="false">IFERROR(VALUE(LEFT(24日!J43,FIND(" ",24日!J43)-1)),"")</f>
        <v>3542</v>
      </c>
      <c r="I27" s="8" t="n">
        <f aca="false">IFERROR(VALUE(TRIM(SUBSTITUTE(MID(24日!J43,FIND("(",24日!J43)+1,FIND("t)",24日!J43)-FIND("(",24日!J43)-1),"t",""))),"")</f>
        <v>56</v>
      </c>
      <c r="J27" s="15" t="n">
        <f aca="false">IFERROR(VALUE(LEFT(24日!J45,FIND(" ",24日!J45)-1)),"")</f>
        <v>8096</v>
      </c>
      <c r="K27" s="8" t="n">
        <f aca="false">IFERROR(VALUE(TRIM(SUBSTITUTE(MID(24日!J45,FIND("(",24日!J45)+1,FIND("t)",24日!J45)-FIND("(",24日!J45)-1),"t",""))),"")</f>
        <v>116</v>
      </c>
      <c r="L27" s="15" t="n">
        <f aca="false">IFERROR(VALUE(LEFT(24日!J47,FIND(" ",24日!J47)-1)),"")</f>
        <v>0</v>
      </c>
      <c r="M27" s="8" t="n">
        <f aca="false">IFERROR(VALUE(TRIM(SUBSTITUTE(MID(24日!J47,FIND("(",24日!J47)+1,FIND("t)",24日!J47)-FIND("(",24日!J47)-1),"t",""))),"")</f>
        <v>0</v>
      </c>
      <c r="N27" s="15" t="n">
        <f aca="false">IFERROR(VALUE(LEFT(24日!J49,FIND(" ",24日!J49)-1)),"")</f>
        <v>11638</v>
      </c>
      <c r="O27" s="8" t="n">
        <f aca="false">IFERROR(VALUE(TRIM(SUBSTITUTE(MID(24日!J49,FIND("(",24日!J49)+1,FIND("t)",24日!J49)-FIND("(",24日!J49)-1),"t",""))),"")</f>
        <v>172</v>
      </c>
    </row>
    <row r="28" customFormat="false" ht="15" hidden="false" customHeight="false" outlineLevel="0" collapsed="false">
      <c r="A28" s="18" t="s">
        <v>61</v>
      </c>
      <c r="B28" s="10" t="n">
        <f aca="false">IFERROR(25日!F23,"")</f>
        <v>46.7</v>
      </c>
      <c r="C28" s="10" t="n">
        <f aca="false">IFERROR(25日!F29,"")</f>
        <v>86.2</v>
      </c>
      <c r="D28" s="10" t="n">
        <f aca="false">IFERROR(25日!F35,"")</f>
        <v>10</v>
      </c>
      <c r="E28" s="10" t="n">
        <f aca="false">IFERROR(25日!F41,"")</f>
        <v>142.9</v>
      </c>
      <c r="F28" s="10" t="n">
        <f aca="false">IFERROR(25日!I41,"")</f>
        <v>3861</v>
      </c>
      <c r="G28" s="14" t="n">
        <f aca="false">IFERROR(25日!T41,"")</f>
        <v>18600</v>
      </c>
      <c r="H28" s="14" t="n">
        <f aca="false">IFERROR(VALUE(LEFT(25日!J43,FIND(" ",25日!J43)-1)),"")</f>
        <v>2307</v>
      </c>
      <c r="I28" s="10" t="n">
        <f aca="false">IFERROR(VALUE(TRIM(SUBSTITUTE(MID(25日!J43,FIND("(",25日!J43)+1,FIND("t)",25日!J43)-FIND("(",25日!J43)-1),"t",""))),"")</f>
        <v>56</v>
      </c>
      <c r="J28" s="14" t="n">
        <f aca="false">IFERROR(VALUE(LEFT(25日!J45,FIND(" ",25日!J45)-1)),"")</f>
        <v>4137</v>
      </c>
      <c r="K28" s="10" t="n">
        <f aca="false">IFERROR(VALUE(TRIM(SUBSTITUTE(MID(25日!J45,FIND("(",25日!J45)+1,FIND("t)",25日!J45)-FIND("(",25日!J45)-1),"t",""))),"")</f>
        <v>60</v>
      </c>
      <c r="L28" s="14" t="n">
        <f aca="false">IFERROR(VALUE(LEFT(25日!J47,FIND(" ",25日!J47)-1)),"")</f>
        <v>0</v>
      </c>
      <c r="M28" s="10" t="n">
        <f aca="false">IFERROR(VALUE(TRIM(SUBSTITUTE(MID(25日!J47,FIND("(",25日!J47)+1,FIND("t)",25日!J47)-FIND("(",25日!J47)-1),"t",""))),"")</f>
        <v>0</v>
      </c>
      <c r="N28" s="14" t="n">
        <f aca="false">IFERROR(VALUE(LEFT(25日!J49,FIND(" ",25日!J49)-1)),"")</f>
        <v>6444</v>
      </c>
      <c r="O28" s="10" t="n">
        <f aca="false">IFERROR(VALUE(TRIM(SUBSTITUTE(MID(25日!J49,FIND("(",25日!J49)+1,FIND("t)",25日!J49)-FIND("(",25日!J49)-1),"t",""))),"")</f>
        <v>116</v>
      </c>
    </row>
    <row r="29" customFormat="false" ht="15" hidden="false" customHeight="false" outlineLevel="0" collapsed="false">
      <c r="A29" s="19" t="s">
        <v>62</v>
      </c>
      <c r="B29" s="8" t="n">
        <f aca="false">IFERROR(26日!F23,"")</f>
        <v>11.4</v>
      </c>
      <c r="C29" s="8" t="n">
        <f aca="false">IFERROR(26日!F29,"")</f>
        <v>41.5</v>
      </c>
      <c r="D29" s="8" t="n">
        <f aca="false">IFERROR(26日!F35,"")</f>
        <v>0</v>
      </c>
      <c r="E29" s="8" t="n">
        <f aca="false">IFERROR(26日!F41,"")</f>
        <v>52.9</v>
      </c>
      <c r="F29" s="8" t="n">
        <f aca="false">IFERROR(26日!I41,"")</f>
        <v>3914</v>
      </c>
      <c r="G29" s="15" t="n">
        <f aca="false">IFERROR(26日!T41,"")</f>
        <v>33000</v>
      </c>
      <c r="H29" s="15" t="n">
        <f aca="false">IFERROR(VALUE(LEFT(26日!J43,FIND(" ",26日!J43)-1)),"")</f>
        <v>2410</v>
      </c>
      <c r="I29" s="8" t="n">
        <f aca="false">IFERROR(VALUE(TRIM(SUBSTITUTE(MID(26日!J43,FIND("(",26日!J43)+1,FIND("t)",26日!J43)-FIND("(",26日!J43)-1),"t",""))),"")</f>
        <v>41</v>
      </c>
      <c r="J29" s="15" t="n">
        <f aca="false">IFERROR(VALUE(LEFT(26日!J45,FIND(" ",26日!J45)-1)),"")</f>
        <v>3685</v>
      </c>
      <c r="K29" s="8" t="n">
        <f aca="false">IFERROR(VALUE(TRIM(SUBSTITUTE(MID(26日!J45,FIND("(",26日!J45)+1,FIND("t)",26日!J45)-FIND("(",26日!J45)-1),"t",""))),"")</f>
        <v>57</v>
      </c>
      <c r="L29" s="15" t="n">
        <f aca="false">IFERROR(VALUE(LEFT(26日!J47,FIND(" ",26日!J47)-1)),"")</f>
        <v>0</v>
      </c>
      <c r="M29" s="8" t="n">
        <f aca="false">IFERROR(VALUE(TRIM(SUBSTITUTE(MID(26日!J47,FIND("(",26日!J47)+1,FIND("t)",26日!J47)-FIND("(",26日!J47)-1),"t",""))),"")</f>
        <v>0</v>
      </c>
      <c r="N29" s="15" t="n">
        <f aca="false">IFERROR(VALUE(LEFT(26日!J49,FIND(" ",26日!J49)-1)),"")</f>
        <v>6095</v>
      </c>
      <c r="O29" s="8" t="n">
        <f aca="false">IFERROR(VALUE(TRIM(SUBSTITUTE(MID(26日!J49,FIND("(",26日!J49)+1,FIND("t)",26日!J49)-FIND("(",26日!J49)-1),"t",""))),"")</f>
        <v>98</v>
      </c>
    </row>
    <row r="30" customFormat="false" ht="15" hidden="false" customHeight="false" outlineLevel="0" collapsed="false">
      <c r="A30" s="18" t="s">
        <v>63</v>
      </c>
      <c r="B30" s="10" t="n">
        <f aca="false">IFERROR(27日!F23,"")</f>
        <v>16.5</v>
      </c>
      <c r="C30" s="10" t="n">
        <f aca="false">IFERROR(27日!F29,"")</f>
        <v>0</v>
      </c>
      <c r="D30" s="10" t="n">
        <f aca="false">IFERROR(27日!F35,"")</f>
        <v>10.3</v>
      </c>
      <c r="E30" s="10" t="n">
        <f aca="false">IFERROR(27日!F41,"")</f>
        <v>26.8</v>
      </c>
      <c r="F30" s="10" t="n">
        <f aca="false">IFERROR(27日!I41,"")</f>
        <v>3941</v>
      </c>
      <c r="G30" s="14" t="n">
        <f aca="false">IFERROR(27日!T41,"")</f>
        <v>42000</v>
      </c>
      <c r="H30" s="14" t="n">
        <f aca="false">IFERROR(VALUE(LEFT(27日!J43,FIND(" ",27日!J43)-1)),"")</f>
        <v>43</v>
      </c>
      <c r="I30" s="10" t="n">
        <f aca="false">IFERROR(VALUE(TRIM(SUBSTITUTE(MID(27日!J43,FIND("(",27日!J43)+1,FIND("t)",27日!J43)-FIND("(",27日!J43)-1),"t",""))),"")</f>
        <v>1</v>
      </c>
      <c r="J30" s="14" t="n">
        <f aca="false">IFERROR(VALUE(LEFT(27日!J45,FIND(" ",27日!J45)-1)),"")</f>
        <v>1256</v>
      </c>
      <c r="K30" s="10" t="n">
        <f aca="false">IFERROR(VALUE(TRIM(SUBSTITUTE(MID(27日!J45,FIND("(",27日!J45)+1,FIND("t)",27日!J45)-FIND("(",27日!J45)-1),"t",""))),"")</f>
        <v>18</v>
      </c>
      <c r="L30" s="14" t="n">
        <f aca="false">IFERROR(VALUE(LEFT(27日!J47,FIND(" ",27日!J47)-1)),"")</f>
        <v>0</v>
      </c>
      <c r="M30" s="10" t="n">
        <f aca="false">IFERROR(VALUE(TRIM(SUBSTITUTE(MID(27日!J47,FIND("(",27日!J47)+1,FIND("t)",27日!J47)-FIND("(",27日!J47)-1),"t",""))),"")</f>
        <v>0</v>
      </c>
      <c r="N30" s="14" t="n">
        <f aca="false">IFERROR(VALUE(LEFT(27日!J49,FIND(" ",27日!J49)-1)),"")</f>
        <v>1299</v>
      </c>
      <c r="O30" s="10" t="n">
        <f aca="false">IFERROR(VALUE(TRIM(SUBSTITUTE(MID(27日!J49,FIND("(",27日!J49)+1,FIND("t)",27日!J49)-FIND("(",27日!J49)-1),"t",""))),"")</f>
        <v>19</v>
      </c>
    </row>
    <row r="31" customFormat="false" ht="15" hidden="false" customHeight="false" outlineLevel="0" collapsed="false">
      <c r="A31" s="19" t="s">
        <v>64</v>
      </c>
      <c r="B31" s="8" t="n">
        <f aca="false">IFERROR(28日!F23,"")</f>
        <v>48.2</v>
      </c>
      <c r="C31" s="8" t="n">
        <f aca="false">IFERROR(28日!F29,"")</f>
        <v>63.9</v>
      </c>
      <c r="D31" s="8" t="n">
        <f aca="false">IFERROR(28日!F35,"")</f>
        <v>44.2</v>
      </c>
      <c r="E31" s="8" t="n">
        <f aca="false">IFERROR(28日!F41,"")</f>
        <v>156.3</v>
      </c>
      <c r="F31" s="8" t="n">
        <f aca="false">IFERROR(28日!I41,"")</f>
        <v>4097.1</v>
      </c>
      <c r="G31" s="15" t="n">
        <f aca="false">IFERROR(28日!T41,"")</f>
        <v>31800</v>
      </c>
      <c r="H31" s="15" t="n">
        <f aca="false">IFERROR(VALUE(LEFT(28日!J43,FIND(" ",28日!J43)-1)),"")</f>
        <v>2498</v>
      </c>
      <c r="I31" s="8" t="n">
        <f aca="false">IFERROR(VALUE(TRIM(SUBSTITUTE(MID(28日!J43,FIND("(",28日!J43)+1,FIND("t)",28日!J43)-FIND("(",28日!J43)-1),"t",""))),"")</f>
        <v>45</v>
      </c>
      <c r="J31" s="15" t="n">
        <f aca="false">IFERROR(VALUE(LEFT(28日!J45,FIND(" ",28日!J45)-1)),"")</f>
        <v>4011</v>
      </c>
      <c r="K31" s="8" t="n">
        <f aca="false">IFERROR(VALUE(TRIM(SUBSTITUTE(MID(28日!J45,FIND("(",28日!J45)+1,FIND("t)",28日!J45)-FIND("(",28日!J45)-1),"t",""))),"")</f>
        <v>61</v>
      </c>
      <c r="L31" s="15" t="n">
        <f aca="false">IFERROR(VALUE(LEFT(28日!J47,FIND(" ",28日!J47)-1)),"")</f>
        <v>0</v>
      </c>
      <c r="M31" s="8" t="n">
        <f aca="false">IFERROR(VALUE(TRIM(SUBSTITUTE(MID(28日!J47,FIND("(",28日!J47)+1,FIND("t)",28日!J47)-FIND("(",28日!J47)-1),"t",""))),"")</f>
        <v>0</v>
      </c>
      <c r="N31" s="15" t="n">
        <f aca="false">IFERROR(VALUE(LEFT(28日!J49,FIND(" ",28日!J49)-1)),"")</f>
        <v>6509</v>
      </c>
      <c r="O31" s="8" t="n">
        <f aca="false">IFERROR(VALUE(TRIM(SUBSTITUTE(MID(28日!J49,FIND("(",28日!J49)+1,FIND("t)",28日!J49)-FIND("(",28日!J49)-1),"t",""))),"")</f>
        <v>106</v>
      </c>
    </row>
    <row r="32" customFormat="false" ht="15" hidden="false" customHeight="false" outlineLevel="0" collapsed="false">
      <c r="A32" s="18" t="s">
        <v>65</v>
      </c>
      <c r="B32" s="10" t="n">
        <f aca="false">IFERROR(29日!F23,"")</f>
        <v>19.6</v>
      </c>
      <c r="C32" s="10" t="n">
        <f aca="false">IFERROR(29日!F29,"")</f>
        <v>63.6</v>
      </c>
      <c r="D32" s="10" t="n">
        <f aca="false">IFERROR(29日!F35,"")</f>
        <v>38.7</v>
      </c>
      <c r="E32" s="10" t="n">
        <f aca="false">IFERROR(29日!F41,"")</f>
        <v>121.9</v>
      </c>
      <c r="F32" s="10" t="n">
        <f aca="false">IFERROR(29日!I41,"")</f>
        <v>4219.1</v>
      </c>
      <c r="G32" s="14" t="n">
        <f aca="false">IFERROR(29日!T41,"")</f>
        <v>36600</v>
      </c>
      <c r="H32" s="14" t="n">
        <f aca="false">IFERROR(VALUE(LEFT(29日!J43,FIND(" ",29日!J43)-1)),"")</f>
        <v>2880</v>
      </c>
      <c r="I32" s="10" t="n">
        <f aca="false">IFERROR(VALUE(TRIM(SUBSTITUTE(MID(29日!J43,FIND("(",29日!J43)+1,FIND("t)",29日!J43)-FIND("(",29日!J43)-1),"t",""))),"")</f>
        <v>59</v>
      </c>
      <c r="J32" s="14" t="n">
        <f aca="false">IFERROR(VALUE(LEFT(29日!J45,FIND(" ",29日!J45)-1)),"")</f>
        <v>3500</v>
      </c>
      <c r="K32" s="10" t="n">
        <f aca="false">IFERROR(VALUE(TRIM(SUBSTITUTE(MID(29日!J45,FIND("(",29日!J45)+1,FIND("t)",29日!J45)-FIND("(",29日!J45)-1),"t",""))),"")</f>
        <v>56</v>
      </c>
      <c r="L32" s="14" t="n">
        <f aca="false">IFERROR(VALUE(LEFT(29日!J47,FIND(" ",29日!J47)-1)),"")</f>
        <v>0</v>
      </c>
      <c r="M32" s="10" t="n">
        <f aca="false">IFERROR(VALUE(TRIM(SUBSTITUTE(MID(29日!J47,FIND("(",29日!J47)+1,FIND("t)",29日!J47)-FIND("(",29日!J47)-1),"t",""))),"")</f>
        <v>0</v>
      </c>
      <c r="N32" s="14" t="n">
        <f aca="false">IFERROR(VALUE(LEFT(29日!J49,FIND(" ",29日!J49)-1)),"")</f>
        <v>6380</v>
      </c>
      <c r="O32" s="10" t="n">
        <f aca="false">IFERROR(VALUE(TRIM(SUBSTITUTE(MID(29日!J49,FIND("(",29日!J49)+1,FIND("t)",29日!J49)-FIND("(",29日!J49)-1),"t",""))),"")</f>
        <v>115</v>
      </c>
    </row>
    <row r="33" customFormat="false" ht="15" hidden="false" customHeight="false" outlineLevel="0" collapsed="false">
      <c r="A33" s="19" t="s">
        <v>66</v>
      </c>
      <c r="B33" s="8" t="n">
        <f aca="false">IFERROR(30日!F23,"")</f>
        <v>38.2</v>
      </c>
      <c r="C33" s="8" t="n">
        <f aca="false">IFERROR(30日!F29,"")</f>
        <v>55.6</v>
      </c>
      <c r="D33" s="8" t="n">
        <f aca="false">IFERROR(30日!F35,"")</f>
        <v>39.1</v>
      </c>
      <c r="E33" s="8" t="n">
        <f aca="false">IFERROR(30日!F41,"")</f>
        <v>132.9</v>
      </c>
      <c r="F33" s="8" t="n">
        <f aca="false">IFERROR(30日!I41,"")</f>
        <v>4352</v>
      </c>
      <c r="G33" s="15" t="n">
        <f aca="false">IFERROR(30日!T41,"")</f>
        <v>31200</v>
      </c>
      <c r="H33" s="15" t="n">
        <f aca="false">IFERROR(VALUE(LEFT(30日!J43,FIND(" ",30日!J43)-1)),"")</f>
        <v>1982</v>
      </c>
      <c r="I33" s="8" t="n">
        <f aca="false">IFERROR(VALUE(TRIM(SUBSTITUTE(MID(30日!J43,FIND("(",30日!J43)+1,FIND("t)",30日!J43)-FIND("(",30日!J43)-1),"t",""))),"")</f>
        <v>43</v>
      </c>
      <c r="J33" s="15" t="n">
        <f aca="false">IFERROR(VALUE(LEFT(30日!J45,FIND(" ",30日!J45)-1)),"")</f>
        <v>3761</v>
      </c>
      <c r="K33" s="8" t="n">
        <f aca="false">IFERROR(VALUE(TRIM(SUBSTITUTE(MID(30日!J45,FIND("(",30日!J45)+1,FIND("t)",30日!J45)-FIND("(",30日!J45)-1),"t",""))),"")</f>
        <v>67</v>
      </c>
      <c r="L33" s="15" t="n">
        <f aca="false">IFERROR(VALUE(LEFT(30日!J47,FIND(" ",30日!J47)-1)),"")</f>
        <v>0</v>
      </c>
      <c r="M33" s="8" t="n">
        <f aca="false">IFERROR(VALUE(TRIM(SUBSTITUTE(MID(30日!J47,FIND("(",30日!J47)+1,FIND("t)",30日!J47)-FIND("(",30日!J47)-1),"t",""))),"")</f>
        <v>0</v>
      </c>
      <c r="N33" s="15" t="n">
        <f aca="false">IFERROR(VALUE(LEFT(30日!J49,FIND(" ",30日!J49)-1)),"")</f>
        <v>5743</v>
      </c>
      <c r="O33" s="8" t="n">
        <f aca="false">IFERROR(VALUE(TRIM(SUBSTITUTE(MID(30日!J49,FIND("(",30日!J49)+1,FIND("t)",30日!J49)-FIND("(",30日!J49)-1),"t",""))),"")</f>
        <v>110</v>
      </c>
    </row>
    <row r="34" customFormat="false" ht="15" hidden="false" customHeight="false" outlineLevel="0" collapsed="false">
      <c r="A34" s="18" t="s">
        <v>67</v>
      </c>
      <c r="B34" s="10" t="n">
        <f aca="false">IFERROR(31日!F23,"")</f>
        <v>42.1</v>
      </c>
      <c r="C34" s="10" t="n">
        <f aca="false">IFERROR(31日!F29,"")</f>
        <v>86.8</v>
      </c>
      <c r="D34" s="10" t="n">
        <f aca="false">IFERROR(31日!F35,"")</f>
        <v>63.3</v>
      </c>
      <c r="E34" s="10" t="n">
        <f aca="false">IFERROR(31日!F41,"")</f>
        <v>192.2</v>
      </c>
      <c r="F34" s="10" t="n">
        <f aca="false">IFERROR(31日!I41,"")</f>
        <v>4544</v>
      </c>
      <c r="G34" s="14" t="n">
        <f aca="false">IFERROR(31日!T41,"")</f>
        <v>12000</v>
      </c>
      <c r="H34" s="14" t="n">
        <f aca="false">IFERROR(VALUE(LEFT(31日!J43,FIND(" ",31日!J43)-1)),"")</f>
        <v>3365</v>
      </c>
      <c r="I34" s="10" t="n">
        <f aca="false">IFERROR(VALUE(TRIM(SUBSTITUTE(MID(31日!J43,FIND("(",31日!J43)+1,FIND("t)",31日!J43)-FIND("(",31日!J43)-1),"t",""))),"")</f>
        <v>71</v>
      </c>
      <c r="J34" s="14" t="n">
        <f aca="false">IFERROR(VALUE(LEFT(31日!J45,FIND(" ",31日!J45)-1)),"")</f>
        <v>4344</v>
      </c>
      <c r="K34" s="10" t="n">
        <f aca="false">IFERROR(VALUE(TRIM(SUBSTITUTE(MID(31日!J45,FIND("(",31日!J45)+1,FIND("t)",31日!J45)-FIND("(",31日!J45)-1),"t",""))),"")</f>
        <v>67</v>
      </c>
      <c r="L34" s="14" t="n">
        <f aca="false">IFERROR(VALUE(LEFT(31日!J47,FIND(" ",31日!J47)-1)),"")</f>
        <v>0</v>
      </c>
      <c r="M34" s="10" t="n">
        <f aca="false">IFERROR(VALUE(TRIM(SUBSTITUTE(MID(31日!J47,FIND("(",31日!J47)+1,FIND("t)",31日!J47)-FIND("(",31日!J47)-1),"t",""))),"")</f>
        <v>0</v>
      </c>
      <c r="N34" s="14" t="n">
        <f aca="false">IFERROR(VALUE(LEFT(31日!J49,FIND(" ",31日!J49)-1)),"")</f>
        <v>7709</v>
      </c>
      <c r="O34" s="10" t="n">
        <f aca="false">IFERROR(VALUE(TRIM(SUBSTITUTE(MID(31日!J49,FIND("(",31日!J49)+1,FIND("t)",31日!J49)-FIND("(",31日!J49)-1),"t",""))),"")</f>
        <v>138</v>
      </c>
    </row>
    <row r="35" customFormat="false" ht="15" hidden="false" customHeight="false" outlineLevel="0" collapsed="false">
      <c r="A35" s="20" t="s">
        <v>68</v>
      </c>
      <c r="B35" s="21" t="n">
        <f aca="false">SUM(B4:B34)</f>
        <v>1363.5</v>
      </c>
      <c r="C35" s="21" t="n">
        <f aca="false">SUM(C4:C34)</f>
        <v>2046.5</v>
      </c>
      <c r="D35" s="21" t="n">
        <f aca="false">SUM(D4:D34)</f>
        <v>1134.3</v>
      </c>
      <c r="E35" s="21" t="n">
        <f aca="false">SUM(E4:E34)</f>
        <v>4544.3</v>
      </c>
      <c r="F35" s="21"/>
      <c r="G35" s="22" t="n">
        <f aca="false">SUM(G4:G34)</f>
        <v>796200</v>
      </c>
      <c r="H35" s="22" t="n">
        <f aca="false">SUM(H4:H34)</f>
        <v>99770</v>
      </c>
      <c r="I35" s="21" t="n">
        <f aca="false">SUM(I4:I34)</f>
        <v>1787</v>
      </c>
      <c r="J35" s="22" t="n">
        <f aca="false">SUM(J4:J34)</f>
        <v>113729</v>
      </c>
      <c r="K35" s="21" t="n">
        <f aca="false">SUM(K4:K34)</f>
        <v>1920</v>
      </c>
      <c r="L35" s="22" t="n">
        <f aca="false">SUM(L4:L34)</f>
        <v>0</v>
      </c>
      <c r="M35" s="21" t="n">
        <f aca="false">SUM(M4:M34)</f>
        <v>0</v>
      </c>
      <c r="N35" s="22" t="n">
        <f aca="false">SUM(N4:N34)</f>
        <v>213499</v>
      </c>
      <c r="O35" s="21" t="n">
        <f aca="false">SUM(O4:O34)</f>
        <v>3707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0" min="2" style="1" width="14"/>
  </cols>
  <sheetData>
    <row r="1" customFormat="false" ht="21.75" hidden="false" customHeight="true" outlineLevel="0" collapsed="false">
      <c r="A1" s="16" t="s">
        <v>82</v>
      </c>
    </row>
    <row r="2" customFormat="false" ht="15" hidden="false" customHeight="false" outlineLevel="0" collapsed="false">
      <c r="A2" s="3" t="s">
        <v>23</v>
      </c>
    </row>
    <row r="3" customFormat="false" ht="30" hidden="false" customHeight="true" outlineLevel="0" collapsed="false">
      <c r="A3" s="6" t="s">
        <v>24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</row>
    <row r="4" customFormat="false" ht="15" hidden="false" customHeight="false" outlineLevel="0" collapsed="false">
      <c r="A4" s="18" t="s">
        <v>37</v>
      </c>
      <c r="B4" s="14" t="n">
        <f aca="false">IFERROR(1日!B58,"")</f>
        <v>33</v>
      </c>
      <c r="C4" s="14" t="n">
        <f aca="false">IFERROR(1日!F58,"")</f>
        <v>216</v>
      </c>
      <c r="D4" s="23" t="n">
        <f aca="false">IFERROR(1日!J58,"")</f>
        <v>15.2777777777778</v>
      </c>
      <c r="E4" s="14" t="n">
        <f aca="false">IFERROR(1日!G65,"")</f>
        <v>0</v>
      </c>
      <c r="F4" s="14" t="n">
        <f aca="false">IFERROR(1日!K65,"")</f>
        <v>0</v>
      </c>
      <c r="G4" s="14" t="n">
        <f aca="false">IFERROR(1日!P65,"")</f>
        <v>90</v>
      </c>
      <c r="H4" s="14" t="n">
        <f aca="false">IFERROR(1日!T65,"")</f>
        <v>114</v>
      </c>
      <c r="I4" s="14" t="n">
        <f aca="false">IFERROR(1日!Y65,"")</f>
        <v>4</v>
      </c>
      <c r="J4" s="14" t="n">
        <f aca="false">IFERROR(1日!Y68,"")</f>
        <v>4</v>
      </c>
    </row>
    <row r="5" customFormat="false" ht="15" hidden="false" customHeight="false" outlineLevel="0" collapsed="false">
      <c r="A5" s="19" t="s">
        <v>38</v>
      </c>
      <c r="B5" s="15" t="n">
        <f aca="false">IFERROR(2日!B58,"")</f>
        <v>35</v>
      </c>
      <c r="C5" s="15" t="n">
        <f aca="false">IFERROR(2日!F58,"")</f>
        <v>196</v>
      </c>
      <c r="D5" s="13" t="n">
        <f aca="false">IFERROR(2日!J58,"")</f>
        <v>17.8571428571429</v>
      </c>
      <c r="E5" s="15" t="n">
        <f aca="false">IFERROR(2日!G65,"")</f>
        <v>7</v>
      </c>
      <c r="F5" s="15" t="n">
        <f aca="false">IFERROR(2日!K65,"")</f>
        <v>7</v>
      </c>
      <c r="G5" s="15" t="n">
        <f aca="false">IFERROR(2日!P65,"")</f>
        <v>118</v>
      </c>
      <c r="H5" s="15" t="n">
        <f aca="false">IFERROR(2日!T65,"")</f>
        <v>132</v>
      </c>
      <c r="I5" s="15" t="n">
        <f aca="false">IFERROR(2日!Y65,"")</f>
        <v>6</v>
      </c>
      <c r="J5" s="15" t="n">
        <f aca="false">IFERROR(2日!Y68,"")</f>
        <v>10</v>
      </c>
    </row>
    <row r="6" customFormat="false" ht="15" hidden="false" customHeight="false" outlineLevel="0" collapsed="false">
      <c r="A6" s="18" t="s">
        <v>39</v>
      </c>
      <c r="B6" s="14" t="n">
        <f aca="false">IFERROR(3日!B58,"")</f>
        <v>32</v>
      </c>
      <c r="C6" s="14" t="n">
        <f aca="false">IFERROR(3日!F58,"")</f>
        <v>318</v>
      </c>
      <c r="D6" s="23" t="n">
        <f aca="false">IFERROR(3日!J58,"")</f>
        <v>10.062893081761</v>
      </c>
      <c r="E6" s="14" t="n">
        <f aca="false">IFERROR(3日!G65,"")</f>
        <v>7</v>
      </c>
      <c r="F6" s="14" t="n">
        <f aca="false">IFERROR(3日!K65,"")</f>
        <v>14</v>
      </c>
      <c r="G6" s="14" t="n">
        <f aca="false">IFERROR(3日!P65,"")</f>
        <v>113</v>
      </c>
      <c r="H6" s="14" t="n">
        <f aca="false">IFERROR(3日!T65,"")</f>
        <v>156</v>
      </c>
      <c r="I6" s="14" t="n">
        <f aca="false">IFERROR(3日!Y65,"")</f>
        <v>5</v>
      </c>
      <c r="J6" s="14" t="n">
        <f aca="false">IFERROR(3日!Y68,"")</f>
        <v>15</v>
      </c>
    </row>
    <row r="7" customFormat="false" ht="15" hidden="false" customHeight="false" outlineLevel="0" collapsed="false">
      <c r="A7" s="19" t="s">
        <v>40</v>
      </c>
      <c r="B7" s="15" t="n">
        <f aca="false">IFERROR(4日!B58,"")</f>
        <v>21</v>
      </c>
      <c r="C7" s="15" t="n">
        <f aca="false">IFERROR(4日!F58,"")</f>
        <v>360</v>
      </c>
      <c r="D7" s="13" t="n">
        <f aca="false">IFERROR(4日!J58,"")</f>
        <v>5.83333333333333</v>
      </c>
      <c r="E7" s="15" t="n">
        <f aca="false">IFERROR(4日!G65,"")</f>
        <v>5</v>
      </c>
      <c r="F7" s="15" t="n">
        <f aca="false">IFERROR(4日!K65,"")</f>
        <v>19</v>
      </c>
      <c r="G7" s="15" t="n">
        <f aca="false">IFERROR(4日!P65,"")</f>
        <v>180</v>
      </c>
      <c r="H7" s="15" t="n">
        <f aca="false">IFERROR(4日!T65,"")</f>
        <v>245</v>
      </c>
      <c r="I7" s="15" t="n">
        <f aca="false">IFERROR(4日!Y65,"")</f>
        <v>8</v>
      </c>
      <c r="J7" s="15" t="n">
        <f aca="false">IFERROR(4日!Y68,"")</f>
        <v>23</v>
      </c>
    </row>
    <row r="8" customFormat="false" ht="15" hidden="false" customHeight="false" outlineLevel="0" collapsed="false">
      <c r="A8" s="18" t="s">
        <v>41</v>
      </c>
      <c r="B8" s="14" t="n">
        <f aca="false">IFERROR(5日!B58,"")</f>
        <v>20</v>
      </c>
      <c r="C8" s="14" t="n">
        <f aca="false">IFERROR(5日!F58,"")</f>
        <v>257</v>
      </c>
      <c r="D8" s="23" t="n">
        <f aca="false">IFERROR(5日!J58,"")</f>
        <v>7.78210116731518</v>
      </c>
      <c r="E8" s="14" t="n">
        <f aca="false">IFERROR(5日!G65,"")</f>
        <v>5</v>
      </c>
      <c r="F8" s="14" t="n">
        <f aca="false">IFERROR(5日!K65,"")</f>
        <v>24</v>
      </c>
      <c r="G8" s="14" t="n">
        <f aca="false">IFERROR(5日!P65,"")</f>
        <v>171</v>
      </c>
      <c r="H8" s="14" t="n">
        <f aca="false">IFERROR(5日!T65,"")</f>
        <v>251</v>
      </c>
      <c r="I8" s="14" t="n">
        <f aca="false">IFERROR(5日!Y65,"")</f>
        <v>11</v>
      </c>
      <c r="J8" s="14" t="n">
        <f aca="false">IFERROR(5日!Y68,"")</f>
        <v>34</v>
      </c>
    </row>
    <row r="9" customFormat="false" ht="15" hidden="false" customHeight="false" outlineLevel="0" collapsed="false">
      <c r="A9" s="19" t="s">
        <v>42</v>
      </c>
      <c r="B9" s="15" t="n">
        <f aca="false">IFERROR(6日!B58,"")</f>
        <v>11</v>
      </c>
      <c r="C9" s="15" t="n">
        <f aca="false">IFERROR(6日!F58,"")</f>
        <v>286</v>
      </c>
      <c r="D9" s="13" t="n">
        <f aca="false">IFERROR(6日!J58,"")</f>
        <v>3.84615384615385</v>
      </c>
      <c r="E9" s="15" t="n">
        <f aca="false">IFERROR(6日!G65,"")</f>
        <v>9</v>
      </c>
      <c r="F9" s="15" t="n">
        <f aca="false">IFERROR(6日!K65,"")</f>
        <v>33</v>
      </c>
      <c r="G9" s="15" t="n">
        <f aca="false">IFERROR(6日!P65,"")</f>
        <v>110</v>
      </c>
      <c r="H9" s="15" t="n">
        <f aca="false">IFERROR(6日!T65,"")</f>
        <v>172</v>
      </c>
      <c r="I9" s="15" t="n">
        <f aca="false">IFERROR(6日!Y65,"")</f>
        <v>15</v>
      </c>
      <c r="J9" s="15" t="n">
        <f aca="false">IFERROR(6日!Y68,"")</f>
        <v>49</v>
      </c>
    </row>
    <row r="10" customFormat="false" ht="15" hidden="false" customHeight="false" outlineLevel="0" collapsed="false">
      <c r="A10" s="18" t="s">
        <v>43</v>
      </c>
      <c r="B10" s="14" t="n">
        <f aca="false">IFERROR(7日!B58,"")</f>
        <v>11</v>
      </c>
      <c r="C10" s="14" t="n">
        <f aca="false">IFERROR(7日!F58,"")</f>
        <v>273</v>
      </c>
      <c r="D10" s="23" t="n">
        <f aca="false">IFERROR(7日!J58,"")</f>
        <v>4.02930402930403</v>
      </c>
      <c r="E10" s="14" t="n">
        <f aca="false">IFERROR(7日!G65,"")</f>
        <v>7</v>
      </c>
      <c r="F10" s="14" t="n">
        <f aca="false">IFERROR(7日!K65,"")</f>
        <v>40</v>
      </c>
      <c r="G10" s="14" t="n">
        <f aca="false">IFERROR(7日!P65,"")</f>
        <v>106</v>
      </c>
      <c r="H10" s="14" t="n">
        <f aca="false">IFERROR(7日!T65,"")</f>
        <v>158</v>
      </c>
      <c r="I10" s="14" t="n">
        <f aca="false">IFERROR(7日!Y65,"")</f>
        <v>9</v>
      </c>
      <c r="J10" s="14" t="n">
        <f aca="false">IFERROR(7日!Y68,"")</f>
        <v>58</v>
      </c>
    </row>
    <row r="11" customFormat="false" ht="15" hidden="false" customHeight="false" outlineLevel="0" collapsed="false">
      <c r="A11" s="19" t="s">
        <v>44</v>
      </c>
      <c r="B11" s="15" t="n">
        <f aca="false">IFERROR(8日!B58,"")</f>
        <v>23</v>
      </c>
      <c r="C11" s="15" t="n">
        <f aca="false">IFERROR(8日!F58,"")</f>
        <v>256</v>
      </c>
      <c r="D11" s="13" t="n">
        <f aca="false">IFERROR(8日!J58,"")</f>
        <v>8.984375</v>
      </c>
      <c r="E11" s="15" t="n">
        <f aca="false">IFERROR(8日!G65,"")</f>
        <v>5</v>
      </c>
      <c r="F11" s="15" t="n">
        <f aca="false">IFERROR(8日!K65,"")</f>
        <v>45</v>
      </c>
      <c r="G11" s="15" t="n">
        <f aca="false">IFERROR(8日!P65,"")</f>
        <v>110</v>
      </c>
      <c r="H11" s="15" t="n">
        <f aca="false">IFERROR(8日!T65,"")</f>
        <v>135</v>
      </c>
      <c r="I11" s="15" t="n">
        <f aca="false">IFERROR(8日!Y65,"")</f>
        <v>16</v>
      </c>
      <c r="J11" s="15" t="n">
        <f aca="false">IFERROR(8日!Y68,"")</f>
        <v>74</v>
      </c>
    </row>
    <row r="12" customFormat="false" ht="15" hidden="false" customHeight="false" outlineLevel="0" collapsed="false">
      <c r="A12" s="18" t="s">
        <v>45</v>
      </c>
      <c r="B12" s="14" t="n">
        <f aca="false">IFERROR(9日!B58,"")</f>
        <v>35</v>
      </c>
      <c r="C12" s="14" t="n">
        <f aca="false">IFERROR(9日!F58,"")</f>
        <v>199</v>
      </c>
      <c r="D12" s="23" t="n">
        <f aca="false">IFERROR(9日!J58,"")</f>
        <v>17.5879396984925</v>
      </c>
      <c r="E12" s="14" t="n">
        <f aca="false">IFERROR(9日!G65,"")</f>
        <v>7</v>
      </c>
      <c r="F12" s="14" t="n">
        <f aca="false">IFERROR(9日!K65,"")</f>
        <v>52</v>
      </c>
      <c r="G12" s="14" t="n">
        <f aca="false">IFERROR(9日!P65,"")</f>
        <v>103</v>
      </c>
      <c r="H12" s="14" t="n">
        <f aca="false">IFERROR(9日!T65,"")</f>
        <v>121</v>
      </c>
      <c r="I12" s="14" t="n">
        <f aca="false">IFERROR(9日!Y65,"")</f>
        <v>14</v>
      </c>
      <c r="J12" s="14" t="n">
        <f aca="false">IFERROR(9日!Y68,"")</f>
        <v>88</v>
      </c>
    </row>
    <row r="13" customFormat="false" ht="15" hidden="false" customHeight="false" outlineLevel="0" collapsed="false">
      <c r="A13" s="19" t="s">
        <v>46</v>
      </c>
      <c r="B13" s="15" t="n">
        <f aca="false">IFERROR(10日!B58,"")</f>
        <v>19</v>
      </c>
      <c r="C13" s="15" t="n">
        <f aca="false">IFERROR(10日!F58,"")</f>
        <v>160</v>
      </c>
      <c r="D13" s="13" t="n">
        <f aca="false">IFERROR(10日!J58,"")</f>
        <v>11.875</v>
      </c>
      <c r="E13" s="15" t="n">
        <f aca="false">IFERROR(10日!G65,"")</f>
        <v>5</v>
      </c>
      <c r="F13" s="15" t="n">
        <f aca="false">IFERROR(10日!K65,"")</f>
        <v>57</v>
      </c>
      <c r="G13" s="15" t="n">
        <f aca="false">IFERROR(10日!P65,"")</f>
        <v>77</v>
      </c>
      <c r="H13" s="15" t="n">
        <f aca="false">IFERROR(10日!T65,"")</f>
        <v>117</v>
      </c>
      <c r="I13" s="15" t="n">
        <f aca="false">IFERROR(10日!Y65,"")</f>
        <v>17</v>
      </c>
      <c r="J13" s="15" t="n">
        <f aca="false">IFERROR(10日!Y68,"")</f>
        <v>105</v>
      </c>
    </row>
    <row r="14" customFormat="false" ht="15" hidden="false" customHeight="false" outlineLevel="0" collapsed="false">
      <c r="A14" s="18" t="s">
        <v>47</v>
      </c>
      <c r="B14" s="14" t="n">
        <f aca="false">IFERROR(11日!B58,"")</f>
        <v>22</v>
      </c>
      <c r="C14" s="14" t="n">
        <f aca="false">IFERROR(11日!F58,"")</f>
        <v>251</v>
      </c>
      <c r="D14" s="23" t="n">
        <f aca="false">IFERROR(11日!J58,"")</f>
        <v>8.76494023904383</v>
      </c>
      <c r="E14" s="14" t="n">
        <f aca="false">IFERROR(11日!G65,"")</f>
        <v>4</v>
      </c>
      <c r="F14" s="14" t="n">
        <f aca="false">IFERROR(11日!K65,"")</f>
        <v>61</v>
      </c>
      <c r="G14" s="14" t="n">
        <f aca="false">IFERROR(11日!P65,"")</f>
        <v>113</v>
      </c>
      <c r="H14" s="14" t="n">
        <f aca="false">IFERROR(11日!T65,"")</f>
        <v>171</v>
      </c>
      <c r="I14" s="14" t="n">
        <f aca="false">IFERROR(11日!Y65,"")</f>
        <v>11</v>
      </c>
      <c r="J14" s="14" t="n">
        <f aca="false">IFERROR(11日!Y68,"")</f>
        <v>116</v>
      </c>
    </row>
    <row r="15" customFormat="false" ht="15" hidden="false" customHeight="false" outlineLevel="0" collapsed="false">
      <c r="A15" s="19" t="s">
        <v>48</v>
      </c>
      <c r="B15" s="15" t="n">
        <f aca="false">IFERROR(12日!B58,"")</f>
        <v>12</v>
      </c>
      <c r="C15" s="15" t="n">
        <f aca="false">IFERROR(12日!F58,"")</f>
        <v>285</v>
      </c>
      <c r="D15" s="13" t="n">
        <f aca="false">IFERROR(12日!J58,"")</f>
        <v>4.21052631578947</v>
      </c>
      <c r="E15" s="15" t="n">
        <f aca="false">IFERROR(12日!G65,"")</f>
        <v>6</v>
      </c>
      <c r="F15" s="15" t="n">
        <f aca="false">IFERROR(12日!K65,"")</f>
        <v>67</v>
      </c>
      <c r="G15" s="15" t="n">
        <f aca="false">IFERROR(12日!P65,"")</f>
        <v>109</v>
      </c>
      <c r="H15" s="15" t="n">
        <f aca="false">IFERROR(12日!T65,"")</f>
        <v>156</v>
      </c>
      <c r="I15" s="15" t="n">
        <f aca="false">IFERROR(12日!Y65,"")</f>
        <v>7</v>
      </c>
      <c r="J15" s="15" t="n">
        <f aca="false">IFERROR(12日!Y68,"")</f>
        <v>123</v>
      </c>
    </row>
    <row r="16" customFormat="false" ht="15" hidden="false" customHeight="false" outlineLevel="0" collapsed="false">
      <c r="A16" s="18" t="s">
        <v>49</v>
      </c>
      <c r="B16" s="14" t="n">
        <f aca="false">IFERROR(13日!B58,"")</f>
        <v>24</v>
      </c>
      <c r="C16" s="14" t="n">
        <f aca="false">IFERROR(13日!F58,"")</f>
        <v>238</v>
      </c>
      <c r="D16" s="23" t="n">
        <f aca="false">IFERROR(13日!J58,"")</f>
        <v>10.0840336134454</v>
      </c>
      <c r="E16" s="14" t="n">
        <f aca="false">IFERROR(13日!G65,"")</f>
        <v>7</v>
      </c>
      <c r="F16" s="14" t="n">
        <f aca="false">IFERROR(13日!K65,"")</f>
        <v>74</v>
      </c>
      <c r="G16" s="14" t="n">
        <f aca="false">IFERROR(13日!P65,"")</f>
        <v>118</v>
      </c>
      <c r="H16" s="14" t="n">
        <f aca="false">IFERROR(13日!T65,"")</f>
        <v>147</v>
      </c>
      <c r="I16" s="14" t="n">
        <f aca="false">IFERROR(13日!Y65,"")</f>
        <v>11</v>
      </c>
      <c r="J16" s="14" t="n">
        <f aca="false">IFERROR(13日!Y68,"")</f>
        <v>134</v>
      </c>
    </row>
    <row r="17" customFormat="false" ht="15" hidden="false" customHeight="false" outlineLevel="0" collapsed="false">
      <c r="A17" s="19" t="s">
        <v>50</v>
      </c>
      <c r="B17" s="15" t="n">
        <f aca="false">IFERROR(14日!B58,"")</f>
        <v>2</v>
      </c>
      <c r="C17" s="15" t="n">
        <f aca="false">IFERROR(14日!F58,"")</f>
        <v>278</v>
      </c>
      <c r="D17" s="13" t="n">
        <f aca="false">IFERROR(14日!J58,"")</f>
        <v>0.719424460431655</v>
      </c>
      <c r="E17" s="15" t="n">
        <f aca="false">IFERROR(14日!G65,"")</f>
        <v>8</v>
      </c>
      <c r="F17" s="15" t="n">
        <f aca="false">IFERROR(14日!K65,"")</f>
        <v>82</v>
      </c>
      <c r="G17" s="15" t="n">
        <f aca="false">IFERROR(14日!P65,"")</f>
        <v>83</v>
      </c>
      <c r="H17" s="15" t="n">
        <f aca="false">IFERROR(14日!T65,"")</f>
        <v>107</v>
      </c>
      <c r="I17" s="15" t="n">
        <f aca="false">IFERROR(14日!Y65,"")</f>
        <v>10</v>
      </c>
      <c r="J17" s="15" t="n">
        <f aca="false">IFERROR(14日!Y68,"")</f>
        <v>144</v>
      </c>
    </row>
    <row r="18" customFormat="false" ht="15" hidden="false" customHeight="false" outlineLevel="0" collapsed="false">
      <c r="A18" s="18" t="s">
        <v>51</v>
      </c>
      <c r="B18" s="14" t="n">
        <f aca="false">IFERROR(15日!B58,"")</f>
        <v>8</v>
      </c>
      <c r="C18" s="14" t="n">
        <f aca="false">IFERROR(15日!F58,"")</f>
        <v>260</v>
      </c>
      <c r="D18" s="23" t="n">
        <f aca="false">IFERROR(15日!J58,"")</f>
        <v>3.07692307692308</v>
      </c>
      <c r="E18" s="14" t="n">
        <f aca="false">IFERROR(15日!G65,"")</f>
        <v>8</v>
      </c>
      <c r="F18" s="14" t="n">
        <f aca="false">IFERROR(15日!K65,"")</f>
        <v>90</v>
      </c>
      <c r="G18" s="14" t="n">
        <f aca="false">IFERROR(15日!P65,"")</f>
        <v>89</v>
      </c>
      <c r="H18" s="14" t="n">
        <f aca="false">IFERROR(15日!T65,"")</f>
        <v>109</v>
      </c>
      <c r="I18" s="14" t="n">
        <f aca="false">IFERROR(15日!Y65,"")</f>
        <v>7</v>
      </c>
      <c r="J18" s="14" t="n">
        <f aca="false">IFERROR(15日!Y68,"")</f>
        <v>151</v>
      </c>
    </row>
    <row r="19" customFormat="false" ht="15" hidden="false" customHeight="false" outlineLevel="0" collapsed="false">
      <c r="A19" s="19" t="s">
        <v>52</v>
      </c>
      <c r="B19" s="15" t="n">
        <f aca="false">IFERROR(16日!B58,"")</f>
        <v>4</v>
      </c>
      <c r="C19" s="15" t="n">
        <f aca="false">IFERROR(16日!F58,"")</f>
        <v>274</v>
      </c>
      <c r="D19" s="13" t="n">
        <f aca="false">IFERROR(16日!J58,"")</f>
        <v>1.45985401459854</v>
      </c>
      <c r="E19" s="15" t="n">
        <f aca="false">IFERROR(16日!G65,"")</f>
        <v>9</v>
      </c>
      <c r="F19" s="15" t="n">
        <f aca="false">IFERROR(16日!K65,"")</f>
        <v>99</v>
      </c>
      <c r="G19" s="15" t="n">
        <f aca="false">IFERROR(16日!P65,"")</f>
        <v>118</v>
      </c>
      <c r="H19" s="15" t="n">
        <f aca="false">IFERROR(16日!T65,"")</f>
        <v>149</v>
      </c>
      <c r="I19" s="15" t="n">
        <f aca="false">IFERROR(16日!Y65,"")</f>
        <v>10</v>
      </c>
      <c r="J19" s="15" t="n">
        <f aca="false">IFERROR(16日!Y68,"")</f>
        <v>161</v>
      </c>
    </row>
    <row r="20" customFormat="false" ht="15" hidden="false" customHeight="false" outlineLevel="0" collapsed="false">
      <c r="A20" s="18" t="s">
        <v>53</v>
      </c>
      <c r="B20" s="14" t="n">
        <f aca="false">IFERROR(17日!B58,"")</f>
        <v>3</v>
      </c>
      <c r="C20" s="14" t="n">
        <f aca="false">IFERROR(17日!F58,"")</f>
        <v>208</v>
      </c>
      <c r="D20" s="23" t="n">
        <f aca="false">IFERROR(17日!J58,"")</f>
        <v>1.44230769230769</v>
      </c>
      <c r="E20" s="14" t="n">
        <f aca="false">IFERROR(17日!G65,"")</f>
        <v>8</v>
      </c>
      <c r="F20" s="14" t="n">
        <f aca="false">IFERROR(17日!K65,"")</f>
        <v>107</v>
      </c>
      <c r="G20" s="14" t="n">
        <f aca="false">IFERROR(17日!P65,"")</f>
        <v>65</v>
      </c>
      <c r="H20" s="14" t="n">
        <f aca="false">IFERROR(17日!T65,"")</f>
        <v>77</v>
      </c>
      <c r="I20" s="14" t="n">
        <f aca="false">IFERROR(17日!Y65,"")</f>
        <v>7</v>
      </c>
      <c r="J20" s="14" t="n">
        <f aca="false">IFERROR(17日!Y68,"")</f>
        <v>168</v>
      </c>
    </row>
    <row r="21" customFormat="false" ht="15" hidden="false" customHeight="false" outlineLevel="0" collapsed="false">
      <c r="A21" s="19" t="s">
        <v>54</v>
      </c>
      <c r="B21" s="15" t="n">
        <f aca="false">IFERROR(18日!B58,"")</f>
        <v>4</v>
      </c>
      <c r="C21" s="15" t="n">
        <f aca="false">IFERROR(18日!F58,"")</f>
        <v>196</v>
      </c>
      <c r="D21" s="13" t="n">
        <f aca="false">IFERROR(18日!J58,"")</f>
        <v>2.04081632653061</v>
      </c>
      <c r="E21" s="15" t="n">
        <f aca="false">IFERROR(18日!G65,"")</f>
        <v>5</v>
      </c>
      <c r="F21" s="15" t="n">
        <f aca="false">IFERROR(18日!K65,"")</f>
        <v>112</v>
      </c>
      <c r="G21" s="15" t="n">
        <f aca="false">IFERROR(18日!P65,"")</f>
        <v>63</v>
      </c>
      <c r="H21" s="15" t="n">
        <f aca="false">IFERROR(18日!T65,"")</f>
        <v>83</v>
      </c>
      <c r="I21" s="15" t="n">
        <f aca="false">IFERROR(18日!Y65,"")</f>
        <v>11</v>
      </c>
      <c r="J21" s="15" t="n">
        <f aca="false">IFERROR(18日!Y68,"")</f>
        <v>179</v>
      </c>
    </row>
    <row r="22" customFormat="false" ht="15" hidden="false" customHeight="false" outlineLevel="0" collapsed="false">
      <c r="A22" s="18" t="s">
        <v>55</v>
      </c>
      <c r="B22" s="14" t="n">
        <f aca="false">IFERROR(19日!B58,"")</f>
        <v>10</v>
      </c>
      <c r="C22" s="14" t="n">
        <f aca="false">IFERROR(19日!F58,"")</f>
        <v>64</v>
      </c>
      <c r="D22" s="23" t="n">
        <f aca="false">IFERROR(19日!J58,"")</f>
        <v>15.625</v>
      </c>
      <c r="E22" s="14" t="n">
        <f aca="false">IFERROR(19日!G65,"")</f>
        <v>6</v>
      </c>
      <c r="F22" s="14" t="n">
        <f aca="false">IFERROR(19日!K65,"")</f>
        <v>118</v>
      </c>
      <c r="G22" s="14" t="n">
        <f aca="false">IFERROR(19日!P65,"")</f>
        <v>73</v>
      </c>
      <c r="H22" s="14" t="n">
        <f aca="false">IFERROR(19日!T65,"")</f>
        <v>100</v>
      </c>
      <c r="I22" s="14" t="n">
        <f aca="false">IFERROR(19日!Y65,"")</f>
        <v>7</v>
      </c>
      <c r="J22" s="14" t="n">
        <f aca="false">IFERROR(19日!Y68,"")</f>
        <v>186</v>
      </c>
    </row>
    <row r="23" customFormat="false" ht="15" hidden="false" customHeight="false" outlineLevel="0" collapsed="false">
      <c r="A23" s="19" t="s">
        <v>56</v>
      </c>
      <c r="B23" s="15" t="n">
        <f aca="false">IFERROR(20日!B58,"")</f>
        <v>12</v>
      </c>
      <c r="C23" s="15" t="n">
        <f aca="false">IFERROR(20日!F58,"")</f>
        <v>231</v>
      </c>
      <c r="D23" s="13" t="n">
        <f aca="false">IFERROR(20日!J58,"")</f>
        <v>5.1948051948052</v>
      </c>
      <c r="E23" s="15" t="n">
        <f aca="false">IFERROR(20日!G65,"")</f>
        <v>4</v>
      </c>
      <c r="F23" s="15" t="n">
        <f aca="false">IFERROR(20日!K65,"")</f>
        <v>122</v>
      </c>
      <c r="G23" s="15" t="n">
        <f aca="false">IFERROR(20日!P65,"")</f>
        <v>60</v>
      </c>
      <c r="H23" s="15" t="n">
        <f aca="false">IFERROR(20日!T65,"")</f>
        <v>65</v>
      </c>
      <c r="I23" s="15" t="n">
        <f aca="false">IFERROR(20日!Y65,"")</f>
        <v>6</v>
      </c>
      <c r="J23" s="15" t="n">
        <f aca="false">IFERROR(20日!Y68,"")</f>
        <v>192</v>
      </c>
    </row>
    <row r="24" customFormat="false" ht="15" hidden="false" customHeight="false" outlineLevel="0" collapsed="false">
      <c r="A24" s="18" t="s">
        <v>57</v>
      </c>
      <c r="B24" s="14" t="n">
        <f aca="false">IFERROR(21日!B58,"")</f>
        <v>5</v>
      </c>
      <c r="C24" s="14" t="n">
        <f aca="false">IFERROR(21日!F58,"")</f>
        <v>292</v>
      </c>
      <c r="D24" s="23" t="n">
        <f aca="false">IFERROR(21日!J58,"")</f>
        <v>1.71232876712329</v>
      </c>
      <c r="E24" s="14" t="n">
        <f aca="false">IFERROR(21日!G65,"")</f>
        <v>0</v>
      </c>
      <c r="F24" s="14" t="n">
        <f aca="false">IFERROR(21日!K65,"")</f>
        <v>122</v>
      </c>
      <c r="G24" s="14" t="n">
        <f aca="false">IFERROR(21日!P65,"")</f>
        <v>71</v>
      </c>
      <c r="H24" s="14" t="n">
        <f aca="false">IFERROR(21日!T65,"")</f>
        <v>92</v>
      </c>
      <c r="I24" s="14" t="n">
        <f aca="false">IFERROR(21日!Y65,"")</f>
        <v>7</v>
      </c>
      <c r="J24" s="14" t="n">
        <f aca="false">IFERROR(21日!Y68,"")</f>
        <v>199</v>
      </c>
    </row>
    <row r="25" customFormat="false" ht="15" hidden="false" customHeight="false" outlineLevel="0" collapsed="false">
      <c r="A25" s="19" t="s">
        <v>58</v>
      </c>
      <c r="B25" s="15" t="n">
        <f aca="false">IFERROR(22日!B58,"")</f>
        <v>4</v>
      </c>
      <c r="C25" s="15" t="n">
        <f aca="false">IFERROR(22日!F58,"")</f>
        <v>297</v>
      </c>
      <c r="D25" s="13" t="n">
        <f aca="false">IFERROR(22日!J58,"")</f>
        <v>1.34680134680135</v>
      </c>
      <c r="E25" s="15" t="n">
        <f aca="false">IFERROR(22日!G65,"")</f>
        <v>8</v>
      </c>
      <c r="F25" s="15" t="n">
        <f aca="false">IFERROR(22日!K65,"")</f>
        <v>130</v>
      </c>
      <c r="G25" s="15" t="n">
        <f aca="false">IFERROR(22日!P65,"")</f>
        <v>69</v>
      </c>
      <c r="H25" s="15" t="n">
        <f aca="false">IFERROR(22日!T65,"")</f>
        <v>83</v>
      </c>
      <c r="I25" s="15" t="n">
        <f aca="false">IFERROR(22日!Y65,"")</f>
        <v>11</v>
      </c>
      <c r="J25" s="15" t="n">
        <f aca="false">IFERROR(22日!Y68,"")</f>
        <v>210</v>
      </c>
    </row>
    <row r="26" customFormat="false" ht="15" hidden="false" customHeight="false" outlineLevel="0" collapsed="false">
      <c r="A26" s="18" t="s">
        <v>59</v>
      </c>
      <c r="B26" s="14" t="n">
        <f aca="false">IFERROR(23日!B58,"")</f>
        <v>7</v>
      </c>
      <c r="C26" s="14" t="n">
        <f aca="false">IFERROR(23日!F58,"")</f>
        <v>339</v>
      </c>
      <c r="D26" s="23" t="n">
        <f aca="false">IFERROR(23日!J58,"")</f>
        <v>2.06489675516224</v>
      </c>
      <c r="E26" s="14" t="n">
        <f aca="false">IFERROR(23日!G65,"")</f>
        <v>4</v>
      </c>
      <c r="F26" s="14" t="n">
        <f aca="false">IFERROR(23日!K65,"")</f>
        <v>134</v>
      </c>
      <c r="G26" s="14" t="n">
        <f aca="false">IFERROR(23日!P65,"")</f>
        <v>62</v>
      </c>
      <c r="H26" s="14" t="n">
        <f aca="false">IFERROR(23日!T65,"")</f>
        <v>96</v>
      </c>
      <c r="I26" s="14" t="n">
        <f aca="false">IFERROR(23日!Y65,"")</f>
        <v>10</v>
      </c>
      <c r="J26" s="14" t="n">
        <f aca="false">IFERROR(23日!Y68,"")</f>
        <v>220</v>
      </c>
    </row>
    <row r="27" customFormat="false" ht="15" hidden="false" customHeight="false" outlineLevel="0" collapsed="false">
      <c r="A27" s="19" t="s">
        <v>60</v>
      </c>
      <c r="B27" s="15" t="n">
        <f aca="false">IFERROR(24日!B58,"")</f>
        <v>19</v>
      </c>
      <c r="C27" s="15" t="n">
        <f aca="false">IFERROR(24日!F58,"")</f>
        <v>270</v>
      </c>
      <c r="D27" s="13" t="n">
        <f aca="false">IFERROR(24日!J58,"")</f>
        <v>7.03703703703704</v>
      </c>
      <c r="E27" s="15" t="n">
        <f aca="false">IFERROR(24日!G65,"")</f>
        <v>6</v>
      </c>
      <c r="F27" s="15" t="n">
        <f aca="false">IFERROR(24日!K65,"")</f>
        <v>140</v>
      </c>
      <c r="G27" s="15" t="n">
        <f aca="false">IFERROR(24日!P65,"")</f>
        <v>104</v>
      </c>
      <c r="H27" s="15" t="n">
        <f aca="false">IFERROR(24日!T65,"")</f>
        <v>164</v>
      </c>
      <c r="I27" s="15" t="n">
        <f aca="false">IFERROR(24日!Y65,"")</f>
        <v>9</v>
      </c>
      <c r="J27" s="15" t="n">
        <f aca="false">IFERROR(24日!Y68,"")</f>
        <v>229</v>
      </c>
    </row>
    <row r="28" customFormat="false" ht="15" hidden="false" customHeight="false" outlineLevel="0" collapsed="false">
      <c r="A28" s="18" t="s">
        <v>61</v>
      </c>
      <c r="B28" s="14" t="n">
        <f aca="false">IFERROR(25日!B58,"")</f>
        <v>4</v>
      </c>
      <c r="C28" s="14" t="n">
        <f aca="false">IFERROR(25日!F58,"")</f>
        <v>209</v>
      </c>
      <c r="D28" s="23" t="n">
        <f aca="false">IFERROR(25日!J58,"")</f>
        <v>1.91387559808612</v>
      </c>
      <c r="E28" s="14" t="n">
        <f aca="false">IFERROR(25日!G65,"")</f>
        <v>6</v>
      </c>
      <c r="F28" s="14" t="n">
        <f aca="false">IFERROR(25日!K65,"")</f>
        <v>146</v>
      </c>
      <c r="G28" s="14" t="n">
        <f aca="false">IFERROR(25日!P65,"")</f>
        <v>99</v>
      </c>
      <c r="H28" s="14" t="n">
        <f aca="false">IFERROR(25日!T65,"")</f>
        <v>169</v>
      </c>
      <c r="I28" s="14" t="n">
        <f aca="false">IFERROR(25日!Y65,"")</f>
        <v>9</v>
      </c>
      <c r="J28" s="14" t="n">
        <f aca="false">IFERROR(25日!Y68,"")</f>
        <v>238</v>
      </c>
    </row>
    <row r="29" customFormat="false" ht="15" hidden="false" customHeight="false" outlineLevel="0" collapsed="false">
      <c r="A29" s="19" t="s">
        <v>62</v>
      </c>
      <c r="B29" s="15" t="n">
        <f aca="false">IFERROR(26日!B58,"")</f>
        <v>1</v>
      </c>
      <c r="C29" s="15" t="n">
        <f aca="false">IFERROR(26日!F58,"")</f>
        <v>80</v>
      </c>
      <c r="D29" s="13" t="n">
        <f aca="false">IFERROR(26日!J58,"")</f>
        <v>1.25</v>
      </c>
      <c r="E29" s="15" t="n">
        <f aca="false">IFERROR(26日!G65,"")</f>
        <v>7</v>
      </c>
      <c r="F29" s="15" t="n">
        <f aca="false">IFERROR(26日!K65,"")</f>
        <v>153</v>
      </c>
      <c r="G29" s="15" t="n">
        <f aca="false">IFERROR(26日!P65,"")</f>
        <v>96</v>
      </c>
      <c r="H29" s="15" t="n">
        <f aca="false">IFERROR(26日!T65,"")</f>
        <v>127</v>
      </c>
      <c r="I29" s="15" t="n">
        <f aca="false">IFERROR(26日!Y65,"")</f>
        <v>10</v>
      </c>
      <c r="J29" s="15" t="n">
        <f aca="false">IFERROR(26日!Y68,"")</f>
        <v>248</v>
      </c>
    </row>
    <row r="30" customFormat="false" ht="15" hidden="false" customHeight="false" outlineLevel="0" collapsed="false">
      <c r="A30" s="18" t="s">
        <v>63</v>
      </c>
      <c r="B30" s="14" t="n">
        <f aca="false">IFERROR(27日!B58,"")</f>
        <v>6</v>
      </c>
      <c r="C30" s="14" t="n">
        <f aca="false">IFERROR(27日!F58,"")</f>
        <v>57</v>
      </c>
      <c r="D30" s="23" t="n">
        <f aca="false">IFERROR(27日!J58,"")</f>
        <v>10.5263157894737</v>
      </c>
      <c r="E30" s="14" t="n">
        <f aca="false">IFERROR(27日!G65,"")</f>
        <v>7</v>
      </c>
      <c r="F30" s="14" t="n">
        <f aca="false">IFERROR(27日!K65,"")</f>
        <v>160</v>
      </c>
      <c r="G30" s="14" t="n">
        <f aca="false">IFERROR(27日!P65,"")</f>
        <v>72</v>
      </c>
      <c r="H30" s="14" t="n">
        <f aca="false">IFERROR(27日!T65,"")</f>
        <v>95</v>
      </c>
      <c r="I30" s="14" t="n">
        <f aca="false">IFERROR(27日!Y65,"")</f>
        <v>11</v>
      </c>
      <c r="J30" s="14" t="n">
        <f aca="false">IFERROR(27日!Y68,"")</f>
        <v>259</v>
      </c>
    </row>
    <row r="31" customFormat="false" ht="15" hidden="false" customHeight="false" outlineLevel="0" collapsed="false">
      <c r="A31" s="19" t="s">
        <v>64</v>
      </c>
      <c r="B31" s="15" t="n">
        <f aca="false">IFERROR(28日!B58,"")</f>
        <v>8</v>
      </c>
      <c r="C31" s="15" t="n">
        <f aca="false">IFERROR(28日!F58,"")</f>
        <v>255</v>
      </c>
      <c r="D31" s="13" t="n">
        <f aca="false">IFERROR(28日!J58,"")</f>
        <v>3.13725490196078</v>
      </c>
      <c r="E31" s="15" t="n">
        <f aca="false">IFERROR(28日!G65,"")</f>
        <v>2</v>
      </c>
      <c r="F31" s="15" t="n">
        <f aca="false">IFERROR(28日!K65,"")</f>
        <v>162</v>
      </c>
      <c r="G31" s="15" t="n">
        <f aca="false">IFERROR(28日!P65,"")</f>
        <v>76</v>
      </c>
      <c r="H31" s="15" t="n">
        <f aca="false">IFERROR(28日!T65,"")</f>
        <v>104</v>
      </c>
      <c r="I31" s="15" t="n">
        <f aca="false">IFERROR(28日!Y65,"")</f>
        <v>3</v>
      </c>
      <c r="J31" s="15" t="n">
        <f aca="false">IFERROR(28日!Y68,"")</f>
        <v>262</v>
      </c>
    </row>
    <row r="32" customFormat="false" ht="15" hidden="false" customHeight="false" outlineLevel="0" collapsed="false">
      <c r="A32" s="18" t="s">
        <v>65</v>
      </c>
      <c r="B32" s="14" t="n">
        <f aca="false">IFERROR(29日!B58,"")</f>
        <v>14</v>
      </c>
      <c r="C32" s="14" t="n">
        <f aca="false">IFERROR(29日!F58,"")</f>
        <v>181</v>
      </c>
      <c r="D32" s="23" t="n">
        <f aca="false">IFERROR(29日!J58,"")</f>
        <v>7.73480662983425</v>
      </c>
      <c r="E32" s="14" t="n">
        <f aca="false">IFERROR(29日!G65,"")</f>
        <v>6</v>
      </c>
      <c r="F32" s="14" t="n">
        <f aca="false">IFERROR(29日!K65,"")</f>
        <v>168</v>
      </c>
      <c r="G32" s="14" t="n">
        <f aca="false">IFERROR(29日!P65,"")</f>
        <v>67</v>
      </c>
      <c r="H32" s="14" t="n">
        <f aca="false">IFERROR(29日!T65,"")</f>
        <v>92</v>
      </c>
      <c r="I32" s="14" t="n">
        <f aca="false">IFERROR(29日!Y65,"")</f>
        <v>11</v>
      </c>
      <c r="J32" s="14" t="n">
        <f aca="false">IFERROR(29日!Y68,"")</f>
        <v>273</v>
      </c>
    </row>
    <row r="33" customFormat="false" ht="15" hidden="false" customHeight="false" outlineLevel="0" collapsed="false">
      <c r="A33" s="19" t="s">
        <v>66</v>
      </c>
      <c r="B33" s="15" t="n">
        <f aca="false">IFERROR(30日!B58,"")</f>
        <v>11</v>
      </c>
      <c r="C33" s="15" t="n">
        <f aca="false">IFERROR(30日!F58,"")</f>
        <v>173</v>
      </c>
      <c r="D33" s="13" t="n">
        <f aca="false">IFERROR(30日!J58,"")</f>
        <v>6.35838150289017</v>
      </c>
      <c r="E33" s="15" t="n">
        <f aca="false">IFERROR(30日!G65,"")</f>
        <v>0</v>
      </c>
      <c r="F33" s="15" t="n">
        <f aca="false">IFERROR(30日!K65,"")</f>
        <v>168</v>
      </c>
      <c r="G33" s="15" t="n">
        <f aca="false">IFERROR(30日!P65,"")</f>
        <v>78</v>
      </c>
      <c r="H33" s="15" t="n">
        <f aca="false">IFERROR(30日!T65,"")</f>
        <v>82</v>
      </c>
      <c r="I33" s="15" t="n">
        <f aca="false">IFERROR(30日!Y65,"")</f>
        <v>4</v>
      </c>
      <c r="J33" s="15" t="n">
        <f aca="false">IFERROR(30日!Y68,"")</f>
        <v>277</v>
      </c>
    </row>
    <row r="34" customFormat="false" ht="15" hidden="false" customHeight="false" outlineLevel="0" collapsed="false">
      <c r="A34" s="18" t="s">
        <v>67</v>
      </c>
      <c r="B34" s="14" t="n">
        <f aca="false">IFERROR(31日!B58,"")</f>
        <v>9</v>
      </c>
      <c r="C34" s="14" t="n">
        <f aca="false">IFERROR(31日!F58,"")</f>
        <v>244</v>
      </c>
      <c r="D34" s="23" t="n">
        <f aca="false">IFERROR(31日!J58,"")</f>
        <v>3.68852459016393</v>
      </c>
      <c r="E34" s="14" t="n">
        <f aca="false">IFERROR(31日!G65,"")</f>
        <v>7</v>
      </c>
      <c r="F34" s="14" t="n">
        <f aca="false">IFERROR(31日!K65,"")</f>
        <v>175</v>
      </c>
      <c r="G34" s="14" t="n">
        <f aca="false">IFERROR(31日!P65,"")</f>
        <v>76</v>
      </c>
      <c r="H34" s="14" t="n">
        <f aca="false">IFERROR(31日!T65,"")</f>
        <v>91</v>
      </c>
      <c r="I34" s="14" t="n">
        <f aca="false">IFERROR(31日!Y65,"")</f>
        <v>9</v>
      </c>
      <c r="J34" s="14" t="n">
        <f aca="false">IFERROR(31日!Y68,"")</f>
        <v>286</v>
      </c>
    </row>
    <row r="35" customFormat="false" ht="15" hidden="false" customHeight="false" outlineLevel="0" collapsed="false">
      <c r="A35" s="20" t="s">
        <v>68</v>
      </c>
      <c r="B35" s="22" t="n">
        <f aca="false">SUM(B4:B34)</f>
        <v>429</v>
      </c>
      <c r="C35" s="22" t="n">
        <f aca="false">SUM(C4:C34)</f>
        <v>7203</v>
      </c>
      <c r="D35" s="24" t="n">
        <f aca="false">IFERROR(AVERAGE(D4:D34),"")</f>
        <v>6.53306047237706</v>
      </c>
      <c r="E35" s="22" t="n">
        <f aca="false">SUM(E4:E34)</f>
        <v>175</v>
      </c>
      <c r="F35" s="22"/>
      <c r="G35" s="22" t="n">
        <f aca="false">SUM(G4:G34)</f>
        <v>2939</v>
      </c>
      <c r="H35" s="22" t="n">
        <f aca="false">SUM(H4:H34)</f>
        <v>3960</v>
      </c>
      <c r="I35" s="22" t="n">
        <f aca="false">SUM(I4:I34)</f>
        <v>286</v>
      </c>
      <c r="J3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4"/>
  </cols>
  <sheetData>
    <row r="1" customFormat="false" ht="21.75" hidden="false" customHeight="true" outlineLevel="0" collapsed="false">
      <c r="A1" s="16" t="s">
        <v>92</v>
      </c>
    </row>
    <row r="2" customFormat="false" ht="15" hidden="false" customHeight="false" outlineLevel="0" collapsed="false">
      <c r="A2" s="3" t="s">
        <v>23</v>
      </c>
    </row>
    <row r="3" customFormat="false" ht="30" hidden="false" customHeight="true" outlineLevel="0" collapsed="false">
      <c r="A3" s="6" t="s">
        <v>24</v>
      </c>
      <c r="B3" s="6" t="s">
        <v>93</v>
      </c>
      <c r="C3" s="6" t="s">
        <v>94</v>
      </c>
      <c r="D3" s="6" t="s">
        <v>95</v>
      </c>
      <c r="E3" s="6" t="s">
        <v>96</v>
      </c>
      <c r="F3" s="6" t="s">
        <v>97</v>
      </c>
      <c r="G3" s="6" t="s">
        <v>98</v>
      </c>
      <c r="H3" s="6" t="s">
        <v>99</v>
      </c>
      <c r="I3" s="6" t="s">
        <v>100</v>
      </c>
      <c r="J3" s="6" t="s">
        <v>101</v>
      </c>
      <c r="K3" s="6" t="s">
        <v>102</v>
      </c>
      <c r="L3" s="6" t="s">
        <v>103</v>
      </c>
      <c r="M3" s="6" t="s">
        <v>104</v>
      </c>
    </row>
    <row r="4" customFormat="false" ht="15" hidden="false" customHeight="false" outlineLevel="0" collapsed="false">
      <c r="A4" s="18" t="s">
        <v>37</v>
      </c>
      <c r="B4" s="10" t="n">
        <f aca="false">IFERROR(1日!G75,"")</f>
        <v>0</v>
      </c>
      <c r="C4" s="10" t="n">
        <f aca="false">IFERROR(1日!K75,"")</f>
        <v>-0.0225563909774422</v>
      </c>
      <c r="D4" s="10" t="n">
        <f aca="false">IFERROR(1日!O75,"")</f>
        <v>0.0225563909774422</v>
      </c>
      <c r="E4" s="10" t="n">
        <f aca="false">IFERROR(1日!S75,"")</f>
        <v>0</v>
      </c>
      <c r="F4" s="10" t="n">
        <f aca="false">IFERROR(1日!G76,"")</f>
        <v>378.318</v>
      </c>
      <c r="G4" s="10" t="n">
        <f aca="false">IFERROR(1日!K76,"")</f>
        <v>408.828522920204</v>
      </c>
      <c r="H4" s="10" t="n">
        <f aca="false">IFERROR(1日!O76,"")</f>
        <v>-30.5105229202038</v>
      </c>
      <c r="I4" s="10" t="n">
        <f aca="false">IFERROR(1日!S76,"")</f>
        <v>378.318</v>
      </c>
      <c r="J4" s="10" t="n">
        <f aca="false">IFERROR(1日!G77,"")</f>
        <v>120.4</v>
      </c>
      <c r="K4" s="10" t="n">
        <f aca="false">IFERROR(1日!K77,"")</f>
        <v>142.105263157895</v>
      </c>
      <c r="L4" s="10" t="n">
        <f aca="false">IFERROR(1日!O77,"")</f>
        <v>-21.7052631578947</v>
      </c>
      <c r="M4" s="10" t="n">
        <f aca="false">IFERROR(1日!S77,"")</f>
        <v>120.4</v>
      </c>
    </row>
    <row r="5" customFormat="false" ht="15" hidden="false" customHeight="false" outlineLevel="0" collapsed="false">
      <c r="A5" s="19" t="s">
        <v>38</v>
      </c>
      <c r="B5" s="8" t="n">
        <f aca="false">IFERROR(2日!G75,"")</f>
        <v>0</v>
      </c>
      <c r="C5" s="8" t="n">
        <f aca="false">IFERROR(2日!K75,"")</f>
        <v>0</v>
      </c>
      <c r="D5" s="8" t="n">
        <f aca="false">IFERROR(2日!O75,"")</f>
        <v>0</v>
      </c>
      <c r="E5" s="8" t="n">
        <f aca="false">IFERROR(2日!S75,"")</f>
        <v>0</v>
      </c>
      <c r="F5" s="8" t="n">
        <f aca="false">IFERROR(2日!G76,"")</f>
        <v>412.827</v>
      </c>
      <c r="G5" s="8" t="n">
        <f aca="false">IFERROR(2日!K76,"")</f>
        <v>408.828522920204</v>
      </c>
      <c r="H5" s="8" t="n">
        <f aca="false">IFERROR(2日!O76,"")</f>
        <v>3.99847707979626</v>
      </c>
      <c r="I5" s="8" t="n">
        <f aca="false">IFERROR(2日!S76,"")</f>
        <v>791.145</v>
      </c>
      <c r="J5" s="8" t="n">
        <f aca="false">IFERROR(2日!G77,"")</f>
        <v>111.2</v>
      </c>
      <c r="K5" s="8" t="n">
        <f aca="false">IFERROR(2日!K77,"")</f>
        <v>142.105263157895</v>
      </c>
      <c r="L5" s="8" t="n">
        <f aca="false">IFERROR(2日!O77,"")</f>
        <v>-30.9052631578947</v>
      </c>
      <c r="M5" s="8" t="n">
        <f aca="false">IFERROR(2日!S77,"")</f>
        <v>231.7</v>
      </c>
    </row>
    <row r="6" customFormat="false" ht="15" hidden="false" customHeight="false" outlineLevel="0" collapsed="false">
      <c r="A6" s="18" t="s">
        <v>39</v>
      </c>
      <c r="B6" s="10" t="n">
        <f aca="false">IFERROR(3日!G75,"")</f>
        <v>23.029</v>
      </c>
      <c r="C6" s="10" t="n">
        <f aca="false">IFERROR(3日!K75,"")</f>
        <v>0</v>
      </c>
      <c r="D6" s="10" t="n">
        <f aca="false">IFERROR(3日!O75,"")</f>
        <v>23.029</v>
      </c>
      <c r="E6" s="10" t="n">
        <f aca="false">IFERROR(3日!S75,"")</f>
        <v>23.029</v>
      </c>
      <c r="F6" s="10" t="n">
        <f aca="false">IFERROR(3日!G76,"")</f>
        <v>383.112</v>
      </c>
      <c r="G6" s="10" t="n">
        <f aca="false">IFERROR(3日!K76,"")</f>
        <v>408.828522920204</v>
      </c>
      <c r="H6" s="10" t="n">
        <f aca="false">IFERROR(3日!O76,"")</f>
        <v>-25.7165229202037</v>
      </c>
      <c r="I6" s="10" t="n">
        <f aca="false">IFERROR(3日!S76,"")</f>
        <v>1174.257</v>
      </c>
      <c r="J6" s="10" t="n">
        <f aca="false">IFERROR(3日!G77,"")</f>
        <v>200.9</v>
      </c>
      <c r="K6" s="10" t="n">
        <f aca="false">IFERROR(3日!K77,"")</f>
        <v>142.105263157895</v>
      </c>
      <c r="L6" s="10" t="n">
        <f aca="false">IFERROR(3日!O77,"")</f>
        <v>58.7947368421053</v>
      </c>
      <c r="M6" s="10" t="n">
        <f aca="false">IFERROR(3日!S77,"")</f>
        <v>432.7</v>
      </c>
    </row>
    <row r="7" customFormat="false" ht="15" hidden="false" customHeight="false" outlineLevel="0" collapsed="false">
      <c r="A7" s="19" t="s">
        <v>40</v>
      </c>
      <c r="B7" s="8" t="n">
        <f aca="false">IFERROR(4日!G75,"")</f>
        <v>19.95</v>
      </c>
      <c r="C7" s="8" t="n">
        <f aca="false">IFERROR(4日!K75,"")</f>
        <v>110.977443609023</v>
      </c>
      <c r="D7" s="8" t="n">
        <f aca="false">IFERROR(4日!O75,"")</f>
        <v>-91.0274436090226</v>
      </c>
      <c r="E7" s="8" t="n">
        <f aca="false">IFERROR(4日!S75,"")</f>
        <v>42.979</v>
      </c>
      <c r="F7" s="8" t="n">
        <f aca="false">IFERROR(4日!G76,"")</f>
        <v>385.191</v>
      </c>
      <c r="G7" s="8" t="n">
        <f aca="false">IFERROR(4日!K76,"")</f>
        <v>408.828522920204</v>
      </c>
      <c r="H7" s="8" t="n">
        <f aca="false">IFERROR(4日!O76,"")</f>
        <v>-23.6375229202038</v>
      </c>
      <c r="I7" s="8" t="n">
        <f aca="false">IFERROR(4日!S76,"")</f>
        <v>1559.448</v>
      </c>
      <c r="J7" s="8" t="n">
        <f aca="false">IFERROR(4日!G77,"")</f>
        <v>221.1</v>
      </c>
      <c r="K7" s="8" t="n">
        <f aca="false">IFERROR(4日!K77,"")</f>
        <v>142.105263157895</v>
      </c>
      <c r="L7" s="8" t="n">
        <f aca="false">IFERROR(4日!O77,"")</f>
        <v>78.9947368421053</v>
      </c>
      <c r="M7" s="8" t="n">
        <f aca="false">IFERROR(4日!S77,"")</f>
        <v>653.8</v>
      </c>
    </row>
    <row r="8" customFormat="false" ht="15" hidden="false" customHeight="false" outlineLevel="0" collapsed="false">
      <c r="A8" s="18" t="s">
        <v>41</v>
      </c>
      <c r="B8" s="10" t="n">
        <f aca="false">IFERROR(5日!G75,"")</f>
        <v>0</v>
      </c>
      <c r="C8" s="10" t="n">
        <f aca="false">IFERROR(5日!K75,"")</f>
        <v>0</v>
      </c>
      <c r="D8" s="10" t="n">
        <f aca="false">IFERROR(5日!O75,"")</f>
        <v>0</v>
      </c>
      <c r="E8" s="10" t="n">
        <f aca="false">IFERROR(5日!S75,"")</f>
        <v>42.979</v>
      </c>
      <c r="F8" s="10" t="n">
        <f aca="false">IFERROR(5日!G76,"")</f>
        <v>401.316</v>
      </c>
      <c r="G8" s="10" t="n">
        <f aca="false">IFERROR(5日!K76,"")</f>
        <v>408.828522920204</v>
      </c>
      <c r="H8" s="10" t="n">
        <f aca="false">IFERROR(5日!O76,"")</f>
        <v>-7.51252292020376</v>
      </c>
      <c r="I8" s="10" t="n">
        <f aca="false">IFERROR(5日!S76,"")</f>
        <v>1960.764</v>
      </c>
      <c r="J8" s="10" t="n">
        <f aca="false">IFERROR(5日!G77,"")</f>
        <v>152</v>
      </c>
      <c r="K8" s="10" t="n">
        <f aca="false">IFERROR(5日!K77,"")</f>
        <v>142.105263157895</v>
      </c>
      <c r="L8" s="10" t="n">
        <f aca="false">IFERROR(5日!O77,"")</f>
        <v>9.89473684210526</v>
      </c>
      <c r="M8" s="10" t="n">
        <f aca="false">IFERROR(5日!S77,"")</f>
        <v>805.8</v>
      </c>
    </row>
    <row r="9" customFormat="false" ht="15" hidden="false" customHeight="false" outlineLevel="0" collapsed="false">
      <c r="A9" s="19" t="s">
        <v>42</v>
      </c>
      <c r="B9" s="8" t="n">
        <f aca="false">IFERROR(6日!G75,"")</f>
        <v>0</v>
      </c>
      <c r="C9" s="8" t="n">
        <f aca="false">IFERROR(6日!K75,"")</f>
        <v>0</v>
      </c>
      <c r="D9" s="8" t="n">
        <f aca="false">IFERROR(6日!O75,"")</f>
        <v>0</v>
      </c>
      <c r="E9" s="8" t="n">
        <f aca="false">IFERROR(6日!S75,"")</f>
        <v>42.979</v>
      </c>
      <c r="F9" s="8" t="n">
        <f aca="false">IFERROR(6日!G76,"")</f>
        <v>360.968</v>
      </c>
      <c r="G9" s="8" t="n">
        <f aca="false">IFERROR(6日!K76,"")</f>
        <v>408.828522920204</v>
      </c>
      <c r="H9" s="8" t="n">
        <f aca="false">IFERROR(6日!O76,"")</f>
        <v>-47.8605229202037</v>
      </c>
      <c r="I9" s="8" t="n">
        <f aca="false">IFERROR(6日!S76,"")</f>
        <v>2321.732</v>
      </c>
      <c r="J9" s="8" t="n">
        <f aca="false">IFERROR(6日!G77,"")</f>
        <v>167.7</v>
      </c>
      <c r="K9" s="8" t="n">
        <f aca="false">IFERROR(6日!K77,"")</f>
        <v>142.105263157895</v>
      </c>
      <c r="L9" s="8" t="n">
        <f aca="false">IFERROR(6日!O77,"")</f>
        <v>25.5947368421053</v>
      </c>
      <c r="M9" s="8" t="n">
        <f aca="false">IFERROR(6日!S77,"")</f>
        <v>973.4</v>
      </c>
    </row>
    <row r="10" customFormat="false" ht="15" hidden="false" customHeight="false" outlineLevel="0" collapsed="false">
      <c r="A10" s="18" t="s">
        <v>43</v>
      </c>
      <c r="B10" s="10" t="n">
        <f aca="false">IFERROR(7日!G75,"")</f>
        <v>0</v>
      </c>
      <c r="C10" s="10" t="n">
        <f aca="false">IFERROR(7日!K75,"")</f>
        <v>0</v>
      </c>
      <c r="D10" s="10" t="n">
        <f aca="false">IFERROR(7日!O75,"")</f>
        <v>0</v>
      </c>
      <c r="E10" s="10" t="n">
        <f aca="false">IFERROR(7日!S75,"")</f>
        <v>42.979</v>
      </c>
      <c r="F10" s="10" t="n">
        <f aca="false">IFERROR(7日!G76,"")</f>
        <v>360.418</v>
      </c>
      <c r="G10" s="10" t="n">
        <f aca="false">IFERROR(7日!K76,"")</f>
        <v>408.828522920204</v>
      </c>
      <c r="H10" s="10" t="n">
        <f aca="false">IFERROR(7日!O76,"")</f>
        <v>-48.4105229202037</v>
      </c>
      <c r="I10" s="10" t="n">
        <f aca="false">IFERROR(7日!S76,"")</f>
        <v>2682.15</v>
      </c>
      <c r="J10" s="10" t="n">
        <f aca="false">IFERROR(7日!G77,"")</f>
        <v>141.2</v>
      </c>
      <c r="K10" s="10" t="n">
        <f aca="false">IFERROR(7日!K77,"")</f>
        <v>142.105263157895</v>
      </c>
      <c r="L10" s="10" t="n">
        <f aca="false">IFERROR(7日!O77,"")</f>
        <v>-0.905263157894751</v>
      </c>
      <c r="M10" s="10" t="n">
        <f aca="false">IFERROR(7日!S77,"")</f>
        <v>1114.6</v>
      </c>
    </row>
    <row r="11" customFormat="false" ht="15" hidden="false" customHeight="false" outlineLevel="0" collapsed="false">
      <c r="A11" s="19" t="s">
        <v>44</v>
      </c>
      <c r="B11" s="8" t="n">
        <f aca="false">IFERROR(8日!G75,"")</f>
        <v>0</v>
      </c>
      <c r="C11" s="8" t="n">
        <f aca="false">IFERROR(8日!K75,"")</f>
        <v>0</v>
      </c>
      <c r="D11" s="8" t="n">
        <f aca="false">IFERROR(8日!O75,"")</f>
        <v>0</v>
      </c>
      <c r="E11" s="8" t="n">
        <f aca="false">IFERROR(8日!S75,"")</f>
        <v>42.979</v>
      </c>
      <c r="F11" s="8" t="n">
        <f aca="false">IFERROR(8日!G76,"")</f>
        <v>452.284</v>
      </c>
      <c r="G11" s="8" t="n">
        <f aca="false">IFERROR(8日!K76,"")</f>
        <v>408.828522920204</v>
      </c>
      <c r="H11" s="8" t="n">
        <f aca="false">IFERROR(8日!O76,"")</f>
        <v>43.4554770797963</v>
      </c>
      <c r="I11" s="8" t="n">
        <f aca="false">IFERROR(8日!S76,"")</f>
        <v>3134.434</v>
      </c>
      <c r="J11" s="8" t="n">
        <f aca="false">IFERROR(8日!G77,"")</f>
        <v>148</v>
      </c>
      <c r="K11" s="8" t="n">
        <f aca="false">IFERROR(8日!K77,"")</f>
        <v>142.105263157895</v>
      </c>
      <c r="L11" s="8" t="n">
        <f aca="false">IFERROR(8日!O77,"")</f>
        <v>5.89473684210526</v>
      </c>
      <c r="M11" s="8" t="n">
        <f aca="false">IFERROR(8日!S77,"")</f>
        <v>1262.6</v>
      </c>
    </row>
    <row r="12" customFormat="false" ht="15" hidden="false" customHeight="false" outlineLevel="0" collapsed="false">
      <c r="A12" s="18" t="s">
        <v>45</v>
      </c>
      <c r="B12" s="10" t="n">
        <f aca="false">IFERROR(9日!G75,"")</f>
        <v>0</v>
      </c>
      <c r="C12" s="10" t="n">
        <f aca="false">IFERROR(9日!K75,"")</f>
        <v>0</v>
      </c>
      <c r="D12" s="10" t="n">
        <f aca="false">IFERROR(9日!O75,"")</f>
        <v>0</v>
      </c>
      <c r="E12" s="10" t="n">
        <f aca="false">IFERROR(9日!S75,"")</f>
        <v>42.979</v>
      </c>
      <c r="F12" s="10" t="n">
        <f aca="false">IFERROR(9日!G76,"")</f>
        <v>464.324</v>
      </c>
      <c r="G12" s="10" t="n">
        <f aca="false">IFERROR(9日!K76,"")</f>
        <v>408.828522920204</v>
      </c>
      <c r="H12" s="10" t="n">
        <f aca="false">IFERROR(9日!O76,"")</f>
        <v>55.4954770797963</v>
      </c>
      <c r="I12" s="10" t="n">
        <f aca="false">IFERROR(9日!S76,"")</f>
        <v>3598.758</v>
      </c>
      <c r="J12" s="10" t="n">
        <f aca="false">IFERROR(9日!G77,"")</f>
        <v>142.7</v>
      </c>
      <c r="K12" s="10" t="n">
        <f aca="false">IFERROR(9日!K77,"")</f>
        <v>142.105263157895</v>
      </c>
      <c r="L12" s="10" t="n">
        <f aca="false">IFERROR(9日!O77,"")</f>
        <v>0.594736842105249</v>
      </c>
      <c r="M12" s="10" t="n">
        <f aca="false">IFERROR(9日!S77,"")</f>
        <v>1405.3</v>
      </c>
    </row>
    <row r="13" customFormat="false" ht="15" hidden="false" customHeight="false" outlineLevel="0" collapsed="false">
      <c r="A13" s="19" t="s">
        <v>46</v>
      </c>
      <c r="B13" s="8" t="n">
        <f aca="false">IFERROR(10日!G75,"")</f>
        <v>0</v>
      </c>
      <c r="C13" s="8" t="n">
        <f aca="false">IFERROR(10日!K75,"")</f>
        <v>0</v>
      </c>
      <c r="D13" s="8" t="n">
        <f aca="false">IFERROR(10日!O75,"")</f>
        <v>0</v>
      </c>
      <c r="E13" s="8" t="n">
        <f aca="false">IFERROR(10日!S75,"")</f>
        <v>42.979</v>
      </c>
      <c r="F13" s="8" t="n">
        <f aca="false">IFERROR(10日!G76,"")</f>
        <v>436.318</v>
      </c>
      <c r="G13" s="8" t="n">
        <f aca="false">IFERROR(10日!K76,"")</f>
        <v>408.828522920204</v>
      </c>
      <c r="H13" s="8" t="n">
        <f aca="false">IFERROR(10日!O76,"")</f>
        <v>27.4894770797962</v>
      </c>
      <c r="I13" s="8" t="n">
        <f aca="false">IFERROR(10日!S76,"")</f>
        <v>4035.076</v>
      </c>
      <c r="J13" s="8" t="n">
        <f aca="false">IFERROR(10日!G77,"")</f>
        <v>131.6</v>
      </c>
      <c r="K13" s="8" t="n">
        <f aca="false">IFERROR(10日!K77,"")</f>
        <v>142.105263157895</v>
      </c>
      <c r="L13" s="8" t="n">
        <f aca="false">IFERROR(10日!O77,"")</f>
        <v>-10.5052631578947</v>
      </c>
      <c r="M13" s="8" t="n">
        <f aca="false">IFERROR(10日!S77,"")</f>
        <v>1536.9</v>
      </c>
    </row>
    <row r="14" customFormat="false" ht="15" hidden="false" customHeight="false" outlineLevel="0" collapsed="false">
      <c r="A14" s="18" t="s">
        <v>47</v>
      </c>
      <c r="B14" s="10" t="n">
        <f aca="false">IFERROR(11日!G75,"")</f>
        <v>54.03</v>
      </c>
      <c r="C14" s="10" t="n">
        <f aca="false">IFERROR(11日!K75,"")</f>
        <v>110.977443609023</v>
      </c>
      <c r="D14" s="10" t="n">
        <f aca="false">IFERROR(11日!O75,"")</f>
        <v>-56.9474436090226</v>
      </c>
      <c r="E14" s="10" t="n">
        <f aca="false">IFERROR(11日!S75,"")</f>
        <v>97.009</v>
      </c>
      <c r="F14" s="10" t="n">
        <f aca="false">IFERROR(11日!G76,"")</f>
        <v>384.736</v>
      </c>
      <c r="G14" s="10" t="n">
        <f aca="false">IFERROR(11日!K76,"")</f>
        <v>408.828522920204</v>
      </c>
      <c r="H14" s="10" t="n">
        <f aca="false">IFERROR(11日!O76,"")</f>
        <v>-24.0925229202038</v>
      </c>
      <c r="I14" s="10" t="n">
        <f aca="false">IFERROR(11日!S76,"")</f>
        <v>4419.812</v>
      </c>
      <c r="J14" s="10" t="n">
        <f aca="false">IFERROR(11日!G77,"")</f>
        <v>202.3</v>
      </c>
      <c r="K14" s="10" t="n">
        <f aca="false">IFERROR(11日!K77,"")</f>
        <v>142.105263157895</v>
      </c>
      <c r="L14" s="10" t="n">
        <f aca="false">IFERROR(11日!O77,"")</f>
        <v>60.1947368421053</v>
      </c>
      <c r="M14" s="10" t="n">
        <f aca="false">IFERROR(11日!S77,"")</f>
        <v>1739</v>
      </c>
    </row>
    <row r="15" customFormat="false" ht="15" hidden="false" customHeight="false" outlineLevel="0" collapsed="false">
      <c r="A15" s="19" t="s">
        <v>48</v>
      </c>
      <c r="B15" s="8" t="n">
        <f aca="false">IFERROR(12日!G75,"")</f>
        <v>118.788</v>
      </c>
      <c r="C15" s="8" t="n">
        <f aca="false">IFERROR(12日!K75,"")</f>
        <v>110.977443609023</v>
      </c>
      <c r="D15" s="8" t="n">
        <f aca="false">IFERROR(12日!O75,"")</f>
        <v>7.81055639097744</v>
      </c>
      <c r="E15" s="8" t="n">
        <f aca="false">IFERROR(12日!S75,"")</f>
        <v>215.797</v>
      </c>
      <c r="F15" s="8" t="n">
        <f aca="false">IFERROR(12日!G76,"")</f>
        <v>528.58</v>
      </c>
      <c r="G15" s="8" t="n">
        <f aca="false">IFERROR(12日!K76,"")</f>
        <v>408.828522920204</v>
      </c>
      <c r="H15" s="8" t="n">
        <f aca="false">IFERROR(12日!O76,"")</f>
        <v>119.751477079796</v>
      </c>
      <c r="I15" s="8" t="n">
        <f aca="false">IFERROR(12日!S76,"")</f>
        <v>4948.392</v>
      </c>
      <c r="J15" s="8" t="n">
        <f aca="false">IFERROR(12日!G77,"")</f>
        <v>187.4</v>
      </c>
      <c r="K15" s="8" t="n">
        <f aca="false">IFERROR(12日!K77,"")</f>
        <v>142.105263157895</v>
      </c>
      <c r="L15" s="8" t="n">
        <f aca="false">IFERROR(12日!O77,"")</f>
        <v>45.2947368421053</v>
      </c>
      <c r="M15" s="8" t="n">
        <f aca="false">IFERROR(12日!S77,"")</f>
        <v>1926.4</v>
      </c>
    </row>
    <row r="16" customFormat="false" ht="15" hidden="false" customHeight="false" outlineLevel="0" collapsed="false">
      <c r="A16" s="18" t="s">
        <v>49</v>
      </c>
      <c r="B16" s="10" t="n">
        <f aca="false">IFERROR(13日!G75,"")</f>
        <v>133.203</v>
      </c>
      <c r="C16" s="10" t="n">
        <f aca="false">IFERROR(13日!K75,"")</f>
        <v>110.977443609023</v>
      </c>
      <c r="D16" s="10" t="n">
        <f aca="false">IFERROR(13日!O75,"")</f>
        <v>22.2255563909774</v>
      </c>
      <c r="E16" s="10" t="n">
        <f aca="false">IFERROR(13日!S75,"")</f>
        <v>349</v>
      </c>
      <c r="F16" s="10" t="n">
        <f aca="false">IFERROR(13日!G76,"")</f>
        <v>459.621</v>
      </c>
      <c r="G16" s="10" t="n">
        <f aca="false">IFERROR(13日!K76,"")</f>
        <v>408.828522920204</v>
      </c>
      <c r="H16" s="10" t="n">
        <f aca="false">IFERROR(13日!O76,"")</f>
        <v>50.7924770797962</v>
      </c>
      <c r="I16" s="10" t="n">
        <f aca="false">IFERROR(13日!S76,"")</f>
        <v>5408.013</v>
      </c>
      <c r="J16" s="10" t="n">
        <f aca="false">IFERROR(13日!G77,"")</f>
        <v>155.9</v>
      </c>
      <c r="K16" s="10" t="n">
        <f aca="false">IFERROR(13日!K77,"")</f>
        <v>142.105263157895</v>
      </c>
      <c r="L16" s="10" t="n">
        <f aca="false">IFERROR(13日!O77,"")</f>
        <v>13.7947368421053</v>
      </c>
      <c r="M16" s="10" t="n">
        <f aca="false">IFERROR(13日!S77,"")</f>
        <v>2082.4</v>
      </c>
    </row>
    <row r="17" customFormat="false" ht="15" hidden="false" customHeight="false" outlineLevel="0" collapsed="false">
      <c r="A17" s="19" t="s">
        <v>50</v>
      </c>
      <c r="B17" s="8" t="n">
        <f aca="false">IFERROR(14日!G75,"")</f>
        <v>140.924</v>
      </c>
      <c r="C17" s="8" t="n">
        <f aca="false">IFERROR(14日!K75,"")</f>
        <v>110.977443609023</v>
      </c>
      <c r="D17" s="8" t="n">
        <f aca="false">IFERROR(14日!O75,"")</f>
        <v>29.9465563909775</v>
      </c>
      <c r="E17" s="8" t="n">
        <f aca="false">IFERROR(14日!S75,"")</f>
        <v>489.924</v>
      </c>
      <c r="F17" s="8" t="n">
        <f aca="false">IFERROR(14日!G76,"")</f>
        <v>398.054</v>
      </c>
      <c r="G17" s="8" t="n">
        <f aca="false">IFERROR(14日!K76,"")</f>
        <v>408.828522920204</v>
      </c>
      <c r="H17" s="8" t="n">
        <f aca="false">IFERROR(14日!O76,"")</f>
        <v>-10.7745229202038</v>
      </c>
      <c r="I17" s="8" t="n">
        <f aca="false">IFERROR(14日!S76,"")</f>
        <v>5806.067</v>
      </c>
      <c r="J17" s="8" t="n">
        <f aca="false">IFERROR(14日!G77,"")</f>
        <v>177.5</v>
      </c>
      <c r="K17" s="8" t="n">
        <f aca="false">IFERROR(14日!K77,"")</f>
        <v>142.105263157895</v>
      </c>
      <c r="L17" s="8" t="n">
        <f aca="false">IFERROR(14日!O77,"")</f>
        <v>35.3947368421053</v>
      </c>
      <c r="M17" s="8" t="n">
        <f aca="false">IFERROR(14日!S77,"")</f>
        <v>2259.9</v>
      </c>
    </row>
    <row r="18" customFormat="false" ht="15" hidden="false" customHeight="false" outlineLevel="0" collapsed="false">
      <c r="A18" s="18" t="s">
        <v>51</v>
      </c>
      <c r="B18" s="10" t="n">
        <f aca="false">IFERROR(15日!G75,"")</f>
        <v>113.357</v>
      </c>
      <c r="C18" s="10" t="n">
        <f aca="false">IFERROR(15日!K75,"")</f>
        <v>110.977443609023</v>
      </c>
      <c r="D18" s="10" t="n">
        <f aca="false">IFERROR(15日!O75,"")</f>
        <v>2.37955639097744</v>
      </c>
      <c r="E18" s="10" t="n">
        <f aca="false">IFERROR(15日!S75,"")</f>
        <v>603.281</v>
      </c>
      <c r="F18" s="10" t="n">
        <f aca="false">IFERROR(15日!G76,"")</f>
        <v>311.791</v>
      </c>
      <c r="G18" s="10" t="n">
        <f aca="false">IFERROR(15日!K76,"")</f>
        <v>408.828522920204</v>
      </c>
      <c r="H18" s="10" t="n">
        <f aca="false">IFERROR(15日!O76,"")</f>
        <v>-97.0375229202037</v>
      </c>
      <c r="I18" s="10" t="n">
        <f aca="false">IFERROR(15日!S76,"")</f>
        <v>6117.858</v>
      </c>
      <c r="J18" s="10" t="n">
        <f aca="false">IFERROR(15日!G77,"")</f>
        <v>151.3</v>
      </c>
      <c r="K18" s="10" t="n">
        <f aca="false">IFERROR(15日!K77,"")</f>
        <v>142.105263157895</v>
      </c>
      <c r="L18" s="10" t="n">
        <f aca="false">IFERROR(15日!O77,"")</f>
        <v>9.19473684210527</v>
      </c>
      <c r="M18" s="10" t="n">
        <f aca="false">IFERROR(15日!S77,"")</f>
        <v>2411</v>
      </c>
    </row>
    <row r="19" customFormat="false" ht="15" hidden="false" customHeight="false" outlineLevel="0" collapsed="false">
      <c r="A19" s="19" t="s">
        <v>52</v>
      </c>
      <c r="B19" s="8" t="n">
        <f aca="false">IFERROR(16日!G75,"")</f>
        <v>128.154</v>
      </c>
      <c r="C19" s="8" t="n">
        <f aca="false">IFERROR(16日!K75,"")</f>
        <v>110.977443609023</v>
      </c>
      <c r="D19" s="8" t="n">
        <f aca="false">IFERROR(16日!O75,"")</f>
        <v>17.1765563909774</v>
      </c>
      <c r="E19" s="8" t="n">
        <f aca="false">IFERROR(16日!S75,"")</f>
        <v>731.435</v>
      </c>
      <c r="F19" s="8" t="n">
        <f aca="false">IFERROR(16日!G76,"")</f>
        <v>361.315</v>
      </c>
      <c r="G19" s="8" t="n">
        <f aca="false">IFERROR(16日!K76,"")</f>
        <v>408.828522920204</v>
      </c>
      <c r="H19" s="8" t="n">
        <f aca="false">IFERROR(16日!O76,"")</f>
        <v>-47.5135229202037</v>
      </c>
      <c r="I19" s="8" t="n">
        <f aca="false">IFERROR(16日!S76,"")</f>
        <v>6479.173</v>
      </c>
      <c r="J19" s="8" t="n">
        <f aca="false">IFERROR(16日!G77,"")</f>
        <v>172.1</v>
      </c>
      <c r="K19" s="8" t="n">
        <f aca="false">IFERROR(16日!K77,"")</f>
        <v>142.105263157895</v>
      </c>
      <c r="L19" s="8" t="n">
        <f aca="false">IFERROR(16日!O77,"")</f>
        <v>29.9947368421053</v>
      </c>
      <c r="M19" s="8" t="n">
        <f aca="false">IFERROR(16日!S77,"")</f>
        <v>2583.1</v>
      </c>
    </row>
    <row r="20" customFormat="false" ht="15" hidden="false" customHeight="false" outlineLevel="0" collapsed="false">
      <c r="A20" s="18" t="s">
        <v>53</v>
      </c>
      <c r="B20" s="10" t="n">
        <f aca="false">IFERROR(17日!G75,"")</f>
        <v>118.268</v>
      </c>
      <c r="C20" s="10" t="n">
        <f aca="false">IFERROR(17日!K75,"")</f>
        <v>110.977443609023</v>
      </c>
      <c r="D20" s="10" t="n">
        <f aca="false">IFERROR(17日!O75,"")</f>
        <v>7.29055639097744</v>
      </c>
      <c r="E20" s="10" t="n">
        <f aca="false">IFERROR(17日!S75,"")</f>
        <v>849.703</v>
      </c>
      <c r="F20" s="10" t="n">
        <f aca="false">IFERROR(17日!G76,"")</f>
        <v>316.43</v>
      </c>
      <c r="G20" s="10" t="n">
        <f aca="false">IFERROR(17日!K76,"")</f>
        <v>408.828522920204</v>
      </c>
      <c r="H20" s="10" t="n">
        <f aca="false">IFERROR(17日!O76,"")</f>
        <v>-92.3985229202039</v>
      </c>
      <c r="I20" s="10" t="n">
        <f aca="false">IFERROR(17日!S76,"")</f>
        <v>6795.603</v>
      </c>
      <c r="J20" s="10" t="n">
        <f aca="false">IFERROR(17日!G77,"")</f>
        <v>117.1</v>
      </c>
      <c r="K20" s="10" t="n">
        <f aca="false">IFERROR(17日!K77,"")</f>
        <v>142.105263157895</v>
      </c>
      <c r="L20" s="10" t="n">
        <f aca="false">IFERROR(17日!O77,"")</f>
        <v>-25.0052631578947</v>
      </c>
      <c r="M20" s="10" t="n">
        <f aca="false">IFERROR(17日!S77,"")</f>
        <v>2700.3</v>
      </c>
    </row>
    <row r="21" customFormat="false" ht="15" hidden="false" customHeight="false" outlineLevel="0" collapsed="false">
      <c r="A21" s="19" t="s">
        <v>54</v>
      </c>
      <c r="B21" s="8" t="n">
        <f aca="false">IFERROR(18日!G75,"")</f>
        <v>97.989</v>
      </c>
      <c r="C21" s="8" t="n">
        <f aca="false">IFERROR(18日!K75,"")</f>
        <v>110.977443609023</v>
      </c>
      <c r="D21" s="8" t="n">
        <f aca="false">IFERROR(18日!O75,"")</f>
        <v>-12.9884436090226</v>
      </c>
      <c r="E21" s="8" t="n">
        <f aca="false">IFERROR(18日!S75,"")</f>
        <v>947.692</v>
      </c>
      <c r="F21" s="8" t="n">
        <f aca="false">IFERROR(18日!G76,"")</f>
        <v>422.673</v>
      </c>
      <c r="G21" s="8" t="n">
        <f aca="false">IFERROR(18日!K76,"")</f>
        <v>408.828522920204</v>
      </c>
      <c r="H21" s="8" t="n">
        <f aca="false">IFERROR(18日!O76,"")</f>
        <v>13.8444770797963</v>
      </c>
      <c r="I21" s="8" t="n">
        <f aca="false">IFERROR(18日!S76,"")</f>
        <v>7218.276</v>
      </c>
      <c r="J21" s="8" t="n">
        <f aca="false">IFERROR(18日!G77,"")</f>
        <v>104.3</v>
      </c>
      <c r="K21" s="8" t="n">
        <f aca="false">IFERROR(18日!K77,"")</f>
        <v>142.105263157895</v>
      </c>
      <c r="L21" s="8" t="n">
        <f aca="false">IFERROR(18日!O77,"")</f>
        <v>-37.8052631578947</v>
      </c>
      <c r="M21" s="8" t="n">
        <f aca="false">IFERROR(18日!S77,"")</f>
        <v>2804.6</v>
      </c>
    </row>
    <row r="22" customFormat="false" ht="15" hidden="false" customHeight="false" outlineLevel="0" collapsed="false">
      <c r="A22" s="18" t="s">
        <v>55</v>
      </c>
      <c r="B22" s="10" t="n">
        <f aca="false">IFERROR(19日!G75,"")</f>
        <v>117.942</v>
      </c>
      <c r="C22" s="10" t="n">
        <f aca="false">IFERROR(19日!K75,"")</f>
        <v>110.977443609023</v>
      </c>
      <c r="D22" s="10" t="n">
        <f aca="false">IFERROR(19日!O75,"")</f>
        <v>6.96455639097744</v>
      </c>
      <c r="E22" s="10" t="n">
        <f aca="false">IFERROR(19日!S75,"")</f>
        <v>1065.634</v>
      </c>
      <c r="F22" s="10" t="n">
        <f aca="false">IFERROR(19日!G76,"")</f>
        <v>325.703</v>
      </c>
      <c r="G22" s="10" t="n">
        <f aca="false">IFERROR(19日!K76,"")</f>
        <v>408.828522920204</v>
      </c>
      <c r="H22" s="10" t="n">
        <f aca="false">IFERROR(19日!O76,"")</f>
        <v>-83.1255229202038</v>
      </c>
      <c r="I22" s="10" t="n">
        <f aca="false">IFERROR(19日!S76,"")</f>
        <v>7543.979</v>
      </c>
      <c r="J22" s="10" t="n">
        <f aca="false">IFERROR(19日!G77,"")</f>
        <v>52.3</v>
      </c>
      <c r="K22" s="10" t="n">
        <f aca="false">IFERROR(19日!K77,"")</f>
        <v>142.105263157895</v>
      </c>
      <c r="L22" s="10" t="n">
        <f aca="false">IFERROR(19日!O77,"")</f>
        <v>-89.8052631578947</v>
      </c>
      <c r="M22" s="10" t="n">
        <f aca="false">IFERROR(19日!S77,"")</f>
        <v>2856.9</v>
      </c>
    </row>
    <row r="23" customFormat="false" ht="15" hidden="false" customHeight="false" outlineLevel="0" collapsed="false">
      <c r="A23" s="19" t="s">
        <v>56</v>
      </c>
      <c r="B23" s="8" t="n">
        <f aca="false">IFERROR(20日!G75,"")</f>
        <v>153.551</v>
      </c>
      <c r="C23" s="8" t="n">
        <f aca="false">IFERROR(20日!K75,"")</f>
        <v>110.977443609023</v>
      </c>
      <c r="D23" s="8" t="n">
        <f aca="false">IFERROR(20日!O75,"")</f>
        <v>42.5735563909774</v>
      </c>
      <c r="E23" s="8" t="n">
        <f aca="false">IFERROR(20日!S75,"")</f>
        <v>1219.185</v>
      </c>
      <c r="F23" s="8" t="n">
        <f aca="false">IFERROR(20日!G76,"")</f>
        <v>483.814</v>
      </c>
      <c r="G23" s="8" t="n">
        <f aca="false">IFERROR(20日!K76,"")</f>
        <v>408.828522920204</v>
      </c>
      <c r="H23" s="8" t="n">
        <f aca="false">IFERROR(20日!O76,"")</f>
        <v>74.9854770797963</v>
      </c>
      <c r="I23" s="8" t="n">
        <f aca="false">IFERROR(20日!S76,"")</f>
        <v>8027.793</v>
      </c>
      <c r="J23" s="8" t="n">
        <f aca="false">IFERROR(20日!G77,"")</f>
        <v>141.3</v>
      </c>
      <c r="K23" s="8" t="n">
        <f aca="false">IFERROR(20日!K77,"")</f>
        <v>142.105263157895</v>
      </c>
      <c r="L23" s="8" t="n">
        <f aca="false">IFERROR(20日!O77,"")</f>
        <v>-0.805263157894729</v>
      </c>
      <c r="M23" s="8" t="n">
        <f aca="false">IFERROR(20日!S77,"")</f>
        <v>2998.2</v>
      </c>
    </row>
    <row r="24" customFormat="false" ht="15" hidden="false" customHeight="false" outlineLevel="0" collapsed="false">
      <c r="A24" s="18" t="s">
        <v>57</v>
      </c>
      <c r="B24" s="10" t="n">
        <f aca="false">IFERROR(21日!G75,"")</f>
        <v>115.176</v>
      </c>
      <c r="C24" s="10" t="n">
        <f aca="false">IFERROR(21日!K75,"")</f>
        <v>110.977443609023</v>
      </c>
      <c r="D24" s="10" t="n">
        <f aca="false">IFERROR(21日!O75,"")</f>
        <v>4.19855639097744</v>
      </c>
      <c r="E24" s="10" t="n">
        <f aca="false">IFERROR(21日!S75,"")</f>
        <v>1334.361</v>
      </c>
      <c r="F24" s="10" t="n">
        <f aca="false">IFERROR(21日!G76,"")</f>
        <v>443.511</v>
      </c>
      <c r="G24" s="10" t="n">
        <f aca="false">IFERROR(21日!K76,"")</f>
        <v>408.828522920204</v>
      </c>
      <c r="H24" s="10" t="n">
        <f aca="false">IFERROR(21日!O76,"")</f>
        <v>34.6824770797963</v>
      </c>
      <c r="I24" s="10" t="n">
        <f aca="false">IFERROR(21日!S76,"")</f>
        <v>8471.304</v>
      </c>
      <c r="J24" s="10" t="n">
        <f aca="false">IFERROR(21日!G77,"")</f>
        <v>175.8</v>
      </c>
      <c r="K24" s="10" t="n">
        <f aca="false">IFERROR(21日!K77,"")</f>
        <v>142.105263157895</v>
      </c>
      <c r="L24" s="10" t="n">
        <f aca="false">IFERROR(21日!O77,"")</f>
        <v>33.6947368421053</v>
      </c>
      <c r="M24" s="10" t="n">
        <f aca="false">IFERROR(21日!S77,"")</f>
        <v>3174</v>
      </c>
    </row>
    <row r="25" customFormat="false" ht="15" hidden="false" customHeight="false" outlineLevel="0" collapsed="false">
      <c r="A25" s="19" t="s">
        <v>58</v>
      </c>
      <c r="B25" s="8" t="n">
        <f aca="false">IFERROR(22日!G75,"")</f>
        <v>131.625</v>
      </c>
      <c r="C25" s="8" t="n">
        <f aca="false">IFERROR(22日!K75,"")</f>
        <v>110.977443609023</v>
      </c>
      <c r="D25" s="8" t="n">
        <f aca="false">IFERROR(22日!O75,"")</f>
        <v>20.6475563909774</v>
      </c>
      <c r="E25" s="8" t="n">
        <f aca="false">IFERROR(22日!S75,"")</f>
        <v>1465.986</v>
      </c>
      <c r="F25" s="8" t="n">
        <f aca="false">IFERROR(22日!G76,"")</f>
        <v>506.771</v>
      </c>
      <c r="G25" s="8" t="n">
        <f aca="false">IFERROR(22日!K76,"")</f>
        <v>408.828522920204</v>
      </c>
      <c r="H25" s="8" t="n">
        <f aca="false">IFERROR(22日!O76,"")</f>
        <v>97.9424770797963</v>
      </c>
      <c r="I25" s="8" t="n">
        <f aca="false">IFERROR(22日!S76,"")</f>
        <v>8978.075</v>
      </c>
      <c r="J25" s="8" t="n">
        <f aca="false">IFERROR(22日!G77,"")</f>
        <v>177.9</v>
      </c>
      <c r="K25" s="8" t="n">
        <f aca="false">IFERROR(22日!K77,"")</f>
        <v>142.105263157895</v>
      </c>
      <c r="L25" s="8" t="n">
        <f aca="false">IFERROR(22日!O77,"")</f>
        <v>35.7947368421053</v>
      </c>
      <c r="M25" s="8" t="n">
        <f aca="false">IFERROR(22日!S77,"")</f>
        <v>3351.8</v>
      </c>
    </row>
    <row r="26" customFormat="false" ht="15" hidden="false" customHeight="false" outlineLevel="0" collapsed="false">
      <c r="A26" s="18" t="s">
        <v>59</v>
      </c>
      <c r="B26" s="10" t="n">
        <f aca="false">IFERROR(23日!G75,"")</f>
        <v>101.822</v>
      </c>
      <c r="C26" s="10" t="n">
        <f aca="false">IFERROR(23日!K75,"")</f>
        <v>110.977443609023</v>
      </c>
      <c r="D26" s="10" t="n">
        <f aca="false">IFERROR(23日!O75,"")</f>
        <v>-9.15544360902256</v>
      </c>
      <c r="E26" s="10" t="n">
        <f aca="false">IFERROR(23日!S75,"")</f>
        <v>1567.808</v>
      </c>
      <c r="F26" s="10" t="n">
        <f aca="false">IFERROR(23日!G76,"")</f>
        <v>412.583</v>
      </c>
      <c r="G26" s="10" t="n">
        <f aca="false">IFERROR(23日!K76,"")</f>
        <v>408.828522920204</v>
      </c>
      <c r="H26" s="10" t="n">
        <f aca="false">IFERROR(23日!O76,"")</f>
        <v>3.75447707979629</v>
      </c>
      <c r="I26" s="10" t="n">
        <f aca="false">IFERROR(23日!S76,"")</f>
        <v>9390.658</v>
      </c>
      <c r="J26" s="10" t="n">
        <f aca="false">IFERROR(23日!G77,"")</f>
        <v>178.9</v>
      </c>
      <c r="K26" s="10" t="n">
        <f aca="false">IFERROR(23日!K77,"")</f>
        <v>142.105263157895</v>
      </c>
      <c r="L26" s="10" t="n">
        <f aca="false">IFERROR(23日!O77,"")</f>
        <v>36.7947368421053</v>
      </c>
      <c r="M26" s="10" t="n">
        <f aca="false">IFERROR(23日!S77,"")</f>
        <v>3530.8</v>
      </c>
    </row>
    <row r="27" customFormat="false" ht="15" hidden="false" customHeight="false" outlineLevel="0" collapsed="false">
      <c r="A27" s="19" t="s">
        <v>60</v>
      </c>
      <c r="B27" s="8" t="n">
        <f aca="false">IFERROR(24日!G75,"")</f>
        <v>105.339</v>
      </c>
      <c r="C27" s="8" t="n">
        <f aca="false">IFERROR(24日!K75,"")</f>
        <v>110.977443609023</v>
      </c>
      <c r="D27" s="8" t="n">
        <f aca="false">IFERROR(24日!O75,"")</f>
        <v>-5.63844360902256</v>
      </c>
      <c r="E27" s="8" t="n">
        <f aca="false">IFERROR(24日!S75,"")</f>
        <v>1673.147</v>
      </c>
      <c r="F27" s="8" t="n">
        <f aca="false">IFERROR(24日!G76,"")</f>
        <v>265.303</v>
      </c>
      <c r="G27" s="8" t="n">
        <f aca="false">IFERROR(24日!K76,"")</f>
        <v>408.828522920204</v>
      </c>
      <c r="H27" s="8" t="n">
        <f aca="false">IFERROR(24日!O76,"")</f>
        <v>-143.525522920204</v>
      </c>
      <c r="I27" s="8" t="n">
        <f aca="false">IFERROR(24日!S76,"")</f>
        <v>9655.961</v>
      </c>
      <c r="J27" s="8" t="n">
        <f aca="false">IFERROR(24日!G77,"")</f>
        <v>187.5</v>
      </c>
      <c r="K27" s="8" t="n">
        <f aca="false">IFERROR(24日!K77,"")</f>
        <v>142.105263157895</v>
      </c>
      <c r="L27" s="8" t="n">
        <f aca="false">IFERROR(24日!O77,"")</f>
        <v>45.3947368421053</v>
      </c>
      <c r="M27" s="8" t="n">
        <f aca="false">IFERROR(24日!S77,"")</f>
        <v>3718.2</v>
      </c>
    </row>
    <row r="28" customFormat="false" ht="15" hidden="false" customHeight="false" outlineLevel="0" collapsed="false">
      <c r="A28" s="18" t="s">
        <v>61</v>
      </c>
      <c r="B28" s="10" t="n">
        <f aca="false">IFERROR(25日!G75,"")</f>
        <v>89.6</v>
      </c>
      <c r="C28" s="10" t="n">
        <f aca="false">IFERROR(25日!K75,"")</f>
        <v>110.977443609023</v>
      </c>
      <c r="D28" s="10" t="n">
        <f aca="false">IFERROR(25日!O75,"")</f>
        <v>-21.3774436090226</v>
      </c>
      <c r="E28" s="10" t="n">
        <f aca="false">IFERROR(25日!S75,"")</f>
        <v>1762.747</v>
      </c>
      <c r="F28" s="10" t="n">
        <f aca="false">IFERROR(25日!G76,"")</f>
        <v>392.523</v>
      </c>
      <c r="G28" s="10" t="n">
        <f aca="false">IFERROR(25日!K76,"")</f>
        <v>408.828522920204</v>
      </c>
      <c r="H28" s="10" t="n">
        <f aca="false">IFERROR(25日!O76,"")</f>
        <v>-16.3055229202037</v>
      </c>
      <c r="I28" s="10" t="n">
        <f aca="false">IFERROR(25日!S76,"")</f>
        <v>10048.484</v>
      </c>
      <c r="J28" s="10" t="n">
        <f aca="false">IFERROR(25日!G77,"")</f>
        <v>142.9</v>
      </c>
      <c r="K28" s="10" t="n">
        <f aca="false">IFERROR(25日!K77,"")</f>
        <v>142.105263157895</v>
      </c>
      <c r="L28" s="10" t="n">
        <f aca="false">IFERROR(25日!O77,"")</f>
        <v>0.794736842105266</v>
      </c>
      <c r="M28" s="10" t="n">
        <f aca="false">IFERROR(25日!S77,"")</f>
        <v>3861</v>
      </c>
    </row>
    <row r="29" customFormat="false" ht="15" hidden="false" customHeight="false" outlineLevel="0" collapsed="false">
      <c r="A29" s="19" t="s">
        <v>62</v>
      </c>
      <c r="B29" s="8" t="n">
        <f aca="false">IFERROR(26日!G75,"")</f>
        <v>109.062</v>
      </c>
      <c r="C29" s="8" t="n">
        <f aca="false">IFERROR(26日!K75,"")</f>
        <v>110.977443609023</v>
      </c>
      <c r="D29" s="8" t="n">
        <f aca="false">IFERROR(26日!O75,"")</f>
        <v>-1.91544360902256</v>
      </c>
      <c r="E29" s="8" t="n">
        <f aca="false">IFERROR(26日!S75,"")</f>
        <v>1871.809</v>
      </c>
      <c r="F29" s="8" t="n">
        <f aca="false">IFERROR(26日!G76,"")</f>
        <v>338.615</v>
      </c>
      <c r="G29" s="8" t="n">
        <f aca="false">IFERROR(26日!K76,"")</f>
        <v>408.828522920204</v>
      </c>
      <c r="H29" s="8" t="n">
        <f aca="false">IFERROR(26日!O76,"")</f>
        <v>-70.2135229202037</v>
      </c>
      <c r="I29" s="8" t="n">
        <f aca="false">IFERROR(26日!S76,"")</f>
        <v>10387.099</v>
      </c>
      <c r="J29" s="8" t="n">
        <f aca="false">IFERROR(26日!G77,"")</f>
        <v>52.9</v>
      </c>
      <c r="K29" s="8" t="n">
        <f aca="false">IFERROR(26日!K77,"")</f>
        <v>142.105263157895</v>
      </c>
      <c r="L29" s="8" t="n">
        <f aca="false">IFERROR(26日!O77,"")</f>
        <v>-89.2052631578947</v>
      </c>
      <c r="M29" s="8" t="n">
        <f aca="false">IFERROR(26日!S77,"")</f>
        <v>3914</v>
      </c>
    </row>
    <row r="30" customFormat="false" ht="15" hidden="false" customHeight="false" outlineLevel="0" collapsed="false">
      <c r="A30" s="18" t="s">
        <v>63</v>
      </c>
      <c r="B30" s="10" t="n">
        <f aca="false">IFERROR(27日!G75,"")</f>
        <v>71.252</v>
      </c>
      <c r="C30" s="10" t="n">
        <f aca="false">IFERROR(27日!K75,"")</f>
        <v>110.977443609023</v>
      </c>
      <c r="D30" s="10" t="n">
        <f aca="false">IFERROR(27日!O75,"")</f>
        <v>-39.7254436090226</v>
      </c>
      <c r="E30" s="10" t="n">
        <f aca="false">IFERROR(27日!S75,"")</f>
        <v>1943.061</v>
      </c>
      <c r="F30" s="10" t="n">
        <f aca="false">IFERROR(27日!G76,"")</f>
        <v>365.188</v>
      </c>
      <c r="G30" s="10" t="n">
        <f aca="false">IFERROR(27日!K76,"")</f>
        <v>408.828522920204</v>
      </c>
      <c r="H30" s="10" t="n">
        <f aca="false">IFERROR(27日!O76,"")</f>
        <v>-43.6405229202038</v>
      </c>
      <c r="I30" s="10" t="n">
        <f aca="false">IFERROR(27日!S76,"")</f>
        <v>10752.287</v>
      </c>
      <c r="J30" s="10" t="n">
        <f aca="false">IFERROR(27日!G77,"")</f>
        <v>26.8</v>
      </c>
      <c r="K30" s="10" t="n">
        <f aca="false">IFERROR(27日!K77,"")</f>
        <v>142.105263157895</v>
      </c>
      <c r="L30" s="10" t="n">
        <f aca="false">IFERROR(27日!O77,"")</f>
        <v>-115.305263157895</v>
      </c>
      <c r="M30" s="10" t="n">
        <f aca="false">IFERROR(27日!S77,"")</f>
        <v>3941</v>
      </c>
    </row>
    <row r="31" customFormat="false" ht="15" hidden="false" customHeight="false" outlineLevel="0" collapsed="false">
      <c r="A31" s="19" t="s">
        <v>64</v>
      </c>
      <c r="B31" s="8" t="n">
        <f aca="false">IFERROR(28日!G75,"")</f>
        <v>133.874</v>
      </c>
      <c r="C31" s="8" t="n">
        <f aca="false">IFERROR(28日!K75,"")</f>
        <v>110.977443609023</v>
      </c>
      <c r="D31" s="8" t="n">
        <f aca="false">IFERROR(28日!O75,"")</f>
        <v>22.8965563909774</v>
      </c>
      <c r="E31" s="8" t="n">
        <f aca="false">IFERROR(28日!S75,"")</f>
        <v>2076.935</v>
      </c>
      <c r="F31" s="8" t="n">
        <f aca="false">IFERROR(28日!G76,"")</f>
        <v>389.888</v>
      </c>
      <c r="G31" s="8" t="n">
        <f aca="false">IFERROR(28日!K76,"")</f>
        <v>408.828522920204</v>
      </c>
      <c r="H31" s="8" t="n">
        <f aca="false">IFERROR(28日!O76,"")</f>
        <v>-18.9405229202038</v>
      </c>
      <c r="I31" s="8" t="n">
        <f aca="false">IFERROR(28日!S76,"")</f>
        <v>11142.175</v>
      </c>
      <c r="J31" s="8" t="n">
        <f aca="false">IFERROR(28日!G77,"")</f>
        <v>156.3</v>
      </c>
      <c r="K31" s="8" t="n">
        <f aca="false">IFERROR(28日!K77,"")</f>
        <v>142.105263157895</v>
      </c>
      <c r="L31" s="8" t="n">
        <f aca="false">IFERROR(28日!O77,"")</f>
        <v>14.1947368421053</v>
      </c>
      <c r="M31" s="8" t="n">
        <f aca="false">IFERROR(28日!S77,"")</f>
        <v>4097.1</v>
      </c>
    </row>
    <row r="32" customFormat="false" ht="15" hidden="false" customHeight="false" outlineLevel="0" collapsed="false">
      <c r="A32" s="18" t="s">
        <v>65</v>
      </c>
      <c r="B32" s="10" t="n">
        <f aca="false">IFERROR(29日!G75,"")</f>
        <v>128.219</v>
      </c>
      <c r="C32" s="10" t="n">
        <f aca="false">IFERROR(29日!K75,"")</f>
        <v>110.977443609023</v>
      </c>
      <c r="D32" s="10" t="n">
        <f aca="false">IFERROR(29日!O75,"")</f>
        <v>17.2415563909774</v>
      </c>
      <c r="E32" s="10" t="n">
        <f aca="false">IFERROR(29日!S75,"")</f>
        <v>2205.154</v>
      </c>
      <c r="F32" s="10" t="n">
        <f aca="false">IFERROR(29日!G76,"")</f>
        <v>451.55</v>
      </c>
      <c r="G32" s="10" t="n">
        <f aca="false">IFERROR(29日!K76,"")</f>
        <v>408.828522920204</v>
      </c>
      <c r="H32" s="10" t="n">
        <f aca="false">IFERROR(29日!O76,"")</f>
        <v>42.7214770797963</v>
      </c>
      <c r="I32" s="10" t="n">
        <f aca="false">IFERROR(29日!S76,"")</f>
        <v>11593.725</v>
      </c>
      <c r="J32" s="10" t="n">
        <f aca="false">IFERROR(29日!G77,"")</f>
        <v>121.9</v>
      </c>
      <c r="K32" s="10" t="n">
        <f aca="false">IFERROR(29日!K77,"")</f>
        <v>142.105263157895</v>
      </c>
      <c r="L32" s="10" t="n">
        <f aca="false">IFERROR(29日!O77,"")</f>
        <v>-20.2052631578947</v>
      </c>
      <c r="M32" s="10" t="n">
        <f aca="false">IFERROR(29日!S77,"")</f>
        <v>4219.1</v>
      </c>
    </row>
    <row r="33" customFormat="false" ht="15" hidden="false" customHeight="false" outlineLevel="0" collapsed="false">
      <c r="A33" s="19" t="s">
        <v>66</v>
      </c>
      <c r="B33" s="8" t="n">
        <f aca="false">IFERROR(30日!G75,"")</f>
        <v>105.724</v>
      </c>
      <c r="C33" s="8" t="n">
        <f aca="false">IFERROR(30日!K75,"")</f>
        <v>110.977443609023</v>
      </c>
      <c r="D33" s="8" t="n">
        <f aca="false">IFERROR(30日!O75,"")</f>
        <v>-5.25344360902255</v>
      </c>
      <c r="E33" s="8" t="n">
        <f aca="false">IFERROR(30日!S75,"")</f>
        <v>2310.878</v>
      </c>
      <c r="F33" s="8" t="n">
        <f aca="false">IFERROR(30日!G76,"")</f>
        <v>519.389</v>
      </c>
      <c r="G33" s="8" t="n">
        <f aca="false">IFERROR(30日!K76,"")</f>
        <v>408.828522920204</v>
      </c>
      <c r="H33" s="8" t="n">
        <f aca="false">IFERROR(30日!O76,"")</f>
        <v>110.560477079796</v>
      </c>
      <c r="I33" s="8" t="n">
        <f aca="false">IFERROR(30日!S76,"")</f>
        <v>12113.114</v>
      </c>
      <c r="J33" s="8" t="n">
        <f aca="false">IFERROR(30日!G77,"")</f>
        <v>132.9</v>
      </c>
      <c r="K33" s="8" t="n">
        <f aca="false">IFERROR(30日!K77,"")</f>
        <v>142.105263157895</v>
      </c>
      <c r="L33" s="8" t="n">
        <f aca="false">IFERROR(30日!O77,"")</f>
        <v>-9.20526315789473</v>
      </c>
      <c r="M33" s="8" t="n">
        <f aca="false">IFERROR(30日!S77,"")</f>
        <v>4352</v>
      </c>
    </row>
    <row r="34" customFormat="false" ht="15" hidden="false" customHeight="false" outlineLevel="0" collapsed="false">
      <c r="A34" s="18" t="s">
        <v>67</v>
      </c>
      <c r="B34" s="10" t="n">
        <f aca="false">IFERROR(31日!G75,"")</f>
        <v>108.709</v>
      </c>
      <c r="C34" s="10" t="n">
        <f aca="false">IFERROR(31日!K75,"")</f>
        <v>110.977443609023</v>
      </c>
      <c r="D34" s="10" t="n">
        <f aca="false">IFERROR(31日!O75,"")</f>
        <v>-2.26844360902255</v>
      </c>
      <c r="E34" s="10" t="n">
        <f aca="false">IFERROR(31日!S75,"")</f>
        <v>2419.587</v>
      </c>
      <c r="F34" s="10" t="n">
        <f aca="false">IFERROR(31日!G76,"")</f>
        <v>380.734</v>
      </c>
      <c r="G34" s="10" t="n">
        <f aca="false">IFERROR(31日!K76,"")</f>
        <v>408.828522920204</v>
      </c>
      <c r="H34" s="10" t="n">
        <f aca="false">IFERROR(31日!O76,"")</f>
        <v>-28.0945229202038</v>
      </c>
      <c r="I34" s="10" t="n">
        <f aca="false">IFERROR(31日!S76,"")</f>
        <v>12493.848</v>
      </c>
      <c r="J34" s="10" t="n">
        <f aca="false">IFERROR(31日!G77,"")</f>
        <v>192.2</v>
      </c>
      <c r="K34" s="10" t="n">
        <f aca="false">IFERROR(31日!K77,"")</f>
        <v>142.105263157895</v>
      </c>
      <c r="L34" s="10" t="n">
        <f aca="false">IFERROR(31日!O77,"")</f>
        <v>50.0947368421053</v>
      </c>
      <c r="M34" s="10" t="n">
        <f aca="false">IFERROR(31日!S77,"")</f>
        <v>4544</v>
      </c>
    </row>
    <row r="35" customFormat="false" ht="15" hidden="false" customHeight="false" outlineLevel="0" collapsed="false">
      <c r="A35" s="20" t="s">
        <v>68</v>
      </c>
      <c r="B35" s="21" t="n">
        <f aca="false">SUM(B4:B34)</f>
        <v>2419.587</v>
      </c>
      <c r="C35" s="21" t="n">
        <f aca="false">SUM(C4:C34)</f>
        <v>2441.48120300752</v>
      </c>
      <c r="D35" s="21" t="n">
        <f aca="false">SUM(D4:D34)</f>
        <v>-21.8942030075189</v>
      </c>
      <c r="E35" s="21"/>
      <c r="F35" s="21" t="n">
        <f aca="false">SUM(F4:F34)</f>
        <v>12493.848</v>
      </c>
      <c r="G35" s="21" t="n">
        <f aca="false">SUM(G4:G34)</f>
        <v>12673.6842105263</v>
      </c>
      <c r="H35" s="21" t="n">
        <f aca="false">SUM(H4:H34)</f>
        <v>-179.836210526316</v>
      </c>
      <c r="I35" s="21"/>
      <c r="J35" s="21" t="n">
        <f aca="false">SUM(J4:J34)</f>
        <v>4544.3</v>
      </c>
      <c r="K35" s="21" t="n">
        <f aca="false">SUM(K4:K34)</f>
        <v>4405.26315789474</v>
      </c>
      <c r="L35" s="21" t="n">
        <f aca="false">SUM(L4:L34)</f>
        <v>139.036842105263</v>
      </c>
      <c r="M3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6" t="s">
        <v>105</v>
      </c>
    </row>
    <row r="2" customFormat="false" ht="15" hidden="false" customHeight="false" outlineLevel="0" collapsed="false">
      <c r="A2" s="3" t="s">
        <v>23</v>
      </c>
    </row>
    <row r="3" customFormat="false" ht="30" hidden="false" customHeight="true" outlineLevel="0" collapsed="false">
      <c r="A3" s="6" t="s">
        <v>24</v>
      </c>
      <c r="B3" s="17" t="s">
        <v>106</v>
      </c>
      <c r="C3" s="17" t="s">
        <v>107</v>
      </c>
      <c r="D3" s="17" t="s">
        <v>108</v>
      </c>
      <c r="E3" s="17" t="s">
        <v>109</v>
      </c>
      <c r="F3" s="17" t="s">
        <v>110</v>
      </c>
      <c r="G3" s="17" t="s">
        <v>111</v>
      </c>
      <c r="H3" s="6" t="s">
        <v>112</v>
      </c>
      <c r="I3" s="6" t="s">
        <v>113</v>
      </c>
      <c r="J3" s="6" t="s">
        <v>114</v>
      </c>
      <c r="K3" s="6" t="s">
        <v>115</v>
      </c>
    </row>
    <row r="4" customFormat="false" ht="15" hidden="false" customHeight="false" outlineLevel="0" collapsed="false">
      <c r="A4" s="18" t="s">
        <v>37</v>
      </c>
      <c r="B4" s="10" t="n">
        <f aca="false">IFERROR(1日!AO4*24,"")</f>
        <v>1.33333333333333</v>
      </c>
      <c r="C4" s="10" t="n">
        <f aca="false">IFERROR(1日!AR4*24,"")</f>
        <v>0</v>
      </c>
      <c r="D4" s="14" t="n">
        <f aca="false">IFERROR(1日!AX4,"")</f>
        <v>0</v>
      </c>
      <c r="E4" s="14" t="n">
        <f aca="false">SUM($D$4:D4)</f>
        <v>0</v>
      </c>
      <c r="F4" s="14" t="n">
        <f aca="false">IFERROR(1日!BF4,"")</f>
        <v>36637</v>
      </c>
      <c r="G4" s="14" t="n">
        <f aca="false">SUM($F$4:F4)</f>
        <v>36637</v>
      </c>
      <c r="H4" s="14" t="n">
        <f aca="false">IFERROR(1日!BO4,"")</f>
        <v>0</v>
      </c>
      <c r="I4" s="14" t="n">
        <f aca="false">SUM($H$4:H4)</f>
        <v>0</v>
      </c>
      <c r="J4" s="14" t="n">
        <f aca="false">IFERROR(1日!BW4,"")</f>
        <v>0</v>
      </c>
      <c r="K4" s="14" t="n">
        <f aca="false">SUM($J$4:J4)</f>
        <v>0</v>
      </c>
    </row>
    <row r="5" customFormat="false" ht="15" hidden="false" customHeight="false" outlineLevel="0" collapsed="false">
      <c r="A5" s="19" t="s">
        <v>38</v>
      </c>
      <c r="B5" s="8" t="n">
        <f aca="false">IFERROR(2日!AO4*24,"")</f>
        <v>1.91666666666667</v>
      </c>
      <c r="C5" s="8" t="n">
        <f aca="false">IFERROR(2日!AR4*24,"")</f>
        <v>0</v>
      </c>
      <c r="D5" s="15" t="n">
        <f aca="false">IFERROR(2日!AX4,"")</f>
        <v>0</v>
      </c>
      <c r="E5" s="15" t="n">
        <f aca="false">SUM($D$4:D5)</f>
        <v>0</v>
      </c>
      <c r="F5" s="15" t="n">
        <f aca="false">IFERROR(2日!BF4,"")</f>
        <v>11651</v>
      </c>
      <c r="G5" s="15" t="n">
        <f aca="false">SUM($F$4:F5)</f>
        <v>48288</v>
      </c>
      <c r="H5" s="15" t="n">
        <f aca="false">IFERROR(2日!BO4,"")</f>
        <v>0</v>
      </c>
      <c r="I5" s="15" t="n">
        <f aca="false">SUM($H$4:H5)</f>
        <v>0</v>
      </c>
      <c r="J5" s="15" t="n">
        <f aca="false">IFERROR(2日!BW4,"")</f>
        <v>0</v>
      </c>
      <c r="K5" s="15" t="n">
        <f aca="false">SUM($J$4:J5)</f>
        <v>0</v>
      </c>
    </row>
    <row r="6" customFormat="false" ht="15" hidden="false" customHeight="false" outlineLevel="0" collapsed="false">
      <c r="A6" s="18" t="s">
        <v>39</v>
      </c>
      <c r="B6" s="10" t="n">
        <f aca="false">IFERROR(3日!AO4*24,"")</f>
        <v>1.66666666666667</v>
      </c>
      <c r="C6" s="10" t="n">
        <f aca="false">IFERROR(3日!AR4*24,"")</f>
        <v>0</v>
      </c>
      <c r="D6" s="14" t="n">
        <f aca="false">IFERROR(3日!AX4,"")</f>
        <v>0</v>
      </c>
      <c r="E6" s="14" t="n">
        <f aca="false">SUM($D$4:D6)</f>
        <v>0</v>
      </c>
      <c r="F6" s="14" t="n">
        <f aca="false">IFERROR(3日!BF4,"")</f>
        <v>4745</v>
      </c>
      <c r="G6" s="14" t="n">
        <f aca="false">SUM($F$4:F6)</f>
        <v>53033</v>
      </c>
      <c r="H6" s="14" t="n">
        <f aca="false">IFERROR(3日!BO4,"")</f>
        <v>0</v>
      </c>
      <c r="I6" s="14" t="n">
        <f aca="false">SUM($H$4:H6)</f>
        <v>0</v>
      </c>
      <c r="J6" s="14" t="n">
        <f aca="false">IFERROR(3日!BW4,"")</f>
        <v>0</v>
      </c>
      <c r="K6" s="14" t="n">
        <f aca="false">SUM($J$4:J6)</f>
        <v>0</v>
      </c>
    </row>
    <row r="7" customFormat="false" ht="15" hidden="false" customHeight="false" outlineLevel="0" collapsed="false">
      <c r="A7" s="19" t="s">
        <v>40</v>
      </c>
      <c r="B7" s="8" t="n">
        <f aca="false">IFERROR(4日!AO4*24,"")</f>
        <v>2</v>
      </c>
      <c r="C7" s="8" t="n">
        <f aca="false">IFERROR(4日!AR4*24,"")</f>
        <v>1.83333333333333</v>
      </c>
      <c r="D7" s="15" t="n">
        <f aca="false">IFERROR(4日!AX4,"")</f>
        <v>0</v>
      </c>
      <c r="E7" s="15" t="n">
        <f aca="false">SUM($D$4:D7)</f>
        <v>0</v>
      </c>
      <c r="F7" s="15" t="n">
        <f aca="false">IFERROR(4日!BF4,"")</f>
        <v>5839</v>
      </c>
      <c r="G7" s="15" t="n">
        <f aca="false">SUM($F$4:F7)</f>
        <v>58872</v>
      </c>
      <c r="H7" s="15" t="n">
        <f aca="false">IFERROR(4日!BO4,"")</f>
        <v>0</v>
      </c>
      <c r="I7" s="15" t="n">
        <f aca="false">SUM($H$4:H7)</f>
        <v>0</v>
      </c>
      <c r="J7" s="15" t="n">
        <f aca="false">IFERROR(4日!BW4,"")</f>
        <v>0</v>
      </c>
      <c r="K7" s="15" t="n">
        <f aca="false">SUM($J$4:J7)</f>
        <v>0</v>
      </c>
    </row>
    <row r="8" customFormat="false" ht="15" hidden="false" customHeight="false" outlineLevel="0" collapsed="false">
      <c r="A8" s="18" t="s">
        <v>41</v>
      </c>
      <c r="B8" s="10" t="n">
        <f aca="false">IFERROR(5日!AO4*24,"")</f>
        <v>1</v>
      </c>
      <c r="C8" s="10" t="n">
        <f aca="false">IFERROR(5日!AR4*24,"")</f>
        <v>0</v>
      </c>
      <c r="D8" s="14" t="n">
        <f aca="false">IFERROR(5日!AX4,"")</f>
        <v>0</v>
      </c>
      <c r="E8" s="14" t="n">
        <f aca="false">SUM($D$4:D8)</f>
        <v>0</v>
      </c>
      <c r="F8" s="14" t="n">
        <f aca="false">IFERROR(5日!BF4,"")</f>
        <v>9280</v>
      </c>
      <c r="G8" s="14" t="n">
        <f aca="false">SUM($F$4:F8)</f>
        <v>68152</v>
      </c>
      <c r="H8" s="14" t="n">
        <f aca="false">IFERROR(5日!BO4,"")</f>
        <v>0</v>
      </c>
      <c r="I8" s="14" t="n">
        <f aca="false">SUM($H$4:H8)</f>
        <v>0</v>
      </c>
      <c r="J8" s="14" t="n">
        <f aca="false">IFERROR(5日!BW4,"")</f>
        <v>0</v>
      </c>
      <c r="K8" s="14" t="n">
        <f aca="false">SUM($J$4:J8)</f>
        <v>0</v>
      </c>
    </row>
    <row r="9" customFormat="false" ht="15" hidden="false" customHeight="false" outlineLevel="0" collapsed="false">
      <c r="A9" s="19" t="s">
        <v>42</v>
      </c>
      <c r="B9" s="8" t="n">
        <f aca="false">IFERROR(6日!AO4*24,"")</f>
        <v>2</v>
      </c>
      <c r="C9" s="8" t="n">
        <f aca="false">IFERROR(6日!AR4*24,"")</f>
        <v>0</v>
      </c>
      <c r="D9" s="15" t="n">
        <f aca="false">IFERROR(6日!AX4,"")</f>
        <v>0</v>
      </c>
      <c r="E9" s="15" t="n">
        <f aca="false">SUM($D$4:D9)</f>
        <v>0</v>
      </c>
      <c r="F9" s="15" t="n">
        <f aca="false">IFERROR(6日!BF4,"")</f>
        <v>25802</v>
      </c>
      <c r="G9" s="15" t="n">
        <f aca="false">SUM($F$4:F9)</f>
        <v>93954</v>
      </c>
      <c r="H9" s="15" t="n">
        <f aca="false">IFERROR(6日!BO4,"")</f>
        <v>0</v>
      </c>
      <c r="I9" s="15" t="n">
        <f aca="false">SUM($H$4:H9)</f>
        <v>0</v>
      </c>
      <c r="J9" s="15" t="n">
        <f aca="false">IFERROR(6日!BW4,"")</f>
        <v>1200</v>
      </c>
      <c r="K9" s="15" t="n">
        <f aca="false">SUM($J$4:J9)</f>
        <v>1200</v>
      </c>
    </row>
    <row r="10" customFormat="false" ht="15" hidden="false" customHeight="false" outlineLevel="0" collapsed="false">
      <c r="A10" s="18" t="s">
        <v>43</v>
      </c>
      <c r="B10" s="10" t="n">
        <f aca="false">IFERROR(7日!AO4*24,"")</f>
        <v>1.33333333333333</v>
      </c>
      <c r="C10" s="10" t="n">
        <f aca="false">IFERROR(7日!AR4*24,"")</f>
        <v>0</v>
      </c>
      <c r="D10" s="14" t="n">
        <f aca="false">IFERROR(7日!AX4,"")</f>
        <v>0</v>
      </c>
      <c r="E10" s="14" t="n">
        <f aca="false">SUM($D$4:D10)</f>
        <v>0</v>
      </c>
      <c r="F10" s="14" t="n">
        <f aca="false">IFERROR(7日!BF4,"")</f>
        <v>19776</v>
      </c>
      <c r="G10" s="14" t="n">
        <f aca="false">SUM($F$4:F10)</f>
        <v>113730</v>
      </c>
      <c r="H10" s="14" t="n">
        <f aca="false">IFERROR(7日!BO4,"")</f>
        <v>0</v>
      </c>
      <c r="I10" s="14" t="n">
        <f aca="false">SUM($H$4:H10)</f>
        <v>0</v>
      </c>
      <c r="J10" s="14" t="n">
        <f aca="false">IFERROR(7日!BW4,"")</f>
        <v>600</v>
      </c>
      <c r="K10" s="14" t="n">
        <f aca="false">SUM($J$4:J10)</f>
        <v>1800</v>
      </c>
    </row>
    <row r="11" customFormat="false" ht="15" hidden="false" customHeight="false" outlineLevel="0" collapsed="false">
      <c r="A11" s="19" t="s">
        <v>44</v>
      </c>
      <c r="B11" s="8" t="n">
        <f aca="false">IFERROR(8日!AO4*24,"")</f>
        <v>0.666666666666667</v>
      </c>
      <c r="C11" s="8" t="n">
        <f aca="false">IFERROR(8日!AR4*24,"")</f>
        <v>0</v>
      </c>
      <c r="D11" s="15" t="n">
        <f aca="false">IFERROR(8日!AX4,"")</f>
        <v>0</v>
      </c>
      <c r="E11" s="15" t="n">
        <f aca="false">SUM($D$4:D11)</f>
        <v>0</v>
      </c>
      <c r="F11" s="15" t="n">
        <f aca="false">IFERROR(8日!BF4,"")</f>
        <v>23701</v>
      </c>
      <c r="G11" s="15" t="n">
        <f aca="false">SUM($F$4:F11)</f>
        <v>137431</v>
      </c>
      <c r="H11" s="15" t="n">
        <f aca="false">IFERROR(8日!BO4,"")</f>
        <v>0</v>
      </c>
      <c r="I11" s="15" t="n">
        <f aca="false">SUM($H$4:H11)</f>
        <v>0</v>
      </c>
      <c r="J11" s="15" t="n">
        <f aca="false">IFERROR(8日!BW4,"")</f>
        <v>0</v>
      </c>
      <c r="K11" s="15" t="n">
        <f aca="false">SUM($J$4:J11)</f>
        <v>1800</v>
      </c>
    </row>
    <row r="12" customFormat="false" ht="15" hidden="false" customHeight="false" outlineLevel="0" collapsed="false">
      <c r="A12" s="18" t="s">
        <v>45</v>
      </c>
      <c r="B12" s="10" t="n">
        <f aca="false">IFERROR(9日!AO4*24,"")</f>
        <v>0.666666666666667</v>
      </c>
      <c r="C12" s="10" t="n">
        <f aca="false">IFERROR(9日!AR4*24,"")</f>
        <v>0</v>
      </c>
      <c r="D12" s="14" t="n">
        <f aca="false">IFERROR(9日!AX4,"")</f>
        <v>10332</v>
      </c>
      <c r="E12" s="14" t="n">
        <f aca="false">SUM($D$4:D12)</f>
        <v>10332</v>
      </c>
      <c r="F12" s="14" t="n">
        <f aca="false">IFERROR(9日!BF4,"")</f>
        <v>25457</v>
      </c>
      <c r="G12" s="14" t="n">
        <f aca="false">SUM($F$4:F12)</f>
        <v>162888</v>
      </c>
      <c r="H12" s="14" t="n">
        <f aca="false">IFERROR(9日!BO4,"")</f>
        <v>0</v>
      </c>
      <c r="I12" s="14" t="n">
        <f aca="false">SUM($H$4:H12)</f>
        <v>0</v>
      </c>
      <c r="J12" s="14" t="n">
        <f aca="false">IFERROR(9日!BW4,"")</f>
        <v>1200</v>
      </c>
      <c r="K12" s="14" t="n">
        <f aca="false">SUM($J$4:J12)</f>
        <v>3000</v>
      </c>
    </row>
    <row r="13" customFormat="false" ht="15" hidden="false" customHeight="false" outlineLevel="0" collapsed="false">
      <c r="A13" s="19" t="s">
        <v>46</v>
      </c>
      <c r="B13" s="8" t="n">
        <f aca="false">IFERROR(10日!AO4*24,"")</f>
        <v>1.33333333333333</v>
      </c>
      <c r="C13" s="8" t="n">
        <f aca="false">IFERROR(10日!AR4*24,"")</f>
        <v>1.16666666666667</v>
      </c>
      <c r="D13" s="15" t="n">
        <f aca="false">IFERROR(10日!AX4,"")</f>
        <v>4587</v>
      </c>
      <c r="E13" s="15" t="n">
        <f aca="false">SUM($D$4:D13)</f>
        <v>14919</v>
      </c>
      <c r="F13" s="15" t="n">
        <f aca="false">IFERROR(10日!BF4,"")</f>
        <v>25706</v>
      </c>
      <c r="G13" s="15" t="n">
        <f aca="false">SUM($F$4:F13)</f>
        <v>188594</v>
      </c>
      <c r="H13" s="15" t="n">
        <f aca="false">IFERROR(10日!BO4,"")</f>
        <v>0</v>
      </c>
      <c r="I13" s="15" t="n">
        <f aca="false">SUM($H$4:H13)</f>
        <v>0</v>
      </c>
      <c r="J13" s="15" t="n">
        <f aca="false">IFERROR(10日!BW4,"")</f>
        <v>0</v>
      </c>
      <c r="K13" s="15" t="n">
        <f aca="false">SUM($J$4:J13)</f>
        <v>3000</v>
      </c>
    </row>
    <row r="14" customFormat="false" ht="15" hidden="false" customHeight="false" outlineLevel="0" collapsed="false">
      <c r="A14" s="18" t="s">
        <v>47</v>
      </c>
      <c r="B14" s="10" t="n">
        <f aca="false">IFERROR(11日!AO4*24,"")</f>
        <v>0</v>
      </c>
      <c r="C14" s="10" t="n">
        <f aca="false">IFERROR(11日!AR4*24,"")</f>
        <v>0</v>
      </c>
      <c r="D14" s="14" t="n">
        <f aca="false">IFERROR(11日!AX4,"")</f>
        <v>0</v>
      </c>
      <c r="E14" s="14" t="n">
        <f aca="false">SUM($D$4:D14)</f>
        <v>14919</v>
      </c>
      <c r="F14" s="14" t="n">
        <f aca="false">IFERROR(11日!BF4,"")</f>
        <v>12094</v>
      </c>
      <c r="G14" s="14" t="n">
        <f aca="false">SUM($F$4:F14)</f>
        <v>200688</v>
      </c>
      <c r="H14" s="14" t="n">
        <f aca="false">IFERROR(11日!BO4,"")</f>
        <v>0</v>
      </c>
      <c r="I14" s="14" t="n">
        <f aca="false">SUM($H$4:H14)</f>
        <v>0</v>
      </c>
      <c r="J14" s="14" t="n">
        <f aca="false">IFERROR(11日!BW4,"")</f>
        <v>2747</v>
      </c>
      <c r="K14" s="14" t="n">
        <f aca="false">SUM($J$4:J14)</f>
        <v>5747</v>
      </c>
    </row>
    <row r="15" customFormat="false" ht="15" hidden="false" customHeight="false" outlineLevel="0" collapsed="false">
      <c r="A15" s="19" t="s">
        <v>48</v>
      </c>
      <c r="B15" s="8" t="n">
        <f aca="false">IFERROR(12日!AO4*24,"")</f>
        <v>0</v>
      </c>
      <c r="C15" s="8" t="n">
        <f aca="false">IFERROR(12日!AR4*24,"")</f>
        <v>0</v>
      </c>
      <c r="D15" s="15" t="n">
        <f aca="false">IFERROR(12日!AX4,"")</f>
        <v>0</v>
      </c>
      <c r="E15" s="15" t="n">
        <f aca="false">SUM($D$4:D15)</f>
        <v>14919</v>
      </c>
      <c r="F15" s="15" t="n">
        <f aca="false">IFERROR(12日!BF4,"")</f>
        <v>21646</v>
      </c>
      <c r="G15" s="15" t="n">
        <f aca="false">SUM($F$4:F15)</f>
        <v>222334</v>
      </c>
      <c r="H15" s="15" t="n">
        <f aca="false">IFERROR(12日!BO4,"")</f>
        <v>0</v>
      </c>
      <c r="I15" s="15" t="n">
        <f aca="false">SUM($H$4:H15)</f>
        <v>0</v>
      </c>
      <c r="J15" s="15" t="n">
        <f aca="false">IFERROR(12日!BW4,"")</f>
        <v>754</v>
      </c>
      <c r="K15" s="15" t="n">
        <f aca="false">SUM($J$4:J15)</f>
        <v>6501</v>
      </c>
    </row>
    <row r="16" customFormat="false" ht="15" hidden="false" customHeight="false" outlineLevel="0" collapsed="false">
      <c r="A16" s="18" t="s">
        <v>49</v>
      </c>
      <c r="B16" s="10" t="n">
        <f aca="false">IFERROR(13日!AO4*24,"")</f>
        <v>2.33333333333333</v>
      </c>
      <c r="C16" s="10" t="n">
        <f aca="false">IFERROR(13日!AR4*24,"")</f>
        <v>0</v>
      </c>
      <c r="D16" s="14" t="n">
        <f aca="false">IFERROR(13日!AX4,"")</f>
        <v>0</v>
      </c>
      <c r="E16" s="14" t="n">
        <f aca="false">SUM($D$4:D16)</f>
        <v>14919</v>
      </c>
      <c r="F16" s="14" t="n">
        <f aca="false">IFERROR(13日!BF4,"")</f>
        <v>21817</v>
      </c>
      <c r="G16" s="14" t="n">
        <f aca="false">SUM($F$4:F16)</f>
        <v>244151</v>
      </c>
      <c r="H16" s="14" t="n">
        <f aca="false">IFERROR(13日!BO4,"")</f>
        <v>0</v>
      </c>
      <c r="I16" s="14" t="n">
        <f aca="false">SUM($H$4:H16)</f>
        <v>0</v>
      </c>
      <c r="J16" s="14" t="n">
        <f aca="false">IFERROR(13日!BW4,"")</f>
        <v>11419</v>
      </c>
      <c r="K16" s="14" t="n">
        <f aca="false">SUM($J$4:J16)</f>
        <v>17920</v>
      </c>
    </row>
    <row r="17" customFormat="false" ht="15" hidden="false" customHeight="false" outlineLevel="0" collapsed="false">
      <c r="A17" s="19" t="s">
        <v>50</v>
      </c>
      <c r="B17" s="8" t="n">
        <f aca="false">IFERROR(14日!AO4*24,"")</f>
        <v>1.66666666666667</v>
      </c>
      <c r="C17" s="8" t="n">
        <f aca="false">IFERROR(14日!AR4*24,"")</f>
        <v>0</v>
      </c>
      <c r="D17" s="15" t="n">
        <f aca="false">IFERROR(14日!AX4,"")</f>
        <v>0</v>
      </c>
      <c r="E17" s="15" t="n">
        <f aca="false">SUM($D$4:D17)</f>
        <v>14919</v>
      </c>
      <c r="F17" s="15" t="n">
        <f aca="false">IFERROR(14日!BF4,"")</f>
        <v>33999</v>
      </c>
      <c r="G17" s="15" t="n">
        <f aca="false">SUM($F$4:F17)</f>
        <v>278150</v>
      </c>
      <c r="H17" s="15" t="n">
        <f aca="false">IFERROR(14日!BO4,"")</f>
        <v>0</v>
      </c>
      <c r="I17" s="15" t="n">
        <f aca="false">SUM($H$4:H17)</f>
        <v>0</v>
      </c>
      <c r="J17" s="15" t="n">
        <f aca="false">IFERROR(14日!BW4,"")</f>
        <v>1200</v>
      </c>
      <c r="K17" s="15" t="n">
        <f aca="false">SUM($J$4:J17)</f>
        <v>19120</v>
      </c>
    </row>
    <row r="18" customFormat="false" ht="15" hidden="false" customHeight="false" outlineLevel="0" collapsed="false">
      <c r="A18" s="18" t="s">
        <v>51</v>
      </c>
      <c r="B18" s="10" t="n">
        <f aca="false">IFERROR(15日!AO4*24,"")</f>
        <v>0.333333333333333</v>
      </c>
      <c r="C18" s="10" t="n">
        <f aca="false">IFERROR(15日!AR4*24,"")</f>
        <v>0</v>
      </c>
      <c r="D18" s="14" t="n">
        <f aca="false">IFERROR(15日!AX4,"")</f>
        <v>0</v>
      </c>
      <c r="E18" s="14" t="n">
        <f aca="false">SUM($D$4:D18)</f>
        <v>14919</v>
      </c>
      <c r="F18" s="14" t="n">
        <f aca="false">IFERROR(15日!BF4,"")</f>
        <v>9734</v>
      </c>
      <c r="G18" s="14" t="n">
        <f aca="false">SUM($F$4:F18)</f>
        <v>287884</v>
      </c>
      <c r="H18" s="14" t="n">
        <f aca="false">IFERROR(15日!BO4,"")</f>
        <v>0</v>
      </c>
      <c r="I18" s="14" t="n">
        <f aca="false">SUM($H$4:H18)</f>
        <v>0</v>
      </c>
      <c r="J18" s="14" t="n">
        <f aca="false">IFERROR(15日!BW4,"")</f>
        <v>6012</v>
      </c>
      <c r="K18" s="14" t="n">
        <f aca="false">SUM($J$4:J18)</f>
        <v>25132</v>
      </c>
    </row>
    <row r="19" customFormat="false" ht="15" hidden="false" customHeight="false" outlineLevel="0" collapsed="false">
      <c r="A19" s="19" t="s">
        <v>52</v>
      </c>
      <c r="B19" s="8" t="n">
        <f aca="false">IFERROR(16日!AO4*24,"")</f>
        <v>1</v>
      </c>
      <c r="C19" s="8" t="n">
        <f aca="false">IFERROR(16日!AR4*24,"")</f>
        <v>0</v>
      </c>
      <c r="D19" s="15" t="n">
        <f aca="false">IFERROR(16日!AX4,"")</f>
        <v>0</v>
      </c>
      <c r="E19" s="15" t="n">
        <f aca="false">SUM($D$4:D19)</f>
        <v>14919</v>
      </c>
      <c r="F19" s="15" t="n">
        <f aca="false">IFERROR(16日!BF4,"")</f>
        <v>31828</v>
      </c>
      <c r="G19" s="15" t="n">
        <f aca="false">SUM($F$4:F19)</f>
        <v>319712</v>
      </c>
      <c r="H19" s="15" t="n">
        <f aca="false">IFERROR(16日!BO4,"")</f>
        <v>0</v>
      </c>
      <c r="I19" s="15" t="n">
        <f aca="false">SUM($H$4:H19)</f>
        <v>0</v>
      </c>
      <c r="J19" s="15" t="n">
        <f aca="false">IFERROR(16日!BW4,"")</f>
        <v>8652</v>
      </c>
      <c r="K19" s="15" t="n">
        <f aca="false">SUM($J$4:J19)</f>
        <v>33784</v>
      </c>
    </row>
    <row r="20" customFormat="false" ht="15" hidden="false" customHeight="false" outlineLevel="0" collapsed="false">
      <c r="A20" s="18" t="s">
        <v>53</v>
      </c>
      <c r="B20" s="10" t="n">
        <f aca="false">IFERROR(17日!AO4*24,"")</f>
        <v>2.66666666666667</v>
      </c>
      <c r="C20" s="10" t="n">
        <f aca="false">IFERROR(17日!AR4*24,"")</f>
        <v>0</v>
      </c>
      <c r="D20" s="14" t="n">
        <f aca="false">IFERROR(17日!AX4,"")</f>
        <v>0</v>
      </c>
      <c r="E20" s="14" t="n">
        <f aca="false">SUM($D$4:D20)</f>
        <v>14919</v>
      </c>
      <c r="F20" s="14" t="n">
        <f aca="false">IFERROR(17日!BF4,"")</f>
        <v>25660</v>
      </c>
      <c r="G20" s="14" t="n">
        <f aca="false">SUM($F$4:F20)</f>
        <v>345372</v>
      </c>
      <c r="H20" s="14" t="n">
        <f aca="false">IFERROR(17日!BO4,"")</f>
        <v>0</v>
      </c>
      <c r="I20" s="14" t="n">
        <f aca="false">SUM($H$4:H20)</f>
        <v>0</v>
      </c>
      <c r="J20" s="14" t="n">
        <f aca="false">IFERROR(17日!BW4,"")</f>
        <v>7586</v>
      </c>
      <c r="K20" s="14" t="n">
        <f aca="false">SUM($J$4:J20)</f>
        <v>41370</v>
      </c>
    </row>
    <row r="21" customFormat="false" ht="15" hidden="false" customHeight="false" outlineLevel="0" collapsed="false">
      <c r="A21" s="19" t="s">
        <v>54</v>
      </c>
      <c r="B21" s="8" t="n">
        <f aca="false">IFERROR(18日!AO4*24,"")</f>
        <v>0.666666666666667</v>
      </c>
      <c r="C21" s="8" t="n">
        <f aca="false">IFERROR(18日!AR4*24,"")</f>
        <v>0</v>
      </c>
      <c r="D21" s="15" t="n">
        <f aca="false">IFERROR(18日!AX4,"")</f>
        <v>0</v>
      </c>
      <c r="E21" s="15" t="n">
        <f aca="false">SUM($D$4:D21)</f>
        <v>14919</v>
      </c>
      <c r="F21" s="15" t="n">
        <f aca="false">IFERROR(18日!BF4,"")</f>
        <v>28384</v>
      </c>
      <c r="G21" s="15" t="n">
        <f aca="false">SUM($F$4:F21)</f>
        <v>373756</v>
      </c>
      <c r="H21" s="15" t="n">
        <f aca="false">IFERROR(18日!BO4,"")</f>
        <v>0</v>
      </c>
      <c r="I21" s="15" t="n">
        <f aca="false">SUM($H$4:H21)</f>
        <v>0</v>
      </c>
      <c r="J21" s="15" t="n">
        <f aca="false">IFERROR(18日!BW4,"")</f>
        <v>11244</v>
      </c>
      <c r="K21" s="15" t="n">
        <f aca="false">SUM($J$4:J21)</f>
        <v>52614</v>
      </c>
    </row>
    <row r="22" customFormat="false" ht="15" hidden="false" customHeight="false" outlineLevel="0" collapsed="false">
      <c r="A22" s="18" t="s">
        <v>55</v>
      </c>
      <c r="B22" s="10" t="n">
        <f aca="false">IFERROR(19日!AO4*24,"")</f>
        <v>1</v>
      </c>
      <c r="C22" s="10" t="n">
        <f aca="false">IFERROR(19日!AR4*24,"")</f>
        <v>0</v>
      </c>
      <c r="D22" s="14" t="n">
        <f aca="false">IFERROR(19日!AX4,"")</f>
        <v>0</v>
      </c>
      <c r="E22" s="14" t="n">
        <f aca="false">SUM($D$4:D22)</f>
        <v>14919</v>
      </c>
      <c r="F22" s="14" t="n">
        <f aca="false">IFERROR(19日!BF4,"")</f>
        <v>27538</v>
      </c>
      <c r="G22" s="14" t="n">
        <f aca="false">SUM($F$4:F22)</f>
        <v>401294</v>
      </c>
      <c r="H22" s="14" t="n">
        <f aca="false">IFERROR(19日!BO4,"")</f>
        <v>0</v>
      </c>
      <c r="I22" s="14" t="n">
        <f aca="false">SUM($H$4:H22)</f>
        <v>0</v>
      </c>
      <c r="J22" s="14" t="n">
        <f aca="false">IFERROR(19日!BW4,"")</f>
        <v>4789</v>
      </c>
      <c r="K22" s="14" t="n">
        <f aca="false">SUM($J$4:J22)</f>
        <v>57403</v>
      </c>
    </row>
    <row r="23" customFormat="false" ht="15" hidden="false" customHeight="false" outlineLevel="0" collapsed="false">
      <c r="A23" s="19" t="s">
        <v>56</v>
      </c>
      <c r="B23" s="8" t="n">
        <f aca="false">IFERROR(20日!AO4*24,"")</f>
        <v>0.333333333333333</v>
      </c>
      <c r="C23" s="8" t="n">
        <f aca="false">IFERROR(20日!AR4*24,"")</f>
        <v>0</v>
      </c>
      <c r="D23" s="15" t="n">
        <f aca="false">IFERROR(20日!AX4,"")</f>
        <v>0</v>
      </c>
      <c r="E23" s="15" t="n">
        <f aca="false">SUM($D$4:D23)</f>
        <v>14919</v>
      </c>
      <c r="F23" s="15" t="n">
        <f aca="false">IFERROR(20日!BF4,"")</f>
        <v>4532</v>
      </c>
      <c r="G23" s="15" t="n">
        <f aca="false">SUM($F$4:F23)</f>
        <v>405826</v>
      </c>
      <c r="H23" s="15" t="n">
        <f aca="false">IFERROR(20日!BO4,"")</f>
        <v>0</v>
      </c>
      <c r="I23" s="15" t="n">
        <f aca="false">SUM($H$4:H23)</f>
        <v>0</v>
      </c>
      <c r="J23" s="15" t="n">
        <f aca="false">IFERROR(20日!BW4,"")</f>
        <v>5140</v>
      </c>
      <c r="K23" s="15" t="n">
        <f aca="false">SUM($J$4:J23)</f>
        <v>62543</v>
      </c>
    </row>
    <row r="24" customFormat="false" ht="15" hidden="false" customHeight="false" outlineLevel="0" collapsed="false">
      <c r="A24" s="18" t="s">
        <v>57</v>
      </c>
      <c r="B24" s="10" t="n">
        <f aca="false">IFERROR(21日!AO4*24,"")</f>
        <v>0.666666666666667</v>
      </c>
      <c r="C24" s="10" t="n">
        <f aca="false">IFERROR(21日!AR4*24,"")</f>
        <v>0</v>
      </c>
      <c r="D24" s="14" t="n">
        <f aca="false">IFERROR(21日!AX4,"")</f>
        <v>0</v>
      </c>
      <c r="E24" s="14" t="n">
        <f aca="false">SUM($D$4:D24)</f>
        <v>14919</v>
      </c>
      <c r="F24" s="14" t="n">
        <f aca="false">IFERROR(21日!BF4,"")</f>
        <v>17017</v>
      </c>
      <c r="G24" s="14" t="n">
        <f aca="false">SUM($F$4:F24)</f>
        <v>422843</v>
      </c>
      <c r="H24" s="14" t="n">
        <f aca="false">IFERROR(21日!BO4,"")</f>
        <v>0</v>
      </c>
      <c r="I24" s="14" t="n">
        <f aca="false">SUM($H$4:H24)</f>
        <v>0</v>
      </c>
      <c r="J24" s="14" t="n">
        <f aca="false">IFERROR(21日!BW4,"")</f>
        <v>6356</v>
      </c>
      <c r="K24" s="14" t="n">
        <f aca="false">SUM($J$4:J24)</f>
        <v>68899</v>
      </c>
    </row>
    <row r="25" customFormat="false" ht="15" hidden="false" customHeight="false" outlineLevel="0" collapsed="false">
      <c r="A25" s="19" t="s">
        <v>58</v>
      </c>
      <c r="B25" s="8" t="n">
        <f aca="false">IFERROR(22日!AO4*24,"")</f>
        <v>0.666666666666667</v>
      </c>
      <c r="C25" s="8" t="n">
        <f aca="false">IFERROR(22日!AR4*24,"")</f>
        <v>0</v>
      </c>
      <c r="D25" s="15" t="n">
        <f aca="false">IFERROR(22日!AX4,"")</f>
        <v>0</v>
      </c>
      <c r="E25" s="15" t="n">
        <f aca="false">SUM($D$4:D25)</f>
        <v>14919</v>
      </c>
      <c r="F25" s="15" t="n">
        <f aca="false">IFERROR(22日!BF4,"")</f>
        <v>23292</v>
      </c>
      <c r="G25" s="15" t="n">
        <f aca="false">SUM($F$4:F25)</f>
        <v>446135</v>
      </c>
      <c r="H25" s="15" t="n">
        <f aca="false">IFERROR(22日!BO4,"")</f>
        <v>0</v>
      </c>
      <c r="I25" s="15" t="n">
        <f aca="false">SUM($H$4:H25)</f>
        <v>0</v>
      </c>
      <c r="J25" s="15" t="n">
        <f aca="false">IFERROR(22日!BW4,"")</f>
        <v>6000</v>
      </c>
      <c r="K25" s="15" t="n">
        <f aca="false">SUM($J$4:J25)</f>
        <v>74899</v>
      </c>
    </row>
    <row r="26" customFormat="false" ht="15" hidden="false" customHeight="false" outlineLevel="0" collapsed="false">
      <c r="A26" s="18" t="s">
        <v>59</v>
      </c>
      <c r="B26" s="10" t="n">
        <f aca="false">IFERROR(23日!AO4*24,"")</f>
        <v>0.666666666666667</v>
      </c>
      <c r="C26" s="10" t="n">
        <f aca="false">IFERROR(23日!AR4*24,"")</f>
        <v>0</v>
      </c>
      <c r="D26" s="14" t="n">
        <f aca="false">IFERROR(23日!AX4,"")</f>
        <v>0</v>
      </c>
      <c r="E26" s="14" t="n">
        <f aca="false">SUM($D$4:D26)</f>
        <v>14919</v>
      </c>
      <c r="F26" s="14" t="n">
        <f aca="false">IFERROR(23日!BF4,"")</f>
        <v>14415</v>
      </c>
      <c r="G26" s="14" t="n">
        <f aca="false">SUM($F$4:F26)</f>
        <v>460550</v>
      </c>
      <c r="H26" s="14" t="n">
        <f aca="false">IFERROR(23日!BO4,"")</f>
        <v>0</v>
      </c>
      <c r="I26" s="14" t="n">
        <f aca="false">SUM($H$4:H26)</f>
        <v>0</v>
      </c>
      <c r="J26" s="14" t="n">
        <f aca="false">IFERROR(23日!BW4,"")</f>
        <v>11619</v>
      </c>
      <c r="K26" s="14" t="n">
        <f aca="false">SUM($J$4:J26)</f>
        <v>86518</v>
      </c>
    </row>
    <row r="27" customFormat="false" ht="15" hidden="false" customHeight="false" outlineLevel="0" collapsed="false">
      <c r="A27" s="19" t="s">
        <v>60</v>
      </c>
      <c r="B27" s="8" t="n">
        <f aca="false">IFERROR(24日!AO4*24,"")</f>
        <v>1.58333333333333</v>
      </c>
      <c r="C27" s="8" t="n">
        <f aca="false">IFERROR(24日!AR4*24,"")</f>
        <v>3.5</v>
      </c>
      <c r="D27" s="15" t="n">
        <f aca="false">IFERROR(24日!AX4,"")</f>
        <v>0</v>
      </c>
      <c r="E27" s="15" t="n">
        <f aca="false">SUM($D$4:D27)</f>
        <v>14919</v>
      </c>
      <c r="F27" s="15" t="n">
        <f aca="false">IFERROR(24日!BF4,"")</f>
        <v>47698</v>
      </c>
      <c r="G27" s="15" t="n">
        <f aca="false">SUM($F$4:F27)</f>
        <v>508248</v>
      </c>
      <c r="H27" s="15" t="n">
        <f aca="false">IFERROR(24日!BO4,"")</f>
        <v>0</v>
      </c>
      <c r="I27" s="15" t="n">
        <f aca="false">SUM($H$4:H27)</f>
        <v>0</v>
      </c>
      <c r="J27" s="15" t="n">
        <f aca="false">IFERROR(24日!BW4,"")</f>
        <v>8239</v>
      </c>
      <c r="K27" s="15" t="n">
        <f aca="false">SUM($J$4:J27)</f>
        <v>94757</v>
      </c>
    </row>
    <row r="28" customFormat="false" ht="15" hidden="false" customHeight="false" outlineLevel="0" collapsed="false">
      <c r="A28" s="18" t="s">
        <v>61</v>
      </c>
      <c r="B28" s="10" t="n">
        <f aca="false">IFERROR(25日!AO4*24,"")</f>
        <v>1.33333333333333</v>
      </c>
      <c r="C28" s="10" t="n">
        <f aca="false">IFERROR(25日!AR4*24,"")</f>
        <v>0</v>
      </c>
      <c r="D28" s="14" t="n">
        <f aca="false">IFERROR(25日!AX4,"")</f>
        <v>0</v>
      </c>
      <c r="E28" s="14" t="n">
        <f aca="false">SUM($D$4:D28)</f>
        <v>14919</v>
      </c>
      <c r="F28" s="14" t="n">
        <f aca="false">IFERROR(25日!BF4,"")</f>
        <v>35896</v>
      </c>
      <c r="G28" s="14" t="n">
        <f aca="false">SUM($F$4:F28)</f>
        <v>544144</v>
      </c>
      <c r="H28" s="14" t="n">
        <f aca="false">IFERROR(25日!BO4,"")</f>
        <v>0</v>
      </c>
      <c r="I28" s="14" t="n">
        <f aca="false">SUM($H$4:H28)</f>
        <v>0</v>
      </c>
      <c r="J28" s="14" t="n">
        <f aca="false">IFERROR(25日!BW4,"")</f>
        <v>7880</v>
      </c>
      <c r="K28" s="14" t="n">
        <f aca="false">SUM($J$4:J28)</f>
        <v>102637</v>
      </c>
    </row>
    <row r="29" customFormat="false" ht="15" hidden="false" customHeight="false" outlineLevel="0" collapsed="false">
      <c r="A29" s="19" t="s">
        <v>62</v>
      </c>
      <c r="B29" s="8" t="n">
        <f aca="false">IFERROR(26日!AO4*24,"")</f>
        <v>1.33333333333333</v>
      </c>
      <c r="C29" s="8" t="n">
        <f aca="false">IFERROR(26日!AR4*24,"")</f>
        <v>0</v>
      </c>
      <c r="D29" s="15" t="n">
        <f aca="false">IFERROR(26日!AX4,"")</f>
        <v>0</v>
      </c>
      <c r="E29" s="15" t="n">
        <f aca="false">SUM($D$4:D29)</f>
        <v>14919</v>
      </c>
      <c r="F29" s="15" t="n">
        <f aca="false">IFERROR(26日!BF4,"")</f>
        <v>34180</v>
      </c>
      <c r="G29" s="15" t="n">
        <f aca="false">SUM($F$4:F29)</f>
        <v>578324</v>
      </c>
      <c r="H29" s="15" t="n">
        <f aca="false">IFERROR(26日!BO4,"")</f>
        <v>0</v>
      </c>
      <c r="I29" s="15" t="n">
        <f aca="false">SUM($H$4:H29)</f>
        <v>0</v>
      </c>
      <c r="J29" s="15" t="n">
        <f aca="false">IFERROR(26日!BW4,"")</f>
        <v>10590</v>
      </c>
      <c r="K29" s="15" t="n">
        <f aca="false">SUM($J$4:J29)</f>
        <v>113227</v>
      </c>
    </row>
    <row r="30" customFormat="false" ht="15" hidden="false" customHeight="false" outlineLevel="0" collapsed="false">
      <c r="A30" s="18" t="s">
        <v>63</v>
      </c>
      <c r="B30" s="10" t="n">
        <f aca="false">IFERROR(27日!AO4*24,"")</f>
        <v>0.333333333333333</v>
      </c>
      <c r="C30" s="10" t="n">
        <f aca="false">IFERROR(27日!AR4*24,"")</f>
        <v>0</v>
      </c>
      <c r="D30" s="14" t="n">
        <f aca="false">IFERROR(27日!AX4,"")</f>
        <v>0</v>
      </c>
      <c r="E30" s="14" t="n">
        <f aca="false">SUM($D$4:D30)</f>
        <v>14919</v>
      </c>
      <c r="F30" s="14" t="n">
        <f aca="false">IFERROR(27日!BF4,"")</f>
        <v>37592</v>
      </c>
      <c r="G30" s="14" t="n">
        <f aca="false">SUM($F$4:F30)</f>
        <v>615916</v>
      </c>
      <c r="H30" s="14" t="n">
        <f aca="false">IFERROR(27日!BO4,"")</f>
        <v>0</v>
      </c>
      <c r="I30" s="14" t="n">
        <f aca="false">SUM($H$4:H30)</f>
        <v>0</v>
      </c>
      <c r="J30" s="14" t="n">
        <f aca="false">IFERROR(27日!BW4,"")</f>
        <v>12803</v>
      </c>
      <c r="K30" s="14" t="n">
        <f aca="false">SUM($J$4:J30)</f>
        <v>126030</v>
      </c>
    </row>
    <row r="31" customFormat="false" ht="15" hidden="false" customHeight="false" outlineLevel="0" collapsed="false">
      <c r="A31" s="19" t="s">
        <v>64</v>
      </c>
      <c r="B31" s="8" t="n">
        <f aca="false">IFERROR(28日!AO4*24,"")</f>
        <v>0.666666666666667</v>
      </c>
      <c r="C31" s="8" t="n">
        <f aca="false">IFERROR(28日!AR4*24,"")</f>
        <v>0</v>
      </c>
      <c r="D31" s="15" t="n">
        <f aca="false">IFERROR(28日!AX4,"")</f>
        <v>0</v>
      </c>
      <c r="E31" s="15" t="n">
        <f aca="false">SUM($D$4:D31)</f>
        <v>14919</v>
      </c>
      <c r="F31" s="15" t="n">
        <f aca="false">IFERROR(28日!BF4,"")</f>
        <v>34050</v>
      </c>
      <c r="G31" s="15" t="n">
        <f aca="false">SUM($F$4:F31)</f>
        <v>649966</v>
      </c>
      <c r="H31" s="15" t="n">
        <f aca="false">IFERROR(28日!BO4,"")</f>
        <v>0</v>
      </c>
      <c r="I31" s="15" t="n">
        <f aca="false">SUM($H$4:H31)</f>
        <v>0</v>
      </c>
      <c r="J31" s="15" t="n">
        <f aca="false">IFERROR(28日!BW4,"")</f>
        <v>13550</v>
      </c>
      <c r="K31" s="15" t="n">
        <f aca="false">SUM($J$4:J31)</f>
        <v>139580</v>
      </c>
    </row>
    <row r="32" customFormat="false" ht="15" hidden="false" customHeight="false" outlineLevel="0" collapsed="false">
      <c r="A32" s="18" t="s">
        <v>65</v>
      </c>
      <c r="B32" s="10" t="n">
        <f aca="false">IFERROR(29日!AO4*24,"")</f>
        <v>0.666666666666667</v>
      </c>
      <c r="C32" s="10" t="n">
        <f aca="false">IFERROR(29日!AR4*24,"")</f>
        <v>0</v>
      </c>
      <c r="D32" s="14" t="n">
        <f aca="false">IFERROR(29日!AX4,"")</f>
        <v>0</v>
      </c>
      <c r="E32" s="14" t="n">
        <f aca="false">SUM($D$4:D32)</f>
        <v>14919</v>
      </c>
      <c r="F32" s="14" t="n">
        <f aca="false">IFERROR(29日!BF4,"")</f>
        <v>37054</v>
      </c>
      <c r="G32" s="14" t="n">
        <f aca="false">SUM($F$4:F32)</f>
        <v>687020</v>
      </c>
      <c r="H32" s="14" t="n">
        <f aca="false">IFERROR(29日!BO4,"")</f>
        <v>0</v>
      </c>
      <c r="I32" s="14" t="n">
        <f aca="false">SUM($H$4:H32)</f>
        <v>0</v>
      </c>
      <c r="J32" s="14" t="n">
        <f aca="false">IFERROR(29日!BW4,"")</f>
        <v>5188</v>
      </c>
      <c r="K32" s="14" t="n">
        <f aca="false">SUM($J$4:J32)</f>
        <v>144768</v>
      </c>
    </row>
    <row r="33" customFormat="false" ht="15" hidden="false" customHeight="false" outlineLevel="0" collapsed="false">
      <c r="A33" s="19" t="s">
        <v>66</v>
      </c>
      <c r="B33" s="8" t="n">
        <f aca="false">IFERROR(30日!AO4*24,"")</f>
        <v>0.666666666666667</v>
      </c>
      <c r="C33" s="8" t="n">
        <f aca="false">IFERROR(30日!AR4*24,"")</f>
        <v>0</v>
      </c>
      <c r="D33" s="15" t="n">
        <f aca="false">IFERROR(30日!AX4,"")</f>
        <v>0</v>
      </c>
      <c r="E33" s="15" t="n">
        <f aca="false">SUM($D$4:D33)</f>
        <v>14919</v>
      </c>
      <c r="F33" s="15" t="n">
        <f aca="false">IFERROR(30日!BF4,"")</f>
        <v>22155</v>
      </c>
      <c r="G33" s="15" t="n">
        <f aca="false">SUM($F$4:F33)</f>
        <v>709175</v>
      </c>
      <c r="H33" s="15" t="n">
        <f aca="false">IFERROR(30日!BO4,"")</f>
        <v>0</v>
      </c>
      <c r="I33" s="15" t="n">
        <f aca="false">SUM($H$4:H33)</f>
        <v>0</v>
      </c>
      <c r="J33" s="15" t="n">
        <f aca="false">IFERROR(30日!BW4,"")</f>
        <v>8592</v>
      </c>
      <c r="K33" s="15" t="n">
        <f aca="false">SUM($J$4:J33)</f>
        <v>153360</v>
      </c>
    </row>
    <row r="34" customFormat="false" ht="15" hidden="false" customHeight="false" outlineLevel="0" collapsed="false">
      <c r="A34" s="18" t="s">
        <v>67</v>
      </c>
      <c r="B34" s="10" t="n">
        <f aca="false">IFERROR(31日!AO4*24,"")</f>
        <v>1.66666666666667</v>
      </c>
      <c r="C34" s="10" t="n">
        <f aca="false">IFERROR(31日!AR4*24,"")</f>
        <v>0</v>
      </c>
      <c r="D34" s="14" t="n">
        <f aca="false">IFERROR(31日!AX4,"")</f>
        <v>322</v>
      </c>
      <c r="E34" s="14" t="n">
        <f aca="false">SUM($D$4:D34)</f>
        <v>15241</v>
      </c>
      <c r="F34" s="14" t="n">
        <f aca="false">IFERROR(31日!BF4,"")</f>
        <v>40808</v>
      </c>
      <c r="G34" s="14" t="n">
        <f aca="false">SUM($F$4:F34)</f>
        <v>749983</v>
      </c>
      <c r="H34" s="14" t="n">
        <f aca="false">IFERROR(31日!BO4,"")</f>
        <v>0</v>
      </c>
      <c r="I34" s="14" t="n">
        <f aca="false">SUM($H$4:H34)</f>
        <v>0</v>
      </c>
      <c r="J34" s="14" t="n">
        <f aca="false">IFERROR(31日!BW4,"")</f>
        <v>8141</v>
      </c>
      <c r="K34" s="14" t="n">
        <f aca="false">SUM($J$4:J34)</f>
        <v>161501</v>
      </c>
    </row>
    <row r="35" customFormat="false" ht="15" hidden="false" customHeight="false" outlineLevel="0" collapsed="false">
      <c r="A35" s="20" t="s">
        <v>68</v>
      </c>
      <c r="B35" s="21" t="n">
        <f aca="false">SUM(B4:B34)</f>
        <v>34.1666666666667</v>
      </c>
      <c r="C35" s="21" t="n">
        <f aca="false">SUM(C4:C34)</f>
        <v>6.5</v>
      </c>
      <c r="D35" s="22" t="n">
        <f aca="false">SUM(D4:D34)</f>
        <v>15241</v>
      </c>
      <c r="E35" s="22"/>
      <c r="F35" s="22" t="n">
        <f aca="false">SUM(F4:F34)</f>
        <v>749983</v>
      </c>
      <c r="G35" s="22"/>
      <c r="H35" s="22" t="n">
        <f aca="false">SUM(H4:H34)</f>
        <v>0</v>
      </c>
      <c r="I35" s="22"/>
      <c r="J35" s="22" t="n">
        <f aca="false">SUM(J4:J34)</f>
        <v>161501</v>
      </c>
      <c r="K3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DF1078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AI75" activeCellId="0" sqref="AI75"/>
    </sheetView>
  </sheetViews>
  <sheetFormatPr defaultColWidth="2.25" defaultRowHeight="12" zeroHeight="false" outlineLevelRow="0" outlineLevelCol="0"/>
  <cols>
    <col collapsed="false" customWidth="true" hidden="false" outlineLevel="0" max="1" min="1" style="25" width="1.13"/>
    <col collapsed="false" customWidth="false" hidden="false" outlineLevel="0" max="46" min="2" style="25" width="2.25"/>
    <col collapsed="false" customWidth="true" hidden="false" outlineLevel="0" max="47" min="47" style="25" width="8"/>
    <col collapsed="false" customWidth="false" hidden="false" outlineLevel="0" max="92" min="48" style="25" width="2.25"/>
    <col collapsed="false" customWidth="true" hidden="false" outlineLevel="0" max="95" min="93" style="25" width="2.38"/>
    <col collapsed="false" customWidth="false" hidden="false" outlineLevel="0" max="16384" min="96" style="25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s="30" customFormat="true" ht="12.75" hidden="false" customHeight="true" outlineLevel="0" collapsed="false">
      <c r="A2" s="25"/>
      <c r="B2" s="27" t="s">
        <v>118</v>
      </c>
      <c r="C2" s="27"/>
      <c r="D2" s="27"/>
      <c r="E2" s="27"/>
      <c r="F2" s="27"/>
      <c r="G2" s="27"/>
      <c r="H2" s="27"/>
      <c r="I2" s="27"/>
      <c r="J2" s="25"/>
      <c r="K2" s="25"/>
      <c r="L2" s="25"/>
      <c r="M2" s="25"/>
      <c r="N2" s="25" t="s">
        <v>119</v>
      </c>
      <c r="O2" s="25"/>
      <c r="P2" s="25"/>
      <c r="Q2" s="25"/>
      <c r="R2" s="25"/>
      <c r="S2" s="29" t="n">
        <v>11</v>
      </c>
      <c r="T2" s="29"/>
      <c r="U2" s="30" t="s">
        <v>120</v>
      </c>
      <c r="X2" s="29" t="n">
        <v>3</v>
      </c>
      <c r="Y2" s="29"/>
      <c r="Z2" s="30" t="s">
        <v>121</v>
      </c>
      <c r="AC2" s="25" t="s">
        <v>122</v>
      </c>
      <c r="AH2" s="29" t="n">
        <v>2</v>
      </c>
      <c r="AI2" s="29"/>
      <c r="AJ2" s="30" t="s">
        <v>120</v>
      </c>
      <c r="AM2" s="29" t="n">
        <v>3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v>2026</v>
      </c>
      <c r="CD2" s="33"/>
      <c r="CE2" s="33"/>
      <c r="CF2" s="33"/>
      <c r="CG2" s="34" t="n"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</v>
      </c>
      <c r="CL2" s="35"/>
      <c r="CM2" s="30" t="s">
        <v>24</v>
      </c>
    </row>
    <row r="3" s="30" customFormat="tru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s="30" customFormat="true" ht="12.75" hidden="false" customHeight="true" outlineLevel="0" collapsed="false">
      <c r="B4" s="39" t="s">
        <v>140</v>
      </c>
      <c r="C4" s="39"/>
      <c r="D4" s="41" t="n">
        <v>198.953</v>
      </c>
      <c r="E4" s="41"/>
      <c r="F4" s="41"/>
      <c r="G4" s="42" t="n">
        <v>198.953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142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11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34</v>
      </c>
      <c r="AM4" s="49"/>
      <c r="AN4" s="49"/>
      <c r="AO4" s="50" t="n">
        <v>0.0555555555555556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36637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s="30" customFormat="tru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14</v>
      </c>
      <c r="L5" s="55"/>
      <c r="M5" s="55"/>
      <c r="N5" s="44"/>
      <c r="O5" s="44"/>
      <c r="P5" s="56" t="s">
        <v>146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23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22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n">
        <f aca="false">SUM(1日!AX4)</f>
        <v>0</v>
      </c>
      <c r="AY5" s="62"/>
      <c r="AZ5" s="62"/>
      <c r="BA5" s="62"/>
      <c r="BB5" s="62"/>
      <c r="BC5" s="62"/>
      <c r="BD5" s="61" t="s">
        <v>129</v>
      </c>
      <c r="BE5" s="61"/>
      <c r="BF5" s="63" t="n">
        <f aca="false">SUM(1日!BF4)</f>
        <v>36637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n">
        <f aca="false">SUM(1日!BO4)</f>
        <v>0</v>
      </c>
      <c r="BP5" s="62"/>
      <c r="BQ5" s="62"/>
      <c r="BR5" s="62"/>
      <c r="BS5" s="62"/>
      <c r="BT5" s="62"/>
      <c r="BU5" s="61" t="s">
        <v>129</v>
      </c>
      <c r="BV5" s="61"/>
      <c r="BW5" s="62" t="n">
        <f aca="false">SUM(1日!BW4)</f>
        <v>0</v>
      </c>
      <c r="BX5" s="62"/>
      <c r="BY5" s="62"/>
      <c r="BZ5" s="62"/>
      <c r="CA5" s="62"/>
      <c r="CB5" s="62"/>
    </row>
    <row r="6" s="30" customFormat="tru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13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67"/>
      <c r="CV6" s="68"/>
      <c r="CW6" s="68"/>
      <c r="CX6" s="68"/>
      <c r="CY6" s="68"/>
      <c r="CZ6" s="69"/>
      <c r="DA6" s="69"/>
      <c r="DB6" s="69"/>
      <c r="DC6" s="69"/>
    </row>
    <row r="7" s="30" customFormat="tru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153</v>
      </c>
      <c r="AG7" s="65"/>
      <c r="AH7" s="65"/>
      <c r="AI7" s="65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3"/>
      <c r="CV7" s="68"/>
      <c r="CZ7" s="69"/>
      <c r="DA7" s="69"/>
      <c r="DB7" s="69"/>
      <c r="DC7" s="69"/>
    </row>
    <row r="8" s="30" customFormat="tru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79"/>
      <c r="L8" s="67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160</v>
      </c>
      <c r="AG8" s="85"/>
      <c r="AH8" s="85"/>
      <c r="AI8" s="85"/>
      <c r="AJ8" s="86" t="n">
        <v>15</v>
      </c>
      <c r="AK8" s="86"/>
      <c r="AL8" s="87" t="n">
        <v>34</v>
      </c>
      <c r="AM8" s="88"/>
      <c r="AN8" s="80" t="s">
        <v>121</v>
      </c>
      <c r="AO8" s="79"/>
      <c r="AP8" s="67"/>
      <c r="AQ8" s="89" t="s">
        <v>161</v>
      </c>
      <c r="AR8" s="79"/>
      <c r="AS8" s="67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535</v>
      </c>
      <c r="BE8" s="90"/>
      <c r="BF8" s="90"/>
      <c r="BG8" s="90"/>
      <c r="BH8" s="91"/>
      <c r="BI8" s="92" t="n">
        <v>535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94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3"/>
    </row>
    <row r="9" s="30" customFormat="true" ht="12.75" hidden="false" customHeight="true" outlineLevel="0" collapsed="false">
      <c r="B9" s="39" t="s">
        <v>163</v>
      </c>
      <c r="C9" s="39"/>
      <c r="D9" s="42" t="n">
        <v>179.365</v>
      </c>
      <c r="E9" s="42"/>
      <c r="F9" s="42"/>
      <c r="G9" s="42" t="n">
        <v>179.365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142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13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20</v>
      </c>
      <c r="AM9" s="49"/>
      <c r="AN9" s="49"/>
      <c r="AO9" s="50" t="n">
        <v>0.0416666666666667</v>
      </c>
      <c r="AP9" s="50"/>
      <c r="AQ9" s="50"/>
      <c r="AR9" s="50" t="n">
        <v>0.0347222222222222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0"/>
      <c r="CN9" s="98"/>
    </row>
    <row r="10" s="30" customFormat="tru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5</v>
      </c>
      <c r="M10" s="102"/>
      <c r="N10" s="44"/>
      <c r="O10" s="44"/>
      <c r="P10" s="56" t="s">
        <v>146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7</v>
      </c>
      <c r="AC10" s="57"/>
      <c r="AD10" s="58" t="s">
        <v>147</v>
      </c>
      <c r="AE10" s="58"/>
      <c r="AF10" s="59"/>
      <c r="AG10" s="59"/>
      <c r="AH10" s="59"/>
      <c r="AI10" s="59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89"/>
      <c r="BR10" s="93"/>
      <c r="BS10" s="93"/>
      <c r="BT10" s="93"/>
      <c r="BU10" s="103"/>
      <c r="BV10" s="79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89"/>
    </row>
    <row r="11" s="30" customFormat="tru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65"/>
      <c r="AG11" s="65"/>
      <c r="AH11" s="65"/>
      <c r="AI11" s="65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0</v>
      </c>
      <c r="BE11" s="90"/>
      <c r="BF11" s="90"/>
      <c r="BG11" s="90"/>
      <c r="BH11" s="91"/>
      <c r="BI11" s="92" t="n">
        <v>0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 t="s">
        <v>170</v>
      </c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3"/>
      <c r="CZ11" s="68"/>
      <c r="DA11" s="68"/>
      <c r="DB11" s="68"/>
      <c r="DC11" s="68"/>
      <c r="DD11" s="68"/>
      <c r="DE11" s="68"/>
      <c r="DF11" s="68"/>
    </row>
    <row r="12" s="30" customFormat="tru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65"/>
      <c r="AG12" s="65"/>
      <c r="AH12" s="65"/>
      <c r="AI12" s="65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 t="s">
        <v>172</v>
      </c>
      <c r="CN12" s="98"/>
      <c r="CV12" s="68"/>
      <c r="CZ12" s="68"/>
      <c r="DA12" s="68"/>
      <c r="DB12" s="68"/>
      <c r="DC12" s="68"/>
    </row>
    <row r="13" s="30" customFormat="true" ht="12.75" hidden="false" customHeight="true" outlineLevel="0" collapsed="false">
      <c r="B13" s="39"/>
      <c r="C13" s="39"/>
      <c r="D13" s="79"/>
      <c r="E13" s="67"/>
      <c r="F13" s="98" t="s">
        <v>157</v>
      </c>
      <c r="G13" s="109"/>
      <c r="J13" s="99" t="s">
        <v>173</v>
      </c>
      <c r="K13" s="110" t="n">
        <v>5</v>
      </c>
      <c r="L13" s="110"/>
      <c r="M13" s="80" t="s">
        <v>121</v>
      </c>
      <c r="N13" s="67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20</v>
      </c>
      <c r="AM13" s="88"/>
      <c r="AN13" s="80" t="s">
        <v>121</v>
      </c>
      <c r="AO13" s="79"/>
      <c r="AP13" s="67"/>
      <c r="AQ13" s="89" t="s">
        <v>161</v>
      </c>
      <c r="AR13" s="79"/>
      <c r="AS13" s="67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79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111"/>
      <c r="CV13" s="68"/>
      <c r="CZ13" s="68"/>
      <c r="DA13" s="68"/>
      <c r="DB13" s="68"/>
      <c r="DC13" s="68"/>
    </row>
    <row r="14" s="30" customFormat="true" ht="12.75" hidden="false" customHeight="true" outlineLevel="0" collapsed="false">
      <c r="B14" s="112" t="s">
        <v>174</v>
      </c>
      <c r="C14" s="112"/>
      <c r="D14" s="113" t="n">
        <v>378.318</v>
      </c>
      <c r="E14" s="113"/>
      <c r="F14" s="73" t="s">
        <v>173</v>
      </c>
      <c r="G14" s="113" t="n">
        <v>378.318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34237</v>
      </c>
      <c r="Q14" s="114"/>
      <c r="R14" s="114"/>
      <c r="S14" s="114"/>
      <c r="T14" s="115" t="s">
        <v>166</v>
      </c>
      <c r="U14" s="116" t="s">
        <v>129</v>
      </c>
      <c r="V14" s="116"/>
      <c r="W14" s="117" t="n">
        <v>34237</v>
      </c>
      <c r="X14" s="117"/>
      <c r="Y14" s="117"/>
      <c r="Z14" s="117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121" t="n">
        <v>420</v>
      </c>
      <c r="AN14" s="121"/>
      <c r="AO14" s="122" t="s">
        <v>157</v>
      </c>
      <c r="AP14" s="123" t="s">
        <v>179</v>
      </c>
      <c r="AQ14" s="123"/>
      <c r="AR14" s="124" t="n">
        <v>90.0757142857143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0</v>
      </c>
      <c r="BE14" s="90"/>
      <c r="BF14" s="90"/>
      <c r="BG14" s="90"/>
      <c r="BH14" s="91"/>
      <c r="BI14" s="92" t="n">
        <v>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170</v>
      </c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3"/>
    </row>
    <row r="15" s="30" customFormat="true" ht="12.75" hidden="false" customHeight="true" outlineLevel="0" collapsed="false">
      <c r="B15" s="127" t="s">
        <v>182</v>
      </c>
      <c r="C15" s="127"/>
      <c r="D15" s="127"/>
      <c r="E15" s="127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 t="s">
        <v>185</v>
      </c>
      <c r="CN15" s="98"/>
    </row>
    <row r="16" s="30" customFormat="true" ht="12.75" hidden="false" customHeight="true" outlineLevel="0" collapsed="false">
      <c r="B16" s="108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3" t="n">
        <v>2</v>
      </c>
      <c r="AI16" s="133"/>
      <c r="AJ16" s="133"/>
      <c r="AK16" s="133"/>
      <c r="AL16" s="134" t="n">
        <v>316.3</v>
      </c>
      <c r="AM16" s="134"/>
      <c r="AN16" s="134"/>
      <c r="AO16" s="134"/>
      <c r="AP16" s="135" t="n">
        <v>316.3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67"/>
      <c r="BR16" s="93"/>
      <c r="BS16" s="93"/>
      <c r="BT16" s="93"/>
      <c r="BU16" s="103"/>
      <c r="BV16" s="79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111"/>
    </row>
    <row r="17" s="30" customFormat="true" ht="12.75" hidden="false" customHeight="true" outlineLevel="0" collapsed="false">
      <c r="B17" s="136" t="s">
        <v>186</v>
      </c>
      <c r="C17" s="136"/>
      <c r="D17" s="136"/>
      <c r="E17" s="136"/>
      <c r="F17" s="137" t="s">
        <v>187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3"/>
    </row>
    <row r="18" s="30" customFormat="true" ht="12.75" hidden="false" customHeight="true" outlineLevel="0" collapsed="false">
      <c r="B18" s="139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0.374531835205993</v>
      </c>
      <c r="AI18" s="140"/>
      <c r="AJ18" s="140"/>
      <c r="AK18" s="140"/>
      <c r="AL18" s="141" t="n">
        <v>62.018</v>
      </c>
      <c r="AM18" s="141"/>
      <c r="AN18" s="141"/>
      <c r="AO18" s="141"/>
      <c r="AP18" s="135" t="n">
        <v>62.018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s="30" customFormat="tru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25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12</v>
      </c>
      <c r="AG19" s="150"/>
      <c r="AH19" s="149" t="s">
        <v>194</v>
      </c>
      <c r="AI19" s="149"/>
      <c r="AJ19" s="150" t="n">
        <v>2</v>
      </c>
      <c r="AK19" s="150"/>
      <c r="AL19" s="151" t="s">
        <v>195</v>
      </c>
      <c r="AM19" s="151"/>
      <c r="AN19" s="150" t="n">
        <v>58</v>
      </c>
      <c r="AO19" s="150"/>
      <c r="AP19" s="152" t="s">
        <v>174</v>
      </c>
      <c r="AQ19" s="152"/>
      <c r="AR19" s="153" t="n">
        <v>72</v>
      </c>
      <c r="AS19" s="153"/>
      <c r="AT19" s="153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67"/>
      <c r="BR19" s="93"/>
      <c r="BS19" s="93"/>
      <c r="BT19" s="93"/>
      <c r="BU19" s="103"/>
      <c r="BV19" s="79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111"/>
    </row>
    <row r="20" s="30" customFormat="tru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5" t="s">
        <v>129</v>
      </c>
      <c r="AQ20" s="155"/>
      <c r="AR20" s="156" t="n">
        <v>72</v>
      </c>
      <c r="AS20" s="156"/>
      <c r="AT20" s="156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s="30" customFormat="tru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s="30" customFormat="tru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s="30" customFormat="tru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31.3</v>
      </c>
      <c r="G23" s="172"/>
      <c r="H23" s="172"/>
      <c r="I23" s="42" t="n">
        <v>31.3</v>
      </c>
      <c r="J23" s="42"/>
      <c r="K23" s="42"/>
      <c r="L23" s="112" t="s">
        <v>205</v>
      </c>
      <c r="M23" s="112"/>
      <c r="N23" s="112"/>
      <c r="O23" s="44" t="n">
        <v>2</v>
      </c>
      <c r="P23" s="44" t="n">
        <v>5</v>
      </c>
      <c r="Q23" s="173"/>
      <c r="R23" s="174"/>
      <c r="S23" s="174"/>
      <c r="T23" s="174"/>
      <c r="U23" s="174"/>
      <c r="V23" s="174"/>
      <c r="W23" s="174"/>
      <c r="X23" s="174"/>
      <c r="Y23" s="175" t="s">
        <v>206</v>
      </c>
      <c r="Z23" s="176"/>
      <c r="AA23" s="176"/>
      <c r="AB23" s="176"/>
      <c r="AC23" s="176"/>
      <c r="AD23" s="176"/>
      <c r="AE23" s="176"/>
      <c r="AF23" s="177"/>
      <c r="AG23" s="178"/>
      <c r="AH23" s="174"/>
      <c r="AI23" s="174"/>
      <c r="AJ23" s="174"/>
      <c r="AK23" s="174"/>
      <c r="AL23" s="174"/>
      <c r="AM23" s="176" t="s">
        <v>206</v>
      </c>
      <c r="AN23" s="177"/>
      <c r="AO23" s="179" t="n">
        <v>0.7778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/>
      <c r="CA23" s="59"/>
      <c r="CB23" s="59"/>
      <c r="CC23" s="59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s="30" customFormat="tru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207</v>
      </c>
      <c r="R24" s="183"/>
      <c r="S24" s="184"/>
      <c r="T24" s="183"/>
      <c r="U24" s="183"/>
      <c r="V24" s="184"/>
      <c r="W24" s="183"/>
      <c r="X24" s="183"/>
      <c r="Y24" s="185" t="s">
        <v>208</v>
      </c>
      <c r="Z24" s="183"/>
      <c r="AA24" s="183"/>
      <c r="AB24" s="183"/>
      <c r="AC24" s="184"/>
      <c r="AD24" s="183"/>
      <c r="AE24" s="183"/>
      <c r="AF24" s="186"/>
      <c r="AG24" s="187" t="s">
        <v>209</v>
      </c>
      <c r="AH24" s="183"/>
      <c r="AI24" s="183"/>
      <c r="AJ24" s="184"/>
      <c r="AK24" s="183"/>
      <c r="AL24" s="184"/>
      <c r="AM24" s="183" t="s">
        <v>208</v>
      </c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65"/>
      <c r="CA24" s="65"/>
      <c r="CB24" s="65"/>
      <c r="CC24" s="65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s="30" customFormat="tru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65"/>
      <c r="CA25" s="65"/>
      <c r="CB25" s="65"/>
      <c r="CC25" s="65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s="30" customFormat="tru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210</v>
      </c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 t="s">
        <v>211</v>
      </c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79"/>
      <c r="CG26" s="67"/>
      <c r="CH26" s="80" t="s">
        <v>121</v>
      </c>
      <c r="CI26" s="79"/>
      <c r="CJ26" s="67"/>
      <c r="CK26" s="89" t="s">
        <v>161</v>
      </c>
      <c r="CL26" s="79"/>
      <c r="CM26" s="67"/>
      <c r="CN26" s="89" t="s">
        <v>161</v>
      </c>
    </row>
    <row r="27" s="30" customFormat="tru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212</v>
      </c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 t="s">
        <v>213</v>
      </c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s="30" customFormat="true" ht="12.75" hidden="false" customHeight="true" outlineLevel="0" collapsed="false">
      <c r="B28" s="79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 t="s">
        <v>216</v>
      </c>
      <c r="Z28" s="210"/>
      <c r="AA28" s="210"/>
      <c r="AB28" s="210"/>
      <c r="AC28" s="183"/>
      <c r="AD28" s="210"/>
      <c r="AE28" s="210" t="s">
        <v>217</v>
      </c>
      <c r="AF28" s="210"/>
      <c r="AG28" s="185"/>
      <c r="AH28" s="210"/>
      <c r="AI28" s="210"/>
      <c r="AJ28" s="183"/>
      <c r="AK28" s="210"/>
      <c r="AL28" s="183"/>
      <c r="AM28" s="210" t="s">
        <v>216</v>
      </c>
      <c r="AN28" s="186"/>
      <c r="AO28" s="211"/>
      <c r="AP28" s="212"/>
      <c r="AQ28" s="213" t="s">
        <v>161</v>
      </c>
      <c r="AR28" s="211"/>
      <c r="AS28" s="212"/>
      <c r="AT28" s="213"/>
      <c r="AU28" s="162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58" t="s">
        <v>147</v>
      </c>
      <c r="BY28" s="58"/>
      <c r="BZ28" s="59"/>
      <c r="CA28" s="59"/>
      <c r="CB28" s="59"/>
      <c r="CC28" s="59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s="30" customFormat="tru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62.5</v>
      </c>
      <c r="G29" s="172"/>
      <c r="H29" s="172"/>
      <c r="I29" s="42" t="n">
        <v>62.5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9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0.3229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65"/>
      <c r="CA29" s="65"/>
      <c r="CB29" s="65"/>
      <c r="CC29" s="65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s="30" customFormat="tru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229</v>
      </c>
      <c r="M30" s="181"/>
      <c r="N30" s="181"/>
      <c r="O30" s="44"/>
      <c r="P30" s="44"/>
      <c r="Q30" s="185" t="s">
        <v>208</v>
      </c>
      <c r="R30" s="183"/>
      <c r="S30" s="183" t="s">
        <v>208</v>
      </c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 t="s">
        <v>208</v>
      </c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65"/>
      <c r="CA30" s="65"/>
      <c r="CB30" s="65"/>
      <c r="CC30" s="65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s="30" customFormat="tru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s="30" customFormat="tru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222</v>
      </c>
      <c r="R32" s="183"/>
      <c r="S32" s="183" t="s">
        <v>211</v>
      </c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 t="s">
        <v>210</v>
      </c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s="30" customFormat="tru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 t="s">
        <v>224</v>
      </c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 t="s">
        <v>224</v>
      </c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s="30" customFormat="true" ht="12.75" hidden="false" customHeight="true" outlineLevel="0" collapsed="false">
      <c r="B34" s="79"/>
      <c r="C34" s="111"/>
      <c r="D34" s="79"/>
      <c r="E34" s="111" t="s">
        <v>157</v>
      </c>
      <c r="F34" s="79"/>
      <c r="G34" s="67"/>
      <c r="H34" s="222" t="s">
        <v>157</v>
      </c>
      <c r="I34" s="74"/>
      <c r="J34" s="75"/>
      <c r="K34" s="78" t="s">
        <v>157</v>
      </c>
      <c r="L34" s="79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/>
      <c r="V34" s="210"/>
      <c r="W34" s="210" t="s">
        <v>226</v>
      </c>
      <c r="X34" s="224"/>
      <c r="Y34" s="209"/>
      <c r="Z34" s="210"/>
      <c r="AA34" s="210"/>
      <c r="AB34" s="210"/>
      <c r="AC34" s="210"/>
      <c r="AD34" s="210" t="s">
        <v>225</v>
      </c>
      <c r="AE34" s="210" t="s">
        <v>227</v>
      </c>
      <c r="AF34" s="224"/>
      <c r="AG34" s="209"/>
      <c r="AH34" s="210"/>
      <c r="AI34" s="210"/>
      <c r="AJ34" s="210"/>
      <c r="AK34" s="210"/>
      <c r="AL34" s="210"/>
      <c r="AM34" s="183" t="s">
        <v>228</v>
      </c>
      <c r="AN34" s="224"/>
      <c r="AO34" s="225"/>
      <c r="AP34" s="226"/>
      <c r="AQ34" s="227" t="s">
        <v>161</v>
      </c>
      <c r="AR34" s="225"/>
      <c r="AS34" s="226"/>
      <c r="AT34" s="227"/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s="30" customFormat="tru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26.6</v>
      </c>
      <c r="G35" s="172"/>
      <c r="H35" s="172"/>
      <c r="I35" s="42" t="n">
        <v>26.6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6</v>
      </c>
      <c r="Q35" s="229"/>
      <c r="R35" s="230"/>
      <c r="S35" s="230"/>
      <c r="T35" s="230"/>
      <c r="U35" s="230"/>
      <c r="V35" s="230"/>
      <c r="W35" s="230"/>
      <c r="X35" s="231"/>
      <c r="Y35" s="229"/>
      <c r="Z35" s="230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 t="s">
        <v>206</v>
      </c>
      <c r="AL35" s="216"/>
      <c r="AM35" s="230"/>
      <c r="AN35" s="230"/>
      <c r="AO35" s="179" t="n">
        <v>0.6354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0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s="30" customFormat="tru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36</v>
      </c>
      <c r="M36" s="181"/>
      <c r="N36" s="181"/>
      <c r="O36" s="44"/>
      <c r="P36" s="44"/>
      <c r="Q36" s="187" t="s">
        <v>232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 t="s">
        <v>208</v>
      </c>
      <c r="AB36" s="183"/>
      <c r="AC36" s="183"/>
      <c r="AD36" s="184"/>
      <c r="AE36" s="183" t="s">
        <v>208</v>
      </c>
      <c r="AF36" s="186"/>
      <c r="AG36" s="185"/>
      <c r="AH36" s="183"/>
      <c r="AI36" s="183"/>
      <c r="AJ36" s="183"/>
      <c r="AK36" s="183" t="s">
        <v>208</v>
      </c>
      <c r="AL36" s="183"/>
      <c r="AM36" s="239" t="s">
        <v>233</v>
      </c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182"/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s="30" customFormat="tru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 t="s">
        <v>234</v>
      </c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239" t="s">
        <v>235</v>
      </c>
      <c r="BO37" s="183"/>
      <c r="BP37" s="183"/>
      <c r="BQ37" s="183"/>
      <c r="BR37" s="183"/>
      <c r="BS37" s="185"/>
      <c r="BT37" s="183"/>
      <c r="BU37" s="183"/>
      <c r="BV37" s="239" t="s">
        <v>235</v>
      </c>
      <c r="BW37" s="183"/>
      <c r="BX37" s="183"/>
      <c r="BY37" s="183"/>
      <c r="BZ37" s="186"/>
      <c r="CA37" s="185"/>
      <c r="CB37" s="183"/>
      <c r="CC37" s="183"/>
      <c r="CD37" s="239" t="s">
        <v>235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s="30" customFormat="tru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5"/>
      <c r="Z38" s="183"/>
      <c r="AA38" s="183" t="s">
        <v>210</v>
      </c>
      <c r="AB38" s="183"/>
      <c r="AC38" s="183"/>
      <c r="AD38" s="183"/>
      <c r="AE38" s="183" t="s">
        <v>210</v>
      </c>
      <c r="AF38" s="183"/>
      <c r="AG38" s="185"/>
      <c r="AH38" s="183"/>
      <c r="AI38" s="183"/>
      <c r="AJ38" s="183"/>
      <c r="AK38" s="183" t="s">
        <v>236</v>
      </c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s="30" customFormat="tru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5"/>
      <c r="Z39" s="183"/>
      <c r="AA39" s="183" t="s">
        <v>212</v>
      </c>
      <c r="AB39" s="183"/>
      <c r="AC39" s="183"/>
      <c r="AD39" s="183"/>
      <c r="AE39" s="183" t="s">
        <v>212</v>
      </c>
      <c r="AF39" s="183"/>
      <c r="AG39" s="185"/>
      <c r="AH39" s="183"/>
      <c r="AI39" s="183"/>
      <c r="AJ39" s="183"/>
      <c r="AK39" s="183" t="s">
        <v>213</v>
      </c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s="30" customFormat="true" ht="12.75" hidden="false" customHeight="true" outlineLevel="0" collapsed="false">
      <c r="B40" s="79"/>
      <c r="C40" s="111"/>
      <c r="D40" s="79"/>
      <c r="E40" s="111" t="s">
        <v>157</v>
      </c>
      <c r="F40" s="79"/>
      <c r="G40" s="222"/>
      <c r="H40" s="222" t="s">
        <v>157</v>
      </c>
      <c r="I40" s="74"/>
      <c r="J40" s="75"/>
      <c r="K40" s="78" t="s">
        <v>157</v>
      </c>
      <c r="L40" s="79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09"/>
      <c r="Z40" s="210"/>
      <c r="AA40" s="210" t="s">
        <v>237</v>
      </c>
      <c r="AB40" s="183"/>
      <c r="AC40" s="210"/>
      <c r="AD40" s="210"/>
      <c r="AE40" s="210" t="s">
        <v>237</v>
      </c>
      <c r="AF40" s="183" t="s">
        <v>238</v>
      </c>
      <c r="AG40" s="209"/>
      <c r="AH40" s="210"/>
      <c r="AI40" s="210"/>
      <c r="AJ40" s="183"/>
      <c r="AK40" s="210" t="s">
        <v>237</v>
      </c>
      <c r="AL40" s="210" t="s">
        <v>239</v>
      </c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s="30" customFormat="tru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120.4</v>
      </c>
      <c r="G41" s="247"/>
      <c r="H41" s="247"/>
      <c r="I41" s="247" t="n">
        <v>120.4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23400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s="30" customFormat="tru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s="30" customFormat="tru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252</v>
      </c>
      <c r="K43" s="265"/>
      <c r="L43" s="265"/>
      <c r="M43" s="265"/>
      <c r="N43" s="265"/>
      <c r="O43" s="265" t="s">
        <v>252</v>
      </c>
      <c r="P43" s="265"/>
      <c r="Q43" s="265"/>
      <c r="R43" s="265"/>
      <c r="S43" s="265"/>
      <c r="T43" s="265"/>
      <c r="U43" s="266" t="n">
        <v>1</v>
      </c>
      <c r="V43" s="266"/>
      <c r="W43" s="266"/>
      <c r="X43" s="266"/>
      <c r="Y43" s="266" t="n">
        <v>2</v>
      </c>
      <c r="Z43" s="266"/>
      <c r="AA43" s="266"/>
      <c r="AB43" s="266" t="n">
        <v>0</v>
      </c>
      <c r="AC43" s="266"/>
      <c r="AD43" s="266"/>
      <c r="AE43" s="266" t="n">
        <v>3</v>
      </c>
      <c r="AF43" s="266"/>
      <c r="AG43" s="266"/>
      <c r="AH43" s="267" t="n">
        <v>0.0694444444444445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s="30" customFormat="tru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s="30" customFormat="tru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255</v>
      </c>
      <c r="K45" s="265"/>
      <c r="L45" s="265"/>
      <c r="M45" s="265"/>
      <c r="N45" s="265"/>
      <c r="O45" s="265" t="s">
        <v>255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0</v>
      </c>
      <c r="AC45" s="266"/>
      <c r="AD45" s="266"/>
      <c r="AE45" s="266" t="n">
        <v>1</v>
      </c>
      <c r="AF45" s="266"/>
      <c r="AG45" s="266"/>
      <c r="AH45" s="267" t="n">
        <v>0.0138888888888889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s="30" customFormat="tru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s="30" customFormat="tru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72"/>
      <c r="AX47" s="269" t="n">
        <v>151</v>
      </c>
      <c r="AY47" s="269"/>
      <c r="AZ47" s="270" t="n">
        <v>0</v>
      </c>
      <c r="BA47" s="270"/>
      <c r="BB47" s="270"/>
      <c r="BC47" s="271" t="n">
        <v>0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s="30" customFormat="tru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280" t="s">
        <v>259</v>
      </c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0"/>
      <c r="BK48" s="280"/>
      <c r="BL48" s="280"/>
      <c r="BM48" s="280"/>
      <c r="BN48" s="280"/>
      <c r="BO48" s="280"/>
      <c r="BP48" s="280"/>
      <c r="BQ48" s="280"/>
      <c r="BR48" s="280"/>
      <c r="BS48" s="280"/>
      <c r="BT48" s="280"/>
      <c r="BU48" s="280"/>
      <c r="BV48" s="280"/>
      <c r="BW48" s="280"/>
      <c r="BX48" s="280"/>
      <c r="BY48" s="280"/>
      <c r="BZ48" s="280"/>
      <c r="CA48" s="280"/>
      <c r="CB48" s="280"/>
      <c r="CC48" s="280"/>
      <c r="CD48" s="280"/>
      <c r="CE48" s="280"/>
      <c r="CF48" s="280"/>
      <c r="CG48" s="280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s="30" customFormat="tru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260</v>
      </c>
      <c r="K49" s="283"/>
      <c r="L49" s="283"/>
      <c r="M49" s="283"/>
      <c r="N49" s="283"/>
      <c r="O49" s="284" t="s">
        <v>260</v>
      </c>
      <c r="P49" s="284"/>
      <c r="Q49" s="284"/>
      <c r="R49" s="284"/>
      <c r="S49" s="284"/>
      <c r="T49" s="284"/>
      <c r="U49" s="285" t="n">
        <v>2805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</row>
    <row r="50" s="30" customFormat="tru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3307</v>
      </c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s="30" customFormat="true" ht="12.75" hidden="false" customHeight="true" outlineLevel="0" collapsed="false">
      <c r="B51" s="71" t="s">
        <v>263</v>
      </c>
      <c r="C51" s="7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72"/>
      <c r="R51" s="72"/>
      <c r="S51" s="72"/>
      <c r="T51" s="72"/>
      <c r="U51" s="72"/>
      <c r="V51" s="72"/>
      <c r="W51" s="72"/>
      <c r="X51" s="73"/>
      <c r="Y51" s="71" t="s">
        <v>264</v>
      </c>
      <c r="Z51" s="72"/>
      <c r="AA51" s="72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s="30" customFormat="true" ht="12.75" hidden="false" customHeight="true" outlineLevel="0" collapsed="false">
      <c r="B52" s="296" t="s">
        <v>266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267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257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s="30" customFormat="tru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s="30" customFormat="tru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269</v>
      </c>
      <c r="AQ54" s="306"/>
      <c r="AR54" s="306"/>
      <c r="AS54" s="306"/>
      <c r="AT54" s="307"/>
      <c r="AV54" s="308" t="n">
        <v>0</v>
      </c>
      <c r="AW54" s="309" t="n">
        <v>0</v>
      </c>
      <c r="AX54" s="310"/>
      <c r="AY54" s="308" t="n">
        <v>0</v>
      </c>
      <c r="AZ54" s="311" t="n">
        <v>0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s="30" customFormat="tru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257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s="30" customFormat="tru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s="30" customFormat="tru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0</v>
      </c>
      <c r="AX57" s="111"/>
      <c r="AY57" s="308" t="n">
        <v>0</v>
      </c>
      <c r="AZ57" s="311" t="n">
        <v>0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s="30" customFormat="true" ht="12.75" hidden="false" customHeight="true" outlineLevel="0" collapsed="false">
      <c r="B58" s="317" t="n">
        <v>33</v>
      </c>
      <c r="C58" s="317"/>
      <c r="D58" s="317"/>
      <c r="E58" s="317"/>
      <c r="F58" s="318" t="n">
        <v>216</v>
      </c>
      <c r="G58" s="318"/>
      <c r="H58" s="318"/>
      <c r="I58" s="318"/>
      <c r="J58" s="42" t="n">
        <v>15.2777777777778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257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s="30" customFormat="tru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 t="s">
        <v>277</v>
      </c>
      <c r="AE59" s="324"/>
      <c r="AF59" s="324"/>
      <c r="AG59" s="324"/>
      <c r="AH59" s="324"/>
      <c r="AI59" s="324"/>
      <c r="AJ59" s="324"/>
      <c r="AK59" s="324"/>
      <c r="AL59" s="325" t="n">
        <v>28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s="30" customFormat="tru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279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31"/>
      <c r="AE60" s="331"/>
      <c r="AF60" s="331"/>
      <c r="AG60" s="331"/>
      <c r="AH60" s="331"/>
      <c r="AI60" s="331"/>
      <c r="AJ60" s="331"/>
      <c r="AK60" s="331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280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s="30" customFormat="tru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281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31"/>
      <c r="AE61" s="331"/>
      <c r="AF61" s="331"/>
      <c r="AG61" s="331"/>
      <c r="AH61" s="331"/>
      <c r="AI61" s="331"/>
      <c r="AJ61" s="331"/>
      <c r="AK61" s="331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282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s="30" customFormat="tru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31"/>
      <c r="AE62" s="331"/>
      <c r="AF62" s="331"/>
      <c r="AG62" s="331"/>
      <c r="AH62" s="331"/>
      <c r="AI62" s="331"/>
      <c r="AJ62" s="331"/>
      <c r="AK62" s="331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 t="s">
        <v>284</v>
      </c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s="30" customFormat="tru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37"/>
      <c r="O63" s="337"/>
      <c r="P63" s="337"/>
      <c r="Q63" s="337"/>
      <c r="R63" s="337"/>
      <c r="S63" s="337"/>
      <c r="T63" s="337"/>
      <c r="U63" s="338"/>
      <c r="V63" s="337"/>
      <c r="W63" s="337"/>
      <c r="X63" s="337"/>
      <c r="Y63" s="337"/>
      <c r="Z63" s="337"/>
      <c r="AA63" s="337"/>
      <c r="AB63" s="337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s="30" customFormat="tru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s="30" customFormat="tru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0</v>
      </c>
      <c r="H65" s="93"/>
      <c r="I65" s="93"/>
      <c r="J65" s="322" t="s">
        <v>157</v>
      </c>
      <c r="K65" s="341" t="n">
        <v>0</v>
      </c>
      <c r="L65" s="341"/>
      <c r="M65" s="341"/>
      <c r="N65" s="341"/>
      <c r="O65" s="322" t="s">
        <v>157</v>
      </c>
      <c r="P65" s="43" t="n">
        <v>90</v>
      </c>
      <c r="Q65" s="43"/>
      <c r="R65" s="43"/>
      <c r="S65" s="43"/>
      <c r="T65" s="43" t="n">
        <v>114</v>
      </c>
      <c r="U65" s="43"/>
      <c r="V65" s="43"/>
      <c r="W65" s="43"/>
      <c r="X65" s="342" t="s">
        <v>145</v>
      </c>
      <c r="Y65" s="343" t="n">
        <v>4</v>
      </c>
      <c r="Z65" s="343"/>
      <c r="AA65" s="343"/>
      <c r="AB65" s="343"/>
      <c r="AC65" s="344" t="s">
        <v>261</v>
      </c>
      <c r="AD65" s="342" t="s">
        <v>145</v>
      </c>
      <c r="AE65" s="345" t="n">
        <v>2400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s="30" customFormat="tru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9</v>
      </c>
      <c r="AL66" s="350"/>
      <c r="AM66" s="350"/>
      <c r="AN66" s="350"/>
      <c r="AO66" s="350"/>
      <c r="AP66" s="351" t="n">
        <v>9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s="30" customFormat="tru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31"/>
      <c r="BY67" s="331"/>
      <c r="BZ67" s="331"/>
      <c r="CA67" s="331"/>
      <c r="CB67" s="331"/>
      <c r="CC67" s="331"/>
      <c r="CD67" s="331"/>
      <c r="CE67" s="331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s="30" customFormat="tru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4</v>
      </c>
      <c r="Z68" s="354"/>
      <c r="AA68" s="354"/>
      <c r="AB68" s="354"/>
      <c r="AC68" s="355" t="s">
        <v>261</v>
      </c>
      <c r="AD68" s="353" t="s">
        <v>129</v>
      </c>
      <c r="AE68" s="356" t="n">
        <v>2400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31"/>
      <c r="BY68" s="331"/>
      <c r="BZ68" s="331"/>
      <c r="CA68" s="331"/>
      <c r="CB68" s="331"/>
      <c r="CC68" s="331"/>
      <c r="CD68" s="331"/>
      <c r="CE68" s="331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s="30" customFormat="tru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125</v>
      </c>
      <c r="AL69" s="360"/>
      <c r="AM69" s="360"/>
      <c r="AN69" s="360"/>
      <c r="AO69" s="360"/>
      <c r="AP69" s="361" t="n">
        <v>125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31"/>
      <c r="BY69" s="331"/>
      <c r="BZ69" s="331"/>
      <c r="CA69" s="331"/>
      <c r="CB69" s="331"/>
      <c r="CC69" s="331"/>
      <c r="CD69" s="331"/>
      <c r="CE69" s="331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s="30" customFormat="tru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s="30" customFormat="tru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s="30" customFormat="tru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s="30" customFormat="tru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s="30" customFormat="tru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0</v>
      </c>
      <c r="BT74" s="398"/>
      <c r="BU74" s="398"/>
      <c r="BV74" s="398"/>
      <c r="BW74" s="399" t="s">
        <v>261</v>
      </c>
      <c r="BX74" s="397" t="s">
        <v>129</v>
      </c>
      <c r="BY74" s="398" t="n">
        <v>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s="30" customFormat="true" ht="13.5" hidden="false" customHeight="true" outlineLevel="0" collapsed="false">
      <c r="B75" s="401" t="s">
        <v>311</v>
      </c>
      <c r="C75" s="401"/>
      <c r="D75" s="401"/>
      <c r="E75" s="401"/>
      <c r="F75" s="401"/>
      <c r="G75" s="402" t="n">
        <f aca="false">AZ35</f>
        <v>0</v>
      </c>
      <c r="H75" s="402"/>
      <c r="I75" s="402"/>
      <c r="J75" s="402"/>
      <c r="K75" s="403" t="n">
        <f aca="false">AE75/AI75-111</f>
        <v>-0.0225563909774422</v>
      </c>
      <c r="L75" s="403"/>
      <c r="M75" s="403"/>
      <c r="N75" s="403"/>
      <c r="O75" s="404" t="n">
        <f aca="false">G75-K75</f>
        <v>0.0225563909774422</v>
      </c>
      <c r="P75" s="404"/>
      <c r="Q75" s="404"/>
      <c r="R75" s="404"/>
      <c r="S75" s="405" t="n">
        <f aca="false">BC47</f>
        <v>0</v>
      </c>
      <c r="T75" s="405"/>
      <c r="U75" s="405"/>
      <c r="V75" s="405"/>
      <c r="W75" s="403" t="n">
        <f aca="false">K75*$G$73</f>
        <v>-0.0225563909774422</v>
      </c>
      <c r="X75" s="403"/>
      <c r="Y75" s="403"/>
      <c r="Z75" s="403"/>
      <c r="AA75" s="404" t="n">
        <f aca="false">S75-W75</f>
        <v>0.0225563909774422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07" t="n">
        <v>21</v>
      </c>
      <c r="AJ75" s="407"/>
      <c r="AK75" s="407"/>
      <c r="AL75" s="407"/>
      <c r="AM75" s="408" t="n">
        <v>2214</v>
      </c>
      <c r="AN75" s="408"/>
      <c r="AO75" s="408"/>
      <c r="AP75" s="408"/>
      <c r="AQ75" s="409" t="n">
        <f aca="false">S75-AE75</f>
        <v>-2330.52631578947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3</v>
      </c>
      <c r="CF75" s="381"/>
      <c r="CG75" s="381"/>
      <c r="CH75" s="381"/>
      <c r="CI75" s="381"/>
      <c r="CJ75" s="410" t="n">
        <v>3</v>
      </c>
      <c r="CK75" s="410"/>
      <c r="CL75" s="410"/>
      <c r="CM75" s="410"/>
      <c r="CN75" s="410"/>
    </row>
    <row r="76" s="30" customFormat="tru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378.318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-30.5105229202038</v>
      </c>
      <c r="P76" s="414"/>
      <c r="Q76" s="414"/>
      <c r="R76" s="414"/>
      <c r="S76" s="415" t="n">
        <f aca="false">G14</f>
        <v>378.318</v>
      </c>
      <c r="T76" s="415"/>
      <c r="U76" s="415"/>
      <c r="V76" s="415"/>
      <c r="W76" s="413" t="n">
        <f aca="false">K76*$G$73</f>
        <v>408.828522920204</v>
      </c>
      <c r="X76" s="413"/>
      <c r="Y76" s="413"/>
      <c r="Z76" s="413"/>
      <c r="AA76" s="414" t="n">
        <f aca="false">S76-W76</f>
        <v>-30.5105229202038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v>31</v>
      </c>
      <c r="AJ76" s="417"/>
      <c r="AK76" s="417"/>
      <c r="AL76" s="417"/>
      <c r="AM76" s="418" t="n">
        <v>12040</v>
      </c>
      <c r="AN76" s="418"/>
      <c r="AO76" s="418"/>
      <c r="AP76" s="418"/>
      <c r="AQ76" s="419" t="n">
        <f aca="false">S76-AE76</f>
        <v>-12295.3662105263</v>
      </c>
      <c r="AR76" s="419"/>
      <c r="AS76" s="419"/>
      <c r="AT76" s="419"/>
      <c r="AV76" s="420" t="s">
        <v>313</v>
      </c>
      <c r="AW76" s="420"/>
      <c r="AX76" s="420"/>
      <c r="AY76" s="72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315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s="30" customFormat="true" ht="12" hidden="false" customHeight="true" outlineLevel="0" collapsed="false">
      <c r="B77" s="422" t="s">
        <v>316</v>
      </c>
      <c r="C77" s="422"/>
      <c r="D77" s="422"/>
      <c r="E77" s="422"/>
      <c r="F77" s="422"/>
      <c r="G77" s="423" t="n">
        <f aca="false">F41</f>
        <v>120.4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-21.7052631578947</v>
      </c>
      <c r="P77" s="424"/>
      <c r="Q77" s="424"/>
      <c r="R77" s="424"/>
      <c r="S77" s="425" t="n">
        <f aca="false">I41</f>
        <v>120.4</v>
      </c>
      <c r="T77" s="425"/>
      <c r="U77" s="425"/>
      <c r="V77" s="425"/>
      <c r="W77" s="336" t="n">
        <f aca="false">K77*$G$73</f>
        <v>142.105263157895</v>
      </c>
      <c r="X77" s="336"/>
      <c r="Y77" s="336"/>
      <c r="Z77" s="336"/>
      <c r="AA77" s="424" t="n">
        <f aca="false">S77-W77</f>
        <v>-21.7052631578947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v>31</v>
      </c>
      <c r="AJ77" s="427"/>
      <c r="AK77" s="427"/>
      <c r="AL77" s="427"/>
      <c r="AM77" s="428" t="n">
        <v>4185</v>
      </c>
      <c r="AN77" s="428"/>
      <c r="AO77" s="428"/>
      <c r="AP77" s="428"/>
      <c r="AQ77" s="429" t="n">
        <f aca="false">S77-AE77</f>
        <v>-4284.86315789474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s="30" customFormat="tru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s="30" customFormat="tru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  <row r="80" s="30" customFormat="true" ht="12" hidden="false" customHeight="false" outlineLevel="0" collapsed="false"/>
    <row r="81" s="30" customFormat="true" ht="12" hidden="false" customHeight="false" outlineLevel="0" collapsed="false"/>
    <row r="82" s="30" customFormat="true" ht="12" hidden="false" customHeight="false" outlineLevel="0" collapsed="false"/>
    <row r="83" s="30" customFormat="true" ht="12" hidden="false" customHeight="false" outlineLevel="0" collapsed="false"/>
    <row r="84" s="30" customFormat="true" ht="12" hidden="false" customHeight="false" outlineLevel="0" collapsed="false"/>
    <row r="85" s="30" customFormat="true" ht="12" hidden="false" customHeight="false" outlineLevel="0" collapsed="false"/>
    <row r="86" s="30" customFormat="true" ht="12" hidden="false" customHeight="false" outlineLevel="0" collapsed="false"/>
    <row r="87" s="30" customFormat="true" ht="12" hidden="false" customHeight="false" outlineLevel="0" collapsed="false"/>
    <row r="88" s="30" customFormat="true" ht="12" hidden="false" customHeight="false" outlineLevel="0" collapsed="false"/>
    <row r="89" s="30" customFormat="true" ht="12" hidden="false" customHeight="false" outlineLevel="0" collapsed="false"/>
    <row r="90" s="30" customFormat="true" ht="12" hidden="false" customHeight="false" outlineLevel="0" collapsed="false"/>
    <row r="91" s="30" customFormat="true" ht="12" hidden="false" customHeight="false" outlineLevel="0" collapsed="false"/>
    <row r="92" s="30" customFormat="true" ht="12" hidden="false" customHeight="false" outlineLevel="0" collapsed="false"/>
    <row r="93" s="30" customFormat="true" ht="12" hidden="false" customHeight="false" outlineLevel="0" collapsed="false"/>
    <row r="94" s="30" customFormat="true" ht="12" hidden="false" customHeight="false" outlineLevel="0" collapsed="false"/>
    <row r="95" s="30" customFormat="true" ht="12" hidden="false" customHeight="false" outlineLevel="0" collapsed="false"/>
    <row r="96" s="30" customFormat="true" ht="12" hidden="false" customHeight="false" outlineLevel="0" collapsed="false"/>
    <row r="97" s="30" customFormat="true" ht="12" hidden="false" customHeight="false" outlineLevel="0" collapsed="false"/>
    <row r="98" s="30" customFormat="true" ht="12" hidden="false" customHeight="false" outlineLevel="0" collapsed="false"/>
    <row r="99" s="30" customFormat="true" ht="12" hidden="false" customHeight="false" outlineLevel="0" collapsed="false"/>
    <row r="100" s="30" customFormat="true" ht="12" hidden="false" customHeight="false" outlineLevel="0" collapsed="false"/>
    <row r="101" s="30" customFormat="true" ht="12" hidden="false" customHeight="false" outlineLevel="0" collapsed="false"/>
    <row r="102" s="30" customFormat="true" ht="12" hidden="false" customHeight="false" outlineLevel="0" collapsed="false"/>
    <row r="103" s="30" customFormat="true" ht="12" hidden="false" customHeight="false" outlineLevel="0" collapsed="false"/>
    <row r="104" s="30" customFormat="true" ht="12" hidden="false" customHeight="false" outlineLevel="0" collapsed="false"/>
    <row r="105" s="30" customFormat="true" ht="12" hidden="false" customHeight="false" outlineLevel="0" collapsed="false"/>
    <row r="106" s="30" customFormat="true" ht="12" hidden="false" customHeight="false" outlineLevel="0" collapsed="false"/>
    <row r="107" s="30" customFormat="true" ht="12" hidden="false" customHeight="false" outlineLevel="0" collapsed="false"/>
    <row r="108" s="30" customFormat="true" ht="12" hidden="false" customHeight="false" outlineLevel="0" collapsed="false"/>
    <row r="109" s="30" customFormat="true" ht="12" hidden="false" customHeight="false" outlineLevel="0" collapsed="false"/>
    <row r="110" s="30" customFormat="true" ht="12" hidden="false" customHeight="false" outlineLevel="0" collapsed="false"/>
    <row r="111" s="30" customFormat="true" ht="12" hidden="false" customHeight="false" outlineLevel="0" collapsed="false"/>
    <row r="112" s="30" customFormat="true" ht="12" hidden="false" customHeight="false" outlineLevel="0" collapsed="false"/>
    <row r="113" s="30" customFormat="true" ht="12" hidden="false" customHeight="false" outlineLevel="0" collapsed="false"/>
    <row r="114" s="30" customFormat="true" ht="12" hidden="false" customHeight="false" outlineLevel="0" collapsed="false"/>
    <row r="115" s="30" customFormat="true" ht="12" hidden="false" customHeight="false" outlineLevel="0" collapsed="false"/>
    <row r="116" s="30" customFormat="true" ht="12" hidden="false" customHeight="false" outlineLevel="0" collapsed="false"/>
    <row r="117" s="30" customFormat="true" ht="12" hidden="false" customHeight="false" outlineLevel="0" collapsed="false"/>
    <row r="118" s="30" customFormat="true" ht="12" hidden="false" customHeight="false" outlineLevel="0" collapsed="false"/>
    <row r="119" s="30" customFormat="true" ht="12" hidden="false" customHeight="false" outlineLevel="0" collapsed="false"/>
    <row r="120" s="30" customFormat="true" ht="12" hidden="false" customHeight="false" outlineLevel="0" collapsed="false"/>
    <row r="121" s="30" customFormat="true" ht="12" hidden="false" customHeight="false" outlineLevel="0" collapsed="false"/>
    <row r="122" s="30" customFormat="true" ht="12" hidden="false" customHeight="false" outlineLevel="0" collapsed="false"/>
    <row r="123" s="30" customFormat="true" ht="12" hidden="false" customHeight="false" outlineLevel="0" collapsed="false"/>
    <row r="124" s="30" customFormat="true" ht="12" hidden="false" customHeight="false" outlineLevel="0" collapsed="false"/>
    <row r="125" s="30" customFormat="true" ht="12" hidden="false" customHeight="false" outlineLevel="0" collapsed="false"/>
    <row r="126" s="30" customFormat="true" ht="12" hidden="false" customHeight="false" outlineLevel="0" collapsed="false"/>
    <row r="127" s="30" customFormat="true" ht="12" hidden="false" customHeight="false" outlineLevel="0" collapsed="false"/>
    <row r="128" s="30" customFormat="true" ht="12" hidden="false" customHeight="false" outlineLevel="0" collapsed="false"/>
    <row r="129" s="30" customFormat="true" ht="12" hidden="false" customHeight="false" outlineLevel="0" collapsed="false"/>
    <row r="130" s="30" customFormat="true" ht="12" hidden="false" customHeight="false" outlineLevel="0" collapsed="false"/>
    <row r="131" s="30" customFormat="true" ht="12" hidden="false" customHeight="false" outlineLevel="0" collapsed="false"/>
    <row r="132" s="30" customFormat="true" ht="12" hidden="false" customHeight="false" outlineLevel="0" collapsed="false"/>
    <row r="133" s="30" customFormat="true" ht="12" hidden="false" customHeight="false" outlineLevel="0" collapsed="false"/>
    <row r="134" s="30" customFormat="true" ht="12" hidden="false" customHeight="false" outlineLevel="0" collapsed="false"/>
    <row r="135" s="30" customFormat="true" ht="12" hidden="false" customHeight="false" outlineLevel="0" collapsed="false"/>
    <row r="136" s="30" customFormat="true" ht="12" hidden="false" customHeight="false" outlineLevel="0" collapsed="false"/>
    <row r="137" s="30" customFormat="true" ht="12" hidden="false" customHeight="false" outlineLevel="0" collapsed="false"/>
    <row r="138" s="30" customFormat="true" ht="12" hidden="false" customHeight="false" outlineLevel="0" collapsed="false"/>
    <row r="139" s="30" customFormat="true" ht="12" hidden="false" customHeight="false" outlineLevel="0" collapsed="false"/>
    <row r="140" s="30" customFormat="true" ht="12" hidden="false" customHeight="false" outlineLevel="0" collapsed="false"/>
    <row r="141" s="30" customFormat="true" ht="12" hidden="false" customHeight="false" outlineLevel="0" collapsed="false"/>
    <row r="142" s="30" customFormat="true" ht="12" hidden="false" customHeight="false" outlineLevel="0" collapsed="false"/>
    <row r="143" s="30" customFormat="true" ht="12" hidden="false" customHeight="false" outlineLevel="0" collapsed="false"/>
    <row r="144" s="30" customFormat="true" ht="12" hidden="false" customHeight="false" outlineLevel="0" collapsed="false"/>
    <row r="145" s="30" customFormat="true" ht="12" hidden="false" customHeight="false" outlineLevel="0" collapsed="false"/>
    <row r="146" s="30" customFormat="true" ht="12" hidden="false" customHeight="false" outlineLevel="0" collapsed="false"/>
    <row r="147" s="30" customFormat="true" ht="12" hidden="false" customHeight="false" outlineLevel="0" collapsed="false"/>
    <row r="148" s="30" customFormat="true" ht="12" hidden="false" customHeight="false" outlineLevel="0" collapsed="false"/>
    <row r="149" s="30" customFormat="true" ht="12" hidden="false" customHeight="false" outlineLevel="0" collapsed="false"/>
    <row r="150" s="30" customFormat="true" ht="12" hidden="false" customHeight="false" outlineLevel="0" collapsed="false"/>
    <row r="151" s="30" customFormat="true" ht="12" hidden="false" customHeight="false" outlineLevel="0" collapsed="false"/>
    <row r="152" s="30" customFormat="true" ht="12" hidden="false" customHeight="false" outlineLevel="0" collapsed="false"/>
    <row r="153" s="30" customFormat="true" ht="12" hidden="false" customHeight="false" outlineLevel="0" collapsed="false"/>
    <row r="154" s="30" customFormat="true" ht="12" hidden="false" customHeight="false" outlineLevel="0" collapsed="false"/>
    <row r="155" s="30" customFormat="true" ht="12" hidden="false" customHeight="false" outlineLevel="0" collapsed="false"/>
    <row r="156" s="30" customFormat="true" ht="12" hidden="false" customHeight="false" outlineLevel="0" collapsed="false"/>
    <row r="157" s="30" customFormat="true" ht="12" hidden="false" customHeight="false" outlineLevel="0" collapsed="false"/>
    <row r="158" s="30" customFormat="true" ht="12" hidden="false" customHeight="false" outlineLevel="0" collapsed="false"/>
    <row r="159" s="30" customFormat="true" ht="12" hidden="false" customHeight="false" outlineLevel="0" collapsed="false"/>
    <row r="160" s="30" customFormat="true" ht="12" hidden="false" customHeight="false" outlineLevel="0" collapsed="false"/>
    <row r="161" s="30" customFormat="true" ht="12" hidden="false" customHeight="false" outlineLevel="0" collapsed="false"/>
    <row r="162" s="30" customFormat="true" ht="12" hidden="false" customHeight="false" outlineLevel="0" collapsed="false"/>
    <row r="163" s="30" customFormat="true" ht="12" hidden="false" customHeight="false" outlineLevel="0" collapsed="false"/>
    <row r="164" s="30" customFormat="true" ht="12" hidden="false" customHeight="false" outlineLevel="0" collapsed="false"/>
    <row r="165" s="30" customFormat="true" ht="12" hidden="false" customHeight="false" outlineLevel="0" collapsed="false"/>
    <row r="166" s="30" customFormat="true" ht="12" hidden="false" customHeight="false" outlineLevel="0" collapsed="false"/>
    <row r="167" s="30" customFormat="true" ht="12" hidden="false" customHeight="false" outlineLevel="0" collapsed="false"/>
    <row r="168" s="30" customFormat="true" ht="12" hidden="false" customHeight="false" outlineLevel="0" collapsed="false"/>
    <row r="169" s="30" customFormat="true" ht="12" hidden="false" customHeight="false" outlineLevel="0" collapsed="false"/>
    <row r="170" s="30" customFormat="true" ht="12" hidden="false" customHeight="false" outlineLevel="0" collapsed="false"/>
    <row r="171" s="30" customFormat="true" ht="12" hidden="false" customHeight="false" outlineLevel="0" collapsed="false"/>
    <row r="172" s="30" customFormat="true" ht="12" hidden="false" customHeight="false" outlineLevel="0" collapsed="false"/>
    <row r="173" s="30" customFormat="true" ht="12" hidden="false" customHeight="false" outlineLevel="0" collapsed="false"/>
    <row r="174" s="30" customFormat="true" ht="12" hidden="false" customHeight="false" outlineLevel="0" collapsed="false"/>
    <row r="175" s="30" customFormat="true" ht="12" hidden="false" customHeight="false" outlineLevel="0" collapsed="false"/>
    <row r="176" s="30" customFormat="true" ht="12" hidden="false" customHeight="false" outlineLevel="0" collapsed="false"/>
    <row r="177" s="30" customFormat="true" ht="12" hidden="false" customHeight="false" outlineLevel="0" collapsed="false"/>
    <row r="178" s="30" customFormat="true" ht="12" hidden="false" customHeight="false" outlineLevel="0" collapsed="false"/>
    <row r="179" s="30" customFormat="true" ht="12" hidden="false" customHeight="false" outlineLevel="0" collapsed="false"/>
    <row r="180" s="30" customFormat="true" ht="12" hidden="false" customHeight="false" outlineLevel="0" collapsed="false"/>
    <row r="181" s="30" customFormat="true" ht="12" hidden="false" customHeight="false" outlineLevel="0" collapsed="false"/>
    <row r="182" s="30" customFormat="true" ht="12" hidden="false" customHeight="false" outlineLevel="0" collapsed="false"/>
    <row r="183" s="30" customFormat="true" ht="12" hidden="false" customHeight="false" outlineLevel="0" collapsed="false"/>
    <row r="184" s="30" customFormat="true" ht="12" hidden="false" customHeight="false" outlineLevel="0" collapsed="false"/>
    <row r="185" s="30" customFormat="true" ht="12" hidden="false" customHeight="false" outlineLevel="0" collapsed="false"/>
    <row r="186" s="30" customFormat="true" ht="12" hidden="false" customHeight="false" outlineLevel="0" collapsed="false"/>
    <row r="187" s="30" customFormat="true" ht="12" hidden="false" customHeight="false" outlineLevel="0" collapsed="false"/>
    <row r="188" s="30" customFormat="true" ht="12" hidden="false" customHeight="false" outlineLevel="0" collapsed="false"/>
    <row r="189" s="30" customFormat="true" ht="12" hidden="false" customHeight="false" outlineLevel="0" collapsed="false"/>
    <row r="190" s="30" customFormat="true" ht="12" hidden="false" customHeight="false" outlineLevel="0" collapsed="false"/>
    <row r="191" s="30" customFormat="true" ht="12" hidden="false" customHeight="false" outlineLevel="0" collapsed="false"/>
    <row r="192" s="30" customFormat="true" ht="12" hidden="false" customHeight="false" outlineLevel="0" collapsed="false"/>
    <row r="193" s="30" customFormat="true" ht="12" hidden="false" customHeight="false" outlineLevel="0" collapsed="false"/>
    <row r="194" s="30" customFormat="true" ht="12" hidden="false" customHeight="false" outlineLevel="0" collapsed="false"/>
    <row r="195" s="30" customFormat="true" ht="12" hidden="false" customHeight="false" outlineLevel="0" collapsed="false"/>
    <row r="196" s="30" customFormat="true" ht="12" hidden="false" customHeight="false" outlineLevel="0" collapsed="false"/>
    <row r="197" s="30" customFormat="true" ht="12" hidden="false" customHeight="false" outlineLevel="0" collapsed="false"/>
    <row r="198" s="30" customFormat="true" ht="12" hidden="false" customHeight="false" outlineLevel="0" collapsed="false"/>
    <row r="199" s="30" customFormat="true" ht="12" hidden="false" customHeight="false" outlineLevel="0" collapsed="false"/>
    <row r="200" s="30" customFormat="true" ht="12" hidden="false" customHeight="false" outlineLevel="0" collapsed="false"/>
    <row r="201" s="30" customFormat="true" ht="12" hidden="false" customHeight="false" outlineLevel="0" collapsed="false"/>
    <row r="202" s="30" customFormat="true" ht="12" hidden="false" customHeight="false" outlineLevel="0" collapsed="false"/>
    <row r="203" s="30" customFormat="true" ht="12" hidden="false" customHeight="false" outlineLevel="0" collapsed="false"/>
    <row r="204" s="30" customFormat="true" ht="12" hidden="false" customHeight="false" outlineLevel="0" collapsed="false"/>
    <row r="205" s="30" customFormat="true" ht="12" hidden="false" customHeight="false" outlineLevel="0" collapsed="false"/>
    <row r="206" s="30" customFormat="true" ht="12" hidden="false" customHeight="false" outlineLevel="0" collapsed="false"/>
    <row r="207" s="30" customFormat="true" ht="12" hidden="false" customHeight="false" outlineLevel="0" collapsed="false"/>
    <row r="208" s="30" customFormat="true" ht="12" hidden="false" customHeight="false" outlineLevel="0" collapsed="false"/>
    <row r="209" s="30" customFormat="true" ht="12" hidden="false" customHeight="false" outlineLevel="0" collapsed="false"/>
    <row r="210" s="30" customFormat="true" ht="12" hidden="false" customHeight="false" outlineLevel="0" collapsed="false"/>
    <row r="211" s="30" customFormat="true" ht="12" hidden="false" customHeight="false" outlineLevel="0" collapsed="false"/>
    <row r="212" s="30" customFormat="true" ht="12" hidden="false" customHeight="false" outlineLevel="0" collapsed="false"/>
    <row r="213" s="30" customFormat="true" ht="12" hidden="false" customHeight="false" outlineLevel="0" collapsed="false"/>
    <row r="214" s="30" customFormat="true" ht="12" hidden="false" customHeight="false" outlineLevel="0" collapsed="false"/>
    <row r="215" s="30" customFormat="true" ht="12" hidden="false" customHeight="false" outlineLevel="0" collapsed="false"/>
    <row r="216" s="30" customFormat="true" ht="12" hidden="false" customHeight="false" outlineLevel="0" collapsed="false"/>
    <row r="217" s="30" customFormat="true" ht="12" hidden="false" customHeight="false" outlineLevel="0" collapsed="false"/>
    <row r="218" s="30" customFormat="true" ht="12" hidden="false" customHeight="false" outlineLevel="0" collapsed="false"/>
    <row r="219" s="30" customFormat="true" ht="12" hidden="false" customHeight="false" outlineLevel="0" collapsed="false"/>
    <row r="220" s="30" customFormat="true" ht="12" hidden="false" customHeight="false" outlineLevel="0" collapsed="false"/>
    <row r="221" s="30" customFormat="true" ht="12" hidden="false" customHeight="false" outlineLevel="0" collapsed="false"/>
    <row r="222" s="30" customFormat="true" ht="12" hidden="false" customHeight="false" outlineLevel="0" collapsed="false"/>
    <row r="223" s="30" customFormat="true" ht="12" hidden="false" customHeight="false" outlineLevel="0" collapsed="false"/>
    <row r="224" s="30" customFormat="true" ht="12" hidden="false" customHeight="false" outlineLevel="0" collapsed="false"/>
    <row r="225" s="30" customFormat="true" ht="12" hidden="false" customHeight="false" outlineLevel="0" collapsed="false"/>
    <row r="226" s="30" customFormat="true" ht="12" hidden="false" customHeight="false" outlineLevel="0" collapsed="false"/>
    <row r="227" s="30" customFormat="true" ht="12" hidden="false" customHeight="false" outlineLevel="0" collapsed="false"/>
    <row r="228" s="30" customFormat="true" ht="12" hidden="false" customHeight="false" outlineLevel="0" collapsed="false"/>
    <row r="229" s="30" customFormat="true" ht="12" hidden="false" customHeight="false" outlineLevel="0" collapsed="false"/>
    <row r="230" s="30" customFormat="true" ht="12" hidden="false" customHeight="false" outlineLevel="0" collapsed="false"/>
    <row r="231" s="30" customFormat="true" ht="12" hidden="false" customHeight="false" outlineLevel="0" collapsed="false"/>
    <row r="232" s="30" customFormat="true" ht="12" hidden="false" customHeight="false" outlineLevel="0" collapsed="false"/>
    <row r="233" s="30" customFormat="true" ht="12" hidden="false" customHeight="false" outlineLevel="0" collapsed="false"/>
    <row r="234" s="30" customFormat="true" ht="12" hidden="false" customHeight="false" outlineLevel="0" collapsed="false"/>
    <row r="235" s="30" customFormat="true" ht="12" hidden="false" customHeight="false" outlineLevel="0" collapsed="false"/>
    <row r="236" s="30" customFormat="true" ht="12" hidden="false" customHeight="false" outlineLevel="0" collapsed="false"/>
    <row r="237" s="30" customFormat="true" ht="12" hidden="false" customHeight="false" outlineLevel="0" collapsed="false"/>
    <row r="238" s="30" customFormat="true" ht="12" hidden="false" customHeight="false" outlineLevel="0" collapsed="false"/>
    <row r="239" s="30" customFormat="true" ht="12" hidden="false" customHeight="false" outlineLevel="0" collapsed="false"/>
    <row r="240" s="30" customFormat="true" ht="12" hidden="false" customHeight="false" outlineLevel="0" collapsed="false"/>
    <row r="241" s="30" customFormat="true" ht="12" hidden="false" customHeight="false" outlineLevel="0" collapsed="false"/>
    <row r="242" s="30" customFormat="true" ht="12" hidden="false" customHeight="false" outlineLevel="0" collapsed="false"/>
    <row r="243" s="30" customFormat="true" ht="12" hidden="false" customHeight="false" outlineLevel="0" collapsed="false"/>
    <row r="244" s="30" customFormat="true" ht="12" hidden="false" customHeight="false" outlineLevel="0" collapsed="false"/>
    <row r="245" s="30" customFormat="true" ht="12" hidden="false" customHeight="false" outlineLevel="0" collapsed="false"/>
    <row r="246" s="30" customFormat="true" ht="12" hidden="false" customHeight="false" outlineLevel="0" collapsed="false"/>
    <row r="247" s="30" customFormat="true" ht="12" hidden="false" customHeight="false" outlineLevel="0" collapsed="false"/>
    <row r="248" s="30" customFormat="true" ht="12" hidden="false" customHeight="false" outlineLevel="0" collapsed="false"/>
    <row r="249" s="30" customFormat="true" ht="12" hidden="false" customHeight="false" outlineLevel="0" collapsed="false"/>
    <row r="250" s="30" customFormat="true" ht="12" hidden="false" customHeight="false" outlineLevel="0" collapsed="false"/>
    <row r="251" s="30" customFormat="true" ht="12" hidden="false" customHeight="false" outlineLevel="0" collapsed="false"/>
    <row r="252" s="30" customFormat="true" ht="12" hidden="false" customHeight="false" outlineLevel="0" collapsed="false"/>
    <row r="253" s="30" customFormat="true" ht="12" hidden="false" customHeight="false" outlineLevel="0" collapsed="false"/>
    <row r="254" s="30" customFormat="true" ht="12" hidden="false" customHeight="false" outlineLevel="0" collapsed="false"/>
    <row r="255" s="30" customFormat="true" ht="12" hidden="false" customHeight="false" outlineLevel="0" collapsed="false"/>
    <row r="256" s="30" customFormat="true" ht="12" hidden="false" customHeight="false" outlineLevel="0" collapsed="false"/>
    <row r="257" s="30" customFormat="true" ht="12" hidden="false" customHeight="false" outlineLevel="0" collapsed="false"/>
    <row r="258" s="30" customFormat="true" ht="12" hidden="false" customHeight="false" outlineLevel="0" collapsed="false"/>
    <row r="259" s="30" customFormat="true" ht="12" hidden="false" customHeight="false" outlineLevel="0" collapsed="false"/>
    <row r="260" s="30" customFormat="true" ht="12" hidden="false" customHeight="false" outlineLevel="0" collapsed="false"/>
    <row r="261" s="30" customFormat="true" ht="12" hidden="false" customHeight="false" outlineLevel="0" collapsed="false"/>
    <row r="262" s="30" customFormat="true" ht="12" hidden="false" customHeight="false" outlineLevel="0" collapsed="false"/>
    <row r="263" s="30" customFormat="true" ht="12" hidden="false" customHeight="false" outlineLevel="0" collapsed="false"/>
    <row r="264" s="30" customFormat="true" ht="12" hidden="false" customHeight="false" outlineLevel="0" collapsed="false"/>
    <row r="265" s="30" customFormat="true" ht="12" hidden="false" customHeight="false" outlineLevel="0" collapsed="false"/>
    <row r="266" s="30" customFormat="true" ht="12" hidden="false" customHeight="false" outlineLevel="0" collapsed="false"/>
    <row r="267" s="30" customFormat="true" ht="12" hidden="false" customHeight="false" outlineLevel="0" collapsed="false"/>
    <row r="268" s="30" customFormat="true" ht="12" hidden="false" customHeight="false" outlineLevel="0" collapsed="false"/>
    <row r="269" s="30" customFormat="true" ht="12" hidden="false" customHeight="false" outlineLevel="0" collapsed="false"/>
    <row r="270" s="30" customFormat="true" ht="12" hidden="false" customHeight="false" outlineLevel="0" collapsed="false"/>
    <row r="271" s="30" customFormat="true" ht="12" hidden="false" customHeight="false" outlineLevel="0" collapsed="false"/>
    <row r="272" s="30" customFormat="true" ht="12" hidden="false" customHeight="false" outlineLevel="0" collapsed="false"/>
    <row r="273" s="30" customFormat="true" ht="12" hidden="false" customHeight="false" outlineLevel="0" collapsed="false"/>
    <row r="274" s="30" customFormat="true" ht="12" hidden="false" customHeight="false" outlineLevel="0" collapsed="false"/>
    <row r="275" s="30" customFormat="true" ht="12" hidden="false" customHeight="false" outlineLevel="0" collapsed="false"/>
    <row r="276" s="30" customFormat="true" ht="12" hidden="false" customHeight="false" outlineLevel="0" collapsed="false"/>
    <row r="277" s="30" customFormat="true" ht="12" hidden="false" customHeight="false" outlineLevel="0" collapsed="false"/>
    <row r="278" s="30" customFormat="true" ht="12" hidden="false" customHeight="false" outlineLevel="0" collapsed="false"/>
    <row r="279" s="30" customFormat="true" ht="12" hidden="false" customHeight="false" outlineLevel="0" collapsed="false"/>
    <row r="280" s="30" customFormat="true" ht="12" hidden="false" customHeight="false" outlineLevel="0" collapsed="false"/>
    <row r="281" s="30" customFormat="true" ht="12" hidden="false" customHeight="false" outlineLevel="0" collapsed="false"/>
    <row r="282" s="30" customFormat="true" ht="12" hidden="false" customHeight="false" outlineLevel="0" collapsed="false"/>
    <row r="283" s="30" customFormat="true" ht="12" hidden="false" customHeight="false" outlineLevel="0" collapsed="false"/>
    <row r="284" s="30" customFormat="true" ht="12" hidden="false" customHeight="false" outlineLevel="0" collapsed="false"/>
    <row r="285" s="30" customFormat="true" ht="12" hidden="false" customHeight="false" outlineLevel="0" collapsed="false"/>
    <row r="286" s="30" customFormat="true" ht="12" hidden="false" customHeight="false" outlineLevel="0" collapsed="false"/>
    <row r="287" s="30" customFormat="true" ht="12" hidden="false" customHeight="false" outlineLevel="0" collapsed="false"/>
    <row r="288" s="30" customFormat="true" ht="12" hidden="false" customHeight="false" outlineLevel="0" collapsed="false"/>
    <row r="289" s="30" customFormat="true" ht="12" hidden="false" customHeight="false" outlineLevel="0" collapsed="false"/>
    <row r="290" s="30" customFormat="true" ht="12" hidden="false" customHeight="false" outlineLevel="0" collapsed="false"/>
    <row r="291" s="30" customFormat="true" ht="12" hidden="false" customHeight="false" outlineLevel="0" collapsed="false"/>
    <row r="292" s="30" customFormat="true" ht="12" hidden="false" customHeight="false" outlineLevel="0" collapsed="false"/>
    <row r="293" s="30" customFormat="true" ht="12" hidden="false" customHeight="false" outlineLevel="0" collapsed="false"/>
    <row r="294" s="30" customFormat="true" ht="12" hidden="false" customHeight="false" outlineLevel="0" collapsed="false"/>
    <row r="295" s="30" customFormat="true" ht="12" hidden="false" customHeight="false" outlineLevel="0" collapsed="false"/>
    <row r="296" s="30" customFormat="true" ht="12" hidden="false" customHeight="false" outlineLevel="0" collapsed="false"/>
    <row r="297" s="30" customFormat="true" ht="12" hidden="false" customHeight="false" outlineLevel="0" collapsed="false"/>
    <row r="298" s="30" customFormat="true" ht="12" hidden="false" customHeight="false" outlineLevel="0" collapsed="false"/>
    <row r="299" s="30" customFormat="true" ht="12" hidden="false" customHeight="false" outlineLevel="0" collapsed="false"/>
    <row r="300" s="30" customFormat="true" ht="12" hidden="false" customHeight="false" outlineLevel="0" collapsed="false"/>
    <row r="301" s="30" customFormat="true" ht="12" hidden="false" customHeight="false" outlineLevel="0" collapsed="false"/>
    <row r="302" s="30" customFormat="true" ht="12" hidden="false" customHeight="false" outlineLevel="0" collapsed="false"/>
    <row r="303" s="30" customFormat="true" ht="12" hidden="false" customHeight="false" outlineLevel="0" collapsed="false"/>
    <row r="304" s="30" customFormat="true" ht="12" hidden="false" customHeight="false" outlineLevel="0" collapsed="false"/>
    <row r="305" s="30" customFormat="true" ht="12" hidden="false" customHeight="false" outlineLevel="0" collapsed="false"/>
    <row r="306" s="30" customFormat="true" ht="12" hidden="false" customHeight="false" outlineLevel="0" collapsed="false"/>
    <row r="307" s="30" customFormat="true" ht="12" hidden="false" customHeight="false" outlineLevel="0" collapsed="false"/>
    <row r="308" s="30" customFormat="true" ht="12" hidden="false" customHeight="false" outlineLevel="0" collapsed="false"/>
    <row r="309" s="30" customFormat="true" ht="12" hidden="false" customHeight="false" outlineLevel="0" collapsed="false"/>
    <row r="310" s="30" customFormat="true" ht="12" hidden="false" customHeight="false" outlineLevel="0" collapsed="false"/>
    <row r="311" s="30" customFormat="true" ht="12" hidden="false" customHeight="false" outlineLevel="0" collapsed="false"/>
    <row r="312" s="30" customFormat="true" ht="12" hidden="false" customHeight="false" outlineLevel="0" collapsed="false"/>
    <row r="313" s="30" customFormat="true" ht="12" hidden="false" customHeight="false" outlineLevel="0" collapsed="false"/>
    <row r="314" s="30" customFormat="true" ht="12" hidden="false" customHeight="false" outlineLevel="0" collapsed="false"/>
    <row r="315" s="30" customFormat="true" ht="12" hidden="false" customHeight="false" outlineLevel="0" collapsed="false"/>
    <row r="316" s="30" customFormat="true" ht="12" hidden="false" customHeight="false" outlineLevel="0" collapsed="false"/>
    <row r="317" s="30" customFormat="true" ht="12" hidden="false" customHeight="false" outlineLevel="0" collapsed="false"/>
    <row r="318" s="30" customFormat="true" ht="12" hidden="false" customHeight="false" outlineLevel="0" collapsed="false"/>
    <row r="319" s="30" customFormat="true" ht="12" hidden="false" customHeight="false" outlineLevel="0" collapsed="false"/>
    <row r="320" s="30" customFormat="true" ht="12" hidden="false" customHeight="false" outlineLevel="0" collapsed="false"/>
    <row r="321" s="30" customFormat="true" ht="12" hidden="false" customHeight="false" outlineLevel="0" collapsed="false"/>
    <row r="322" s="30" customFormat="true" ht="12" hidden="false" customHeight="false" outlineLevel="0" collapsed="false"/>
    <row r="323" s="30" customFormat="true" ht="12" hidden="false" customHeight="false" outlineLevel="0" collapsed="false"/>
    <row r="324" s="30" customFormat="true" ht="12" hidden="false" customHeight="false" outlineLevel="0" collapsed="false"/>
    <row r="325" s="30" customFormat="true" ht="12" hidden="false" customHeight="false" outlineLevel="0" collapsed="false"/>
    <row r="326" s="30" customFormat="true" ht="12" hidden="false" customHeight="false" outlineLevel="0" collapsed="false"/>
    <row r="327" s="30" customFormat="true" ht="12" hidden="false" customHeight="false" outlineLevel="0" collapsed="false"/>
    <row r="328" s="30" customFormat="true" ht="12" hidden="false" customHeight="false" outlineLevel="0" collapsed="false"/>
    <row r="329" s="30" customFormat="true" ht="12" hidden="false" customHeight="false" outlineLevel="0" collapsed="false"/>
    <row r="330" s="30" customFormat="true" ht="12" hidden="false" customHeight="false" outlineLevel="0" collapsed="false"/>
    <row r="331" s="30" customFormat="true" ht="12" hidden="false" customHeight="false" outlineLevel="0" collapsed="false"/>
    <row r="332" s="30" customFormat="true" ht="12" hidden="false" customHeight="false" outlineLevel="0" collapsed="false"/>
    <row r="333" s="30" customFormat="true" ht="12" hidden="false" customHeight="false" outlineLevel="0" collapsed="false"/>
    <row r="334" s="30" customFormat="true" ht="12" hidden="false" customHeight="false" outlineLevel="0" collapsed="false"/>
    <row r="335" s="30" customFormat="true" ht="12" hidden="false" customHeight="false" outlineLevel="0" collapsed="false"/>
    <row r="336" s="30" customFormat="true" ht="12" hidden="false" customHeight="false" outlineLevel="0" collapsed="false"/>
    <row r="337" s="30" customFormat="true" ht="12" hidden="false" customHeight="false" outlineLevel="0" collapsed="false"/>
    <row r="338" s="30" customFormat="true" ht="12" hidden="false" customHeight="false" outlineLevel="0" collapsed="false"/>
    <row r="339" s="30" customFormat="true" ht="12" hidden="false" customHeight="false" outlineLevel="0" collapsed="false"/>
    <row r="340" s="30" customFormat="true" ht="12" hidden="false" customHeight="false" outlineLevel="0" collapsed="false"/>
    <row r="341" s="30" customFormat="true" ht="12" hidden="false" customHeight="false" outlineLevel="0" collapsed="false"/>
    <row r="342" s="30" customFormat="true" ht="12" hidden="false" customHeight="false" outlineLevel="0" collapsed="false"/>
    <row r="343" s="30" customFormat="true" ht="12" hidden="false" customHeight="false" outlineLevel="0" collapsed="false"/>
    <row r="344" s="30" customFormat="true" ht="12" hidden="false" customHeight="false" outlineLevel="0" collapsed="false"/>
    <row r="345" s="30" customFormat="true" ht="12" hidden="false" customHeight="false" outlineLevel="0" collapsed="false"/>
    <row r="346" s="30" customFormat="true" ht="12" hidden="false" customHeight="false" outlineLevel="0" collapsed="false"/>
    <row r="347" s="30" customFormat="true" ht="12" hidden="false" customHeight="false" outlineLevel="0" collapsed="false"/>
    <row r="348" s="30" customFormat="true" ht="12" hidden="false" customHeight="false" outlineLevel="0" collapsed="false"/>
    <row r="349" s="30" customFormat="true" ht="12" hidden="false" customHeight="false" outlineLevel="0" collapsed="false"/>
    <row r="350" s="30" customFormat="true" ht="12" hidden="false" customHeight="false" outlineLevel="0" collapsed="false"/>
    <row r="351" s="30" customFormat="true" ht="12" hidden="false" customHeight="false" outlineLevel="0" collapsed="false"/>
    <row r="352" s="30" customFormat="true" ht="12" hidden="false" customHeight="false" outlineLevel="0" collapsed="false"/>
    <row r="353" s="30" customFormat="true" ht="12" hidden="false" customHeight="false" outlineLevel="0" collapsed="false"/>
    <row r="354" s="30" customFormat="true" ht="12" hidden="false" customHeight="false" outlineLevel="0" collapsed="false"/>
    <row r="355" s="30" customFormat="true" ht="12" hidden="false" customHeight="false" outlineLevel="0" collapsed="false"/>
    <row r="356" s="30" customFormat="true" ht="12" hidden="false" customHeight="false" outlineLevel="0" collapsed="false"/>
    <row r="357" s="30" customFormat="true" ht="12" hidden="false" customHeight="false" outlineLevel="0" collapsed="false"/>
    <row r="358" s="30" customFormat="true" ht="12" hidden="false" customHeight="false" outlineLevel="0" collapsed="false"/>
    <row r="359" s="30" customFormat="true" ht="12" hidden="false" customHeight="false" outlineLevel="0" collapsed="false"/>
    <row r="360" s="30" customFormat="true" ht="12" hidden="false" customHeight="false" outlineLevel="0" collapsed="false"/>
    <row r="361" s="30" customFormat="true" ht="12" hidden="false" customHeight="false" outlineLevel="0" collapsed="false"/>
    <row r="362" s="30" customFormat="true" ht="12" hidden="false" customHeight="false" outlineLevel="0" collapsed="false"/>
    <row r="363" s="30" customFormat="true" ht="12" hidden="false" customHeight="false" outlineLevel="0" collapsed="false"/>
    <row r="364" s="30" customFormat="true" ht="12" hidden="false" customHeight="false" outlineLevel="0" collapsed="false"/>
    <row r="365" s="30" customFormat="true" ht="12" hidden="false" customHeight="false" outlineLevel="0" collapsed="false"/>
    <row r="366" s="30" customFormat="true" ht="12" hidden="false" customHeight="false" outlineLevel="0" collapsed="false"/>
    <row r="367" s="30" customFormat="true" ht="12" hidden="false" customHeight="false" outlineLevel="0" collapsed="false"/>
    <row r="368" s="30" customFormat="true" ht="12" hidden="false" customHeight="false" outlineLevel="0" collapsed="false"/>
    <row r="369" s="30" customFormat="true" ht="12" hidden="false" customHeight="false" outlineLevel="0" collapsed="false"/>
    <row r="370" s="30" customFormat="true" ht="12" hidden="false" customHeight="false" outlineLevel="0" collapsed="false"/>
    <row r="371" s="30" customFormat="true" ht="12" hidden="false" customHeight="false" outlineLevel="0" collapsed="false"/>
    <row r="372" s="30" customFormat="true" ht="12" hidden="false" customHeight="false" outlineLevel="0" collapsed="false"/>
    <row r="373" s="30" customFormat="true" ht="12" hidden="false" customHeight="false" outlineLevel="0" collapsed="false"/>
    <row r="374" s="30" customFormat="true" ht="12" hidden="false" customHeight="false" outlineLevel="0" collapsed="false"/>
    <row r="375" s="30" customFormat="true" ht="12" hidden="false" customHeight="false" outlineLevel="0" collapsed="false"/>
    <row r="376" s="30" customFormat="true" ht="12" hidden="false" customHeight="false" outlineLevel="0" collapsed="false"/>
    <row r="377" s="30" customFormat="true" ht="12" hidden="false" customHeight="false" outlineLevel="0" collapsed="false"/>
    <row r="378" s="30" customFormat="true" ht="12" hidden="false" customHeight="false" outlineLevel="0" collapsed="false"/>
    <row r="379" s="30" customFormat="true" ht="12" hidden="false" customHeight="false" outlineLevel="0" collapsed="false"/>
    <row r="380" s="30" customFormat="true" ht="12" hidden="false" customHeight="false" outlineLevel="0" collapsed="false"/>
    <row r="381" s="30" customFormat="true" ht="12" hidden="false" customHeight="false" outlineLevel="0" collapsed="false"/>
    <row r="382" s="30" customFormat="true" ht="12" hidden="false" customHeight="false" outlineLevel="0" collapsed="false"/>
    <row r="383" s="30" customFormat="true" ht="12" hidden="false" customHeight="false" outlineLevel="0" collapsed="false"/>
    <row r="384" s="30" customFormat="true" ht="12" hidden="false" customHeight="false" outlineLevel="0" collapsed="false"/>
    <row r="385" s="30" customFormat="true" ht="12" hidden="false" customHeight="false" outlineLevel="0" collapsed="false"/>
    <row r="386" s="30" customFormat="true" ht="12" hidden="false" customHeight="false" outlineLevel="0" collapsed="false"/>
    <row r="387" s="30" customFormat="true" ht="12" hidden="false" customHeight="false" outlineLevel="0" collapsed="false"/>
    <row r="388" s="30" customFormat="true" ht="12" hidden="false" customHeight="false" outlineLevel="0" collapsed="false"/>
    <row r="389" s="30" customFormat="true" ht="12" hidden="false" customHeight="false" outlineLevel="0" collapsed="false"/>
    <row r="390" s="30" customFormat="true" ht="12" hidden="false" customHeight="false" outlineLevel="0" collapsed="false"/>
    <row r="391" s="30" customFormat="true" ht="12" hidden="false" customHeight="false" outlineLevel="0" collapsed="false"/>
    <row r="392" s="30" customFormat="true" ht="12" hidden="false" customHeight="false" outlineLevel="0" collapsed="false"/>
    <row r="393" s="30" customFormat="true" ht="12" hidden="false" customHeight="false" outlineLevel="0" collapsed="false"/>
    <row r="394" s="30" customFormat="true" ht="12" hidden="false" customHeight="false" outlineLevel="0" collapsed="false"/>
    <row r="395" s="30" customFormat="true" ht="12" hidden="false" customHeight="false" outlineLevel="0" collapsed="false"/>
    <row r="396" s="30" customFormat="true" ht="12" hidden="false" customHeight="false" outlineLevel="0" collapsed="false"/>
    <row r="397" s="30" customFormat="true" ht="12" hidden="false" customHeight="false" outlineLevel="0" collapsed="false"/>
    <row r="398" s="30" customFormat="true" ht="12" hidden="false" customHeight="false" outlineLevel="0" collapsed="false"/>
    <row r="399" s="30" customFormat="true" ht="12" hidden="false" customHeight="false" outlineLevel="0" collapsed="false"/>
    <row r="400" s="30" customFormat="true" ht="12" hidden="false" customHeight="false" outlineLevel="0" collapsed="false"/>
    <row r="401" s="30" customFormat="true" ht="12" hidden="false" customHeight="false" outlineLevel="0" collapsed="false"/>
    <row r="402" s="30" customFormat="true" ht="12" hidden="false" customHeight="false" outlineLevel="0" collapsed="false"/>
    <row r="403" s="30" customFormat="true" ht="12" hidden="false" customHeight="false" outlineLevel="0" collapsed="false"/>
    <row r="404" s="30" customFormat="true" ht="12" hidden="false" customHeight="false" outlineLevel="0" collapsed="false"/>
    <row r="405" s="30" customFormat="true" ht="12" hidden="false" customHeight="false" outlineLevel="0" collapsed="false"/>
    <row r="406" s="30" customFormat="true" ht="12" hidden="false" customHeight="false" outlineLevel="0" collapsed="false"/>
    <row r="407" s="30" customFormat="true" ht="12" hidden="false" customHeight="false" outlineLevel="0" collapsed="false"/>
    <row r="408" s="30" customFormat="true" ht="12" hidden="false" customHeight="false" outlineLevel="0" collapsed="false"/>
    <row r="409" s="30" customFormat="true" ht="12" hidden="false" customHeight="false" outlineLevel="0" collapsed="false"/>
    <row r="410" s="30" customFormat="true" ht="12" hidden="false" customHeight="false" outlineLevel="0" collapsed="false"/>
    <row r="411" s="30" customFormat="true" ht="12" hidden="false" customHeight="false" outlineLevel="0" collapsed="false"/>
    <row r="412" s="30" customFormat="true" ht="12" hidden="false" customHeight="false" outlineLevel="0" collapsed="false"/>
    <row r="413" s="30" customFormat="true" ht="12" hidden="false" customHeight="false" outlineLevel="0" collapsed="false"/>
    <row r="414" s="30" customFormat="true" ht="12" hidden="false" customHeight="false" outlineLevel="0" collapsed="false"/>
    <row r="415" s="30" customFormat="true" ht="12" hidden="false" customHeight="false" outlineLevel="0" collapsed="false"/>
    <row r="416" s="30" customFormat="true" ht="12" hidden="false" customHeight="false" outlineLevel="0" collapsed="false"/>
    <row r="417" s="30" customFormat="true" ht="12" hidden="false" customHeight="false" outlineLevel="0" collapsed="false"/>
    <row r="418" s="30" customFormat="true" ht="12" hidden="false" customHeight="false" outlineLevel="0" collapsed="false"/>
    <row r="419" s="30" customFormat="true" ht="12" hidden="false" customHeight="false" outlineLevel="0" collapsed="false"/>
    <row r="420" s="30" customFormat="true" ht="12" hidden="false" customHeight="false" outlineLevel="0" collapsed="false"/>
    <row r="421" s="30" customFormat="true" ht="12" hidden="false" customHeight="false" outlineLevel="0" collapsed="false"/>
    <row r="422" s="30" customFormat="true" ht="12" hidden="false" customHeight="false" outlineLevel="0" collapsed="false"/>
    <row r="423" s="30" customFormat="true" ht="12" hidden="false" customHeight="false" outlineLevel="0" collapsed="false"/>
    <row r="424" s="30" customFormat="true" ht="12" hidden="false" customHeight="false" outlineLevel="0" collapsed="false"/>
    <row r="425" s="30" customFormat="true" ht="12" hidden="false" customHeight="false" outlineLevel="0" collapsed="false"/>
    <row r="426" s="30" customFormat="true" ht="12" hidden="false" customHeight="false" outlineLevel="0" collapsed="false"/>
    <row r="427" s="30" customFormat="true" ht="12" hidden="false" customHeight="false" outlineLevel="0" collapsed="false"/>
    <row r="428" s="30" customFormat="true" ht="12" hidden="false" customHeight="false" outlineLevel="0" collapsed="false"/>
    <row r="429" s="30" customFormat="true" ht="12" hidden="false" customHeight="false" outlineLevel="0" collapsed="false"/>
    <row r="430" s="30" customFormat="true" ht="12" hidden="false" customHeight="false" outlineLevel="0" collapsed="false"/>
    <row r="431" s="30" customFormat="true" ht="12" hidden="false" customHeight="false" outlineLevel="0" collapsed="false"/>
    <row r="432" s="30" customFormat="true" ht="12" hidden="false" customHeight="false" outlineLevel="0" collapsed="false"/>
    <row r="433" s="30" customFormat="true" ht="12" hidden="false" customHeight="false" outlineLevel="0" collapsed="false"/>
    <row r="434" s="30" customFormat="true" ht="12" hidden="false" customHeight="false" outlineLevel="0" collapsed="false"/>
    <row r="435" s="30" customFormat="true" ht="12" hidden="false" customHeight="false" outlineLevel="0" collapsed="false"/>
    <row r="436" s="30" customFormat="true" ht="12" hidden="false" customHeight="false" outlineLevel="0" collapsed="false"/>
    <row r="437" s="30" customFormat="true" ht="12" hidden="false" customHeight="false" outlineLevel="0" collapsed="false"/>
    <row r="438" s="30" customFormat="true" ht="12" hidden="false" customHeight="false" outlineLevel="0" collapsed="false"/>
    <row r="439" s="30" customFormat="true" ht="12" hidden="false" customHeight="false" outlineLevel="0" collapsed="false"/>
    <row r="440" s="30" customFormat="true" ht="12" hidden="false" customHeight="false" outlineLevel="0" collapsed="false"/>
    <row r="441" s="30" customFormat="true" ht="12" hidden="false" customHeight="false" outlineLevel="0" collapsed="false"/>
    <row r="442" s="30" customFormat="true" ht="12" hidden="false" customHeight="false" outlineLevel="0" collapsed="false"/>
    <row r="443" s="30" customFormat="true" ht="12" hidden="false" customHeight="false" outlineLevel="0" collapsed="false"/>
    <row r="444" s="30" customFormat="true" ht="12" hidden="false" customHeight="false" outlineLevel="0" collapsed="false"/>
    <row r="445" s="30" customFormat="true" ht="12" hidden="false" customHeight="false" outlineLevel="0" collapsed="false"/>
    <row r="446" s="30" customFormat="true" ht="12" hidden="false" customHeight="false" outlineLevel="0" collapsed="false"/>
    <row r="447" s="30" customFormat="true" ht="12" hidden="false" customHeight="false" outlineLevel="0" collapsed="false"/>
    <row r="448" s="30" customFormat="true" ht="12" hidden="false" customHeight="false" outlineLevel="0" collapsed="false"/>
    <row r="449" s="30" customFormat="true" ht="12" hidden="false" customHeight="false" outlineLevel="0" collapsed="false"/>
    <row r="450" s="30" customFormat="true" ht="12" hidden="false" customHeight="false" outlineLevel="0" collapsed="false"/>
    <row r="451" s="30" customFormat="true" ht="12" hidden="false" customHeight="false" outlineLevel="0" collapsed="false"/>
    <row r="452" s="30" customFormat="true" ht="12" hidden="false" customHeight="false" outlineLevel="0" collapsed="false"/>
    <row r="453" s="30" customFormat="true" ht="12" hidden="false" customHeight="false" outlineLevel="0" collapsed="false"/>
    <row r="454" s="30" customFormat="true" ht="12" hidden="false" customHeight="false" outlineLevel="0" collapsed="false"/>
    <row r="455" s="30" customFormat="true" ht="12" hidden="false" customHeight="false" outlineLevel="0" collapsed="false"/>
    <row r="456" s="30" customFormat="true" ht="12" hidden="false" customHeight="false" outlineLevel="0" collapsed="false"/>
    <row r="457" s="30" customFormat="true" ht="12" hidden="false" customHeight="false" outlineLevel="0" collapsed="false"/>
    <row r="458" s="30" customFormat="true" ht="12" hidden="false" customHeight="false" outlineLevel="0" collapsed="false"/>
    <row r="459" s="30" customFormat="true" ht="12" hidden="false" customHeight="false" outlineLevel="0" collapsed="false"/>
    <row r="460" s="30" customFormat="true" ht="12" hidden="false" customHeight="false" outlineLevel="0" collapsed="false"/>
    <row r="461" s="30" customFormat="true" ht="12" hidden="false" customHeight="false" outlineLevel="0" collapsed="false"/>
    <row r="462" s="30" customFormat="true" ht="12" hidden="false" customHeight="false" outlineLevel="0" collapsed="false"/>
    <row r="463" s="30" customFormat="true" ht="12" hidden="false" customHeight="false" outlineLevel="0" collapsed="false"/>
    <row r="464" s="30" customFormat="true" ht="12" hidden="false" customHeight="false" outlineLevel="0" collapsed="false"/>
    <row r="465" s="30" customFormat="true" ht="12" hidden="false" customHeight="false" outlineLevel="0" collapsed="false"/>
    <row r="466" s="30" customFormat="true" ht="12" hidden="false" customHeight="false" outlineLevel="0" collapsed="false"/>
    <row r="467" s="30" customFormat="true" ht="12" hidden="false" customHeight="false" outlineLevel="0" collapsed="false"/>
    <row r="468" s="30" customFormat="true" ht="12" hidden="false" customHeight="false" outlineLevel="0" collapsed="false"/>
    <row r="469" s="30" customFormat="true" ht="12" hidden="false" customHeight="false" outlineLevel="0" collapsed="false"/>
    <row r="470" s="30" customFormat="true" ht="12" hidden="false" customHeight="false" outlineLevel="0" collapsed="false"/>
    <row r="471" s="30" customFormat="true" ht="12" hidden="false" customHeight="false" outlineLevel="0" collapsed="false"/>
    <row r="472" s="30" customFormat="true" ht="12" hidden="false" customHeight="false" outlineLevel="0" collapsed="false"/>
    <row r="473" s="30" customFormat="true" ht="12" hidden="false" customHeight="false" outlineLevel="0" collapsed="false"/>
    <row r="474" s="30" customFormat="true" ht="12" hidden="false" customHeight="false" outlineLevel="0" collapsed="false"/>
    <row r="475" s="30" customFormat="true" ht="12" hidden="false" customHeight="false" outlineLevel="0" collapsed="false"/>
    <row r="476" s="30" customFormat="true" ht="12" hidden="false" customHeight="false" outlineLevel="0" collapsed="false"/>
    <row r="477" s="30" customFormat="true" ht="12" hidden="false" customHeight="false" outlineLevel="0" collapsed="false"/>
    <row r="478" s="30" customFormat="true" ht="12" hidden="false" customHeight="false" outlineLevel="0" collapsed="false"/>
    <row r="479" s="30" customFormat="true" ht="12" hidden="false" customHeight="false" outlineLevel="0" collapsed="false"/>
    <row r="480" s="30" customFormat="true" ht="12" hidden="false" customHeight="false" outlineLevel="0" collapsed="false"/>
    <row r="481" s="30" customFormat="true" ht="12" hidden="false" customHeight="false" outlineLevel="0" collapsed="false"/>
    <row r="482" s="30" customFormat="true" ht="12" hidden="false" customHeight="false" outlineLevel="0" collapsed="false"/>
    <row r="483" s="30" customFormat="true" ht="12" hidden="false" customHeight="false" outlineLevel="0" collapsed="false"/>
    <row r="484" s="30" customFormat="true" ht="12" hidden="false" customHeight="false" outlineLevel="0" collapsed="false"/>
    <row r="485" s="30" customFormat="true" ht="12" hidden="false" customHeight="false" outlineLevel="0" collapsed="false"/>
    <row r="486" s="30" customFormat="true" ht="12" hidden="false" customHeight="false" outlineLevel="0" collapsed="false"/>
    <row r="487" s="30" customFormat="true" ht="12" hidden="false" customHeight="false" outlineLevel="0" collapsed="false"/>
    <row r="488" s="30" customFormat="true" ht="12" hidden="false" customHeight="false" outlineLevel="0" collapsed="false"/>
    <row r="489" s="30" customFormat="true" ht="12" hidden="false" customHeight="false" outlineLevel="0" collapsed="false"/>
    <row r="490" s="30" customFormat="true" ht="12" hidden="false" customHeight="false" outlineLevel="0" collapsed="false"/>
    <row r="491" s="30" customFormat="true" ht="12" hidden="false" customHeight="false" outlineLevel="0" collapsed="false"/>
    <row r="492" s="30" customFormat="true" ht="12" hidden="false" customHeight="false" outlineLevel="0" collapsed="false"/>
    <row r="493" s="30" customFormat="true" ht="12" hidden="false" customHeight="false" outlineLevel="0" collapsed="false"/>
    <row r="494" s="30" customFormat="true" ht="12" hidden="false" customHeight="false" outlineLevel="0" collapsed="false"/>
    <row r="495" s="30" customFormat="true" ht="12" hidden="false" customHeight="false" outlineLevel="0" collapsed="false"/>
    <row r="496" s="30" customFormat="true" ht="12" hidden="false" customHeight="false" outlineLevel="0" collapsed="false"/>
    <row r="497" s="30" customFormat="true" ht="12" hidden="false" customHeight="false" outlineLevel="0" collapsed="false"/>
    <row r="498" s="30" customFormat="true" ht="12" hidden="false" customHeight="false" outlineLevel="0" collapsed="false"/>
    <row r="499" s="30" customFormat="true" ht="12" hidden="false" customHeight="false" outlineLevel="0" collapsed="false"/>
    <row r="500" s="30" customFormat="true" ht="12" hidden="false" customHeight="false" outlineLevel="0" collapsed="false"/>
    <row r="501" s="30" customFormat="true" ht="12" hidden="false" customHeight="false" outlineLevel="0" collapsed="false"/>
    <row r="502" s="30" customFormat="true" ht="12" hidden="false" customHeight="false" outlineLevel="0" collapsed="false"/>
    <row r="503" s="30" customFormat="true" ht="12" hidden="false" customHeight="false" outlineLevel="0" collapsed="false"/>
    <row r="504" s="30" customFormat="true" ht="12" hidden="false" customHeight="false" outlineLevel="0" collapsed="false"/>
    <row r="505" s="30" customFormat="true" ht="12" hidden="false" customHeight="false" outlineLevel="0" collapsed="false"/>
    <row r="506" s="30" customFormat="true" ht="12" hidden="false" customHeight="false" outlineLevel="0" collapsed="false"/>
    <row r="507" s="30" customFormat="true" ht="12" hidden="false" customHeight="false" outlineLevel="0" collapsed="false"/>
    <row r="508" s="30" customFormat="true" ht="12" hidden="false" customHeight="false" outlineLevel="0" collapsed="false"/>
    <row r="509" s="30" customFormat="true" ht="12" hidden="false" customHeight="false" outlineLevel="0" collapsed="false"/>
    <row r="510" s="30" customFormat="true" ht="12" hidden="false" customHeight="false" outlineLevel="0" collapsed="false"/>
    <row r="511" s="30" customFormat="true" ht="12" hidden="false" customHeight="false" outlineLevel="0" collapsed="false"/>
    <row r="512" s="30" customFormat="true" ht="12" hidden="false" customHeight="false" outlineLevel="0" collapsed="false"/>
    <row r="513" s="30" customFormat="true" ht="12" hidden="false" customHeight="false" outlineLevel="0" collapsed="false"/>
    <row r="514" s="30" customFormat="true" ht="12" hidden="false" customHeight="false" outlineLevel="0" collapsed="false"/>
    <row r="515" s="30" customFormat="true" ht="12" hidden="false" customHeight="false" outlineLevel="0" collapsed="false"/>
    <row r="516" s="30" customFormat="true" ht="12" hidden="false" customHeight="false" outlineLevel="0" collapsed="false"/>
    <row r="517" s="30" customFormat="true" ht="12" hidden="false" customHeight="false" outlineLevel="0" collapsed="false"/>
    <row r="518" s="30" customFormat="true" ht="12" hidden="false" customHeight="false" outlineLevel="0" collapsed="false"/>
    <row r="519" s="30" customFormat="true" ht="12" hidden="false" customHeight="false" outlineLevel="0" collapsed="false"/>
    <row r="520" s="30" customFormat="true" ht="12" hidden="false" customHeight="false" outlineLevel="0" collapsed="false"/>
    <row r="521" s="30" customFormat="true" ht="12" hidden="false" customHeight="false" outlineLevel="0" collapsed="false"/>
    <row r="522" s="30" customFormat="true" ht="12" hidden="false" customHeight="false" outlineLevel="0" collapsed="false"/>
    <row r="523" s="30" customFormat="true" ht="12" hidden="false" customHeight="false" outlineLevel="0" collapsed="false"/>
    <row r="524" s="30" customFormat="true" ht="12" hidden="false" customHeight="false" outlineLevel="0" collapsed="false"/>
    <row r="525" s="30" customFormat="true" ht="12" hidden="false" customHeight="false" outlineLevel="0" collapsed="false"/>
    <row r="526" s="30" customFormat="true" ht="12" hidden="false" customHeight="false" outlineLevel="0" collapsed="false"/>
    <row r="527" s="30" customFormat="true" ht="12" hidden="false" customHeight="false" outlineLevel="0" collapsed="false"/>
    <row r="528" s="30" customFormat="true" ht="12" hidden="false" customHeight="false" outlineLevel="0" collapsed="false"/>
    <row r="529" s="30" customFormat="true" ht="12" hidden="false" customHeight="false" outlineLevel="0" collapsed="false"/>
    <row r="530" s="30" customFormat="true" ht="12" hidden="false" customHeight="false" outlineLevel="0" collapsed="false"/>
    <row r="531" s="30" customFormat="true" ht="12" hidden="false" customHeight="false" outlineLevel="0" collapsed="false"/>
    <row r="532" s="30" customFormat="true" ht="12" hidden="false" customHeight="false" outlineLevel="0" collapsed="false"/>
    <row r="533" s="30" customFormat="true" ht="12" hidden="false" customHeight="false" outlineLevel="0" collapsed="false"/>
    <row r="534" s="30" customFormat="true" ht="12" hidden="false" customHeight="false" outlineLevel="0" collapsed="false"/>
    <row r="535" s="30" customFormat="true" ht="12" hidden="false" customHeight="false" outlineLevel="0" collapsed="false"/>
    <row r="536" s="30" customFormat="true" ht="12" hidden="false" customHeight="false" outlineLevel="0" collapsed="false"/>
    <row r="537" s="30" customFormat="true" ht="12" hidden="false" customHeight="false" outlineLevel="0" collapsed="false"/>
    <row r="538" s="30" customFormat="true" ht="12" hidden="false" customHeight="false" outlineLevel="0" collapsed="false"/>
    <row r="539" s="30" customFormat="true" ht="12" hidden="false" customHeight="false" outlineLevel="0" collapsed="false"/>
    <row r="540" s="30" customFormat="true" ht="12" hidden="false" customHeight="false" outlineLevel="0" collapsed="false"/>
    <row r="541" s="30" customFormat="true" ht="12" hidden="false" customHeight="false" outlineLevel="0" collapsed="false"/>
    <row r="542" s="30" customFormat="true" ht="12" hidden="false" customHeight="false" outlineLevel="0" collapsed="false"/>
    <row r="543" s="30" customFormat="true" ht="12" hidden="false" customHeight="false" outlineLevel="0" collapsed="false"/>
    <row r="544" s="30" customFormat="true" ht="12" hidden="false" customHeight="false" outlineLevel="0" collapsed="false"/>
    <row r="545" s="30" customFormat="true" ht="12" hidden="false" customHeight="false" outlineLevel="0" collapsed="false"/>
    <row r="546" s="30" customFormat="true" ht="12" hidden="false" customHeight="false" outlineLevel="0" collapsed="false"/>
    <row r="547" s="30" customFormat="true" ht="12" hidden="false" customHeight="false" outlineLevel="0" collapsed="false"/>
    <row r="548" s="30" customFormat="true" ht="12" hidden="false" customHeight="false" outlineLevel="0" collapsed="false"/>
    <row r="549" s="30" customFormat="true" ht="12" hidden="false" customHeight="false" outlineLevel="0" collapsed="false"/>
    <row r="550" s="30" customFormat="true" ht="12" hidden="false" customHeight="false" outlineLevel="0" collapsed="false"/>
    <row r="551" s="30" customFormat="true" ht="12" hidden="false" customHeight="false" outlineLevel="0" collapsed="false"/>
    <row r="552" s="30" customFormat="true" ht="12" hidden="false" customHeight="false" outlineLevel="0" collapsed="false"/>
    <row r="553" s="30" customFormat="true" ht="12" hidden="false" customHeight="false" outlineLevel="0" collapsed="false"/>
    <row r="554" s="30" customFormat="true" ht="12" hidden="false" customHeight="false" outlineLevel="0" collapsed="false"/>
    <row r="555" s="30" customFormat="true" ht="12" hidden="false" customHeight="false" outlineLevel="0" collapsed="false"/>
    <row r="556" s="30" customFormat="true" ht="12" hidden="false" customHeight="false" outlineLevel="0" collapsed="false"/>
    <row r="557" s="30" customFormat="true" ht="12" hidden="false" customHeight="false" outlineLevel="0" collapsed="false"/>
    <row r="558" s="30" customFormat="true" ht="12" hidden="false" customHeight="false" outlineLevel="0" collapsed="false"/>
    <row r="559" s="30" customFormat="true" ht="12" hidden="false" customHeight="false" outlineLevel="0" collapsed="false"/>
    <row r="560" s="30" customFormat="true" ht="12" hidden="false" customHeight="false" outlineLevel="0" collapsed="false"/>
    <row r="561" s="30" customFormat="true" ht="12" hidden="false" customHeight="false" outlineLevel="0" collapsed="false"/>
    <row r="562" s="30" customFormat="true" ht="12" hidden="false" customHeight="false" outlineLevel="0" collapsed="false"/>
    <row r="563" s="30" customFormat="true" ht="12" hidden="false" customHeight="false" outlineLevel="0" collapsed="false"/>
    <row r="564" s="30" customFormat="true" ht="12" hidden="false" customHeight="false" outlineLevel="0" collapsed="false"/>
    <row r="565" s="30" customFormat="true" ht="12" hidden="false" customHeight="false" outlineLevel="0" collapsed="false"/>
    <row r="566" s="30" customFormat="true" ht="12" hidden="false" customHeight="false" outlineLevel="0" collapsed="false"/>
    <row r="567" s="30" customFormat="true" ht="12" hidden="false" customHeight="false" outlineLevel="0" collapsed="false"/>
    <row r="568" s="30" customFormat="true" ht="12" hidden="false" customHeight="false" outlineLevel="0" collapsed="false"/>
    <row r="569" s="30" customFormat="true" ht="12" hidden="false" customHeight="false" outlineLevel="0" collapsed="false"/>
    <row r="570" s="30" customFormat="true" ht="12" hidden="false" customHeight="false" outlineLevel="0" collapsed="false"/>
    <row r="571" s="30" customFormat="true" ht="12" hidden="false" customHeight="false" outlineLevel="0" collapsed="false"/>
    <row r="572" s="30" customFormat="true" ht="12" hidden="false" customHeight="false" outlineLevel="0" collapsed="false"/>
    <row r="573" s="30" customFormat="true" ht="12" hidden="false" customHeight="false" outlineLevel="0" collapsed="false"/>
    <row r="574" s="30" customFormat="true" ht="12" hidden="false" customHeight="false" outlineLevel="0" collapsed="false"/>
    <row r="575" s="30" customFormat="true" ht="12" hidden="false" customHeight="false" outlineLevel="0" collapsed="false"/>
    <row r="576" s="30" customFormat="true" ht="12" hidden="false" customHeight="false" outlineLevel="0" collapsed="false"/>
    <row r="577" s="30" customFormat="true" ht="12" hidden="false" customHeight="false" outlineLevel="0" collapsed="false"/>
    <row r="578" s="30" customFormat="true" ht="12" hidden="false" customHeight="false" outlineLevel="0" collapsed="false"/>
    <row r="579" s="30" customFormat="true" ht="12" hidden="false" customHeight="false" outlineLevel="0" collapsed="false"/>
    <row r="580" s="30" customFormat="true" ht="12" hidden="false" customHeight="false" outlineLevel="0" collapsed="false"/>
    <row r="581" s="30" customFormat="true" ht="12" hidden="false" customHeight="false" outlineLevel="0" collapsed="false"/>
    <row r="582" s="30" customFormat="true" ht="12" hidden="false" customHeight="false" outlineLevel="0" collapsed="false"/>
    <row r="583" s="30" customFormat="true" ht="12" hidden="false" customHeight="false" outlineLevel="0" collapsed="false"/>
    <row r="584" s="30" customFormat="true" ht="12" hidden="false" customHeight="false" outlineLevel="0" collapsed="false"/>
    <row r="585" s="30" customFormat="true" ht="12" hidden="false" customHeight="false" outlineLevel="0" collapsed="false"/>
    <row r="586" s="30" customFormat="true" ht="12" hidden="false" customHeight="false" outlineLevel="0" collapsed="false"/>
    <row r="587" s="30" customFormat="true" ht="12" hidden="false" customHeight="false" outlineLevel="0" collapsed="false"/>
    <row r="588" s="30" customFormat="true" ht="12" hidden="false" customHeight="false" outlineLevel="0" collapsed="false"/>
    <row r="589" s="30" customFormat="true" ht="12" hidden="false" customHeight="false" outlineLevel="0" collapsed="false"/>
    <row r="590" s="30" customFormat="true" ht="12" hidden="false" customHeight="false" outlineLevel="0" collapsed="false"/>
    <row r="591" s="30" customFormat="true" ht="12" hidden="false" customHeight="false" outlineLevel="0" collapsed="false"/>
    <row r="592" s="30" customFormat="true" ht="12" hidden="false" customHeight="false" outlineLevel="0" collapsed="false"/>
    <row r="593" s="30" customFormat="true" ht="12" hidden="false" customHeight="false" outlineLevel="0" collapsed="false"/>
    <row r="594" s="30" customFormat="true" ht="12" hidden="false" customHeight="false" outlineLevel="0" collapsed="false"/>
    <row r="595" s="30" customFormat="true" ht="12" hidden="false" customHeight="false" outlineLevel="0" collapsed="false"/>
    <row r="596" s="30" customFormat="true" ht="12" hidden="false" customHeight="false" outlineLevel="0" collapsed="false"/>
    <row r="597" s="30" customFormat="true" ht="12" hidden="false" customHeight="false" outlineLevel="0" collapsed="false"/>
    <row r="598" s="30" customFormat="true" ht="12" hidden="false" customHeight="false" outlineLevel="0" collapsed="false"/>
    <row r="599" s="30" customFormat="true" ht="12" hidden="false" customHeight="false" outlineLevel="0" collapsed="false"/>
    <row r="600" s="30" customFormat="true" ht="12" hidden="false" customHeight="false" outlineLevel="0" collapsed="false"/>
    <row r="601" s="30" customFormat="true" ht="12" hidden="false" customHeight="false" outlineLevel="0" collapsed="false"/>
    <row r="602" s="30" customFormat="true" ht="12" hidden="false" customHeight="false" outlineLevel="0" collapsed="false"/>
    <row r="603" s="30" customFormat="true" ht="12" hidden="false" customHeight="false" outlineLevel="0" collapsed="false"/>
    <row r="604" s="30" customFormat="true" ht="12" hidden="false" customHeight="false" outlineLevel="0" collapsed="false"/>
    <row r="605" s="30" customFormat="true" ht="12" hidden="false" customHeight="false" outlineLevel="0" collapsed="false"/>
    <row r="606" s="30" customFormat="true" ht="12" hidden="false" customHeight="false" outlineLevel="0" collapsed="false"/>
    <row r="607" s="30" customFormat="true" ht="12" hidden="false" customHeight="false" outlineLevel="0" collapsed="false"/>
    <row r="608" s="30" customFormat="true" ht="12" hidden="false" customHeight="false" outlineLevel="0" collapsed="false"/>
    <row r="609" s="30" customFormat="true" ht="12" hidden="false" customHeight="false" outlineLevel="0" collapsed="false"/>
    <row r="610" s="30" customFormat="true" ht="12" hidden="false" customHeight="false" outlineLevel="0" collapsed="false"/>
    <row r="611" s="30" customFormat="true" ht="12" hidden="false" customHeight="false" outlineLevel="0" collapsed="false"/>
    <row r="612" s="30" customFormat="true" ht="12" hidden="false" customHeight="false" outlineLevel="0" collapsed="false"/>
    <row r="613" s="30" customFormat="true" ht="12" hidden="false" customHeight="false" outlineLevel="0" collapsed="false"/>
    <row r="614" s="30" customFormat="true" ht="12" hidden="false" customHeight="false" outlineLevel="0" collapsed="false"/>
    <row r="615" s="30" customFormat="true" ht="12" hidden="false" customHeight="false" outlineLevel="0" collapsed="false"/>
    <row r="616" s="30" customFormat="true" ht="12" hidden="false" customHeight="false" outlineLevel="0" collapsed="false"/>
    <row r="617" s="30" customFormat="true" ht="12" hidden="false" customHeight="false" outlineLevel="0" collapsed="false"/>
    <row r="618" s="30" customFormat="true" ht="12" hidden="false" customHeight="false" outlineLevel="0" collapsed="false"/>
    <row r="619" s="30" customFormat="true" ht="12" hidden="false" customHeight="false" outlineLevel="0" collapsed="false"/>
    <row r="620" s="30" customFormat="true" ht="12" hidden="false" customHeight="false" outlineLevel="0" collapsed="false"/>
    <row r="621" s="30" customFormat="true" ht="12" hidden="false" customHeight="false" outlineLevel="0" collapsed="false"/>
    <row r="622" s="30" customFormat="true" ht="12" hidden="false" customHeight="false" outlineLevel="0" collapsed="false"/>
    <row r="623" s="30" customFormat="true" ht="12" hidden="false" customHeight="false" outlineLevel="0" collapsed="false"/>
    <row r="624" s="30" customFormat="true" ht="12" hidden="false" customHeight="false" outlineLevel="0" collapsed="false"/>
    <row r="625" s="30" customFormat="true" ht="12" hidden="false" customHeight="false" outlineLevel="0" collapsed="false"/>
    <row r="626" s="30" customFormat="true" ht="12" hidden="false" customHeight="false" outlineLevel="0" collapsed="false"/>
    <row r="627" s="30" customFormat="true" ht="12" hidden="false" customHeight="false" outlineLevel="0" collapsed="false"/>
    <row r="628" s="30" customFormat="true" ht="12" hidden="false" customHeight="false" outlineLevel="0" collapsed="false"/>
    <row r="629" s="30" customFormat="true" ht="12" hidden="false" customHeight="false" outlineLevel="0" collapsed="false"/>
    <row r="630" s="30" customFormat="true" ht="12" hidden="false" customHeight="false" outlineLevel="0" collapsed="false"/>
    <row r="631" s="30" customFormat="true" ht="12" hidden="false" customHeight="false" outlineLevel="0" collapsed="false"/>
    <row r="632" s="30" customFormat="true" ht="12" hidden="false" customHeight="false" outlineLevel="0" collapsed="false"/>
    <row r="633" s="30" customFormat="true" ht="12" hidden="false" customHeight="false" outlineLevel="0" collapsed="false"/>
    <row r="634" s="30" customFormat="true" ht="12" hidden="false" customHeight="false" outlineLevel="0" collapsed="false"/>
    <row r="635" s="30" customFormat="true" ht="12" hidden="false" customHeight="false" outlineLevel="0" collapsed="false"/>
    <row r="636" s="30" customFormat="true" ht="12" hidden="false" customHeight="false" outlineLevel="0" collapsed="false"/>
    <row r="637" s="30" customFormat="true" ht="12" hidden="false" customHeight="false" outlineLevel="0" collapsed="false"/>
    <row r="638" s="30" customFormat="true" ht="12" hidden="false" customHeight="false" outlineLevel="0" collapsed="false"/>
    <row r="639" s="30" customFormat="true" ht="12" hidden="false" customHeight="false" outlineLevel="0" collapsed="false"/>
    <row r="640" s="30" customFormat="true" ht="12" hidden="false" customHeight="false" outlineLevel="0" collapsed="false"/>
    <row r="641" s="30" customFormat="true" ht="12" hidden="false" customHeight="false" outlineLevel="0" collapsed="false"/>
    <row r="642" s="30" customFormat="true" ht="12" hidden="false" customHeight="false" outlineLevel="0" collapsed="false"/>
    <row r="643" s="30" customFormat="true" ht="12" hidden="false" customHeight="false" outlineLevel="0" collapsed="false"/>
    <row r="644" s="30" customFormat="true" ht="12" hidden="false" customHeight="false" outlineLevel="0" collapsed="false"/>
    <row r="645" s="30" customFormat="true" ht="12" hidden="false" customHeight="false" outlineLevel="0" collapsed="false"/>
    <row r="646" s="30" customFormat="true" ht="12" hidden="false" customHeight="false" outlineLevel="0" collapsed="false"/>
    <row r="647" s="30" customFormat="true" ht="12" hidden="false" customHeight="false" outlineLevel="0" collapsed="false"/>
    <row r="648" s="30" customFormat="true" ht="12" hidden="false" customHeight="false" outlineLevel="0" collapsed="false"/>
    <row r="649" s="30" customFormat="true" ht="12" hidden="false" customHeight="false" outlineLevel="0" collapsed="false"/>
    <row r="650" s="30" customFormat="true" ht="12" hidden="false" customHeight="false" outlineLevel="0" collapsed="false"/>
    <row r="651" s="30" customFormat="true" ht="12" hidden="false" customHeight="false" outlineLevel="0" collapsed="false"/>
    <row r="652" s="30" customFormat="true" ht="12" hidden="false" customHeight="false" outlineLevel="0" collapsed="false"/>
    <row r="653" s="30" customFormat="true" ht="12" hidden="false" customHeight="false" outlineLevel="0" collapsed="false"/>
    <row r="654" s="30" customFormat="true" ht="12" hidden="false" customHeight="false" outlineLevel="0" collapsed="false"/>
    <row r="655" s="30" customFormat="true" ht="12" hidden="false" customHeight="false" outlineLevel="0" collapsed="false"/>
    <row r="656" s="30" customFormat="true" ht="12" hidden="false" customHeight="false" outlineLevel="0" collapsed="false"/>
    <row r="657" s="30" customFormat="true" ht="12" hidden="false" customHeight="false" outlineLevel="0" collapsed="false"/>
    <row r="658" s="30" customFormat="true" ht="12" hidden="false" customHeight="false" outlineLevel="0" collapsed="false"/>
    <row r="659" s="30" customFormat="true" ht="12" hidden="false" customHeight="false" outlineLevel="0" collapsed="false"/>
    <row r="660" s="30" customFormat="true" ht="12" hidden="false" customHeight="false" outlineLevel="0" collapsed="false"/>
    <row r="661" s="30" customFormat="true" ht="12" hidden="false" customHeight="false" outlineLevel="0" collapsed="false"/>
    <row r="662" s="30" customFormat="true" ht="12" hidden="false" customHeight="false" outlineLevel="0" collapsed="false"/>
    <row r="663" s="30" customFormat="true" ht="12" hidden="false" customHeight="false" outlineLevel="0" collapsed="false"/>
    <row r="664" s="30" customFormat="true" ht="12" hidden="false" customHeight="false" outlineLevel="0" collapsed="false"/>
    <row r="665" s="30" customFormat="true" ht="12" hidden="false" customHeight="false" outlineLevel="0" collapsed="false"/>
    <row r="666" s="30" customFormat="true" ht="12" hidden="false" customHeight="false" outlineLevel="0" collapsed="false"/>
    <row r="667" s="30" customFormat="true" ht="12" hidden="false" customHeight="false" outlineLevel="0" collapsed="false"/>
    <row r="668" s="30" customFormat="true" ht="12" hidden="false" customHeight="false" outlineLevel="0" collapsed="false"/>
    <row r="669" s="30" customFormat="true" ht="12" hidden="false" customHeight="false" outlineLevel="0" collapsed="false"/>
    <row r="670" s="30" customFormat="true" ht="12" hidden="false" customHeight="false" outlineLevel="0" collapsed="false"/>
    <row r="671" s="30" customFormat="true" ht="12" hidden="false" customHeight="false" outlineLevel="0" collapsed="false"/>
    <row r="672" s="30" customFormat="true" ht="12" hidden="false" customHeight="false" outlineLevel="0" collapsed="false"/>
    <row r="673" s="30" customFormat="true" ht="12" hidden="false" customHeight="false" outlineLevel="0" collapsed="false"/>
    <row r="674" s="30" customFormat="true" ht="12" hidden="false" customHeight="false" outlineLevel="0" collapsed="false"/>
    <row r="675" s="30" customFormat="true" ht="12" hidden="false" customHeight="false" outlineLevel="0" collapsed="false"/>
    <row r="676" s="30" customFormat="true" ht="12" hidden="false" customHeight="false" outlineLevel="0" collapsed="false"/>
    <row r="677" s="30" customFormat="true" ht="12" hidden="false" customHeight="false" outlineLevel="0" collapsed="false"/>
    <row r="678" s="30" customFormat="true" ht="12" hidden="false" customHeight="false" outlineLevel="0" collapsed="false"/>
    <row r="679" s="30" customFormat="true" ht="12" hidden="false" customHeight="false" outlineLevel="0" collapsed="false"/>
    <row r="680" s="30" customFormat="true" ht="12" hidden="false" customHeight="false" outlineLevel="0" collapsed="false"/>
    <row r="681" s="30" customFormat="true" ht="12" hidden="false" customHeight="false" outlineLevel="0" collapsed="false"/>
    <row r="682" s="30" customFormat="true" ht="12" hidden="false" customHeight="false" outlineLevel="0" collapsed="false"/>
    <row r="683" s="30" customFormat="true" ht="12" hidden="false" customHeight="false" outlineLevel="0" collapsed="false"/>
    <row r="684" s="30" customFormat="true" ht="12" hidden="false" customHeight="false" outlineLevel="0" collapsed="false"/>
    <row r="685" s="30" customFormat="true" ht="12" hidden="false" customHeight="false" outlineLevel="0" collapsed="false"/>
    <row r="686" s="30" customFormat="true" ht="12" hidden="false" customHeight="false" outlineLevel="0" collapsed="false"/>
    <row r="687" s="30" customFormat="true" ht="12" hidden="false" customHeight="false" outlineLevel="0" collapsed="false"/>
    <row r="688" s="30" customFormat="true" ht="12" hidden="false" customHeight="false" outlineLevel="0" collapsed="false"/>
    <row r="689" s="30" customFormat="true" ht="12" hidden="false" customHeight="false" outlineLevel="0" collapsed="false"/>
    <row r="690" s="30" customFormat="true" ht="12" hidden="false" customHeight="false" outlineLevel="0" collapsed="false"/>
    <row r="691" s="30" customFormat="true" ht="12" hidden="false" customHeight="false" outlineLevel="0" collapsed="false"/>
    <row r="692" s="30" customFormat="true" ht="12" hidden="false" customHeight="false" outlineLevel="0" collapsed="false"/>
    <row r="693" s="30" customFormat="true" ht="12" hidden="false" customHeight="false" outlineLevel="0" collapsed="false"/>
    <row r="694" s="30" customFormat="true" ht="12" hidden="false" customHeight="false" outlineLevel="0" collapsed="false"/>
    <row r="695" s="30" customFormat="true" ht="12" hidden="false" customHeight="false" outlineLevel="0" collapsed="false"/>
    <row r="696" s="30" customFormat="true" ht="12" hidden="false" customHeight="false" outlineLevel="0" collapsed="false"/>
    <row r="697" s="30" customFormat="true" ht="12" hidden="false" customHeight="false" outlineLevel="0" collapsed="false"/>
    <row r="698" s="30" customFormat="true" ht="12" hidden="false" customHeight="false" outlineLevel="0" collapsed="false"/>
    <row r="699" s="30" customFormat="true" ht="12" hidden="false" customHeight="false" outlineLevel="0" collapsed="false"/>
    <row r="700" s="30" customFormat="true" ht="12" hidden="false" customHeight="false" outlineLevel="0" collapsed="false"/>
    <row r="701" s="30" customFormat="true" ht="12" hidden="false" customHeight="false" outlineLevel="0" collapsed="false"/>
    <row r="702" s="30" customFormat="true" ht="12" hidden="false" customHeight="false" outlineLevel="0" collapsed="false"/>
    <row r="703" s="30" customFormat="true" ht="12" hidden="false" customHeight="false" outlineLevel="0" collapsed="false"/>
    <row r="704" s="30" customFormat="true" ht="12" hidden="false" customHeight="false" outlineLevel="0" collapsed="false"/>
    <row r="705" s="30" customFormat="true" ht="12" hidden="false" customHeight="false" outlineLevel="0" collapsed="false"/>
    <row r="706" s="30" customFormat="true" ht="12" hidden="false" customHeight="false" outlineLevel="0" collapsed="false"/>
    <row r="707" s="30" customFormat="true" ht="12" hidden="false" customHeight="false" outlineLevel="0" collapsed="false"/>
    <row r="708" s="30" customFormat="true" ht="12" hidden="false" customHeight="false" outlineLevel="0" collapsed="false"/>
    <row r="709" s="30" customFormat="true" ht="12" hidden="false" customHeight="false" outlineLevel="0" collapsed="false"/>
    <row r="710" s="30" customFormat="true" ht="12" hidden="false" customHeight="false" outlineLevel="0" collapsed="false"/>
    <row r="711" s="30" customFormat="true" ht="12" hidden="false" customHeight="false" outlineLevel="0" collapsed="false"/>
    <row r="712" s="30" customFormat="true" ht="12" hidden="false" customHeight="false" outlineLevel="0" collapsed="false"/>
    <row r="713" s="30" customFormat="true" ht="12" hidden="false" customHeight="false" outlineLevel="0" collapsed="false"/>
    <row r="714" s="30" customFormat="true" ht="12" hidden="false" customHeight="false" outlineLevel="0" collapsed="false"/>
    <row r="715" s="30" customFormat="true" ht="12" hidden="false" customHeight="false" outlineLevel="0" collapsed="false"/>
    <row r="716" s="30" customFormat="true" ht="12" hidden="false" customHeight="false" outlineLevel="0" collapsed="false"/>
    <row r="717" s="30" customFormat="true" ht="12" hidden="false" customHeight="false" outlineLevel="0" collapsed="false"/>
    <row r="718" s="30" customFormat="true" ht="12" hidden="false" customHeight="false" outlineLevel="0" collapsed="false"/>
    <row r="719" s="30" customFormat="true" ht="12" hidden="false" customHeight="false" outlineLevel="0" collapsed="false"/>
    <row r="720" s="30" customFormat="true" ht="12" hidden="false" customHeight="false" outlineLevel="0" collapsed="false"/>
    <row r="721" s="30" customFormat="true" ht="12" hidden="false" customHeight="false" outlineLevel="0" collapsed="false"/>
    <row r="722" s="30" customFormat="true" ht="12" hidden="false" customHeight="false" outlineLevel="0" collapsed="false"/>
    <row r="723" s="30" customFormat="true" ht="12" hidden="false" customHeight="false" outlineLevel="0" collapsed="false"/>
    <row r="724" s="30" customFormat="true" ht="12" hidden="false" customHeight="false" outlineLevel="0" collapsed="false"/>
    <row r="725" s="30" customFormat="true" ht="12" hidden="false" customHeight="false" outlineLevel="0" collapsed="false"/>
    <row r="726" s="30" customFormat="true" ht="12" hidden="false" customHeight="false" outlineLevel="0" collapsed="false"/>
    <row r="727" s="30" customFormat="true" ht="12" hidden="false" customHeight="false" outlineLevel="0" collapsed="false"/>
    <row r="728" s="30" customFormat="true" ht="12" hidden="false" customHeight="false" outlineLevel="0" collapsed="false"/>
    <row r="729" s="30" customFormat="true" ht="12" hidden="false" customHeight="false" outlineLevel="0" collapsed="false"/>
    <row r="730" s="30" customFormat="true" ht="12" hidden="false" customHeight="false" outlineLevel="0" collapsed="false"/>
    <row r="731" s="30" customFormat="true" ht="12" hidden="false" customHeight="false" outlineLevel="0" collapsed="false"/>
    <row r="732" s="30" customFormat="true" ht="12" hidden="false" customHeight="false" outlineLevel="0" collapsed="false"/>
    <row r="733" s="30" customFormat="true" ht="12" hidden="false" customHeight="false" outlineLevel="0" collapsed="false"/>
    <row r="734" s="30" customFormat="true" ht="12" hidden="false" customHeight="false" outlineLevel="0" collapsed="false"/>
    <row r="735" s="30" customFormat="true" ht="12" hidden="false" customHeight="false" outlineLevel="0" collapsed="false"/>
    <row r="736" s="30" customFormat="true" ht="12" hidden="false" customHeight="false" outlineLevel="0" collapsed="false"/>
    <row r="737" s="30" customFormat="true" ht="12" hidden="false" customHeight="false" outlineLevel="0" collapsed="false"/>
    <row r="738" s="30" customFormat="true" ht="12" hidden="false" customHeight="false" outlineLevel="0" collapsed="false"/>
    <row r="739" s="30" customFormat="true" ht="12" hidden="false" customHeight="false" outlineLevel="0" collapsed="false"/>
    <row r="740" s="30" customFormat="true" ht="12" hidden="false" customHeight="false" outlineLevel="0" collapsed="false"/>
    <row r="741" s="30" customFormat="true" ht="12" hidden="false" customHeight="false" outlineLevel="0" collapsed="false"/>
    <row r="742" s="30" customFormat="true" ht="12" hidden="false" customHeight="false" outlineLevel="0" collapsed="false"/>
    <row r="743" s="30" customFormat="true" ht="12" hidden="false" customHeight="false" outlineLevel="0" collapsed="false"/>
    <row r="744" s="30" customFormat="true" ht="12" hidden="false" customHeight="false" outlineLevel="0" collapsed="false"/>
    <row r="745" s="30" customFormat="true" ht="12" hidden="false" customHeight="false" outlineLevel="0" collapsed="false"/>
    <row r="746" s="30" customFormat="true" ht="12" hidden="false" customHeight="false" outlineLevel="0" collapsed="false"/>
    <row r="747" s="30" customFormat="true" ht="12" hidden="false" customHeight="false" outlineLevel="0" collapsed="false"/>
    <row r="748" s="30" customFormat="true" ht="12" hidden="false" customHeight="false" outlineLevel="0" collapsed="false"/>
    <row r="749" s="30" customFormat="true" ht="12" hidden="false" customHeight="false" outlineLevel="0" collapsed="false"/>
    <row r="750" s="30" customFormat="true" ht="12" hidden="false" customHeight="false" outlineLevel="0" collapsed="false"/>
    <row r="751" s="30" customFormat="true" ht="12" hidden="false" customHeight="false" outlineLevel="0" collapsed="false"/>
    <row r="752" s="30" customFormat="true" ht="12" hidden="false" customHeight="false" outlineLevel="0" collapsed="false"/>
    <row r="753" s="30" customFormat="true" ht="12" hidden="false" customHeight="false" outlineLevel="0" collapsed="false"/>
    <row r="754" s="30" customFormat="true" ht="12" hidden="false" customHeight="false" outlineLevel="0" collapsed="false"/>
    <row r="755" s="30" customFormat="true" ht="12" hidden="false" customHeight="false" outlineLevel="0" collapsed="false"/>
    <row r="756" s="30" customFormat="true" ht="12" hidden="false" customHeight="false" outlineLevel="0" collapsed="false"/>
    <row r="757" s="30" customFormat="true" ht="12" hidden="false" customHeight="false" outlineLevel="0" collapsed="false"/>
    <row r="758" s="30" customFormat="true" ht="12" hidden="false" customHeight="false" outlineLevel="0" collapsed="false"/>
    <row r="759" s="30" customFormat="true" ht="12" hidden="false" customHeight="false" outlineLevel="0" collapsed="false"/>
    <row r="760" s="30" customFormat="true" ht="12" hidden="false" customHeight="false" outlineLevel="0" collapsed="false"/>
    <row r="761" s="30" customFormat="true" ht="12" hidden="false" customHeight="false" outlineLevel="0" collapsed="false"/>
    <row r="762" s="30" customFormat="true" ht="12" hidden="false" customHeight="false" outlineLevel="0" collapsed="false"/>
    <row r="763" s="30" customFormat="true" ht="12" hidden="false" customHeight="false" outlineLevel="0" collapsed="false"/>
    <row r="764" s="30" customFormat="true" ht="12" hidden="false" customHeight="false" outlineLevel="0" collapsed="false"/>
    <row r="765" s="30" customFormat="true" ht="12" hidden="false" customHeight="false" outlineLevel="0" collapsed="false"/>
    <row r="766" s="30" customFormat="true" ht="12" hidden="false" customHeight="false" outlineLevel="0" collapsed="false"/>
    <row r="767" s="30" customFormat="true" ht="12" hidden="false" customHeight="false" outlineLevel="0" collapsed="false"/>
    <row r="768" s="30" customFormat="true" ht="12" hidden="false" customHeight="false" outlineLevel="0" collapsed="false"/>
    <row r="769" s="30" customFormat="true" ht="12" hidden="false" customHeight="false" outlineLevel="0" collapsed="false"/>
    <row r="770" s="30" customFormat="true" ht="12" hidden="false" customHeight="false" outlineLevel="0" collapsed="false"/>
    <row r="771" s="30" customFormat="true" ht="12" hidden="false" customHeight="false" outlineLevel="0" collapsed="false"/>
    <row r="772" s="30" customFormat="true" ht="12" hidden="false" customHeight="false" outlineLevel="0" collapsed="false"/>
    <row r="773" s="30" customFormat="true" ht="12" hidden="false" customHeight="false" outlineLevel="0" collapsed="false"/>
    <row r="774" s="30" customFormat="true" ht="12" hidden="false" customHeight="false" outlineLevel="0" collapsed="false"/>
    <row r="775" s="30" customFormat="true" ht="12" hidden="false" customHeight="false" outlineLevel="0" collapsed="false"/>
    <row r="776" s="30" customFormat="true" ht="12" hidden="false" customHeight="false" outlineLevel="0" collapsed="false"/>
    <row r="777" s="30" customFormat="true" ht="12" hidden="false" customHeight="false" outlineLevel="0" collapsed="false"/>
    <row r="778" s="30" customFormat="true" ht="12" hidden="false" customHeight="false" outlineLevel="0" collapsed="false"/>
    <row r="779" s="30" customFormat="true" ht="12" hidden="false" customHeight="false" outlineLevel="0" collapsed="false"/>
    <row r="780" s="30" customFormat="true" ht="12" hidden="false" customHeight="false" outlineLevel="0" collapsed="false"/>
    <row r="781" s="30" customFormat="true" ht="12" hidden="false" customHeight="false" outlineLevel="0" collapsed="false"/>
    <row r="782" s="30" customFormat="true" ht="12" hidden="false" customHeight="false" outlineLevel="0" collapsed="false"/>
    <row r="783" s="30" customFormat="true" ht="12" hidden="false" customHeight="false" outlineLevel="0" collapsed="false"/>
    <row r="784" s="30" customFormat="true" ht="12" hidden="false" customHeight="false" outlineLevel="0" collapsed="false"/>
    <row r="785" s="30" customFormat="true" ht="12" hidden="false" customHeight="false" outlineLevel="0" collapsed="false"/>
    <row r="786" s="30" customFormat="true" ht="12" hidden="false" customHeight="false" outlineLevel="0" collapsed="false"/>
    <row r="787" s="30" customFormat="true" ht="12" hidden="false" customHeight="false" outlineLevel="0" collapsed="false"/>
    <row r="788" s="30" customFormat="true" ht="12" hidden="false" customHeight="false" outlineLevel="0" collapsed="false"/>
    <row r="789" s="30" customFormat="true" ht="12" hidden="false" customHeight="false" outlineLevel="0" collapsed="false"/>
    <row r="790" s="30" customFormat="true" ht="12" hidden="false" customHeight="false" outlineLevel="0" collapsed="false"/>
    <row r="791" s="30" customFormat="true" ht="12" hidden="false" customHeight="false" outlineLevel="0" collapsed="false"/>
    <row r="792" s="30" customFormat="true" ht="12" hidden="false" customHeight="false" outlineLevel="0" collapsed="false"/>
    <row r="793" s="30" customFormat="true" ht="12" hidden="false" customHeight="false" outlineLevel="0" collapsed="false"/>
    <row r="794" s="30" customFormat="true" ht="12" hidden="false" customHeight="false" outlineLevel="0" collapsed="false"/>
    <row r="795" s="30" customFormat="true" ht="12" hidden="false" customHeight="false" outlineLevel="0" collapsed="false"/>
    <row r="796" s="30" customFormat="true" ht="12" hidden="false" customHeight="false" outlineLevel="0" collapsed="false"/>
    <row r="797" s="30" customFormat="true" ht="12" hidden="false" customHeight="false" outlineLevel="0" collapsed="false"/>
    <row r="798" s="30" customFormat="true" ht="12" hidden="false" customHeight="false" outlineLevel="0" collapsed="false"/>
    <row r="799" s="30" customFormat="true" ht="12" hidden="false" customHeight="false" outlineLevel="0" collapsed="false"/>
    <row r="800" s="30" customFormat="true" ht="12" hidden="false" customHeight="false" outlineLevel="0" collapsed="false"/>
    <row r="801" s="30" customFormat="true" ht="12" hidden="false" customHeight="false" outlineLevel="0" collapsed="false"/>
    <row r="802" s="30" customFormat="true" ht="12" hidden="false" customHeight="false" outlineLevel="0" collapsed="false"/>
    <row r="803" s="30" customFormat="true" ht="12" hidden="false" customHeight="false" outlineLevel="0" collapsed="false"/>
    <row r="804" s="30" customFormat="true" ht="12" hidden="false" customHeight="false" outlineLevel="0" collapsed="false"/>
    <row r="805" s="30" customFormat="true" ht="12" hidden="false" customHeight="false" outlineLevel="0" collapsed="false"/>
    <row r="806" s="30" customFormat="true" ht="12" hidden="false" customHeight="false" outlineLevel="0" collapsed="false"/>
    <row r="807" s="30" customFormat="true" ht="12" hidden="false" customHeight="false" outlineLevel="0" collapsed="false"/>
    <row r="808" s="30" customFormat="true" ht="12" hidden="false" customHeight="false" outlineLevel="0" collapsed="false"/>
    <row r="809" s="30" customFormat="true" ht="12" hidden="false" customHeight="false" outlineLevel="0" collapsed="false"/>
    <row r="810" s="30" customFormat="true" ht="12" hidden="false" customHeight="false" outlineLevel="0" collapsed="false"/>
    <row r="811" s="30" customFormat="true" ht="12" hidden="false" customHeight="false" outlineLevel="0" collapsed="false"/>
    <row r="812" s="30" customFormat="true" ht="12" hidden="false" customHeight="false" outlineLevel="0" collapsed="false"/>
    <row r="813" s="30" customFormat="true" ht="12" hidden="false" customHeight="false" outlineLevel="0" collapsed="false"/>
    <row r="814" s="30" customFormat="true" ht="12" hidden="false" customHeight="false" outlineLevel="0" collapsed="false"/>
    <row r="815" s="30" customFormat="true" ht="12" hidden="false" customHeight="false" outlineLevel="0" collapsed="false"/>
    <row r="816" s="30" customFormat="true" ht="12" hidden="false" customHeight="false" outlineLevel="0" collapsed="false"/>
    <row r="817" s="30" customFormat="true" ht="12" hidden="false" customHeight="false" outlineLevel="0" collapsed="false"/>
    <row r="818" s="30" customFormat="true" ht="12" hidden="false" customHeight="false" outlineLevel="0" collapsed="false"/>
    <row r="819" s="30" customFormat="true" ht="12" hidden="false" customHeight="false" outlineLevel="0" collapsed="false"/>
    <row r="820" s="30" customFormat="true" ht="12" hidden="false" customHeight="false" outlineLevel="0" collapsed="false"/>
    <row r="821" s="30" customFormat="true" ht="12" hidden="false" customHeight="false" outlineLevel="0" collapsed="false"/>
    <row r="822" s="30" customFormat="true" ht="12" hidden="false" customHeight="false" outlineLevel="0" collapsed="false"/>
    <row r="823" s="30" customFormat="true" ht="12" hidden="false" customHeight="false" outlineLevel="0" collapsed="false"/>
    <row r="824" s="30" customFormat="true" ht="12" hidden="false" customHeight="false" outlineLevel="0" collapsed="false"/>
    <row r="825" s="30" customFormat="true" ht="12" hidden="false" customHeight="false" outlineLevel="0" collapsed="false"/>
    <row r="826" s="30" customFormat="true" ht="12" hidden="false" customHeight="false" outlineLevel="0" collapsed="false"/>
    <row r="827" s="30" customFormat="true" ht="12" hidden="false" customHeight="false" outlineLevel="0" collapsed="false"/>
    <row r="828" s="30" customFormat="true" ht="12" hidden="false" customHeight="false" outlineLevel="0" collapsed="false"/>
    <row r="829" s="30" customFormat="true" ht="12" hidden="false" customHeight="false" outlineLevel="0" collapsed="false"/>
    <row r="830" s="30" customFormat="true" ht="12" hidden="false" customHeight="false" outlineLevel="0" collapsed="false"/>
    <row r="831" s="30" customFormat="true" ht="12" hidden="false" customHeight="false" outlineLevel="0" collapsed="false"/>
    <row r="832" s="30" customFormat="true" ht="12" hidden="false" customHeight="false" outlineLevel="0" collapsed="false"/>
    <row r="833" s="30" customFormat="true" ht="12" hidden="false" customHeight="false" outlineLevel="0" collapsed="false"/>
    <row r="834" s="30" customFormat="true" ht="12" hidden="false" customHeight="false" outlineLevel="0" collapsed="false"/>
    <row r="835" s="30" customFormat="true" ht="12" hidden="false" customHeight="false" outlineLevel="0" collapsed="false"/>
    <row r="836" s="30" customFormat="true" ht="12" hidden="false" customHeight="false" outlineLevel="0" collapsed="false"/>
    <row r="837" s="30" customFormat="true" ht="12" hidden="false" customHeight="false" outlineLevel="0" collapsed="false"/>
    <row r="838" s="30" customFormat="true" ht="12" hidden="false" customHeight="false" outlineLevel="0" collapsed="false"/>
    <row r="839" s="30" customFormat="true" ht="12" hidden="false" customHeight="false" outlineLevel="0" collapsed="false"/>
    <row r="840" s="30" customFormat="true" ht="12" hidden="false" customHeight="false" outlineLevel="0" collapsed="false"/>
    <row r="841" s="30" customFormat="true" ht="12" hidden="false" customHeight="false" outlineLevel="0" collapsed="false"/>
    <row r="842" s="30" customFormat="true" ht="12" hidden="false" customHeight="false" outlineLevel="0" collapsed="false"/>
    <row r="843" s="30" customFormat="true" ht="12" hidden="false" customHeight="false" outlineLevel="0" collapsed="false"/>
    <row r="844" s="30" customFormat="true" ht="12" hidden="false" customHeight="false" outlineLevel="0" collapsed="false"/>
    <row r="845" s="30" customFormat="true" ht="12" hidden="false" customHeight="false" outlineLevel="0" collapsed="false"/>
    <row r="846" s="30" customFormat="true" ht="12" hidden="false" customHeight="false" outlineLevel="0" collapsed="false"/>
    <row r="847" s="30" customFormat="true" ht="12" hidden="false" customHeight="false" outlineLevel="0" collapsed="false"/>
    <row r="848" s="30" customFormat="true" ht="12" hidden="false" customHeight="false" outlineLevel="0" collapsed="false"/>
    <row r="849" s="30" customFormat="true" ht="12" hidden="false" customHeight="false" outlineLevel="0" collapsed="false"/>
    <row r="850" s="30" customFormat="true" ht="12" hidden="false" customHeight="false" outlineLevel="0" collapsed="false"/>
    <row r="851" s="30" customFormat="true" ht="12" hidden="false" customHeight="false" outlineLevel="0" collapsed="false"/>
    <row r="852" s="30" customFormat="true" ht="12" hidden="false" customHeight="false" outlineLevel="0" collapsed="false"/>
    <row r="853" s="30" customFormat="true" ht="12" hidden="false" customHeight="false" outlineLevel="0" collapsed="false"/>
    <row r="854" s="30" customFormat="true" ht="12" hidden="false" customHeight="false" outlineLevel="0" collapsed="false"/>
    <row r="855" s="30" customFormat="true" ht="12" hidden="false" customHeight="false" outlineLevel="0" collapsed="false"/>
    <row r="856" s="30" customFormat="true" ht="12" hidden="false" customHeight="false" outlineLevel="0" collapsed="false"/>
    <row r="857" s="30" customFormat="true" ht="12" hidden="false" customHeight="false" outlineLevel="0" collapsed="false"/>
    <row r="858" s="30" customFormat="true" ht="12" hidden="false" customHeight="false" outlineLevel="0" collapsed="false"/>
    <row r="859" s="30" customFormat="true" ht="12" hidden="false" customHeight="false" outlineLevel="0" collapsed="false"/>
    <row r="860" s="30" customFormat="true" ht="12" hidden="false" customHeight="false" outlineLevel="0" collapsed="false"/>
    <row r="861" s="30" customFormat="true" ht="12" hidden="false" customHeight="false" outlineLevel="0" collapsed="false"/>
    <row r="862" s="30" customFormat="true" ht="12" hidden="false" customHeight="false" outlineLevel="0" collapsed="false"/>
    <row r="863" s="30" customFormat="true" ht="12" hidden="false" customHeight="false" outlineLevel="0" collapsed="false"/>
    <row r="864" s="30" customFormat="true" ht="12" hidden="false" customHeight="false" outlineLevel="0" collapsed="false"/>
    <row r="865" s="30" customFormat="true" ht="12" hidden="false" customHeight="false" outlineLevel="0" collapsed="false"/>
    <row r="866" s="30" customFormat="true" ht="12" hidden="false" customHeight="false" outlineLevel="0" collapsed="false"/>
    <row r="867" s="30" customFormat="true" ht="12" hidden="false" customHeight="false" outlineLevel="0" collapsed="false"/>
    <row r="868" s="30" customFormat="true" ht="12" hidden="false" customHeight="false" outlineLevel="0" collapsed="false"/>
    <row r="869" s="30" customFormat="true" ht="12" hidden="false" customHeight="false" outlineLevel="0" collapsed="false"/>
    <row r="870" s="30" customFormat="true" ht="12" hidden="false" customHeight="false" outlineLevel="0" collapsed="false"/>
    <row r="871" s="30" customFormat="true" ht="12" hidden="false" customHeight="false" outlineLevel="0" collapsed="false"/>
    <row r="872" s="30" customFormat="true" ht="12" hidden="false" customHeight="false" outlineLevel="0" collapsed="false"/>
    <row r="873" s="30" customFormat="true" ht="12" hidden="false" customHeight="false" outlineLevel="0" collapsed="false"/>
    <row r="874" s="30" customFormat="true" ht="12" hidden="false" customHeight="false" outlineLevel="0" collapsed="false"/>
    <row r="875" s="30" customFormat="true" ht="12" hidden="false" customHeight="false" outlineLevel="0" collapsed="false"/>
    <row r="876" s="30" customFormat="true" ht="12" hidden="false" customHeight="false" outlineLevel="0" collapsed="false"/>
    <row r="877" s="30" customFormat="true" ht="12" hidden="false" customHeight="false" outlineLevel="0" collapsed="false"/>
    <row r="878" s="30" customFormat="true" ht="12" hidden="false" customHeight="false" outlineLevel="0" collapsed="false"/>
    <row r="879" s="30" customFormat="true" ht="12" hidden="false" customHeight="false" outlineLevel="0" collapsed="false"/>
    <row r="880" s="30" customFormat="true" ht="12" hidden="false" customHeight="false" outlineLevel="0" collapsed="false"/>
    <row r="881" s="30" customFormat="true" ht="12" hidden="false" customHeight="false" outlineLevel="0" collapsed="false"/>
    <row r="882" s="30" customFormat="true" ht="12" hidden="false" customHeight="false" outlineLevel="0" collapsed="false"/>
    <row r="883" s="30" customFormat="true" ht="12" hidden="false" customHeight="false" outlineLevel="0" collapsed="false"/>
    <row r="884" s="30" customFormat="true" ht="12" hidden="false" customHeight="false" outlineLevel="0" collapsed="false"/>
    <row r="885" s="30" customFormat="true" ht="12" hidden="false" customHeight="false" outlineLevel="0" collapsed="false"/>
    <row r="886" s="30" customFormat="true" ht="12" hidden="false" customHeight="false" outlineLevel="0" collapsed="false"/>
    <row r="887" s="30" customFormat="true" ht="12" hidden="false" customHeight="false" outlineLevel="0" collapsed="false"/>
    <row r="888" s="30" customFormat="true" ht="12" hidden="false" customHeight="false" outlineLevel="0" collapsed="false"/>
    <row r="889" s="30" customFormat="true" ht="12" hidden="false" customHeight="false" outlineLevel="0" collapsed="false"/>
    <row r="890" s="30" customFormat="true" ht="12" hidden="false" customHeight="false" outlineLevel="0" collapsed="false"/>
    <row r="891" s="30" customFormat="true" ht="12" hidden="false" customHeight="false" outlineLevel="0" collapsed="false"/>
    <row r="892" s="30" customFormat="true" ht="12" hidden="false" customHeight="false" outlineLevel="0" collapsed="false"/>
    <row r="893" s="30" customFormat="true" ht="12" hidden="false" customHeight="false" outlineLevel="0" collapsed="false"/>
    <row r="894" s="30" customFormat="true" ht="12" hidden="false" customHeight="false" outlineLevel="0" collapsed="false"/>
    <row r="895" s="30" customFormat="true" ht="12" hidden="false" customHeight="false" outlineLevel="0" collapsed="false"/>
    <row r="896" s="30" customFormat="true" ht="12" hidden="false" customHeight="false" outlineLevel="0" collapsed="false"/>
    <row r="897" s="30" customFormat="true" ht="12" hidden="false" customHeight="false" outlineLevel="0" collapsed="false"/>
    <row r="898" s="30" customFormat="true" ht="12" hidden="false" customHeight="false" outlineLevel="0" collapsed="false"/>
    <row r="899" s="30" customFormat="true" ht="12" hidden="false" customHeight="false" outlineLevel="0" collapsed="false"/>
    <row r="900" s="30" customFormat="true" ht="12" hidden="false" customHeight="false" outlineLevel="0" collapsed="false"/>
    <row r="901" s="30" customFormat="true" ht="12" hidden="false" customHeight="false" outlineLevel="0" collapsed="false"/>
    <row r="902" s="30" customFormat="true" ht="12" hidden="false" customHeight="false" outlineLevel="0" collapsed="false"/>
    <row r="903" s="30" customFormat="true" ht="12" hidden="false" customHeight="false" outlineLevel="0" collapsed="false"/>
    <row r="904" s="30" customFormat="true" ht="12" hidden="false" customHeight="false" outlineLevel="0" collapsed="false"/>
    <row r="905" s="30" customFormat="true" ht="12" hidden="false" customHeight="false" outlineLevel="0" collapsed="false"/>
    <row r="906" s="30" customFormat="true" ht="12" hidden="false" customHeight="false" outlineLevel="0" collapsed="false"/>
    <row r="907" s="30" customFormat="true" ht="12" hidden="false" customHeight="false" outlineLevel="0" collapsed="false"/>
    <row r="908" s="30" customFormat="true" ht="12" hidden="false" customHeight="false" outlineLevel="0" collapsed="false"/>
    <row r="909" s="30" customFormat="true" ht="12" hidden="false" customHeight="false" outlineLevel="0" collapsed="false"/>
    <row r="910" s="30" customFormat="true" ht="12" hidden="false" customHeight="false" outlineLevel="0" collapsed="false"/>
    <row r="911" s="30" customFormat="true" ht="12" hidden="false" customHeight="false" outlineLevel="0" collapsed="false"/>
    <row r="912" s="30" customFormat="true" ht="12" hidden="false" customHeight="false" outlineLevel="0" collapsed="false"/>
    <row r="913" s="30" customFormat="true" ht="12" hidden="false" customHeight="false" outlineLevel="0" collapsed="false"/>
    <row r="914" s="30" customFormat="true" ht="12" hidden="false" customHeight="false" outlineLevel="0" collapsed="false"/>
    <row r="915" s="30" customFormat="true" ht="12" hidden="false" customHeight="false" outlineLevel="0" collapsed="false"/>
    <row r="916" s="30" customFormat="true" ht="12" hidden="false" customHeight="false" outlineLevel="0" collapsed="false"/>
    <row r="917" s="30" customFormat="true" ht="12" hidden="false" customHeight="false" outlineLevel="0" collapsed="false"/>
    <row r="918" s="30" customFormat="true" ht="12" hidden="false" customHeight="false" outlineLevel="0" collapsed="false"/>
    <row r="919" s="30" customFormat="true" ht="12" hidden="false" customHeight="false" outlineLevel="0" collapsed="false"/>
    <row r="920" s="30" customFormat="true" ht="12" hidden="false" customHeight="false" outlineLevel="0" collapsed="false"/>
    <row r="921" s="30" customFormat="true" ht="12" hidden="false" customHeight="false" outlineLevel="0" collapsed="false"/>
    <row r="922" s="30" customFormat="true" ht="12" hidden="false" customHeight="false" outlineLevel="0" collapsed="false"/>
    <row r="923" s="30" customFormat="true" ht="12" hidden="false" customHeight="false" outlineLevel="0" collapsed="false"/>
    <row r="924" s="30" customFormat="true" ht="12" hidden="false" customHeight="false" outlineLevel="0" collapsed="false"/>
    <row r="925" s="30" customFormat="true" ht="12" hidden="false" customHeight="false" outlineLevel="0" collapsed="false"/>
    <row r="926" s="30" customFormat="true" ht="12" hidden="false" customHeight="false" outlineLevel="0" collapsed="false"/>
    <row r="927" s="30" customFormat="true" ht="12" hidden="false" customHeight="false" outlineLevel="0" collapsed="false"/>
    <row r="928" s="30" customFormat="true" ht="12" hidden="false" customHeight="false" outlineLevel="0" collapsed="false"/>
    <row r="929" s="30" customFormat="true" ht="12" hidden="false" customHeight="false" outlineLevel="0" collapsed="false"/>
    <row r="930" s="30" customFormat="true" ht="12" hidden="false" customHeight="false" outlineLevel="0" collapsed="false"/>
    <row r="931" s="30" customFormat="true" ht="12" hidden="false" customHeight="false" outlineLevel="0" collapsed="false"/>
    <row r="932" s="30" customFormat="true" ht="12" hidden="false" customHeight="false" outlineLevel="0" collapsed="false"/>
    <row r="933" s="30" customFormat="true" ht="12" hidden="false" customHeight="false" outlineLevel="0" collapsed="false"/>
    <row r="934" s="30" customFormat="true" ht="12" hidden="false" customHeight="false" outlineLevel="0" collapsed="false"/>
    <row r="935" s="30" customFormat="true" ht="12" hidden="false" customHeight="false" outlineLevel="0" collapsed="false"/>
    <row r="936" s="30" customFormat="true" ht="12" hidden="false" customHeight="false" outlineLevel="0" collapsed="false"/>
    <row r="937" s="30" customFormat="true" ht="12" hidden="false" customHeight="false" outlineLevel="0" collapsed="false"/>
    <row r="938" s="30" customFormat="true" ht="12" hidden="false" customHeight="false" outlineLevel="0" collapsed="false"/>
    <row r="939" s="30" customFormat="true" ht="12" hidden="false" customHeight="false" outlineLevel="0" collapsed="false"/>
    <row r="940" s="30" customFormat="true" ht="12" hidden="false" customHeight="false" outlineLevel="0" collapsed="false"/>
    <row r="941" s="30" customFormat="true" ht="12" hidden="false" customHeight="false" outlineLevel="0" collapsed="false"/>
    <row r="942" s="30" customFormat="true" ht="12" hidden="false" customHeight="false" outlineLevel="0" collapsed="false"/>
    <row r="943" s="30" customFormat="true" ht="12" hidden="false" customHeight="false" outlineLevel="0" collapsed="false"/>
    <row r="944" s="30" customFormat="true" ht="12" hidden="false" customHeight="false" outlineLevel="0" collapsed="false"/>
    <row r="945" s="30" customFormat="true" ht="12" hidden="false" customHeight="false" outlineLevel="0" collapsed="false"/>
    <row r="946" s="30" customFormat="true" ht="12" hidden="false" customHeight="false" outlineLevel="0" collapsed="false"/>
    <row r="947" s="30" customFormat="true" ht="12" hidden="false" customHeight="false" outlineLevel="0" collapsed="false"/>
    <row r="948" s="30" customFormat="true" ht="12" hidden="false" customHeight="false" outlineLevel="0" collapsed="false"/>
    <row r="949" s="30" customFormat="true" ht="12" hidden="false" customHeight="false" outlineLevel="0" collapsed="false"/>
    <row r="950" s="30" customFormat="true" ht="12" hidden="false" customHeight="false" outlineLevel="0" collapsed="false"/>
    <row r="951" s="30" customFormat="true" ht="12" hidden="false" customHeight="false" outlineLevel="0" collapsed="false"/>
    <row r="952" s="30" customFormat="true" ht="12" hidden="false" customHeight="false" outlineLevel="0" collapsed="false"/>
    <row r="953" s="30" customFormat="true" ht="12" hidden="false" customHeight="false" outlineLevel="0" collapsed="false"/>
    <row r="954" s="30" customFormat="true" ht="12" hidden="false" customHeight="false" outlineLevel="0" collapsed="false"/>
    <row r="955" s="30" customFormat="true" ht="12" hidden="false" customHeight="false" outlineLevel="0" collapsed="false"/>
    <row r="956" s="30" customFormat="true" ht="12" hidden="false" customHeight="false" outlineLevel="0" collapsed="false"/>
    <row r="957" s="30" customFormat="true" ht="12" hidden="false" customHeight="false" outlineLevel="0" collapsed="false"/>
    <row r="958" s="30" customFormat="true" ht="12" hidden="false" customHeight="false" outlineLevel="0" collapsed="false"/>
    <row r="959" s="30" customFormat="true" ht="12" hidden="false" customHeight="false" outlineLevel="0" collapsed="false"/>
    <row r="960" s="30" customFormat="true" ht="12" hidden="false" customHeight="false" outlineLevel="0" collapsed="false"/>
    <row r="961" s="30" customFormat="true" ht="12" hidden="false" customHeight="false" outlineLevel="0" collapsed="false"/>
    <row r="962" s="30" customFormat="true" ht="12" hidden="false" customHeight="false" outlineLevel="0" collapsed="false"/>
    <row r="963" s="30" customFormat="true" ht="12" hidden="false" customHeight="false" outlineLevel="0" collapsed="false"/>
    <row r="964" s="30" customFormat="true" ht="12" hidden="false" customHeight="false" outlineLevel="0" collapsed="false"/>
    <row r="965" s="30" customFormat="true" ht="12" hidden="false" customHeight="false" outlineLevel="0" collapsed="false"/>
    <row r="966" s="30" customFormat="true" ht="12" hidden="false" customHeight="false" outlineLevel="0" collapsed="false"/>
    <row r="967" s="30" customFormat="true" ht="12" hidden="false" customHeight="false" outlineLevel="0" collapsed="false"/>
    <row r="968" s="30" customFormat="true" ht="12" hidden="false" customHeight="false" outlineLevel="0" collapsed="false"/>
    <row r="969" s="30" customFormat="true" ht="12" hidden="false" customHeight="false" outlineLevel="0" collapsed="false"/>
    <row r="970" s="30" customFormat="true" ht="12" hidden="false" customHeight="false" outlineLevel="0" collapsed="false"/>
    <row r="971" s="30" customFormat="true" ht="12" hidden="false" customHeight="false" outlineLevel="0" collapsed="false"/>
    <row r="972" s="30" customFormat="true" ht="12" hidden="false" customHeight="false" outlineLevel="0" collapsed="false"/>
    <row r="973" s="30" customFormat="true" ht="12" hidden="false" customHeight="false" outlineLevel="0" collapsed="false"/>
    <row r="974" s="30" customFormat="true" ht="12" hidden="false" customHeight="false" outlineLevel="0" collapsed="false"/>
    <row r="975" s="30" customFormat="true" ht="12" hidden="false" customHeight="false" outlineLevel="0" collapsed="false"/>
    <row r="976" s="30" customFormat="true" ht="12" hidden="false" customHeight="false" outlineLevel="0" collapsed="false"/>
    <row r="977" s="30" customFormat="true" ht="12" hidden="false" customHeight="false" outlineLevel="0" collapsed="false"/>
    <row r="978" s="30" customFormat="true" ht="12" hidden="false" customHeight="false" outlineLevel="0" collapsed="false"/>
    <row r="979" s="30" customFormat="true" ht="12" hidden="false" customHeight="false" outlineLevel="0" collapsed="false"/>
    <row r="980" s="30" customFormat="true" ht="12" hidden="false" customHeight="false" outlineLevel="0" collapsed="false"/>
    <row r="981" s="30" customFormat="true" ht="12" hidden="false" customHeight="false" outlineLevel="0" collapsed="false"/>
    <row r="982" s="30" customFormat="true" ht="12" hidden="false" customHeight="false" outlineLevel="0" collapsed="false"/>
    <row r="983" s="30" customFormat="true" ht="12" hidden="false" customHeight="false" outlineLevel="0" collapsed="false"/>
    <row r="984" s="30" customFormat="true" ht="12" hidden="false" customHeight="false" outlineLevel="0" collapsed="false"/>
    <row r="985" s="30" customFormat="true" ht="12" hidden="false" customHeight="false" outlineLevel="0" collapsed="false"/>
    <row r="986" s="30" customFormat="true" ht="12" hidden="false" customHeight="false" outlineLevel="0" collapsed="false"/>
    <row r="987" s="30" customFormat="true" ht="12" hidden="false" customHeight="false" outlineLevel="0" collapsed="false"/>
    <row r="988" s="30" customFormat="true" ht="12" hidden="false" customHeight="false" outlineLevel="0" collapsed="false"/>
    <row r="989" s="30" customFormat="true" ht="12" hidden="false" customHeight="false" outlineLevel="0" collapsed="false"/>
    <row r="990" s="30" customFormat="true" ht="12" hidden="false" customHeight="false" outlineLevel="0" collapsed="false"/>
    <row r="991" s="30" customFormat="true" ht="12" hidden="false" customHeight="false" outlineLevel="0" collapsed="false"/>
    <row r="992" s="30" customFormat="true" ht="12" hidden="false" customHeight="false" outlineLevel="0" collapsed="false"/>
    <row r="993" s="30" customFormat="true" ht="12" hidden="false" customHeight="false" outlineLevel="0" collapsed="false"/>
    <row r="994" s="30" customFormat="true" ht="12" hidden="false" customHeight="false" outlineLevel="0" collapsed="false"/>
    <row r="995" s="30" customFormat="true" ht="12" hidden="false" customHeight="false" outlineLevel="0" collapsed="false"/>
    <row r="996" s="30" customFormat="true" ht="12" hidden="false" customHeight="false" outlineLevel="0" collapsed="false"/>
    <row r="997" s="30" customFormat="true" ht="12" hidden="false" customHeight="false" outlineLevel="0" collapsed="false"/>
    <row r="998" s="30" customFormat="true" ht="12" hidden="false" customHeight="false" outlineLevel="0" collapsed="false"/>
    <row r="999" s="30" customFormat="true" ht="12" hidden="false" customHeight="false" outlineLevel="0" collapsed="false"/>
    <row r="1000" s="30" customFormat="true" ht="12" hidden="false" customHeight="false" outlineLevel="0" collapsed="false"/>
    <row r="1001" s="30" customFormat="true" ht="12" hidden="false" customHeight="false" outlineLevel="0" collapsed="false"/>
    <row r="1002" s="30" customFormat="true" ht="12" hidden="false" customHeight="false" outlineLevel="0" collapsed="false"/>
    <row r="1003" s="30" customFormat="true" ht="12" hidden="false" customHeight="false" outlineLevel="0" collapsed="false"/>
    <row r="1004" s="30" customFormat="true" ht="12" hidden="false" customHeight="false" outlineLevel="0" collapsed="false"/>
    <row r="1005" s="30" customFormat="true" ht="12" hidden="false" customHeight="false" outlineLevel="0" collapsed="false"/>
    <row r="1006" s="30" customFormat="true" ht="12" hidden="false" customHeight="false" outlineLevel="0" collapsed="false"/>
    <row r="1007" s="30" customFormat="true" ht="12" hidden="false" customHeight="false" outlineLevel="0" collapsed="false"/>
    <row r="1008" s="30" customFormat="true" ht="12" hidden="false" customHeight="false" outlineLevel="0" collapsed="false"/>
    <row r="1009" s="30" customFormat="true" ht="12" hidden="false" customHeight="false" outlineLevel="0" collapsed="false"/>
    <row r="1010" s="30" customFormat="true" ht="12" hidden="false" customHeight="false" outlineLevel="0" collapsed="false"/>
    <row r="1011" s="30" customFormat="true" ht="12" hidden="false" customHeight="false" outlineLevel="0" collapsed="false"/>
    <row r="1012" s="30" customFormat="true" ht="12" hidden="false" customHeight="false" outlineLevel="0" collapsed="false"/>
    <row r="1013" s="30" customFormat="true" ht="12" hidden="false" customHeight="false" outlineLevel="0" collapsed="false"/>
    <row r="1014" s="30" customFormat="true" ht="12" hidden="false" customHeight="false" outlineLevel="0" collapsed="false"/>
    <row r="1015" s="30" customFormat="true" ht="12" hidden="false" customHeight="false" outlineLevel="0" collapsed="false"/>
    <row r="1016" s="30" customFormat="true" ht="12" hidden="false" customHeight="false" outlineLevel="0" collapsed="false"/>
    <row r="1017" s="30" customFormat="true" ht="12" hidden="false" customHeight="false" outlineLevel="0" collapsed="false"/>
    <row r="1018" s="30" customFormat="true" ht="12" hidden="false" customHeight="false" outlineLevel="0" collapsed="false"/>
    <row r="1019" s="30" customFormat="true" ht="12" hidden="false" customHeight="false" outlineLevel="0" collapsed="false"/>
    <row r="1020" s="30" customFormat="true" ht="12" hidden="false" customHeight="false" outlineLevel="0" collapsed="false"/>
    <row r="1021" s="30" customFormat="true" ht="12" hidden="false" customHeight="false" outlineLevel="0" collapsed="false"/>
    <row r="1022" s="30" customFormat="true" ht="12" hidden="false" customHeight="false" outlineLevel="0" collapsed="false"/>
    <row r="1023" s="30" customFormat="true" ht="12" hidden="false" customHeight="false" outlineLevel="0" collapsed="false"/>
    <row r="1024" s="30" customFormat="true" ht="12" hidden="false" customHeight="false" outlineLevel="0" collapsed="false"/>
    <row r="1025" s="30" customFormat="true" ht="12" hidden="false" customHeight="false" outlineLevel="0" collapsed="false"/>
    <row r="1026" s="30" customFormat="true" ht="12" hidden="false" customHeight="false" outlineLevel="0" collapsed="false"/>
    <row r="1027" s="30" customFormat="true" ht="12" hidden="false" customHeight="false" outlineLevel="0" collapsed="false"/>
    <row r="1028" s="30" customFormat="true" ht="12" hidden="false" customHeight="false" outlineLevel="0" collapsed="false"/>
    <row r="1029" s="30" customFormat="true" ht="12" hidden="false" customHeight="false" outlineLevel="0" collapsed="false"/>
    <row r="1030" s="30" customFormat="true" ht="12" hidden="false" customHeight="false" outlineLevel="0" collapsed="false"/>
    <row r="1031" s="30" customFormat="true" ht="12" hidden="false" customHeight="false" outlineLevel="0" collapsed="false"/>
    <row r="1032" s="30" customFormat="true" ht="12" hidden="false" customHeight="false" outlineLevel="0" collapsed="false"/>
    <row r="1033" s="30" customFormat="true" ht="12" hidden="false" customHeight="false" outlineLevel="0" collapsed="false"/>
    <row r="1034" s="30" customFormat="true" ht="12" hidden="false" customHeight="false" outlineLevel="0" collapsed="false"/>
    <row r="1035" s="30" customFormat="true" ht="12" hidden="false" customHeight="false" outlineLevel="0" collapsed="false"/>
    <row r="1036" s="30" customFormat="true" ht="12" hidden="false" customHeight="false" outlineLevel="0" collapsed="false"/>
    <row r="1037" s="30" customFormat="true" ht="12" hidden="false" customHeight="false" outlineLevel="0" collapsed="false"/>
    <row r="1038" s="30" customFormat="true" ht="12" hidden="false" customHeight="false" outlineLevel="0" collapsed="false"/>
    <row r="1039" s="30" customFormat="true" ht="12" hidden="false" customHeight="false" outlineLevel="0" collapsed="false"/>
    <row r="1040" s="30" customFormat="true" ht="12" hidden="false" customHeight="false" outlineLevel="0" collapsed="false"/>
    <row r="1041" s="30" customFormat="true" ht="12" hidden="false" customHeight="false" outlineLevel="0" collapsed="false"/>
    <row r="1042" s="30" customFormat="true" ht="12" hidden="false" customHeight="false" outlineLevel="0" collapsed="false"/>
    <row r="1043" s="30" customFormat="true" ht="12" hidden="false" customHeight="false" outlineLevel="0" collapsed="false"/>
    <row r="1044" s="30" customFormat="true" ht="12" hidden="false" customHeight="false" outlineLevel="0" collapsed="false"/>
    <row r="1045" s="30" customFormat="true" ht="12" hidden="false" customHeight="false" outlineLevel="0" collapsed="false"/>
    <row r="1046" s="30" customFormat="true" ht="12" hidden="false" customHeight="false" outlineLevel="0" collapsed="false"/>
    <row r="1047" s="30" customFormat="true" ht="12" hidden="false" customHeight="false" outlineLevel="0" collapsed="false"/>
    <row r="1048" s="30" customFormat="true" ht="12" hidden="false" customHeight="false" outlineLevel="0" collapsed="false"/>
    <row r="1049" s="30" customFormat="true" ht="12" hidden="false" customHeight="false" outlineLevel="0" collapsed="false"/>
    <row r="1050" s="30" customFormat="true" ht="12" hidden="false" customHeight="false" outlineLevel="0" collapsed="false"/>
    <row r="1051" s="30" customFormat="true" ht="12" hidden="false" customHeight="false" outlineLevel="0" collapsed="false"/>
    <row r="1052" s="30" customFormat="true" ht="12" hidden="false" customHeight="false" outlineLevel="0" collapsed="false"/>
    <row r="1053" s="30" customFormat="true" ht="12" hidden="false" customHeight="false" outlineLevel="0" collapsed="false"/>
    <row r="1054" s="30" customFormat="true" ht="12" hidden="false" customHeight="false" outlineLevel="0" collapsed="false"/>
    <row r="1055" s="30" customFormat="true" ht="12" hidden="false" customHeight="false" outlineLevel="0" collapsed="false"/>
    <row r="1056" s="30" customFormat="true" ht="12" hidden="false" customHeight="false" outlineLevel="0" collapsed="false"/>
    <row r="1057" s="30" customFormat="true" ht="12" hidden="false" customHeight="false" outlineLevel="0" collapsed="false"/>
    <row r="1058" s="30" customFormat="true" ht="12" hidden="false" customHeight="false" outlineLevel="0" collapsed="false"/>
    <row r="1059" s="30" customFormat="true" ht="12" hidden="false" customHeight="false" outlineLevel="0" collapsed="false"/>
    <row r="1060" s="30" customFormat="true" ht="12" hidden="false" customHeight="false" outlineLevel="0" collapsed="false"/>
    <row r="1061" s="30" customFormat="true" ht="12" hidden="false" customHeight="false" outlineLevel="0" collapsed="false"/>
    <row r="1062" s="30" customFormat="true" ht="12" hidden="false" customHeight="false" outlineLevel="0" collapsed="false"/>
    <row r="1063" s="30" customFormat="true" ht="12" hidden="false" customHeight="false" outlineLevel="0" collapsed="false"/>
    <row r="1064" s="30" customFormat="true" ht="12" hidden="false" customHeight="false" outlineLevel="0" collapsed="false"/>
    <row r="1065" s="30" customFormat="true" ht="12" hidden="false" customHeight="false" outlineLevel="0" collapsed="false"/>
    <row r="1066" s="30" customFormat="true" ht="12" hidden="false" customHeight="false" outlineLevel="0" collapsed="false"/>
    <row r="1067" s="30" customFormat="true" ht="12" hidden="false" customHeight="false" outlineLevel="0" collapsed="false"/>
    <row r="1068" s="30" customFormat="true" ht="12" hidden="false" customHeight="false" outlineLevel="0" collapsed="false"/>
    <row r="1069" s="30" customFormat="true" ht="12" hidden="false" customHeight="false" outlineLevel="0" collapsed="false"/>
    <row r="1070" s="30" customFormat="true" ht="12" hidden="false" customHeight="false" outlineLevel="0" collapsed="false"/>
    <row r="1071" s="30" customFormat="true" ht="12" hidden="false" customHeight="false" outlineLevel="0" collapsed="false"/>
    <row r="1072" s="30" customFormat="true" ht="12" hidden="false" customHeight="false" outlineLevel="0" collapsed="false"/>
    <row r="1073" s="30" customFormat="true" ht="12" hidden="false" customHeight="false" outlineLevel="0" collapsed="false"/>
    <row r="1074" s="30" customFormat="true" ht="12" hidden="false" customHeight="false" outlineLevel="0" collapsed="false"/>
    <row r="1075" s="30" customFormat="true" ht="12" hidden="false" customHeight="false" outlineLevel="0" collapsed="false"/>
    <row r="1076" s="30" customFormat="true" ht="12" hidden="false" customHeight="false" outlineLevel="0" collapsed="false"/>
    <row r="1077" s="30" customFormat="true" ht="12" hidden="false" customHeight="false" outlineLevel="0" collapsed="false"/>
    <row r="1078" s="30" customFormat="true" ht="12" hidden="false" customHeight="false" outlineLevel="0" collapsed="false"/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AI77" activeCellId="0" sqref="AI77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9</v>
      </c>
      <c r="T2" s="29"/>
      <c r="U2" s="30" t="s">
        <v>120</v>
      </c>
      <c r="X2" s="29" t="n">
        <v>2</v>
      </c>
      <c r="Y2" s="29"/>
      <c r="Z2" s="30" t="s">
        <v>121</v>
      </c>
      <c r="AC2" s="25" t="s">
        <v>122</v>
      </c>
      <c r="AH2" s="29" t="n">
        <v>0</v>
      </c>
      <c r="AI2" s="29"/>
      <c r="AJ2" s="30" t="s">
        <v>120</v>
      </c>
      <c r="AM2" s="29" t="n">
        <v>7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203.546</v>
      </c>
      <c r="E4" s="41"/>
      <c r="F4" s="41"/>
      <c r="G4" s="42" t="n">
        <v>402.499</v>
      </c>
      <c r="H4" s="42"/>
      <c r="I4" s="42"/>
      <c r="J4" s="42"/>
      <c r="K4" s="43" t="s">
        <v>141</v>
      </c>
      <c r="L4" s="43"/>
      <c r="M4" s="43"/>
      <c r="N4" s="44" t="n">
        <v>4</v>
      </c>
      <c r="O4" s="44"/>
      <c r="P4" s="45" t="s">
        <v>146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4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50</v>
      </c>
      <c r="AM4" s="49"/>
      <c r="AN4" s="49"/>
      <c r="AO4" s="50" t="n">
        <v>0.0798611111111111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11651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11</v>
      </c>
      <c r="L5" s="55"/>
      <c r="M5" s="55"/>
      <c r="N5" s="44"/>
      <c r="O5" s="44"/>
      <c r="P5" s="56" t="s">
        <v>317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12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3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435" t="e">
        <f aca="false">SUM('1日:2日'!bf4)</f>
        <v>#NAME?</v>
      </c>
      <c r="BG5" s="435"/>
      <c r="BH5" s="435"/>
      <c r="BI5" s="435"/>
      <c r="BJ5" s="435"/>
      <c r="BK5" s="435"/>
      <c r="BL5" s="54"/>
      <c r="BM5" s="61" t="s">
        <v>129</v>
      </c>
      <c r="BN5" s="61"/>
      <c r="BO5" s="62" t="e">
        <f aca="false">SUM('1日:2日'!bo4)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318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153</v>
      </c>
      <c r="AG6" s="65"/>
      <c r="AH6" s="65"/>
      <c r="AI6" s="65"/>
      <c r="AJ6" s="66" t="n">
        <v>3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3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320</v>
      </c>
      <c r="AG8" s="436"/>
      <c r="AH8" s="436"/>
      <c r="AI8" s="436"/>
      <c r="AJ8" s="86" t="n">
        <v>7</v>
      </c>
      <c r="AK8" s="86"/>
      <c r="AL8" s="87" t="n">
        <v>16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276</v>
      </c>
      <c r="BE8" s="90"/>
      <c r="BF8" s="90"/>
      <c r="BG8" s="90"/>
      <c r="BH8" s="91"/>
      <c r="BI8" s="92" t="n">
        <v>811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94" t="s">
        <v>321</v>
      </c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209.281</v>
      </c>
      <c r="E9" s="42"/>
      <c r="F9" s="42"/>
      <c r="G9" s="42" t="n">
        <v>388.646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146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20</v>
      </c>
      <c r="AM9" s="49"/>
      <c r="AN9" s="49"/>
      <c r="AO9" s="50" t="n">
        <v>0.0208333333333333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25" t="s">
        <v>166</v>
      </c>
      <c r="BV9" s="437" t="s">
        <v>322</v>
      </c>
      <c r="BW9" s="421"/>
      <c r="BX9" s="421" t="s">
        <v>170</v>
      </c>
      <c r="BY9" s="421"/>
      <c r="BZ9" s="421"/>
      <c r="CA9" s="421"/>
      <c r="CB9" s="421"/>
      <c r="CC9" s="421"/>
      <c r="CD9" s="421"/>
      <c r="CE9" s="421"/>
      <c r="CF9" s="421"/>
      <c r="CG9" s="421"/>
      <c r="CH9" s="421"/>
      <c r="CI9" s="421"/>
      <c r="CJ9" s="421"/>
      <c r="CK9" s="421"/>
      <c r="CL9" s="421"/>
      <c r="CM9" s="421"/>
      <c r="CN9" s="73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7</v>
      </c>
      <c r="M10" s="102"/>
      <c r="N10" s="44"/>
      <c r="O10" s="44"/>
      <c r="P10" s="56" t="s">
        <v>318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59"/>
      <c r="AG10" s="59"/>
      <c r="AH10" s="59"/>
      <c r="AI10" s="59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438"/>
      <c r="BV10" s="108" t="s">
        <v>323</v>
      </c>
      <c r="CN10" s="98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324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65"/>
      <c r="AG11" s="65"/>
      <c r="AH11" s="65"/>
      <c r="AI11" s="65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0</v>
      </c>
      <c r="BE11" s="90"/>
      <c r="BF11" s="90"/>
      <c r="BG11" s="90"/>
      <c r="BH11" s="91"/>
      <c r="BI11" s="92" t="n">
        <v>0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439"/>
      <c r="BV11" s="108" t="s">
        <v>325</v>
      </c>
      <c r="CN11" s="98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65"/>
      <c r="AG12" s="65"/>
      <c r="AH12" s="65"/>
      <c r="AI12" s="65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25" t="s">
        <v>166</v>
      </c>
      <c r="BV12" s="108" t="s">
        <v>326</v>
      </c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7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438"/>
      <c r="BV13" s="71" t="s">
        <v>170</v>
      </c>
      <c r="BW13" s="421"/>
      <c r="BX13" s="421"/>
      <c r="BY13" s="421"/>
      <c r="BZ13" s="421" t="s">
        <v>327</v>
      </c>
      <c r="CA13" s="421"/>
      <c r="CB13" s="421"/>
      <c r="CC13" s="421"/>
      <c r="CD13" s="421"/>
      <c r="CE13" s="421"/>
      <c r="CF13" s="421"/>
      <c r="CG13" s="421"/>
      <c r="CH13" s="421"/>
      <c r="CI13" s="421"/>
      <c r="CJ13" s="421"/>
      <c r="CK13" s="421"/>
      <c r="CL13" s="421"/>
      <c r="CM13" s="421"/>
      <c r="CN13" s="73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412.827</v>
      </c>
      <c r="E14" s="113"/>
      <c r="F14" s="73" t="s">
        <v>173</v>
      </c>
      <c r="G14" s="113" t="n">
        <v>791.145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8051</v>
      </c>
      <c r="Q14" s="114"/>
      <c r="R14" s="114"/>
      <c r="S14" s="114"/>
      <c r="T14" s="115" t="s">
        <v>166</v>
      </c>
      <c r="U14" s="116" t="s">
        <v>129</v>
      </c>
      <c r="V14" s="116"/>
      <c r="W14" s="117" t="n">
        <v>42288</v>
      </c>
      <c r="X14" s="117"/>
      <c r="Y14" s="117"/>
      <c r="Z14" s="117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426</v>
      </c>
      <c r="AN14" s="275"/>
      <c r="AO14" s="122" t="s">
        <v>157</v>
      </c>
      <c r="AP14" s="123" t="s">
        <v>179</v>
      </c>
      <c r="AQ14" s="123"/>
      <c r="AR14" s="124" t="n">
        <v>96.9077464788732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0</v>
      </c>
      <c r="BE14" s="90"/>
      <c r="BF14" s="90"/>
      <c r="BG14" s="90"/>
      <c r="BH14" s="91"/>
      <c r="BI14" s="92" t="n">
        <v>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439"/>
      <c r="BV14" s="108" t="s">
        <v>328</v>
      </c>
      <c r="BW14" s="25" t="s">
        <v>329</v>
      </c>
      <c r="CN14" s="98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0" t="s">
        <v>166</v>
      </c>
      <c r="BV15" s="108" t="s">
        <v>328</v>
      </c>
      <c r="BW15" s="30" t="s">
        <v>330</v>
      </c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2</v>
      </c>
      <c r="AI16" s="133"/>
      <c r="AJ16" s="133"/>
      <c r="AK16" s="133"/>
      <c r="AL16" s="336" t="n">
        <v>131.7</v>
      </c>
      <c r="AM16" s="336"/>
      <c r="AN16" s="336"/>
      <c r="AO16" s="336"/>
      <c r="AP16" s="135" t="n">
        <v>448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438"/>
      <c r="BV16" s="242" t="s">
        <v>328</v>
      </c>
      <c r="BW16" s="222" t="s">
        <v>331</v>
      </c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0.7</v>
      </c>
      <c r="AI18" s="140"/>
      <c r="AJ18" s="140"/>
      <c r="AK18" s="140"/>
      <c r="AL18" s="141" t="n">
        <v>281.127</v>
      </c>
      <c r="AM18" s="141"/>
      <c r="AN18" s="141"/>
      <c r="AO18" s="141"/>
      <c r="AP18" s="135" t="n">
        <v>343.145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26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3</v>
      </c>
      <c r="AC19" s="150"/>
      <c r="AD19" s="149" t="s">
        <v>193</v>
      </c>
      <c r="AE19" s="149"/>
      <c r="AF19" s="150" t="n">
        <v>18</v>
      </c>
      <c r="AG19" s="150"/>
      <c r="AH19" s="149" t="s">
        <v>194</v>
      </c>
      <c r="AI19" s="149"/>
      <c r="AJ19" s="150" t="n">
        <v>2</v>
      </c>
      <c r="AK19" s="150"/>
      <c r="AL19" s="151" t="s">
        <v>195</v>
      </c>
      <c r="AM19" s="151"/>
      <c r="AN19" s="150" t="n">
        <v>43</v>
      </c>
      <c r="AO19" s="150"/>
      <c r="AP19" s="440" t="s">
        <v>174</v>
      </c>
      <c r="AQ19" s="440"/>
      <c r="AR19" s="441" t="n">
        <v>66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138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28.3</v>
      </c>
      <c r="G23" s="172"/>
      <c r="H23" s="172"/>
      <c r="I23" s="42" t="n">
        <v>59.7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3</v>
      </c>
      <c r="Q23" s="173"/>
      <c r="R23" s="174"/>
      <c r="S23" s="174"/>
      <c r="T23" s="174"/>
      <c r="U23" s="174"/>
      <c r="V23" s="174"/>
      <c r="W23" s="174"/>
      <c r="X23" s="174"/>
      <c r="Y23" s="175"/>
      <c r="Z23" s="176"/>
      <c r="AA23" s="176"/>
      <c r="AB23" s="176"/>
      <c r="AC23" s="176"/>
      <c r="AD23" s="176"/>
      <c r="AE23" s="176"/>
      <c r="AF23" s="177"/>
      <c r="AG23" s="178"/>
      <c r="AH23" s="174"/>
      <c r="AI23" s="174"/>
      <c r="AJ23" s="174"/>
      <c r="AK23" s="174"/>
      <c r="AL23" s="174"/>
      <c r="AM23" s="174"/>
      <c r="AN23" s="443"/>
      <c r="AO23" s="179" t="n">
        <v>0.7917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/>
      <c r="CA23" s="59"/>
      <c r="CB23" s="59"/>
      <c r="CC23" s="59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207</v>
      </c>
      <c r="R24" s="183"/>
      <c r="S24" s="184"/>
      <c r="T24" s="183"/>
      <c r="U24" s="183"/>
      <c r="V24" s="184"/>
      <c r="W24" s="183"/>
      <c r="X24" s="183"/>
      <c r="Y24" s="187" t="s">
        <v>333</v>
      </c>
      <c r="Z24" s="183"/>
      <c r="AA24" s="183"/>
      <c r="AB24" s="183"/>
      <c r="AC24" s="184"/>
      <c r="AD24" s="183"/>
      <c r="AE24" s="183"/>
      <c r="AF24" s="186"/>
      <c r="AG24" s="187" t="s">
        <v>334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65"/>
      <c r="CA24" s="65"/>
      <c r="CB24" s="65"/>
      <c r="CC24" s="65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65"/>
      <c r="CA25" s="65"/>
      <c r="CB25" s="65"/>
      <c r="CC25" s="65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211</v>
      </c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213</v>
      </c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 t="s">
        <v>216</v>
      </c>
      <c r="Z28" s="210"/>
      <c r="AA28" s="210"/>
      <c r="AB28" s="210"/>
      <c r="AC28" s="183"/>
      <c r="AD28" s="210"/>
      <c r="AE28" s="210" t="s">
        <v>335</v>
      </c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/>
      <c r="CA28" s="59"/>
      <c r="CB28" s="59"/>
      <c r="CC28" s="59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65.2</v>
      </c>
      <c r="G29" s="172"/>
      <c r="H29" s="172"/>
      <c r="I29" s="42" t="n">
        <v>127.7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10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 t="s">
        <v>206</v>
      </c>
      <c r="AJ29" s="216"/>
      <c r="AK29" s="216"/>
      <c r="AL29" s="216"/>
      <c r="AM29" s="216"/>
      <c r="AN29" s="217"/>
      <c r="AO29" s="179" t="n">
        <v>0.2708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65"/>
      <c r="CA29" s="65"/>
      <c r="CB29" s="65"/>
      <c r="CC29" s="65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296</v>
      </c>
      <c r="M30" s="181"/>
      <c r="N30" s="181"/>
      <c r="O30" s="44"/>
      <c r="P30" s="44"/>
      <c r="Q30" s="187" t="s">
        <v>333</v>
      </c>
      <c r="R30" s="183"/>
      <c r="S30" s="183"/>
      <c r="T30" s="183"/>
      <c r="U30" s="183"/>
      <c r="V30" s="239" t="s">
        <v>333</v>
      </c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239" t="s">
        <v>333</v>
      </c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65"/>
      <c r="CA30" s="65"/>
      <c r="CB30" s="65"/>
      <c r="CC30" s="65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210</v>
      </c>
      <c r="R32" s="183"/>
      <c r="S32" s="183"/>
      <c r="T32" s="183"/>
      <c r="U32" s="183"/>
      <c r="V32" s="183" t="s">
        <v>336</v>
      </c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 t="s">
        <v>211</v>
      </c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/>
      <c r="U33" s="183"/>
      <c r="V33" s="183" t="s">
        <v>224</v>
      </c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 t="s">
        <v>337</v>
      </c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 t="s">
        <v>225</v>
      </c>
      <c r="W34" s="210" t="s">
        <v>226</v>
      </c>
      <c r="X34" s="224"/>
      <c r="Y34" s="209"/>
      <c r="Z34" s="210"/>
      <c r="AA34" s="210"/>
      <c r="AB34" s="210"/>
      <c r="AC34" s="210"/>
      <c r="AD34" s="210"/>
      <c r="AE34" s="210" t="s">
        <v>338</v>
      </c>
      <c r="AF34" s="224"/>
      <c r="AG34" s="209"/>
      <c r="AH34" s="210"/>
      <c r="AI34" s="210" t="s">
        <v>225</v>
      </c>
      <c r="AJ34" s="210"/>
      <c r="AK34" s="210"/>
      <c r="AL34" s="210"/>
      <c r="AM34" s="183" t="s">
        <v>338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17.7</v>
      </c>
      <c r="G35" s="172"/>
      <c r="H35" s="172"/>
      <c r="I35" s="42" t="n">
        <v>44.3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4</v>
      </c>
      <c r="Q35" s="445"/>
      <c r="R35" s="446"/>
      <c r="S35" s="446"/>
      <c r="T35" s="446"/>
      <c r="U35" s="446"/>
      <c r="V35" s="446"/>
      <c r="W35" s="446"/>
      <c r="X35" s="447"/>
      <c r="Y35" s="445"/>
      <c r="Z35" s="446"/>
      <c r="AA35" s="446"/>
      <c r="AB35" s="216"/>
      <c r="AC35" s="216"/>
      <c r="AD35" s="216"/>
      <c r="AE35" s="216"/>
      <c r="AF35" s="217"/>
      <c r="AG35" s="215"/>
      <c r="AH35" s="216"/>
      <c r="AI35" s="216" t="s">
        <v>206</v>
      </c>
      <c r="AJ35" s="216"/>
      <c r="AK35" s="216"/>
      <c r="AL35" s="216"/>
      <c r="AM35" s="216"/>
      <c r="AN35" s="216"/>
      <c r="AO35" s="179" t="n">
        <v>0.6111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0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339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/>
      <c r="AB36" s="239" t="s">
        <v>333</v>
      </c>
      <c r="AC36" s="183"/>
      <c r="AD36" s="184"/>
      <c r="AE36" s="183"/>
      <c r="AF36" s="186"/>
      <c r="AG36" s="185"/>
      <c r="AH36" s="183"/>
      <c r="AI36" s="183" t="s">
        <v>208</v>
      </c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182"/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239" t="s">
        <v>235</v>
      </c>
      <c r="BO37" s="183"/>
      <c r="BP37" s="183"/>
      <c r="BQ37" s="183"/>
      <c r="BR37" s="183"/>
      <c r="BS37" s="185"/>
      <c r="BT37" s="183"/>
      <c r="BU37" s="183"/>
      <c r="BV37" s="239" t="s">
        <v>235</v>
      </c>
      <c r="BW37" s="183"/>
      <c r="BX37" s="183"/>
      <c r="BY37" s="183"/>
      <c r="BZ37" s="186"/>
      <c r="CA37" s="185"/>
      <c r="CB37" s="183"/>
      <c r="CC37" s="183"/>
      <c r="CD37" s="239" t="s">
        <v>235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 t="s">
        <v>236</v>
      </c>
      <c r="AC38" s="183"/>
      <c r="AD38" s="183"/>
      <c r="AE38" s="183"/>
      <c r="AF38" s="183"/>
      <c r="AG38" s="185"/>
      <c r="AH38" s="183"/>
      <c r="AI38" s="183" t="s">
        <v>336</v>
      </c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 t="s">
        <v>213</v>
      </c>
      <c r="AC39" s="183"/>
      <c r="AD39" s="183"/>
      <c r="AE39" s="183"/>
      <c r="AF39" s="183"/>
      <c r="AG39" s="185"/>
      <c r="AH39" s="183"/>
      <c r="AI39" s="183" t="s">
        <v>224</v>
      </c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09"/>
      <c r="Z40" s="210"/>
      <c r="AA40" s="210"/>
      <c r="AB40" s="183" t="s">
        <v>237</v>
      </c>
      <c r="AC40" s="210"/>
      <c r="AD40" s="210"/>
      <c r="AE40" s="210" t="s">
        <v>340</v>
      </c>
      <c r="AF40" s="183"/>
      <c r="AG40" s="209" t="s">
        <v>340</v>
      </c>
      <c r="AH40" s="210"/>
      <c r="AI40" s="210" t="s">
        <v>237</v>
      </c>
      <c r="AJ40" s="183"/>
      <c r="AK40" s="210"/>
      <c r="AL40" s="210"/>
      <c r="AM40" s="210" t="s">
        <v>217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111.2</v>
      </c>
      <c r="G41" s="247"/>
      <c r="H41" s="247"/>
      <c r="I41" s="247" t="n">
        <v>231.7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17400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341</v>
      </c>
      <c r="K43" s="265"/>
      <c r="L43" s="265"/>
      <c r="M43" s="265"/>
      <c r="N43" s="265"/>
      <c r="O43" s="265" t="s">
        <v>342</v>
      </c>
      <c r="P43" s="265"/>
      <c r="Q43" s="265"/>
      <c r="R43" s="265"/>
      <c r="S43" s="265"/>
      <c r="T43" s="265"/>
      <c r="U43" s="266" t="n">
        <v>15</v>
      </c>
      <c r="V43" s="266"/>
      <c r="W43" s="266"/>
      <c r="X43" s="266"/>
      <c r="Y43" s="266" t="n">
        <v>3</v>
      </c>
      <c r="Z43" s="266"/>
      <c r="AA43" s="266"/>
      <c r="AB43" s="266" t="n">
        <v>0</v>
      </c>
      <c r="AC43" s="266"/>
      <c r="AD43" s="266"/>
      <c r="AE43" s="266" t="n">
        <v>2</v>
      </c>
      <c r="AF43" s="266"/>
      <c r="AG43" s="266"/>
      <c r="AH43" s="267" t="n">
        <v>0.0694444444444445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343</v>
      </c>
      <c r="K45" s="265"/>
      <c r="L45" s="265"/>
      <c r="M45" s="265"/>
      <c r="N45" s="265"/>
      <c r="O45" s="265" t="s">
        <v>344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1</v>
      </c>
      <c r="Z45" s="266"/>
      <c r="AA45" s="266"/>
      <c r="AB45" s="266" t="n">
        <v>0</v>
      </c>
      <c r="AC45" s="266"/>
      <c r="AD45" s="266"/>
      <c r="AE45" s="266" t="n">
        <v>2</v>
      </c>
      <c r="AF45" s="266"/>
      <c r="AG45" s="266"/>
      <c r="AH45" s="267" t="n">
        <v>0.0416666666666667</v>
      </c>
      <c r="AI45" s="267"/>
      <c r="AJ45" s="267"/>
      <c r="AK45" s="267" t="n">
        <v>0.0416666666666667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0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280" t="s">
        <v>259</v>
      </c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0"/>
      <c r="BK48" s="280"/>
      <c r="BL48" s="280"/>
      <c r="BM48" s="280"/>
      <c r="BN48" s="280"/>
      <c r="BO48" s="280"/>
      <c r="BP48" s="280"/>
      <c r="BQ48" s="280"/>
      <c r="BR48" s="280"/>
      <c r="BS48" s="280"/>
      <c r="BT48" s="280"/>
      <c r="BU48" s="280"/>
      <c r="BV48" s="280"/>
      <c r="BW48" s="280"/>
      <c r="BX48" s="280"/>
      <c r="BY48" s="280"/>
      <c r="BZ48" s="280"/>
      <c r="CA48" s="280"/>
      <c r="CB48" s="280"/>
      <c r="CC48" s="280"/>
      <c r="CD48" s="280"/>
      <c r="CE48" s="280"/>
      <c r="CF48" s="280"/>
      <c r="CG48" s="280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345</v>
      </c>
      <c r="K49" s="283"/>
      <c r="L49" s="283"/>
      <c r="M49" s="283"/>
      <c r="N49" s="283"/>
      <c r="O49" s="284" t="s">
        <v>346</v>
      </c>
      <c r="P49" s="284"/>
      <c r="Q49" s="284"/>
      <c r="R49" s="284"/>
      <c r="S49" s="284"/>
      <c r="T49" s="284"/>
      <c r="U49" s="285" t="n">
        <v>3059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 t="s">
        <v>347</v>
      </c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2044</v>
      </c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266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257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269</v>
      </c>
      <c r="AO54" s="306"/>
      <c r="AP54" s="306"/>
      <c r="AQ54" s="306"/>
      <c r="AR54" s="306"/>
      <c r="AS54" s="306"/>
      <c r="AT54" s="307"/>
      <c r="AV54" s="308" t="n">
        <v>0</v>
      </c>
      <c r="AW54" s="309" t="n">
        <v>0</v>
      </c>
      <c r="AX54" s="310"/>
      <c r="AY54" s="308" t="n">
        <v>0</v>
      </c>
      <c r="AZ54" s="311" t="n">
        <v>0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257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0</v>
      </c>
      <c r="AX57" s="111"/>
      <c r="AY57" s="308" t="n">
        <v>0</v>
      </c>
      <c r="AZ57" s="311" t="n">
        <v>0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35</v>
      </c>
      <c r="C58" s="317"/>
      <c r="D58" s="317"/>
      <c r="E58" s="317"/>
      <c r="F58" s="318" t="n">
        <v>196</v>
      </c>
      <c r="G58" s="318"/>
      <c r="H58" s="318"/>
      <c r="I58" s="318"/>
      <c r="J58" s="42" t="n">
        <v>17.8571428571429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257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5</v>
      </c>
      <c r="V59" s="324" t="s">
        <v>348</v>
      </c>
      <c r="W59" s="324"/>
      <c r="X59" s="324"/>
      <c r="Y59" s="324"/>
      <c r="Z59" s="324"/>
      <c r="AA59" s="324"/>
      <c r="AB59" s="324"/>
      <c r="AC59" s="326" t="n">
        <v>1</v>
      </c>
      <c r="AD59" s="324" t="s">
        <v>277</v>
      </c>
      <c r="AE59" s="324"/>
      <c r="AF59" s="324"/>
      <c r="AG59" s="324"/>
      <c r="AH59" s="324"/>
      <c r="AI59" s="324"/>
      <c r="AJ59" s="324"/>
      <c r="AK59" s="324"/>
      <c r="AL59" s="325" t="n">
        <v>18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279</v>
      </c>
      <c r="O60" s="328"/>
      <c r="P60" s="328"/>
      <c r="Q60" s="328"/>
      <c r="R60" s="328"/>
      <c r="S60" s="328"/>
      <c r="T60" s="328"/>
      <c r="U60" s="329" t="n">
        <v>4</v>
      </c>
      <c r="V60" s="328"/>
      <c r="W60" s="328"/>
      <c r="X60" s="328"/>
      <c r="Y60" s="328"/>
      <c r="Z60" s="328"/>
      <c r="AA60" s="328"/>
      <c r="AB60" s="328"/>
      <c r="AC60" s="330"/>
      <c r="AD60" s="328" t="s">
        <v>349</v>
      </c>
      <c r="AE60" s="328"/>
      <c r="AF60" s="328"/>
      <c r="AG60" s="328"/>
      <c r="AH60" s="328"/>
      <c r="AI60" s="328"/>
      <c r="AJ60" s="328"/>
      <c r="AK60" s="328"/>
      <c r="AL60" s="329" t="n">
        <v>2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350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3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200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 t="s">
        <v>351</v>
      </c>
      <c r="AE61" s="328"/>
      <c r="AF61" s="328"/>
      <c r="AG61" s="328"/>
      <c r="AH61" s="328"/>
      <c r="AI61" s="328"/>
      <c r="AJ61" s="328"/>
      <c r="AK61" s="328"/>
      <c r="AL61" s="329" t="n">
        <v>1</v>
      </c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352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150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353</v>
      </c>
      <c r="O63" s="340"/>
      <c r="P63" s="340"/>
      <c r="Q63" s="340"/>
      <c r="R63" s="340"/>
      <c r="S63" s="340"/>
      <c r="T63" s="340"/>
      <c r="U63" s="338" t="n">
        <v>1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7</v>
      </c>
      <c r="L65" s="341"/>
      <c r="M65" s="341"/>
      <c r="N65" s="341"/>
      <c r="O65" s="322" t="s">
        <v>157</v>
      </c>
      <c r="P65" s="43" t="n">
        <v>118</v>
      </c>
      <c r="Q65" s="43"/>
      <c r="R65" s="43"/>
      <c r="S65" s="43"/>
      <c r="T65" s="43" t="n">
        <v>132</v>
      </c>
      <c r="U65" s="43"/>
      <c r="V65" s="43"/>
      <c r="W65" s="43"/>
      <c r="X65" s="342" t="s">
        <v>145</v>
      </c>
      <c r="Y65" s="343" t="n">
        <v>6</v>
      </c>
      <c r="Z65" s="343"/>
      <c r="AA65" s="343"/>
      <c r="AB65" s="343"/>
      <c r="AC65" s="344" t="s">
        <v>261</v>
      </c>
      <c r="AD65" s="342" t="s">
        <v>145</v>
      </c>
      <c r="AE65" s="345" t="n">
        <v>3600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6</v>
      </c>
      <c r="AL66" s="350"/>
      <c r="AM66" s="350"/>
      <c r="AN66" s="350"/>
      <c r="AO66" s="350"/>
      <c r="AP66" s="351" t="n">
        <v>15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10</v>
      </c>
      <c r="Z68" s="354"/>
      <c r="AA68" s="354"/>
      <c r="AB68" s="354"/>
      <c r="AC68" s="355" t="s">
        <v>261</v>
      </c>
      <c r="AD68" s="353" t="s">
        <v>129</v>
      </c>
      <c r="AE68" s="356" t="n">
        <v>6000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105</v>
      </c>
      <c r="AL69" s="360"/>
      <c r="AM69" s="360"/>
      <c r="AN69" s="360"/>
      <c r="AO69" s="360"/>
      <c r="AP69" s="361" t="n">
        <v>230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0</v>
      </c>
      <c r="BT74" s="398"/>
      <c r="BU74" s="398"/>
      <c r="BV74" s="398"/>
      <c r="BW74" s="399" t="s">
        <v>261</v>
      </c>
      <c r="BX74" s="397" t="s">
        <v>129</v>
      </c>
      <c r="BY74" s="398" t="n">
        <v>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0</v>
      </c>
      <c r="T75" s="405"/>
      <c r="U75" s="405"/>
      <c r="V75" s="405"/>
      <c r="W75" s="403" t="n">
        <f aca="false">K75*$G$73</f>
        <v>0</v>
      </c>
      <c r="X75" s="403"/>
      <c r="Y75" s="403"/>
      <c r="Z75" s="403"/>
      <c r="AA75" s="404" t="n">
        <f aca="false">S75-W75</f>
        <v>0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-2330.52631578947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0</v>
      </c>
      <c r="CF75" s="381"/>
      <c r="CG75" s="381"/>
      <c r="CH75" s="381"/>
      <c r="CI75" s="381"/>
      <c r="CJ75" s="410" t="n">
        <v>3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412.827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3.99847707979626</v>
      </c>
      <c r="P76" s="414"/>
      <c r="Q76" s="414"/>
      <c r="R76" s="414"/>
      <c r="S76" s="415" t="n">
        <f aca="false">G14</f>
        <v>791.145</v>
      </c>
      <c r="T76" s="415"/>
      <c r="U76" s="415"/>
      <c r="V76" s="415"/>
      <c r="W76" s="413" t="n">
        <f aca="false">K76*$G$73</f>
        <v>817.657045840408</v>
      </c>
      <c r="X76" s="413"/>
      <c r="Y76" s="413"/>
      <c r="Z76" s="413"/>
      <c r="AA76" s="414" t="n">
        <f aca="false">S76-W76</f>
        <v>-26.5120458404075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-11882.5392105263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354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111.2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-30.9052631578947</v>
      </c>
      <c r="P77" s="424"/>
      <c r="Q77" s="424"/>
      <c r="R77" s="424"/>
      <c r="S77" s="425" t="n">
        <f aca="false">I41</f>
        <v>231.7</v>
      </c>
      <c r="T77" s="425"/>
      <c r="U77" s="425"/>
      <c r="V77" s="425"/>
      <c r="W77" s="336" t="n">
        <f aca="false">K77*$G$73</f>
        <v>284.21052631579</v>
      </c>
      <c r="X77" s="336"/>
      <c r="Y77" s="336"/>
      <c r="Z77" s="336"/>
      <c r="AA77" s="424" t="n">
        <f aca="false">S77-W77</f>
        <v>-52.5105263157895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-4173.56315789474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K75" activeCellId="0" sqref="K7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6</v>
      </c>
      <c r="T2" s="29"/>
      <c r="U2" s="30" t="s">
        <v>120</v>
      </c>
      <c r="X2" s="29" t="n">
        <v>3</v>
      </c>
      <c r="Y2" s="29"/>
      <c r="Z2" s="30" t="s">
        <v>121</v>
      </c>
      <c r="AC2" s="25" t="s">
        <v>122</v>
      </c>
      <c r="AH2" s="29" t="n">
        <v>0</v>
      </c>
      <c r="AI2" s="29"/>
      <c r="AJ2" s="30" t="s">
        <v>120</v>
      </c>
      <c r="AM2" s="29" t="n">
        <v>6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3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192.598</v>
      </c>
      <c r="E4" s="41"/>
      <c r="F4" s="41"/>
      <c r="G4" s="42" t="n">
        <v>595.097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318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53</v>
      </c>
      <c r="AM4" s="49"/>
      <c r="AN4" s="49"/>
      <c r="AO4" s="50" t="n">
        <v>0.0694444444444445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4745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9</v>
      </c>
      <c r="L5" s="55"/>
      <c r="M5" s="55"/>
      <c r="N5" s="44"/>
      <c r="O5" s="44"/>
      <c r="P5" s="56" t="s">
        <v>355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  <c r="AC5" s="57"/>
      <c r="AD5" s="58" t="s">
        <v>147</v>
      </c>
      <c r="AE5" s="58"/>
      <c r="AF5" s="59" t="s">
        <v>356</v>
      </c>
      <c r="AG5" s="59"/>
      <c r="AH5" s="59"/>
      <c r="AI5" s="59"/>
      <c r="AJ5" s="60" t="n">
        <v>1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SUM('1日:3日'!ax4)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SUM('1日:3日'!bf4)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SUM('1日:3日'!bo4)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SUM('1日:3日'!bw4)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357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2</v>
      </c>
      <c r="AC6" s="57"/>
      <c r="AD6" s="64" t="s">
        <v>149</v>
      </c>
      <c r="AE6" s="64"/>
      <c r="AF6" s="65" t="s">
        <v>153</v>
      </c>
      <c r="AG6" s="65"/>
      <c r="AH6" s="65"/>
      <c r="AI6" s="65"/>
      <c r="AJ6" s="66" t="n">
        <v>1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 t="s">
        <v>358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 t="n">
        <v>1</v>
      </c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1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 t="s">
        <v>359</v>
      </c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/>
      <c r="AG8" s="85"/>
      <c r="AH8" s="85"/>
      <c r="AI8" s="85"/>
      <c r="AJ8" s="86"/>
      <c r="AK8" s="86"/>
      <c r="AL8" s="87" t="n">
        <v>3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122</v>
      </c>
      <c r="BE8" s="90"/>
      <c r="BF8" s="90"/>
      <c r="BG8" s="90"/>
      <c r="BH8" s="91"/>
      <c r="BI8" s="92" t="n">
        <v>933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 t="s">
        <v>360</v>
      </c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190.514</v>
      </c>
      <c r="E9" s="42"/>
      <c r="F9" s="42"/>
      <c r="G9" s="42" t="n">
        <v>579.16</v>
      </c>
      <c r="H9" s="42"/>
      <c r="I9" s="42"/>
      <c r="J9" s="42"/>
      <c r="K9" s="95" t="s">
        <v>164</v>
      </c>
      <c r="L9" s="95"/>
      <c r="M9" s="95"/>
      <c r="N9" s="44" t="n">
        <v>4</v>
      </c>
      <c r="O9" s="44"/>
      <c r="P9" s="45" t="s">
        <v>318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20</v>
      </c>
      <c r="AM9" s="49"/>
      <c r="AN9" s="49"/>
      <c r="AO9" s="50" t="n">
        <v>0.0555555555555556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6</v>
      </c>
      <c r="M10" s="102"/>
      <c r="N10" s="44"/>
      <c r="O10" s="44"/>
      <c r="P10" s="56" t="s">
        <v>355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59"/>
      <c r="AG10" s="59"/>
      <c r="AH10" s="59"/>
      <c r="AI10" s="59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357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65"/>
      <c r="AG11" s="65"/>
      <c r="AH11" s="65"/>
      <c r="AI11" s="65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240</v>
      </c>
      <c r="BE11" s="90"/>
      <c r="BF11" s="90"/>
      <c r="BG11" s="90"/>
      <c r="BH11" s="91"/>
      <c r="BI11" s="92" t="n">
        <v>240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 t="s">
        <v>361</v>
      </c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 t="s">
        <v>358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65"/>
      <c r="AG12" s="65"/>
      <c r="AH12" s="65"/>
      <c r="AI12" s="65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 t="s">
        <v>362</v>
      </c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6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79" t="s">
        <v>363</v>
      </c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383.112</v>
      </c>
      <c r="E14" s="113"/>
      <c r="F14" s="73" t="s">
        <v>173</v>
      </c>
      <c r="G14" s="113" t="n">
        <v>1174.257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1745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44033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388</v>
      </c>
      <c r="AN14" s="275"/>
      <c r="AO14" s="122" t="s">
        <v>157</v>
      </c>
      <c r="AP14" s="123" t="s">
        <v>179</v>
      </c>
      <c r="AQ14" s="123"/>
      <c r="AR14" s="124" t="n">
        <v>98.740206185567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0</v>
      </c>
      <c r="BE14" s="90"/>
      <c r="BF14" s="90"/>
      <c r="BG14" s="90"/>
      <c r="BH14" s="91"/>
      <c r="BI14" s="92" t="n">
        <v>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170</v>
      </c>
      <c r="BW14" s="421"/>
      <c r="BX14" s="421"/>
      <c r="BY14" s="421"/>
      <c r="BZ14" s="421" t="s">
        <v>364</v>
      </c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 t="s">
        <v>365</v>
      </c>
      <c r="CJ15" s="454" t="s">
        <v>366</v>
      </c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71.8</v>
      </c>
      <c r="AM16" s="336"/>
      <c r="AN16" s="336"/>
      <c r="AO16" s="336"/>
      <c r="AP16" s="135" t="n">
        <v>519.8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455" t="s">
        <v>367</v>
      </c>
      <c r="BW16" s="222"/>
      <c r="BX16" s="222"/>
      <c r="BY16" s="222"/>
      <c r="BZ16" s="222"/>
      <c r="CA16" s="222"/>
      <c r="CB16" s="222"/>
      <c r="CC16" s="222"/>
      <c r="CD16" s="222"/>
      <c r="CE16" s="222"/>
      <c r="CF16" s="438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311.312</v>
      </c>
      <c r="AM18" s="141"/>
      <c r="AN18" s="141"/>
      <c r="AO18" s="141"/>
      <c r="AP18" s="135" t="n">
        <v>654.457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23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10</v>
      </c>
      <c r="AG19" s="150"/>
      <c r="AH19" s="149" t="s">
        <v>194</v>
      </c>
      <c r="AI19" s="149"/>
      <c r="AJ19" s="150" t="n">
        <v>5</v>
      </c>
      <c r="AK19" s="150"/>
      <c r="AL19" s="151" t="s">
        <v>195</v>
      </c>
      <c r="AM19" s="151"/>
      <c r="AN19" s="150" t="n">
        <v>25</v>
      </c>
      <c r="AO19" s="150"/>
      <c r="AP19" s="440" t="s">
        <v>174</v>
      </c>
      <c r="AQ19" s="440"/>
      <c r="AR19" s="441" t="n">
        <v>41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179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58.2</v>
      </c>
      <c r="G23" s="172"/>
      <c r="H23" s="172"/>
      <c r="I23" s="42" t="n">
        <v>117.9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6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6" t="s">
        <v>206</v>
      </c>
      <c r="AD23" s="176"/>
      <c r="AE23" s="176"/>
      <c r="AF23" s="177"/>
      <c r="AG23" s="175"/>
      <c r="AH23" s="174"/>
      <c r="AI23" s="174"/>
      <c r="AJ23" s="174"/>
      <c r="AK23" s="174"/>
      <c r="AL23" s="174"/>
      <c r="AM23" s="174"/>
      <c r="AN23" s="174"/>
      <c r="AO23" s="179" t="n">
        <v>0.566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/>
      <c r="CA23" s="59"/>
      <c r="CB23" s="59"/>
      <c r="CC23" s="59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97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183"/>
      <c r="Y24" s="185"/>
      <c r="Z24" s="183"/>
      <c r="AA24" s="183"/>
      <c r="AB24" s="183"/>
      <c r="AC24" s="457" t="s">
        <v>333</v>
      </c>
      <c r="AD24" s="183"/>
      <c r="AE24" s="183"/>
      <c r="AF24" s="186"/>
      <c r="AG24" s="185"/>
      <c r="AH24" s="239" t="s">
        <v>368</v>
      </c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65"/>
      <c r="CA24" s="65"/>
      <c r="CB24" s="65"/>
      <c r="CC24" s="65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65"/>
      <c r="CA25" s="65"/>
      <c r="CB25" s="65"/>
      <c r="CC25" s="65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211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 t="s">
        <v>369</v>
      </c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213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 t="s">
        <v>212</v>
      </c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/>
      <c r="T28" s="183"/>
      <c r="U28" s="210"/>
      <c r="V28" s="183"/>
      <c r="W28" s="210" t="s">
        <v>217</v>
      </c>
      <c r="X28" s="183"/>
      <c r="Y28" s="185"/>
      <c r="Z28" s="210"/>
      <c r="AA28" s="210"/>
      <c r="AB28" s="210"/>
      <c r="AC28" s="183" t="s">
        <v>216</v>
      </c>
      <c r="AD28" s="210" t="s">
        <v>370</v>
      </c>
      <c r="AE28" s="210"/>
      <c r="AF28" s="210"/>
      <c r="AG28" s="185"/>
      <c r="AH28" s="210"/>
      <c r="AI28" s="210"/>
      <c r="AJ28" s="183"/>
      <c r="AK28" s="210"/>
      <c r="AL28" s="183" t="s">
        <v>371</v>
      </c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/>
      <c r="CA28" s="59"/>
      <c r="CB28" s="59"/>
      <c r="CC28" s="59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85.3</v>
      </c>
      <c r="G29" s="172"/>
      <c r="H29" s="172"/>
      <c r="I29" s="42" t="n">
        <v>213</v>
      </c>
      <c r="J29" s="42"/>
      <c r="K29" s="42"/>
      <c r="L29" s="214" t="s">
        <v>220</v>
      </c>
      <c r="M29" s="214"/>
      <c r="N29" s="214"/>
      <c r="O29" s="44" t="n">
        <v>2</v>
      </c>
      <c r="P29" s="44" t="n">
        <v>10</v>
      </c>
      <c r="Q29" s="215"/>
      <c r="R29" s="216"/>
      <c r="S29" s="216" t="s">
        <v>206</v>
      </c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 t="s">
        <v>206</v>
      </c>
      <c r="AK29" s="216"/>
      <c r="AL29" s="216"/>
      <c r="AM29" s="216"/>
      <c r="AN29" s="217"/>
      <c r="AO29" s="179" t="n">
        <v>0.3438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65"/>
      <c r="CA29" s="65"/>
      <c r="CB29" s="65"/>
      <c r="CC29" s="65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342</v>
      </c>
      <c r="M30" s="181"/>
      <c r="N30" s="181"/>
      <c r="O30" s="44"/>
      <c r="P30" s="44"/>
      <c r="Q30" s="185" t="s">
        <v>208</v>
      </c>
      <c r="R30" s="183"/>
      <c r="S30" s="239" t="s">
        <v>333</v>
      </c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239" t="s">
        <v>372</v>
      </c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65"/>
      <c r="CA30" s="65"/>
      <c r="CB30" s="65"/>
      <c r="CC30" s="65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211</v>
      </c>
      <c r="R32" s="183"/>
      <c r="S32" s="183" t="s">
        <v>211</v>
      </c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 t="s">
        <v>373</v>
      </c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337</v>
      </c>
      <c r="R33" s="183"/>
      <c r="S33" s="183" t="s">
        <v>374</v>
      </c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 t="s">
        <v>212</v>
      </c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/>
      <c r="V34" s="210" t="s">
        <v>375</v>
      </c>
      <c r="W34" s="210"/>
      <c r="X34" s="224"/>
      <c r="Y34" s="209"/>
      <c r="Z34" s="210"/>
      <c r="AA34" s="210"/>
      <c r="AB34" s="210"/>
      <c r="AC34" s="210"/>
      <c r="AD34" s="210"/>
      <c r="AE34" s="210" t="s">
        <v>338</v>
      </c>
      <c r="AF34" s="224"/>
      <c r="AG34" s="209"/>
      <c r="AH34" s="210"/>
      <c r="AI34" s="210"/>
      <c r="AJ34" s="210" t="s">
        <v>225</v>
      </c>
      <c r="AK34" s="210"/>
      <c r="AL34" s="210"/>
      <c r="AM34" s="183" t="s">
        <v>338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57.4</v>
      </c>
      <c r="G35" s="172"/>
      <c r="H35" s="172"/>
      <c r="I35" s="42" t="n">
        <v>101.8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12</v>
      </c>
      <c r="Q35" s="215"/>
      <c r="R35" s="216"/>
      <c r="S35" s="216"/>
      <c r="T35" s="216" t="s">
        <v>206</v>
      </c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0.3611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23.029</v>
      </c>
      <c r="BA35" s="42"/>
      <c r="BB35" s="42"/>
      <c r="BC35" s="42" t="n">
        <v>23.029</v>
      </c>
      <c r="BD35" s="42"/>
      <c r="BE35" s="42"/>
      <c r="BF35" s="232" t="s">
        <v>231</v>
      </c>
      <c r="BG35" s="232"/>
      <c r="BH35" s="232"/>
      <c r="BI35" s="168" t="n">
        <v>1</v>
      </c>
      <c r="BJ35" s="168" t="n">
        <v>2</v>
      </c>
      <c r="BK35" s="458"/>
      <c r="BL35" s="459"/>
      <c r="BM35" s="459"/>
      <c r="BN35" s="459"/>
      <c r="BO35" s="459" t="s">
        <v>206</v>
      </c>
      <c r="BP35" s="216"/>
      <c r="BQ35" s="459"/>
      <c r="BR35" s="459" t="s">
        <v>206</v>
      </c>
      <c r="BS35" s="458" t="s">
        <v>376</v>
      </c>
      <c r="BT35" s="459"/>
      <c r="BU35" s="459" t="s">
        <v>206</v>
      </c>
      <c r="BV35" s="216" t="s">
        <v>376</v>
      </c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0.556944444444445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5" t="s">
        <v>208</v>
      </c>
      <c r="R36" s="183"/>
      <c r="S36" s="183"/>
      <c r="T36" s="239" t="s">
        <v>333</v>
      </c>
      <c r="U36" s="183"/>
      <c r="V36" s="183"/>
      <c r="W36" s="238"/>
      <c r="X36" s="186"/>
      <c r="Y36" s="185"/>
      <c r="Z36" s="239" t="s">
        <v>333</v>
      </c>
      <c r="AA36" s="183"/>
      <c r="AB36" s="183"/>
      <c r="AC36" s="239" t="s">
        <v>372</v>
      </c>
      <c r="AD36" s="184"/>
      <c r="AE36" s="183"/>
      <c r="AF36" s="186"/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10</v>
      </c>
      <c r="BG36" s="240"/>
      <c r="BH36" s="240"/>
      <c r="BI36" s="168"/>
      <c r="BJ36" s="168"/>
      <c r="BK36" s="456"/>
      <c r="BL36" s="183"/>
      <c r="BM36" s="183" t="s">
        <v>377</v>
      </c>
      <c r="BN36" s="183"/>
      <c r="BO36" s="183"/>
      <c r="BP36" s="183"/>
      <c r="BQ36" s="183"/>
      <c r="BR36" s="183"/>
      <c r="BS36" s="185" t="s">
        <v>378</v>
      </c>
      <c r="BT36" s="183"/>
      <c r="BU36" s="183"/>
      <c r="BV36" s="183" t="s">
        <v>377</v>
      </c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239" t="s">
        <v>379</v>
      </c>
      <c r="BN37" s="183"/>
      <c r="BO37" s="183"/>
      <c r="BP37" s="183"/>
      <c r="BQ37" s="183"/>
      <c r="BR37" s="183"/>
      <c r="BS37" s="460" t="s">
        <v>380</v>
      </c>
      <c r="BT37" s="183"/>
      <c r="BU37" s="183"/>
      <c r="BV37" s="239" t="s">
        <v>379</v>
      </c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336</v>
      </c>
      <c r="R38" s="183"/>
      <c r="S38" s="183"/>
      <c r="T38" s="183" t="s">
        <v>210</v>
      </c>
      <c r="U38" s="183"/>
      <c r="V38" s="183"/>
      <c r="W38" s="183"/>
      <c r="X38" s="186"/>
      <c r="Y38" s="185"/>
      <c r="Z38" s="183" t="s">
        <v>210</v>
      </c>
      <c r="AA38" s="183"/>
      <c r="AB38" s="183"/>
      <c r="AC38" s="183" t="s">
        <v>373</v>
      </c>
      <c r="AD38" s="183"/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 t="s">
        <v>381</v>
      </c>
      <c r="BQ38" s="183"/>
      <c r="BR38" s="183"/>
      <c r="BS38" s="187" t="s">
        <v>382</v>
      </c>
      <c r="BT38" s="183"/>
      <c r="BU38" s="183"/>
      <c r="BV38" s="183" t="s">
        <v>383</v>
      </c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7" t="s">
        <v>384</v>
      </c>
      <c r="R39" s="183"/>
      <c r="S39" s="183"/>
      <c r="T39" s="183" t="s">
        <v>224</v>
      </c>
      <c r="U39" s="183"/>
      <c r="V39" s="183"/>
      <c r="W39" s="183"/>
      <c r="X39" s="186"/>
      <c r="Y39" s="185"/>
      <c r="Z39" s="183" t="s">
        <v>224</v>
      </c>
      <c r="AA39" s="183"/>
      <c r="AB39" s="183"/>
      <c r="AC39" s="183" t="s">
        <v>224</v>
      </c>
      <c r="AD39" s="183"/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 t="s">
        <v>385</v>
      </c>
      <c r="BN39" s="183"/>
      <c r="BO39" s="183"/>
      <c r="BP39" s="183" t="s">
        <v>386</v>
      </c>
      <c r="BQ39" s="183"/>
      <c r="BR39" s="183"/>
      <c r="BS39" s="185" t="s">
        <v>387</v>
      </c>
      <c r="BT39" s="183"/>
      <c r="BU39" s="183"/>
      <c r="BV39" s="183" t="s">
        <v>387</v>
      </c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 t="s">
        <v>237</v>
      </c>
      <c r="U40" s="183"/>
      <c r="V40" s="210" t="s">
        <v>388</v>
      </c>
      <c r="W40" s="210"/>
      <c r="X40" s="224"/>
      <c r="Y40" s="209"/>
      <c r="Z40" s="210" t="s">
        <v>237</v>
      </c>
      <c r="AA40" s="210" t="s">
        <v>389</v>
      </c>
      <c r="AB40" s="183"/>
      <c r="AC40" s="210" t="s">
        <v>237</v>
      </c>
      <c r="AD40" s="210"/>
      <c r="AE40" s="210" t="s">
        <v>390</v>
      </c>
      <c r="AF40" s="183"/>
      <c r="AG40" s="209"/>
      <c r="AH40" s="210"/>
      <c r="AI40" s="210"/>
      <c r="AJ40" s="183"/>
      <c r="AK40" s="210"/>
      <c r="AL40" s="210"/>
      <c r="AM40" s="210" t="s">
        <v>217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s">
        <v>391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200.9</v>
      </c>
      <c r="G41" s="247"/>
      <c r="H41" s="247"/>
      <c r="I41" s="247" t="n">
        <v>432.7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10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392</v>
      </c>
      <c r="K43" s="265"/>
      <c r="L43" s="265"/>
      <c r="M43" s="265"/>
      <c r="N43" s="265"/>
      <c r="O43" s="265" t="s">
        <v>393</v>
      </c>
      <c r="P43" s="265"/>
      <c r="Q43" s="265"/>
      <c r="R43" s="265"/>
      <c r="S43" s="265"/>
      <c r="T43" s="265"/>
      <c r="U43" s="266" t="n">
        <v>42</v>
      </c>
      <c r="V43" s="266"/>
      <c r="W43" s="266"/>
      <c r="X43" s="266"/>
      <c r="Y43" s="266" t="n">
        <v>2</v>
      </c>
      <c r="Z43" s="266"/>
      <c r="AA43" s="266"/>
      <c r="AB43" s="266" t="n">
        <v>0</v>
      </c>
      <c r="AC43" s="266"/>
      <c r="AD43" s="266"/>
      <c r="AE43" s="266" t="n">
        <v>4</v>
      </c>
      <c r="AF43" s="266"/>
      <c r="AG43" s="266"/>
      <c r="AH43" s="267" t="n">
        <v>0.145833333333333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394</v>
      </c>
      <c r="K45" s="265"/>
      <c r="L45" s="265"/>
      <c r="M45" s="265"/>
      <c r="N45" s="265"/>
      <c r="O45" s="265" t="s">
        <v>395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0</v>
      </c>
      <c r="AC45" s="266"/>
      <c r="AD45" s="266"/>
      <c r="AE45" s="266" t="n">
        <v>1</v>
      </c>
      <c r="AF45" s="266"/>
      <c r="AG45" s="266"/>
      <c r="AH45" s="267" t="n">
        <v>0.0138888888888889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23.029</v>
      </c>
      <c r="BA47" s="270"/>
      <c r="BB47" s="270"/>
      <c r="BC47" s="271" t="n">
        <v>23.029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 t="s">
        <v>396</v>
      </c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397</v>
      </c>
      <c r="K49" s="283"/>
      <c r="L49" s="283"/>
      <c r="M49" s="283"/>
      <c r="N49" s="283"/>
      <c r="O49" s="284" t="s">
        <v>398</v>
      </c>
      <c r="P49" s="284"/>
      <c r="Q49" s="284"/>
      <c r="R49" s="284"/>
      <c r="S49" s="284"/>
      <c r="T49" s="284"/>
      <c r="U49" s="285" t="n">
        <v>2867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2831</v>
      </c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44" t="s">
        <v>262</v>
      </c>
      <c r="CF50" s="144"/>
      <c r="CG50" s="144"/>
      <c r="CH50" s="144"/>
      <c r="CI50" s="144"/>
      <c r="CJ50" s="144"/>
      <c r="CK50" s="291" t="n">
        <v>6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257</v>
      </c>
      <c r="BJ52" s="301"/>
      <c r="BK52" s="301"/>
      <c r="BL52" s="301"/>
      <c r="BM52" s="301"/>
      <c r="BN52" s="301"/>
      <c r="BO52" s="266" t="n">
        <v>44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0.0416666666666667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269</v>
      </c>
      <c r="AQ54" s="306"/>
      <c r="AR54" s="306"/>
      <c r="AS54" s="306"/>
      <c r="AT54" s="307"/>
      <c r="AV54" s="308" t="n">
        <v>0</v>
      </c>
      <c r="AW54" s="309" t="n">
        <v>0</v>
      </c>
      <c r="AX54" s="310"/>
      <c r="AY54" s="308" t="n">
        <v>0</v>
      </c>
      <c r="AZ54" s="311" t="n">
        <v>0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257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0</v>
      </c>
      <c r="AX57" s="111"/>
      <c r="AY57" s="308" t="n">
        <v>0</v>
      </c>
      <c r="AZ57" s="311" t="n">
        <v>0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32</v>
      </c>
      <c r="C58" s="317"/>
      <c r="D58" s="317"/>
      <c r="E58" s="317"/>
      <c r="F58" s="318" t="n">
        <v>318</v>
      </c>
      <c r="G58" s="318"/>
      <c r="H58" s="318"/>
      <c r="I58" s="318"/>
      <c r="J58" s="42" t="n">
        <v>10.062893081761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257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11</v>
      </c>
      <c r="V59" s="324"/>
      <c r="W59" s="324"/>
      <c r="X59" s="324"/>
      <c r="Y59" s="324"/>
      <c r="Z59" s="324"/>
      <c r="AA59" s="324"/>
      <c r="AB59" s="324"/>
      <c r="AC59" s="326"/>
      <c r="AD59" s="324" t="s">
        <v>277</v>
      </c>
      <c r="AE59" s="324"/>
      <c r="AF59" s="324"/>
      <c r="AG59" s="324"/>
      <c r="AH59" s="324"/>
      <c r="AI59" s="324"/>
      <c r="AJ59" s="324"/>
      <c r="AK59" s="324"/>
      <c r="AL59" s="325" t="n">
        <v>10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399</v>
      </c>
      <c r="O60" s="328"/>
      <c r="P60" s="328"/>
      <c r="Q60" s="328"/>
      <c r="R60" s="328"/>
      <c r="S60" s="328"/>
      <c r="T60" s="328"/>
      <c r="U60" s="329" t="n">
        <v>5</v>
      </c>
      <c r="V60" s="328"/>
      <c r="W60" s="328"/>
      <c r="X60" s="328"/>
      <c r="Y60" s="328"/>
      <c r="Z60" s="328"/>
      <c r="AA60" s="328"/>
      <c r="AB60" s="328"/>
      <c r="AC60" s="330"/>
      <c r="AD60" s="328" t="s">
        <v>351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400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1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4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401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281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14</v>
      </c>
      <c r="L65" s="341"/>
      <c r="M65" s="341"/>
      <c r="N65" s="341"/>
      <c r="O65" s="322" t="s">
        <v>157</v>
      </c>
      <c r="P65" s="43" t="n">
        <v>113</v>
      </c>
      <c r="Q65" s="43"/>
      <c r="R65" s="43"/>
      <c r="S65" s="43"/>
      <c r="T65" s="43" t="n">
        <v>156</v>
      </c>
      <c r="U65" s="43"/>
      <c r="V65" s="43"/>
      <c r="W65" s="43"/>
      <c r="X65" s="342" t="s">
        <v>145</v>
      </c>
      <c r="Y65" s="343" t="n">
        <v>5</v>
      </c>
      <c r="Z65" s="343"/>
      <c r="AA65" s="343"/>
      <c r="AB65" s="343"/>
      <c r="AC65" s="344" t="s">
        <v>261</v>
      </c>
      <c r="AD65" s="342" t="s">
        <v>145</v>
      </c>
      <c r="AE65" s="345" t="n">
        <v>3000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36</v>
      </c>
      <c r="BA65" s="348"/>
      <c r="BB65" s="348"/>
      <c r="BC65" s="348"/>
      <c r="BD65" s="349" t="n">
        <v>0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20</v>
      </c>
      <c r="AL66" s="350"/>
      <c r="AM66" s="350"/>
      <c r="AN66" s="350"/>
      <c r="AO66" s="350"/>
      <c r="AP66" s="351" t="n">
        <v>35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15</v>
      </c>
      <c r="Z68" s="354"/>
      <c r="AA68" s="354"/>
      <c r="AB68" s="354"/>
      <c r="AC68" s="355" t="s">
        <v>261</v>
      </c>
      <c r="AD68" s="353" t="s">
        <v>129</v>
      </c>
      <c r="AE68" s="356" t="n">
        <v>9000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146</v>
      </c>
      <c r="AL69" s="360"/>
      <c r="AM69" s="360"/>
      <c r="AN69" s="360"/>
      <c r="AO69" s="360"/>
      <c r="AP69" s="361" t="n">
        <v>376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3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0</v>
      </c>
      <c r="BT74" s="398"/>
      <c r="BU74" s="398"/>
      <c r="BV74" s="398"/>
      <c r="BW74" s="399" t="s">
        <v>261</v>
      </c>
      <c r="BX74" s="397" t="s">
        <v>129</v>
      </c>
      <c r="BY74" s="398" t="n">
        <v>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23.029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23.029</v>
      </c>
      <c r="P75" s="404"/>
      <c r="Q75" s="404"/>
      <c r="R75" s="404"/>
      <c r="S75" s="405" t="n">
        <f aca="false">BC47</f>
        <v>23.029</v>
      </c>
      <c r="T75" s="405"/>
      <c r="U75" s="405"/>
      <c r="V75" s="405"/>
      <c r="W75" s="403" t="n">
        <f aca="false">K75*$G$73</f>
        <v>0</v>
      </c>
      <c r="X75" s="403"/>
      <c r="Y75" s="403"/>
      <c r="Z75" s="403"/>
      <c r="AA75" s="404" t="n">
        <f aca="false">S75-W75</f>
        <v>23.029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-2307.49731578947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0</v>
      </c>
      <c r="CF75" s="381"/>
      <c r="CG75" s="381"/>
      <c r="CH75" s="381"/>
      <c r="CI75" s="381"/>
      <c r="CJ75" s="410" t="n">
        <v>3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383.112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-25.7165229202037</v>
      </c>
      <c r="P76" s="414"/>
      <c r="Q76" s="414"/>
      <c r="R76" s="414"/>
      <c r="S76" s="415" t="n">
        <f aca="false">G14</f>
        <v>1174.257</v>
      </c>
      <c r="T76" s="415"/>
      <c r="U76" s="415"/>
      <c r="V76" s="415"/>
      <c r="W76" s="413" t="n">
        <f aca="false">K76*$G$73</f>
        <v>1226.48556876061</v>
      </c>
      <c r="X76" s="413"/>
      <c r="Y76" s="413"/>
      <c r="Z76" s="413"/>
      <c r="AA76" s="414" t="n">
        <f aca="false">S76-W76</f>
        <v>-52.2285687606111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-11499.4272105263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402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200.9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58.7947368421053</v>
      </c>
      <c r="P77" s="424"/>
      <c r="Q77" s="424"/>
      <c r="R77" s="424"/>
      <c r="S77" s="425" t="n">
        <f aca="false">I41</f>
        <v>432.7</v>
      </c>
      <c r="T77" s="425"/>
      <c r="U77" s="425"/>
      <c r="V77" s="425"/>
      <c r="W77" s="336" t="n">
        <f aca="false">K77*$G$73</f>
        <v>426.315789473684</v>
      </c>
      <c r="X77" s="336"/>
      <c r="Y77" s="336"/>
      <c r="Z77" s="336"/>
      <c r="AA77" s="424" t="n">
        <f aca="false">S77-W77</f>
        <v>6.38421052631577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-3972.56315789474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B71" activeCellId="0" sqref="AB71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13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5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4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187.883</v>
      </c>
      <c r="E4" s="41"/>
      <c r="F4" s="41"/>
      <c r="G4" s="42" t="n">
        <v>782.98</v>
      </c>
      <c r="H4" s="42"/>
      <c r="I4" s="42"/>
      <c r="J4" s="42"/>
      <c r="K4" s="43" t="s">
        <v>141</v>
      </c>
      <c r="L4" s="43"/>
      <c r="M4" s="43"/>
      <c r="N4" s="44" t="n">
        <v>4</v>
      </c>
      <c r="O4" s="44"/>
      <c r="P4" s="45" t="s">
        <v>403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55</v>
      </c>
      <c r="AM4" s="49"/>
      <c r="AN4" s="49"/>
      <c r="AO4" s="50" t="n">
        <v>0.0833333333333333</v>
      </c>
      <c r="AP4" s="50"/>
      <c r="AQ4" s="50"/>
      <c r="AR4" s="50" t="n">
        <v>0.0763888888888889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5839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13</v>
      </c>
      <c r="L5" s="55"/>
      <c r="M5" s="55"/>
      <c r="N5" s="44"/>
      <c r="O5" s="44"/>
      <c r="P5" s="56" t="s">
        <v>404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2</v>
      </c>
      <c r="AC5" s="57"/>
      <c r="AD5" s="58" t="s">
        <v>147</v>
      </c>
      <c r="AE5" s="58"/>
      <c r="AF5" s="59" t="s">
        <v>405</v>
      </c>
      <c r="AG5" s="59"/>
      <c r="AH5" s="59"/>
      <c r="AI5" s="59"/>
      <c r="AJ5" s="60" t="n">
        <v>1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SUM('1日:4日'!ax4)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SUM('1日:4日'!bf4)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SUM('1日:4日'!bo4)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SUM('1日:4日'!bw4)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406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1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/>
      <c r="AG7" s="65"/>
      <c r="AH7" s="65"/>
      <c r="AI7" s="65"/>
      <c r="AJ7" s="66"/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/>
      <c r="AG8" s="85"/>
      <c r="AH8" s="85"/>
      <c r="AI8" s="85"/>
      <c r="AJ8" s="86"/>
      <c r="AK8" s="86"/>
      <c r="AL8" s="87" t="n">
        <v>2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60</v>
      </c>
      <c r="BE8" s="90"/>
      <c r="BF8" s="90"/>
      <c r="BG8" s="90"/>
      <c r="BH8" s="91"/>
      <c r="BI8" s="92" t="n">
        <v>993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197.308</v>
      </c>
      <c r="E9" s="42"/>
      <c r="F9" s="42"/>
      <c r="G9" s="42" t="n">
        <v>776.468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407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20</v>
      </c>
      <c r="AM9" s="49"/>
      <c r="AN9" s="49"/>
      <c r="AO9" s="50" t="n">
        <v>0.0416666666666667</v>
      </c>
      <c r="AP9" s="50"/>
      <c r="AQ9" s="50"/>
      <c r="AR9" s="50" t="n">
        <v>0.0833333333333333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5</v>
      </c>
      <c r="M10" s="102"/>
      <c r="N10" s="44"/>
      <c r="O10" s="44"/>
      <c r="P10" s="56" t="s">
        <v>403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59"/>
      <c r="AG10" s="59"/>
      <c r="AH10" s="59"/>
      <c r="AI10" s="59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404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65"/>
      <c r="AG11" s="65"/>
      <c r="AH11" s="65"/>
      <c r="AI11" s="65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582</v>
      </c>
      <c r="BE11" s="90"/>
      <c r="BF11" s="90"/>
      <c r="BG11" s="90"/>
      <c r="BH11" s="91"/>
      <c r="BI11" s="92" t="n">
        <v>822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 t="s">
        <v>406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65"/>
      <c r="AG12" s="65"/>
      <c r="AH12" s="65"/>
      <c r="AI12" s="65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5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385.191</v>
      </c>
      <c r="E14" s="113"/>
      <c r="F14" s="73" t="s">
        <v>173</v>
      </c>
      <c r="G14" s="113" t="n">
        <v>1559.448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1039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45072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390</v>
      </c>
      <c r="AN14" s="275"/>
      <c r="AO14" s="122" t="s">
        <v>157</v>
      </c>
      <c r="AP14" s="123" t="s">
        <v>179</v>
      </c>
      <c r="AQ14" s="123"/>
      <c r="AR14" s="124" t="n">
        <v>98.7669230769231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0</v>
      </c>
      <c r="BE14" s="90"/>
      <c r="BF14" s="90"/>
      <c r="BG14" s="90"/>
      <c r="BH14" s="91"/>
      <c r="BI14" s="92" t="n">
        <v>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259</v>
      </c>
      <c r="BW14" s="421"/>
      <c r="BX14" s="421"/>
      <c r="BY14" s="421"/>
      <c r="BZ14" s="421"/>
      <c r="CA14" s="421" t="s">
        <v>408</v>
      </c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409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 t="s">
        <v>410</v>
      </c>
      <c r="CJ15" s="297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55.5</v>
      </c>
      <c r="AM16" s="336"/>
      <c r="AN16" s="336"/>
      <c r="AO16" s="336"/>
      <c r="AP16" s="135" t="n">
        <v>575.3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 t="s">
        <v>411</v>
      </c>
      <c r="BW16" s="222"/>
      <c r="BX16" s="222"/>
      <c r="BY16" s="222"/>
      <c r="BZ16" s="222"/>
      <c r="CA16" s="222"/>
      <c r="CB16" s="222"/>
      <c r="CC16" s="222"/>
      <c r="CD16" s="222"/>
      <c r="CE16" s="222"/>
      <c r="CF16" s="438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412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329.691</v>
      </c>
      <c r="AM18" s="141"/>
      <c r="AN18" s="141"/>
      <c r="AO18" s="141"/>
      <c r="AP18" s="135" t="n">
        <v>984.148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23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9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37</v>
      </c>
      <c r="AO19" s="150"/>
      <c r="AP19" s="440" t="s">
        <v>174</v>
      </c>
      <c r="AQ19" s="440"/>
      <c r="AR19" s="441" t="n">
        <v>48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227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59</v>
      </c>
      <c r="G23" s="172"/>
      <c r="H23" s="172"/>
      <c r="I23" s="42" t="n">
        <v>176.9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10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6"/>
      <c r="AD23" s="176"/>
      <c r="AE23" s="176"/>
      <c r="AF23" s="177"/>
      <c r="AG23" s="178"/>
      <c r="AH23" s="174"/>
      <c r="AI23" s="174"/>
      <c r="AJ23" s="174"/>
      <c r="AK23" s="174"/>
      <c r="AL23" s="174"/>
      <c r="AM23" s="174"/>
      <c r="AN23" s="443"/>
      <c r="AO23" s="179" t="n">
        <v>0.566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/>
      <c r="CA23" s="59"/>
      <c r="CB23" s="59"/>
      <c r="CC23" s="59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164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183"/>
      <c r="Y24" s="185"/>
      <c r="Z24" s="183"/>
      <c r="AA24" s="183"/>
      <c r="AB24" s="183"/>
      <c r="AC24" s="184"/>
      <c r="AD24" s="239" t="s">
        <v>372</v>
      </c>
      <c r="AE24" s="183"/>
      <c r="AF24" s="186"/>
      <c r="AG24" s="187" t="s">
        <v>334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65"/>
      <c r="CA24" s="65"/>
      <c r="CB24" s="65"/>
      <c r="CC24" s="65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65"/>
      <c r="CA25" s="65"/>
      <c r="CB25" s="65"/>
      <c r="CC25" s="65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369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 t="s">
        <v>211</v>
      </c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 t="s">
        <v>212</v>
      </c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/>
      <c r="T28" s="183"/>
      <c r="U28" s="210"/>
      <c r="V28" s="183" t="s">
        <v>413</v>
      </c>
      <c r="W28" s="210"/>
      <c r="X28" s="183"/>
      <c r="Y28" s="185"/>
      <c r="Z28" s="210"/>
      <c r="AA28" s="210"/>
      <c r="AB28" s="210"/>
      <c r="AC28" s="183"/>
      <c r="AD28" s="210" t="s">
        <v>216</v>
      </c>
      <c r="AE28" s="183" t="s">
        <v>413</v>
      </c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/>
      <c r="CA28" s="59"/>
      <c r="CB28" s="59"/>
      <c r="CC28" s="59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95.5</v>
      </c>
      <c r="G29" s="172"/>
      <c r="H29" s="172"/>
      <c r="I29" s="42" t="n">
        <v>308.5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14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 t="s">
        <v>206</v>
      </c>
      <c r="AI29" s="216"/>
      <c r="AJ29" s="216"/>
      <c r="AK29" s="216"/>
      <c r="AL29" s="216"/>
      <c r="AM29" s="216"/>
      <c r="AN29" s="217"/>
      <c r="AO29" s="179" t="n">
        <v>0.4028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65"/>
      <c r="CA29" s="65"/>
      <c r="CB29" s="65"/>
      <c r="CC29" s="65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380</v>
      </c>
      <c r="M30" s="181"/>
      <c r="N30" s="181"/>
      <c r="O30" s="44"/>
      <c r="P30" s="44"/>
      <c r="Q30" s="187" t="s">
        <v>372</v>
      </c>
      <c r="R30" s="183"/>
      <c r="S30" s="239" t="s">
        <v>372</v>
      </c>
      <c r="T30" s="183"/>
      <c r="U30" s="183"/>
      <c r="V30" s="239" t="s">
        <v>372</v>
      </c>
      <c r="W30" s="183"/>
      <c r="X30" s="186"/>
      <c r="Y30" s="185"/>
      <c r="Z30" s="183" t="s">
        <v>208</v>
      </c>
      <c r="AA30" s="183"/>
      <c r="AB30" s="183"/>
      <c r="AC30" s="183" t="s">
        <v>208</v>
      </c>
      <c r="AD30" s="183"/>
      <c r="AE30" s="183"/>
      <c r="AF30" s="186"/>
      <c r="AG30" s="185"/>
      <c r="AH30" s="183" t="s">
        <v>208</v>
      </c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65"/>
      <c r="CA30" s="65"/>
      <c r="CB30" s="65"/>
      <c r="CC30" s="65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373</v>
      </c>
      <c r="R32" s="183"/>
      <c r="S32" s="183" t="s">
        <v>336</v>
      </c>
      <c r="T32" s="183"/>
      <c r="U32" s="183"/>
      <c r="V32" s="183" t="s">
        <v>211</v>
      </c>
      <c r="W32" s="183"/>
      <c r="X32" s="186"/>
      <c r="Y32" s="185"/>
      <c r="Z32" s="183" t="s">
        <v>369</v>
      </c>
      <c r="AA32" s="183"/>
      <c r="AB32" s="183"/>
      <c r="AC32" s="183" t="s">
        <v>210</v>
      </c>
      <c r="AD32" s="183"/>
      <c r="AE32" s="183"/>
      <c r="AF32" s="186"/>
      <c r="AG32" s="185"/>
      <c r="AH32" s="183" t="s">
        <v>210</v>
      </c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212</v>
      </c>
      <c r="R33" s="183"/>
      <c r="S33" s="183" t="s">
        <v>212</v>
      </c>
      <c r="T33" s="183"/>
      <c r="U33" s="183"/>
      <c r="V33" s="183" t="s">
        <v>212</v>
      </c>
      <c r="W33" s="183"/>
      <c r="X33" s="186"/>
      <c r="Y33" s="185"/>
      <c r="Z33" s="183" t="s">
        <v>212</v>
      </c>
      <c r="AA33" s="183"/>
      <c r="AB33" s="183"/>
      <c r="AC33" s="183" t="s">
        <v>212</v>
      </c>
      <c r="AD33" s="183"/>
      <c r="AE33" s="183"/>
      <c r="AF33" s="186"/>
      <c r="AG33" s="185"/>
      <c r="AH33" s="239" t="s">
        <v>384</v>
      </c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/>
      <c r="V34" s="210" t="s">
        <v>225</v>
      </c>
      <c r="W34" s="210" t="s">
        <v>217</v>
      </c>
      <c r="X34" s="224"/>
      <c r="Y34" s="209"/>
      <c r="Z34" s="210" t="s">
        <v>225</v>
      </c>
      <c r="AA34" s="210"/>
      <c r="AB34" s="210"/>
      <c r="AC34" s="210" t="s">
        <v>225</v>
      </c>
      <c r="AD34" s="210"/>
      <c r="AE34" s="210" t="s">
        <v>414</v>
      </c>
      <c r="AF34" s="224"/>
      <c r="AG34" s="209"/>
      <c r="AH34" s="210" t="s">
        <v>225</v>
      </c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66.6</v>
      </c>
      <c r="G35" s="172"/>
      <c r="H35" s="172"/>
      <c r="I35" s="42" t="n">
        <v>168.4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14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0.3264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19.95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463"/>
      <c r="BL35" s="464"/>
      <c r="BM35" s="464"/>
      <c r="BN35" s="464"/>
      <c r="BO35" s="464"/>
      <c r="BP35" s="465"/>
      <c r="BQ35" s="464"/>
      <c r="BR35" s="464"/>
      <c r="BS35" s="463"/>
      <c r="BT35" s="459" t="s">
        <v>377</v>
      </c>
      <c r="BU35" s="459"/>
      <c r="BV35" s="216"/>
      <c r="BW35" s="459"/>
      <c r="BX35" s="459"/>
      <c r="BY35" s="464"/>
      <c r="BZ35" s="466"/>
      <c r="CA35" s="463"/>
      <c r="CB35" s="464"/>
      <c r="CC35" s="464"/>
      <c r="CD35" s="464"/>
      <c r="CE35" s="465"/>
      <c r="CF35" s="464"/>
      <c r="CG35" s="464"/>
      <c r="CH35" s="466"/>
      <c r="CI35" s="179" t="n">
        <v>0.75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372</v>
      </c>
      <c r="R36" s="183"/>
      <c r="S36" s="183"/>
      <c r="T36" s="183"/>
      <c r="U36" s="183"/>
      <c r="V36" s="183" t="s">
        <v>208</v>
      </c>
      <c r="W36" s="238"/>
      <c r="X36" s="186"/>
      <c r="Y36" s="185"/>
      <c r="Z36" s="183"/>
      <c r="AA36" s="239" t="s">
        <v>372</v>
      </c>
      <c r="AB36" s="183"/>
      <c r="AC36" s="183"/>
      <c r="AD36" s="184"/>
      <c r="AE36" s="183"/>
      <c r="AF36" s="186"/>
      <c r="AG36" s="185"/>
      <c r="AH36" s="183"/>
      <c r="AI36" s="183"/>
      <c r="AJ36" s="239" t="s">
        <v>372</v>
      </c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239" t="s">
        <v>379</v>
      </c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183"/>
      <c r="BO37" s="183"/>
      <c r="BP37" s="183"/>
      <c r="BQ37" s="183"/>
      <c r="BR37" s="183"/>
      <c r="BS37" s="185"/>
      <c r="BT37" s="183" t="s">
        <v>383</v>
      </c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373</v>
      </c>
      <c r="R38" s="183"/>
      <c r="S38" s="183"/>
      <c r="T38" s="183"/>
      <c r="U38" s="183"/>
      <c r="V38" s="183" t="s">
        <v>369</v>
      </c>
      <c r="W38" s="183"/>
      <c r="X38" s="186"/>
      <c r="Y38" s="185"/>
      <c r="Z38" s="183"/>
      <c r="AA38" s="183" t="s">
        <v>211</v>
      </c>
      <c r="AB38" s="183"/>
      <c r="AC38" s="183"/>
      <c r="AD38" s="183"/>
      <c r="AE38" s="183"/>
      <c r="AF38" s="183"/>
      <c r="AG38" s="185"/>
      <c r="AH38" s="183"/>
      <c r="AI38" s="183"/>
      <c r="AJ38" s="183" t="s">
        <v>222</v>
      </c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 t="s">
        <v>387</v>
      </c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/>
      <c r="U39" s="183"/>
      <c r="V39" s="183" t="s">
        <v>224</v>
      </c>
      <c r="W39" s="183"/>
      <c r="X39" s="186"/>
      <c r="Y39" s="185"/>
      <c r="Z39" s="183"/>
      <c r="AA39" s="183" t="s">
        <v>224</v>
      </c>
      <c r="AB39" s="183"/>
      <c r="AC39" s="183"/>
      <c r="AD39" s="183"/>
      <c r="AE39" s="183"/>
      <c r="AF39" s="183"/>
      <c r="AG39" s="185"/>
      <c r="AH39" s="183"/>
      <c r="AI39" s="183"/>
      <c r="AJ39" s="183" t="s">
        <v>224</v>
      </c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 t="s">
        <v>414</v>
      </c>
      <c r="U40" s="183"/>
      <c r="V40" s="210" t="s">
        <v>237</v>
      </c>
      <c r="W40" s="210" t="s">
        <v>416</v>
      </c>
      <c r="X40" s="224"/>
      <c r="Y40" s="209"/>
      <c r="Z40" s="210"/>
      <c r="AA40" s="210" t="s">
        <v>237</v>
      </c>
      <c r="AB40" s="183"/>
      <c r="AC40" s="210"/>
      <c r="AD40" s="210"/>
      <c r="AE40" s="210" t="s">
        <v>417</v>
      </c>
      <c r="AF40" s="183"/>
      <c r="AG40" s="209"/>
      <c r="AH40" s="210"/>
      <c r="AI40" s="210"/>
      <c r="AJ40" s="183" t="s">
        <v>237</v>
      </c>
      <c r="AK40" s="210"/>
      <c r="AL40" s="210"/>
      <c r="AM40" s="210" t="s">
        <v>417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85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221.1</v>
      </c>
      <c r="G41" s="247"/>
      <c r="H41" s="247"/>
      <c r="I41" s="247" t="n">
        <v>653.8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2400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418</v>
      </c>
      <c r="K43" s="265"/>
      <c r="L43" s="265"/>
      <c r="M43" s="265"/>
      <c r="N43" s="265"/>
      <c r="O43" s="265" t="s">
        <v>419</v>
      </c>
      <c r="P43" s="265"/>
      <c r="Q43" s="265"/>
      <c r="R43" s="265"/>
      <c r="S43" s="265"/>
      <c r="T43" s="265"/>
      <c r="U43" s="266" t="n">
        <v>67</v>
      </c>
      <c r="V43" s="266"/>
      <c r="W43" s="266"/>
      <c r="X43" s="266"/>
      <c r="Y43" s="266" t="n">
        <v>2</v>
      </c>
      <c r="Z43" s="266"/>
      <c r="AA43" s="266"/>
      <c r="AB43" s="266" t="n">
        <v>0</v>
      </c>
      <c r="AC43" s="266"/>
      <c r="AD43" s="266"/>
      <c r="AE43" s="266" t="n">
        <v>2</v>
      </c>
      <c r="AF43" s="266"/>
      <c r="AG43" s="266"/>
      <c r="AH43" s="267" t="n">
        <v>0.0555555555555556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420</v>
      </c>
      <c r="K45" s="265"/>
      <c r="L45" s="265"/>
      <c r="M45" s="265"/>
      <c r="N45" s="265"/>
      <c r="O45" s="265" t="s">
        <v>421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3</v>
      </c>
      <c r="Z45" s="266"/>
      <c r="AA45" s="266"/>
      <c r="AB45" s="266" t="n">
        <v>0</v>
      </c>
      <c r="AC45" s="266"/>
      <c r="AD45" s="266"/>
      <c r="AE45" s="266" t="n">
        <v>4</v>
      </c>
      <c r="AF45" s="266"/>
      <c r="AG45" s="266"/>
      <c r="AH45" s="267" t="n">
        <v>0.0972222222222222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19.95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 t="s">
        <v>422</v>
      </c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423</v>
      </c>
      <c r="K49" s="283"/>
      <c r="L49" s="283"/>
      <c r="M49" s="283"/>
      <c r="N49" s="283"/>
      <c r="O49" s="284" t="s">
        <v>424</v>
      </c>
      <c r="P49" s="284"/>
      <c r="Q49" s="284"/>
      <c r="R49" s="284"/>
      <c r="S49" s="284"/>
      <c r="T49" s="284"/>
      <c r="U49" s="285" t="n">
        <v>3194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4540</v>
      </c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44" t="s">
        <v>262</v>
      </c>
      <c r="CF50" s="144"/>
      <c r="CG50" s="144"/>
      <c r="CH50" s="144"/>
      <c r="CI50" s="144"/>
      <c r="CJ50" s="144"/>
      <c r="CK50" s="291" t="n">
        <v>10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425</v>
      </c>
      <c r="BE52" s="301"/>
      <c r="BF52" s="301"/>
      <c r="BG52" s="301"/>
      <c r="BH52" s="301"/>
      <c r="BI52" s="301" t="s">
        <v>425</v>
      </c>
      <c r="BJ52" s="301"/>
      <c r="BK52" s="301"/>
      <c r="BL52" s="301"/>
      <c r="BM52" s="301"/>
      <c r="BN52" s="301"/>
      <c r="BO52" s="266" t="n">
        <v>2</v>
      </c>
      <c r="BP52" s="266"/>
      <c r="BQ52" s="266"/>
      <c r="BR52" s="266"/>
      <c r="BS52" s="266" t="n">
        <v>3</v>
      </c>
      <c r="BT52" s="266"/>
      <c r="BU52" s="266"/>
      <c r="BV52" s="266" t="n">
        <v>2</v>
      </c>
      <c r="BW52" s="266"/>
      <c r="BX52" s="266"/>
      <c r="BY52" s="266" t="n">
        <v>2</v>
      </c>
      <c r="BZ52" s="266"/>
      <c r="CA52" s="266"/>
      <c r="CB52" s="267" t="n">
        <v>0.104166666666667</v>
      </c>
      <c r="CC52" s="267"/>
      <c r="CD52" s="267"/>
      <c r="CE52" s="267" t="n">
        <v>0.4375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269</v>
      </c>
      <c r="AQ54" s="306"/>
      <c r="AR54" s="306"/>
      <c r="AS54" s="306"/>
      <c r="AT54" s="307"/>
      <c r="AV54" s="308" t="n">
        <v>1636</v>
      </c>
      <c r="AW54" s="309" t="n">
        <v>1636</v>
      </c>
      <c r="AX54" s="310"/>
      <c r="AY54" s="308" t="n">
        <v>28.706625</v>
      </c>
      <c r="AZ54" s="311" t="n">
        <v>28.706625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426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2</v>
      </c>
      <c r="BW55" s="266"/>
      <c r="BX55" s="266"/>
      <c r="BY55" s="266" t="n">
        <v>1</v>
      </c>
      <c r="BZ55" s="266"/>
      <c r="CA55" s="266"/>
      <c r="CB55" s="267" t="n">
        <v>0.0555555555555556</v>
      </c>
      <c r="CC55" s="267"/>
      <c r="CD55" s="267"/>
      <c r="CE55" s="267" t="n">
        <v>0.125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466</v>
      </c>
      <c r="AW57" s="286" t="n">
        <v>466</v>
      </c>
      <c r="AX57" s="111"/>
      <c r="AY57" s="308" t="n">
        <v>8.79525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21</v>
      </c>
      <c r="C58" s="317"/>
      <c r="D58" s="317"/>
      <c r="E58" s="317"/>
      <c r="F58" s="318" t="n">
        <v>360</v>
      </c>
      <c r="G58" s="318"/>
      <c r="H58" s="318"/>
      <c r="I58" s="318"/>
      <c r="J58" s="42" t="n">
        <v>5.83333333333333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427</v>
      </c>
      <c r="BE58" s="301"/>
      <c r="BF58" s="301"/>
      <c r="BG58" s="301"/>
      <c r="BH58" s="301"/>
      <c r="BI58" s="301" t="s">
        <v>427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13</v>
      </c>
      <c r="V59" s="324" t="s">
        <v>428</v>
      </c>
      <c r="W59" s="324"/>
      <c r="X59" s="324"/>
      <c r="Y59" s="324"/>
      <c r="Z59" s="324"/>
      <c r="AA59" s="324"/>
      <c r="AB59" s="324"/>
      <c r="AC59" s="326" t="n">
        <v>1</v>
      </c>
      <c r="AD59" s="324" t="s">
        <v>351</v>
      </c>
      <c r="AE59" s="324"/>
      <c r="AF59" s="324"/>
      <c r="AG59" s="324"/>
      <c r="AH59" s="324"/>
      <c r="AI59" s="324"/>
      <c r="AJ59" s="324"/>
      <c r="AK59" s="324"/>
      <c r="AL59" s="325" t="n">
        <v>2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429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3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430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348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281</v>
      </c>
      <c r="O63" s="340"/>
      <c r="P63" s="340"/>
      <c r="Q63" s="340"/>
      <c r="R63" s="340"/>
      <c r="S63" s="340"/>
      <c r="T63" s="340"/>
      <c r="U63" s="338" t="n">
        <v>1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5</v>
      </c>
      <c r="H65" s="93"/>
      <c r="I65" s="93"/>
      <c r="J65" s="322" t="s">
        <v>157</v>
      </c>
      <c r="K65" s="341" t="n">
        <v>19</v>
      </c>
      <c r="L65" s="341"/>
      <c r="M65" s="341"/>
      <c r="N65" s="341"/>
      <c r="O65" s="322" t="s">
        <v>157</v>
      </c>
      <c r="P65" s="43" t="n">
        <v>180</v>
      </c>
      <c r="Q65" s="43"/>
      <c r="R65" s="43"/>
      <c r="S65" s="43"/>
      <c r="T65" s="43" t="n">
        <v>245</v>
      </c>
      <c r="U65" s="43"/>
      <c r="V65" s="43"/>
      <c r="W65" s="43"/>
      <c r="X65" s="342" t="s">
        <v>145</v>
      </c>
      <c r="Y65" s="343" t="n">
        <v>8</v>
      </c>
      <c r="Z65" s="343"/>
      <c r="AA65" s="343"/>
      <c r="AB65" s="343"/>
      <c r="AC65" s="344" t="s">
        <v>261</v>
      </c>
      <c r="AD65" s="342" t="s">
        <v>145</v>
      </c>
      <c r="AE65" s="345" t="n">
        <v>4800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9</v>
      </c>
      <c r="AW65" s="347"/>
      <c r="AX65" s="347"/>
      <c r="AY65" s="347"/>
      <c r="AZ65" s="348" t="n">
        <v>40</v>
      </c>
      <c r="BA65" s="348"/>
      <c r="BB65" s="348"/>
      <c r="BC65" s="348"/>
      <c r="BD65" s="349" t="n">
        <v>22.5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49</v>
      </c>
      <c r="AL66" s="350"/>
      <c r="AM66" s="350"/>
      <c r="AN66" s="350"/>
      <c r="AO66" s="350"/>
      <c r="AP66" s="351" t="n">
        <v>84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9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23</v>
      </c>
      <c r="Z68" s="354"/>
      <c r="AA68" s="354"/>
      <c r="AB68" s="354"/>
      <c r="AC68" s="355" t="s">
        <v>261</v>
      </c>
      <c r="AD68" s="353" t="s">
        <v>129</v>
      </c>
      <c r="AE68" s="356" t="n">
        <v>13800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190</v>
      </c>
      <c r="AL69" s="360"/>
      <c r="AM69" s="360"/>
      <c r="AN69" s="360"/>
      <c r="AO69" s="360"/>
      <c r="AP69" s="361" t="n">
        <v>566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6</v>
      </c>
      <c r="BK72" s="374"/>
      <c r="BL72" s="374"/>
      <c r="BM72" s="375" t="s">
        <v>261</v>
      </c>
      <c r="BN72" s="374" t="n">
        <v>6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4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0</v>
      </c>
      <c r="BT74" s="398"/>
      <c r="BU74" s="398"/>
      <c r="BV74" s="398"/>
      <c r="BW74" s="399" t="s">
        <v>261</v>
      </c>
      <c r="BX74" s="397" t="s">
        <v>129</v>
      </c>
      <c r="BY74" s="398" t="n">
        <v>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19.95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-91.0274436090226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K75*$G$73</f>
        <v>443.90977443609</v>
      </c>
      <c r="X75" s="403"/>
      <c r="Y75" s="403"/>
      <c r="Z75" s="403"/>
      <c r="AA75" s="404" t="n">
        <f aca="false">S75-W75</f>
        <v>-400.93077443609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36</v>
      </c>
      <c r="CF75" s="381"/>
      <c r="CG75" s="381"/>
      <c r="CH75" s="381"/>
      <c r="CI75" s="381"/>
      <c r="CJ75" s="410" t="n">
        <v>39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385.191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-23.6375229202038</v>
      </c>
      <c r="P76" s="414"/>
      <c r="Q76" s="414"/>
      <c r="R76" s="414"/>
      <c r="S76" s="415" t="n">
        <f aca="false">G14</f>
        <v>1559.448</v>
      </c>
      <c r="T76" s="415"/>
      <c r="U76" s="415"/>
      <c r="V76" s="415"/>
      <c r="W76" s="413" t="n">
        <f aca="false">K76*$G$73</f>
        <v>1635.31409168082</v>
      </c>
      <c r="X76" s="413"/>
      <c r="Y76" s="413"/>
      <c r="Z76" s="413"/>
      <c r="AA76" s="414" t="n">
        <f aca="false">S76-W76</f>
        <v>-75.8660916808149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-11114.2362105263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432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221.1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78.9947368421053</v>
      </c>
      <c r="P77" s="424"/>
      <c r="Q77" s="424"/>
      <c r="R77" s="424"/>
      <c r="S77" s="425" t="n">
        <f aca="false">I41</f>
        <v>653.8</v>
      </c>
      <c r="T77" s="425"/>
      <c r="U77" s="425"/>
      <c r="V77" s="425"/>
      <c r="W77" s="336" t="n">
        <f aca="false">K77*$G$73</f>
        <v>568.421052631579</v>
      </c>
      <c r="X77" s="336"/>
      <c r="Y77" s="336"/>
      <c r="Z77" s="336"/>
      <c r="AA77" s="424" t="n">
        <f aca="false">S77-W77</f>
        <v>85.378947368421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-3751.46315789474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K77" activeCellId="0" sqref="K77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10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7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5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198.932</v>
      </c>
      <c r="E4" s="41"/>
      <c r="F4" s="41"/>
      <c r="G4" s="42" t="n">
        <v>981.912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433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60</v>
      </c>
      <c r="AM4" s="49"/>
      <c r="AN4" s="49"/>
      <c r="AO4" s="50" t="n">
        <v>0.0416666666666667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9280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10</v>
      </c>
      <c r="L5" s="55"/>
      <c r="M5" s="55"/>
      <c r="N5" s="44"/>
      <c r="O5" s="44"/>
      <c r="P5" s="56" t="s">
        <v>434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5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SUM('1日:5日'!ax4)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SUM('1日:5日'!bf4)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SUM('1日:5日'!bo4)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SUM('1日:5日'!bw4)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467" t="s">
        <v>193</v>
      </c>
      <c r="AG6" s="467"/>
      <c r="AH6" s="467"/>
      <c r="AI6" s="467"/>
      <c r="AJ6" s="66" t="n">
        <v>2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1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/>
      <c r="AG8" s="85"/>
      <c r="AH8" s="85"/>
      <c r="AI8" s="85"/>
      <c r="AJ8" s="86"/>
      <c r="AK8" s="86"/>
      <c r="AL8" s="87" t="n">
        <v>5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461</v>
      </c>
      <c r="BE8" s="90"/>
      <c r="BF8" s="90"/>
      <c r="BG8" s="90"/>
      <c r="BH8" s="91"/>
      <c r="BI8" s="92" t="n">
        <v>1454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202.384</v>
      </c>
      <c r="E9" s="42"/>
      <c r="F9" s="42"/>
      <c r="G9" s="42" t="n">
        <v>978.852</v>
      </c>
      <c r="H9" s="42"/>
      <c r="I9" s="42"/>
      <c r="J9" s="42"/>
      <c r="K9" s="95" t="s">
        <v>164</v>
      </c>
      <c r="L9" s="95"/>
      <c r="M9" s="95"/>
      <c r="N9" s="44" t="n">
        <v>1</v>
      </c>
      <c r="O9" s="44"/>
      <c r="P9" s="45" t="s">
        <v>433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20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7</v>
      </c>
      <c r="M10" s="102"/>
      <c r="N10" s="44"/>
      <c r="O10" s="44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59"/>
      <c r="AG10" s="59"/>
      <c r="AH10" s="59"/>
      <c r="AI10" s="59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357</v>
      </c>
      <c r="BE11" s="90"/>
      <c r="BF11" s="90"/>
      <c r="BG11" s="90"/>
      <c r="BH11" s="91"/>
      <c r="BI11" s="92" t="n">
        <v>1179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7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401.316</v>
      </c>
      <c r="E14" s="113"/>
      <c r="F14" s="73" t="s">
        <v>173</v>
      </c>
      <c r="G14" s="113" t="n">
        <v>1960.764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2680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47752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413</v>
      </c>
      <c r="AN14" s="275"/>
      <c r="AO14" s="122" t="s">
        <v>157</v>
      </c>
      <c r="AP14" s="123" t="s">
        <v>179</v>
      </c>
      <c r="AQ14" s="123"/>
      <c r="AR14" s="124" t="n">
        <v>97.1709443099274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347</v>
      </c>
      <c r="BE14" s="90"/>
      <c r="BF14" s="90"/>
      <c r="BG14" s="90"/>
      <c r="BH14" s="91"/>
      <c r="BI14" s="92" t="n">
        <v>347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259</v>
      </c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0" t="s">
        <v>435</v>
      </c>
      <c r="CJ15" s="297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393</v>
      </c>
      <c r="AM16" s="336"/>
      <c r="AN16" s="336"/>
      <c r="AO16" s="336"/>
      <c r="AP16" s="135" t="n">
        <v>968.3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438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8.31600000000003</v>
      </c>
      <c r="AM18" s="141"/>
      <c r="AN18" s="141"/>
      <c r="AO18" s="141"/>
      <c r="AP18" s="135" t="n">
        <v>992.464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26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30</v>
      </c>
      <c r="AG19" s="150"/>
      <c r="AH19" s="149" t="s">
        <v>194</v>
      </c>
      <c r="AI19" s="149"/>
      <c r="AJ19" s="150" t="n">
        <v>2</v>
      </c>
      <c r="AK19" s="150"/>
      <c r="AL19" s="151" t="s">
        <v>195</v>
      </c>
      <c r="AM19" s="151"/>
      <c r="AN19" s="150" t="n">
        <v>31</v>
      </c>
      <c r="AO19" s="150"/>
      <c r="AP19" s="440" t="s">
        <v>174</v>
      </c>
      <c r="AQ19" s="440"/>
      <c r="AR19" s="441" t="n">
        <v>63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290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27.8</v>
      </c>
      <c r="G23" s="172"/>
      <c r="H23" s="172"/>
      <c r="I23" s="42" t="n">
        <v>204.7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3</v>
      </c>
      <c r="Q23" s="297"/>
      <c r="R23" s="176"/>
      <c r="S23" s="176"/>
      <c r="T23" s="176"/>
      <c r="U23" s="176"/>
      <c r="V23" s="176"/>
      <c r="W23" s="176" t="s">
        <v>206</v>
      </c>
      <c r="X23" s="176"/>
      <c r="Y23" s="178"/>
      <c r="Z23" s="174"/>
      <c r="AA23" s="174"/>
      <c r="AB23" s="174"/>
      <c r="AC23" s="174"/>
      <c r="AD23" s="174"/>
      <c r="AE23" s="174"/>
      <c r="AF23" s="443"/>
      <c r="AG23" s="178"/>
      <c r="AH23" s="174"/>
      <c r="AI23" s="174"/>
      <c r="AJ23" s="174"/>
      <c r="AK23" s="174"/>
      <c r="AL23" s="174"/>
      <c r="AM23" s="174"/>
      <c r="AN23" s="443"/>
      <c r="AO23" s="179" t="n">
        <v>0.7882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/>
      <c r="CA23" s="59"/>
      <c r="CB23" s="59"/>
      <c r="CC23" s="59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164</v>
      </c>
      <c r="M24" s="181"/>
      <c r="N24" s="181"/>
      <c r="O24" s="44"/>
      <c r="P24" s="44"/>
      <c r="Q24" s="456" t="s">
        <v>208</v>
      </c>
      <c r="R24" s="183"/>
      <c r="S24" s="457" t="s">
        <v>372</v>
      </c>
      <c r="T24" s="183"/>
      <c r="U24" s="183"/>
      <c r="V24" s="184"/>
      <c r="W24" s="239" t="s">
        <v>372</v>
      </c>
      <c r="X24" s="183"/>
      <c r="Y24" s="185"/>
      <c r="Z24" s="239" t="s">
        <v>436</v>
      </c>
      <c r="AA24" s="183"/>
      <c r="AB24" s="183"/>
      <c r="AC24" s="184"/>
      <c r="AD24" s="183"/>
      <c r="AE24" s="183"/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211</v>
      </c>
      <c r="R26" s="183"/>
      <c r="S26" s="183" t="s">
        <v>373</v>
      </c>
      <c r="T26" s="183"/>
      <c r="U26" s="183"/>
      <c r="V26" s="183"/>
      <c r="W26" s="183" t="s">
        <v>373</v>
      </c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 t="s">
        <v>212</v>
      </c>
      <c r="T27" s="183"/>
      <c r="U27" s="183"/>
      <c r="V27" s="183"/>
      <c r="W27" s="239" t="s">
        <v>437</v>
      </c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 t="s">
        <v>216</v>
      </c>
      <c r="T28" s="183" t="s">
        <v>438</v>
      </c>
      <c r="U28" s="210"/>
      <c r="V28" s="183"/>
      <c r="W28" s="210" t="s">
        <v>216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/>
      <c r="CA28" s="59"/>
      <c r="CB28" s="59"/>
      <c r="CC28" s="59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65.6</v>
      </c>
      <c r="G29" s="172"/>
      <c r="H29" s="172"/>
      <c r="I29" s="42" t="n">
        <v>374.1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13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0.3229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245</v>
      </c>
      <c r="M30" s="181"/>
      <c r="N30" s="181"/>
      <c r="O30" s="44"/>
      <c r="P30" s="44"/>
      <c r="Q30" s="185" t="s">
        <v>208</v>
      </c>
      <c r="R30" s="183"/>
      <c r="S30" s="183" t="s">
        <v>208</v>
      </c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239" t="s">
        <v>372</v>
      </c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210</v>
      </c>
      <c r="R32" s="183"/>
      <c r="S32" s="183" t="s">
        <v>369</v>
      </c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 t="s">
        <v>336</v>
      </c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7" t="s">
        <v>437</v>
      </c>
      <c r="R33" s="183"/>
      <c r="S33" s="239" t="s">
        <v>437</v>
      </c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239" t="s">
        <v>437</v>
      </c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/>
      <c r="V34" s="210"/>
      <c r="W34" s="210" t="s">
        <v>239</v>
      </c>
      <c r="X34" s="224"/>
      <c r="Y34" s="209"/>
      <c r="Z34" s="210"/>
      <c r="AA34" s="210"/>
      <c r="AB34" s="210"/>
      <c r="AC34" s="210"/>
      <c r="AD34" s="210"/>
      <c r="AE34" s="210" t="s">
        <v>439</v>
      </c>
      <c r="AF34" s="224"/>
      <c r="AG34" s="209"/>
      <c r="AH34" s="210"/>
      <c r="AI34" s="210" t="s">
        <v>225</v>
      </c>
      <c r="AJ34" s="210"/>
      <c r="AK34" s="210"/>
      <c r="AL34" s="210"/>
      <c r="AM34" s="183" t="s">
        <v>239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58.6</v>
      </c>
      <c r="G35" s="172"/>
      <c r="H35" s="172"/>
      <c r="I35" s="42" t="n">
        <v>227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12</v>
      </c>
      <c r="Q35" s="215"/>
      <c r="R35" s="216"/>
      <c r="S35" s="216"/>
      <c r="T35" s="216"/>
      <c r="U35" s="216"/>
      <c r="V35" s="216" t="s">
        <v>206</v>
      </c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0.3785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372</v>
      </c>
      <c r="R36" s="183"/>
      <c r="S36" s="183"/>
      <c r="T36" s="183"/>
      <c r="U36" s="183"/>
      <c r="V36" s="239" t="s">
        <v>372</v>
      </c>
      <c r="W36" s="238"/>
      <c r="X36" s="186"/>
      <c r="Y36" s="185"/>
      <c r="Z36" s="183"/>
      <c r="AA36" s="183"/>
      <c r="AB36" s="183"/>
      <c r="AC36" s="183"/>
      <c r="AD36" s="184"/>
      <c r="AE36" s="183"/>
      <c r="AF36" s="186"/>
      <c r="AG36" s="185"/>
      <c r="AH36" s="183"/>
      <c r="AI36" s="239" t="s">
        <v>372</v>
      </c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239" t="s">
        <v>235</v>
      </c>
      <c r="BO37" s="183"/>
      <c r="BP37" s="183"/>
      <c r="BQ37" s="183"/>
      <c r="BR37" s="183"/>
      <c r="BS37" s="185"/>
      <c r="BT37" s="183"/>
      <c r="BU37" s="183"/>
      <c r="BV37" s="239" t="s">
        <v>235</v>
      </c>
      <c r="BW37" s="183"/>
      <c r="BX37" s="183"/>
      <c r="BY37" s="183"/>
      <c r="BZ37" s="186"/>
      <c r="CA37" s="185"/>
      <c r="CB37" s="183"/>
      <c r="CC37" s="183"/>
      <c r="CD37" s="239" t="s">
        <v>235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210</v>
      </c>
      <c r="R38" s="183"/>
      <c r="S38" s="183"/>
      <c r="T38" s="183"/>
      <c r="U38" s="183"/>
      <c r="V38" s="183" t="s">
        <v>210</v>
      </c>
      <c r="W38" s="183"/>
      <c r="X38" s="186"/>
      <c r="Y38" s="185"/>
      <c r="Z38" s="183"/>
      <c r="AA38" s="183"/>
      <c r="AB38" s="183"/>
      <c r="AC38" s="183"/>
      <c r="AD38" s="183"/>
      <c r="AE38" s="183"/>
      <c r="AF38" s="183"/>
      <c r="AG38" s="185"/>
      <c r="AH38" s="183"/>
      <c r="AI38" s="183" t="s">
        <v>222</v>
      </c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/>
      <c r="U39" s="183"/>
      <c r="V39" s="183" t="s">
        <v>212</v>
      </c>
      <c r="W39" s="183"/>
      <c r="X39" s="186"/>
      <c r="Y39" s="185"/>
      <c r="Z39" s="183"/>
      <c r="AA39" s="183"/>
      <c r="AB39" s="183"/>
      <c r="AC39" s="183"/>
      <c r="AD39" s="183"/>
      <c r="AE39" s="183"/>
      <c r="AF39" s="183"/>
      <c r="AG39" s="185"/>
      <c r="AH39" s="183"/>
      <c r="AI39" s="183" t="s">
        <v>212</v>
      </c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 t="s">
        <v>440</v>
      </c>
      <c r="T40" s="210"/>
      <c r="U40" s="183"/>
      <c r="V40" s="210" t="s">
        <v>237</v>
      </c>
      <c r="W40" s="210" t="s">
        <v>416</v>
      </c>
      <c r="X40" s="224"/>
      <c r="Y40" s="209"/>
      <c r="Z40" s="210"/>
      <c r="AA40" s="210"/>
      <c r="AB40" s="183"/>
      <c r="AC40" s="210"/>
      <c r="AD40" s="210"/>
      <c r="AE40" s="210" t="s">
        <v>414</v>
      </c>
      <c r="AF40" s="183"/>
      <c r="AG40" s="209"/>
      <c r="AH40" s="210"/>
      <c r="AI40" s="210" t="s">
        <v>237</v>
      </c>
      <c r="AJ40" s="183"/>
      <c r="AK40" s="210" t="s">
        <v>441</v>
      </c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152</v>
      </c>
      <c r="G41" s="247"/>
      <c r="H41" s="247"/>
      <c r="I41" s="247" t="n">
        <v>805.8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36000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442</v>
      </c>
      <c r="K43" s="265"/>
      <c r="L43" s="265"/>
      <c r="M43" s="265"/>
      <c r="N43" s="265"/>
      <c r="O43" s="265" t="s">
        <v>443</v>
      </c>
      <c r="P43" s="265"/>
      <c r="Q43" s="265"/>
      <c r="R43" s="265"/>
      <c r="S43" s="265"/>
      <c r="T43" s="265"/>
      <c r="U43" s="266" t="n">
        <v>78</v>
      </c>
      <c r="V43" s="266"/>
      <c r="W43" s="266"/>
      <c r="X43" s="266"/>
      <c r="Y43" s="266" t="n">
        <v>1</v>
      </c>
      <c r="Z43" s="266"/>
      <c r="AA43" s="266"/>
      <c r="AB43" s="266" t="n">
        <v>2</v>
      </c>
      <c r="AC43" s="266"/>
      <c r="AD43" s="266"/>
      <c r="AE43" s="266" t="n">
        <v>2</v>
      </c>
      <c r="AF43" s="266"/>
      <c r="AG43" s="266"/>
      <c r="AH43" s="267" t="n">
        <v>0.0555555555555556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444</v>
      </c>
      <c r="K45" s="265"/>
      <c r="L45" s="265"/>
      <c r="M45" s="265"/>
      <c r="N45" s="265"/>
      <c r="O45" s="265" t="s">
        <v>445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1</v>
      </c>
      <c r="Z45" s="266"/>
      <c r="AA45" s="266"/>
      <c r="AB45" s="266" t="n">
        <v>0</v>
      </c>
      <c r="AC45" s="266"/>
      <c r="AD45" s="266"/>
      <c r="AE45" s="266" t="n">
        <v>2</v>
      </c>
      <c r="AF45" s="266"/>
      <c r="AG45" s="266"/>
      <c r="AH45" s="267" t="n">
        <v>0.0416666666666667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280" t="s">
        <v>259</v>
      </c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0"/>
      <c r="BK48" s="280"/>
      <c r="BL48" s="280"/>
      <c r="BM48" s="280"/>
      <c r="BN48" s="280"/>
      <c r="BO48" s="280"/>
      <c r="BP48" s="280"/>
      <c r="BQ48" s="280"/>
      <c r="BR48" s="280"/>
      <c r="BS48" s="280"/>
      <c r="BT48" s="280"/>
      <c r="BU48" s="280"/>
      <c r="BV48" s="280"/>
      <c r="BW48" s="280"/>
      <c r="BX48" s="280"/>
      <c r="BY48" s="280"/>
      <c r="BZ48" s="280"/>
      <c r="CA48" s="280"/>
      <c r="CB48" s="280"/>
      <c r="CC48" s="280"/>
      <c r="CD48" s="280"/>
      <c r="CE48" s="280"/>
      <c r="CF48" s="280"/>
      <c r="CG48" s="280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446</v>
      </c>
      <c r="K49" s="283"/>
      <c r="L49" s="283"/>
      <c r="M49" s="283"/>
      <c r="N49" s="283"/>
      <c r="O49" s="284" t="s">
        <v>447</v>
      </c>
      <c r="P49" s="284"/>
      <c r="Q49" s="284"/>
      <c r="R49" s="284"/>
      <c r="S49" s="284"/>
      <c r="T49" s="284"/>
      <c r="U49" s="285" t="n">
        <v>2660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3093</v>
      </c>
      <c r="AV50" s="84" t="s">
        <v>448</v>
      </c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425</v>
      </c>
      <c r="BJ52" s="301"/>
      <c r="BK52" s="301"/>
      <c r="BL52" s="301"/>
      <c r="BM52" s="301"/>
      <c r="BN52" s="301"/>
      <c r="BO52" s="266" t="n">
        <v>2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269</v>
      </c>
      <c r="AQ54" s="306"/>
      <c r="AR54" s="306"/>
      <c r="AS54" s="306"/>
      <c r="AT54" s="307"/>
      <c r="AV54" s="308" t="n">
        <v>0</v>
      </c>
      <c r="AW54" s="309" t="n">
        <v>1636</v>
      </c>
      <c r="AX54" s="310"/>
      <c r="AY54" s="308" t="n">
        <v>0</v>
      </c>
      <c r="AZ54" s="311" t="n">
        <v>28.706625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20</v>
      </c>
      <c r="C58" s="317"/>
      <c r="D58" s="317"/>
      <c r="E58" s="317"/>
      <c r="F58" s="318" t="n">
        <v>257</v>
      </c>
      <c r="G58" s="318"/>
      <c r="H58" s="318"/>
      <c r="I58" s="318"/>
      <c r="J58" s="42" t="n">
        <v>7.78210116731518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427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6</v>
      </c>
      <c r="V59" s="324" t="s">
        <v>449</v>
      </c>
      <c r="W59" s="324"/>
      <c r="X59" s="324"/>
      <c r="Y59" s="324"/>
      <c r="Z59" s="324"/>
      <c r="AA59" s="324"/>
      <c r="AB59" s="324"/>
      <c r="AC59" s="326" t="n">
        <v>1</v>
      </c>
      <c r="AD59" s="324" t="s">
        <v>351</v>
      </c>
      <c r="AE59" s="324"/>
      <c r="AF59" s="324"/>
      <c r="AG59" s="324"/>
      <c r="AH59" s="324"/>
      <c r="AI59" s="324"/>
      <c r="AJ59" s="324"/>
      <c r="AK59" s="324"/>
      <c r="AL59" s="325" t="n">
        <v>2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428</v>
      </c>
      <c r="O60" s="328"/>
      <c r="P60" s="328"/>
      <c r="Q60" s="328"/>
      <c r="R60" s="328"/>
      <c r="S60" s="328"/>
      <c r="T60" s="328"/>
      <c r="U60" s="329" t="n">
        <v>6</v>
      </c>
      <c r="V60" s="328"/>
      <c r="W60" s="328"/>
      <c r="X60" s="328"/>
      <c r="Y60" s="328"/>
      <c r="Z60" s="328"/>
      <c r="AA60" s="328"/>
      <c r="AB60" s="328"/>
      <c r="AC60" s="330"/>
      <c r="AD60" s="328" t="s">
        <v>450</v>
      </c>
      <c r="AE60" s="328"/>
      <c r="AF60" s="328"/>
      <c r="AG60" s="328"/>
      <c r="AH60" s="328"/>
      <c r="AI60" s="328"/>
      <c r="AJ60" s="328"/>
      <c r="AK60" s="328"/>
      <c r="AL60" s="329" t="n">
        <v>2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259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3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451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259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150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281</v>
      </c>
      <c r="O63" s="340"/>
      <c r="P63" s="340"/>
      <c r="Q63" s="340"/>
      <c r="R63" s="340"/>
      <c r="S63" s="340"/>
      <c r="T63" s="340"/>
      <c r="U63" s="338" t="n">
        <v>1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5</v>
      </c>
      <c r="H65" s="93"/>
      <c r="I65" s="93"/>
      <c r="J65" s="322" t="s">
        <v>157</v>
      </c>
      <c r="K65" s="341" t="n">
        <v>24</v>
      </c>
      <c r="L65" s="341"/>
      <c r="M65" s="341"/>
      <c r="N65" s="341"/>
      <c r="O65" s="322" t="s">
        <v>157</v>
      </c>
      <c r="P65" s="43" t="n">
        <v>171</v>
      </c>
      <c r="Q65" s="43"/>
      <c r="R65" s="43"/>
      <c r="S65" s="43"/>
      <c r="T65" s="43" t="n">
        <v>251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53</v>
      </c>
      <c r="AL66" s="350"/>
      <c r="AM66" s="350"/>
      <c r="AN66" s="350"/>
      <c r="AO66" s="350"/>
      <c r="AP66" s="351" t="n">
        <v>137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34</v>
      </c>
      <c r="Z68" s="354"/>
      <c r="AA68" s="354"/>
      <c r="AB68" s="354"/>
      <c r="AC68" s="355" t="s">
        <v>261</v>
      </c>
      <c r="AD68" s="353" t="s">
        <v>129</v>
      </c>
      <c r="AE68" s="356" t="n">
        <v>20400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140</v>
      </c>
      <c r="AL69" s="360"/>
      <c r="AM69" s="360"/>
      <c r="AN69" s="360"/>
      <c r="AO69" s="360"/>
      <c r="AP69" s="361" t="n">
        <v>706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4</v>
      </c>
      <c r="BK72" s="374"/>
      <c r="BL72" s="374"/>
      <c r="BM72" s="375" t="s">
        <v>261</v>
      </c>
      <c r="BN72" s="374" t="n">
        <v>4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5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0</v>
      </c>
      <c r="BT74" s="398"/>
      <c r="BU74" s="398"/>
      <c r="BV74" s="398"/>
      <c r="BW74" s="399" t="s">
        <v>261</v>
      </c>
      <c r="BX74" s="397" t="s">
        <v>129</v>
      </c>
      <c r="BY74" s="398" t="n">
        <v>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K75*($G$73-5)</f>
        <v>0</v>
      </c>
      <c r="X75" s="403"/>
      <c r="Y75" s="403"/>
      <c r="Z75" s="403"/>
      <c r="AA75" s="404" t="n">
        <f aca="false">S75-W75</f>
        <v>42.979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0</v>
      </c>
      <c r="CF75" s="381"/>
      <c r="CG75" s="381"/>
      <c r="CH75" s="381"/>
      <c r="CI75" s="381"/>
      <c r="CJ75" s="410" t="n">
        <v>39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401.316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-7.51252292020376</v>
      </c>
      <c r="P76" s="414"/>
      <c r="Q76" s="414"/>
      <c r="R76" s="414"/>
      <c r="S76" s="415" t="n">
        <f aca="false">G14</f>
        <v>1960.764</v>
      </c>
      <c r="T76" s="415"/>
      <c r="U76" s="415"/>
      <c r="V76" s="415"/>
      <c r="W76" s="413" t="n">
        <f aca="false">K76*$G$73</f>
        <v>2044.14261460102</v>
      </c>
      <c r="X76" s="413"/>
      <c r="Y76" s="413"/>
      <c r="Z76" s="413"/>
      <c r="AA76" s="414" t="n">
        <f aca="false">S76-W76</f>
        <v>-83.3786146010189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-10712.9202105263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452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152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9.89473684210526</v>
      </c>
      <c r="P77" s="424"/>
      <c r="Q77" s="424"/>
      <c r="R77" s="424"/>
      <c r="S77" s="425" t="n">
        <f aca="false">I41</f>
        <v>805.8</v>
      </c>
      <c r="T77" s="425"/>
      <c r="U77" s="425"/>
      <c r="V77" s="425"/>
      <c r="W77" s="336" t="n">
        <f aca="false">K77*$G$73</f>
        <v>710.526315789474</v>
      </c>
      <c r="X77" s="336"/>
      <c r="Y77" s="336"/>
      <c r="Z77" s="336"/>
      <c r="AA77" s="424" t="n">
        <f aca="false">S77-W77</f>
        <v>95.2736842105262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-3599.46315789474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G33" activeCellId="0" sqref="AG33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7</v>
      </c>
      <c r="T2" s="29"/>
      <c r="U2" s="30" t="s">
        <v>120</v>
      </c>
      <c r="X2" s="29" t="n">
        <v>2</v>
      </c>
      <c r="Y2" s="29"/>
      <c r="Z2" s="30" t="s">
        <v>121</v>
      </c>
      <c r="AC2" s="25" t="s">
        <v>122</v>
      </c>
      <c r="AH2" s="29" t="n">
        <v>5</v>
      </c>
      <c r="AI2" s="29"/>
      <c r="AJ2" s="30" t="s">
        <v>120</v>
      </c>
      <c r="AM2" s="29" t="n">
        <v>4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6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184.832</v>
      </c>
      <c r="E4" s="41"/>
      <c r="F4" s="41"/>
      <c r="G4" s="42" t="n">
        <v>1166.744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434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5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68</v>
      </c>
      <c r="AM4" s="49"/>
      <c r="AN4" s="49"/>
      <c r="AO4" s="50" t="n">
        <v>0.0833333333333333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25802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1200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9</v>
      </c>
      <c r="L5" s="55"/>
      <c r="M5" s="55"/>
      <c r="N5" s="44"/>
      <c r="O5" s="44"/>
      <c r="P5" s="56" t="s">
        <v>453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3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13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SUM('1日:6日'!ax4)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SUM('1日:6日'!bf4)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SUM('1日:6日'!bo4)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SUM('1日:6日'!bw4)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454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148</v>
      </c>
      <c r="AG6" s="65"/>
      <c r="AH6" s="65"/>
      <c r="AI6" s="65"/>
      <c r="AJ6" s="66" t="n">
        <v>10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3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455</v>
      </c>
      <c r="AG8" s="436"/>
      <c r="AH8" s="436"/>
      <c r="AI8" s="436"/>
      <c r="AJ8" s="86" t="n">
        <v>8</v>
      </c>
      <c r="AK8" s="86"/>
      <c r="AL8" s="87" t="n">
        <v>8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558</v>
      </c>
      <c r="BE8" s="90"/>
      <c r="BF8" s="90"/>
      <c r="BG8" s="90"/>
      <c r="BH8" s="91"/>
      <c r="BI8" s="92" t="n">
        <v>2012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176.136</v>
      </c>
      <c r="E9" s="42"/>
      <c r="F9" s="42"/>
      <c r="G9" s="42" t="n">
        <v>1154.988</v>
      </c>
      <c r="H9" s="42"/>
      <c r="I9" s="42"/>
      <c r="J9" s="42"/>
      <c r="K9" s="95" t="s">
        <v>164</v>
      </c>
      <c r="L9" s="95"/>
      <c r="M9" s="95"/>
      <c r="N9" s="44" t="n">
        <v>0</v>
      </c>
      <c r="O9" s="44"/>
      <c r="P9" s="45" t="s">
        <v>456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21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46</v>
      </c>
      <c r="AM9" s="49"/>
      <c r="AN9" s="49"/>
      <c r="AO9" s="50" t="n">
        <v>0</v>
      </c>
      <c r="AP9" s="50"/>
      <c r="AQ9" s="50"/>
      <c r="AR9" s="50" t="n">
        <v>0.0416666666666667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9</v>
      </c>
      <c r="M10" s="102"/>
      <c r="N10" s="44"/>
      <c r="O10" s="44"/>
      <c r="P10" s="56" t="s">
        <v>453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5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410</v>
      </c>
      <c r="BE11" s="90"/>
      <c r="BF11" s="90"/>
      <c r="BG11" s="90"/>
      <c r="BH11" s="91"/>
      <c r="BI11" s="92" t="n">
        <v>1589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9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26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360.968</v>
      </c>
      <c r="E14" s="113"/>
      <c r="F14" s="73" t="s">
        <v>173</v>
      </c>
      <c r="G14" s="113" t="n">
        <v>2321.732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16802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64554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381</v>
      </c>
      <c r="AN14" s="275"/>
      <c r="AO14" s="122" t="s">
        <v>157</v>
      </c>
      <c r="AP14" s="123" t="s">
        <v>179</v>
      </c>
      <c r="AQ14" s="123"/>
      <c r="AR14" s="124" t="n">
        <v>94.7422572178478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1125</v>
      </c>
      <c r="BE14" s="90"/>
      <c r="BF14" s="90"/>
      <c r="BG14" s="90"/>
      <c r="BH14" s="91"/>
      <c r="BI14" s="92" t="n">
        <v>1472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457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2</v>
      </c>
      <c r="AI16" s="133"/>
      <c r="AJ16" s="133"/>
      <c r="AK16" s="133"/>
      <c r="AL16" s="336" t="n">
        <v>346</v>
      </c>
      <c r="AM16" s="336"/>
      <c r="AN16" s="336"/>
      <c r="AO16" s="336"/>
      <c r="AP16" s="135" t="n">
        <v>1314.3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458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14.968</v>
      </c>
      <c r="AM18" s="141"/>
      <c r="AN18" s="141"/>
      <c r="AO18" s="141"/>
      <c r="AP18" s="135" t="n">
        <v>1007.432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18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27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33</v>
      </c>
      <c r="AO19" s="150"/>
      <c r="AP19" s="440" t="s">
        <v>174</v>
      </c>
      <c r="AQ19" s="440"/>
      <c r="AR19" s="441" t="n">
        <v>61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351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25.2</v>
      </c>
      <c r="G23" s="172"/>
      <c r="H23" s="172"/>
      <c r="I23" s="42" t="n">
        <v>229.8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4</v>
      </c>
      <c r="Q23" s="297"/>
      <c r="R23" s="176"/>
      <c r="S23" s="176" t="s">
        <v>206</v>
      </c>
      <c r="T23" s="176"/>
      <c r="U23" s="176"/>
      <c r="V23" s="176"/>
      <c r="W23" s="176"/>
      <c r="X23" s="176"/>
      <c r="Y23" s="178"/>
      <c r="Z23" s="174"/>
      <c r="AA23" s="174"/>
      <c r="AB23" s="174"/>
      <c r="AC23" s="174"/>
      <c r="AD23" s="174"/>
      <c r="AE23" s="174"/>
      <c r="AF23" s="443"/>
      <c r="AG23" s="178"/>
      <c r="AH23" s="174"/>
      <c r="AI23" s="174"/>
      <c r="AJ23" s="174"/>
      <c r="AK23" s="174"/>
      <c r="AL23" s="174"/>
      <c r="AM23" s="174"/>
      <c r="AN23" s="443"/>
      <c r="AO23" s="179" t="n">
        <v>0.816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152</v>
      </c>
      <c r="M24" s="181"/>
      <c r="N24" s="181"/>
      <c r="O24" s="44"/>
      <c r="P24" s="44"/>
      <c r="Q24" s="182" t="s">
        <v>372</v>
      </c>
      <c r="R24" s="183"/>
      <c r="S24" s="184" t="s">
        <v>208</v>
      </c>
      <c r="T24" s="183"/>
      <c r="U24" s="183"/>
      <c r="V24" s="457" t="s">
        <v>372</v>
      </c>
      <c r="W24" s="183"/>
      <c r="X24" s="183"/>
      <c r="Y24" s="187" t="s">
        <v>436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373</v>
      </c>
      <c r="R26" s="183"/>
      <c r="S26" s="183" t="s">
        <v>369</v>
      </c>
      <c r="T26" s="183"/>
      <c r="U26" s="183"/>
      <c r="V26" s="183" t="s">
        <v>211</v>
      </c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7" t="s">
        <v>437</v>
      </c>
      <c r="R27" s="183"/>
      <c r="S27" s="183" t="s">
        <v>224</v>
      </c>
      <c r="T27" s="183"/>
      <c r="U27" s="183"/>
      <c r="V27" s="183" t="s">
        <v>224</v>
      </c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 t="s">
        <v>216</v>
      </c>
      <c r="T28" s="183"/>
      <c r="U28" s="210"/>
      <c r="V28" s="183" t="s">
        <v>216</v>
      </c>
      <c r="W28" s="210" t="s">
        <v>415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85.1</v>
      </c>
      <c r="G29" s="172"/>
      <c r="H29" s="172"/>
      <c r="I29" s="42" t="n">
        <v>459.2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12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0.309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113</v>
      </c>
      <c r="M30" s="181"/>
      <c r="N30" s="181"/>
      <c r="O30" s="44"/>
      <c r="P30" s="44"/>
      <c r="Q30" s="187" t="s">
        <v>372</v>
      </c>
      <c r="R30" s="183"/>
      <c r="S30" s="183"/>
      <c r="T30" s="183"/>
      <c r="U30" s="183"/>
      <c r="V30" s="239" t="s">
        <v>372</v>
      </c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239" t="s">
        <v>372</v>
      </c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336</v>
      </c>
      <c r="R32" s="183"/>
      <c r="S32" s="183"/>
      <c r="T32" s="183"/>
      <c r="U32" s="183"/>
      <c r="V32" s="183" t="s">
        <v>211</v>
      </c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 t="s">
        <v>210</v>
      </c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7" t="s">
        <v>437</v>
      </c>
      <c r="R33" s="183"/>
      <c r="S33" s="183"/>
      <c r="T33" s="183"/>
      <c r="U33" s="183"/>
      <c r="V33" s="239" t="s">
        <v>437</v>
      </c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239" t="s">
        <v>437</v>
      </c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 t="s">
        <v>225</v>
      </c>
      <c r="W34" s="210" t="s">
        <v>415</v>
      </c>
      <c r="X34" s="224"/>
      <c r="Y34" s="209"/>
      <c r="Z34" s="210"/>
      <c r="AA34" s="210"/>
      <c r="AB34" s="210"/>
      <c r="AC34" s="210"/>
      <c r="AD34" s="210"/>
      <c r="AE34" s="210" t="s">
        <v>415</v>
      </c>
      <c r="AF34" s="224"/>
      <c r="AG34" s="209"/>
      <c r="AH34" s="210"/>
      <c r="AI34" s="210"/>
      <c r="AJ34" s="210"/>
      <c r="AK34" s="210" t="s">
        <v>225</v>
      </c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57.4</v>
      </c>
      <c r="G35" s="172"/>
      <c r="H35" s="172"/>
      <c r="I35" s="42" t="n">
        <v>284.4</v>
      </c>
      <c r="J35" s="42"/>
      <c r="K35" s="42"/>
      <c r="L35" s="228" t="s">
        <v>175</v>
      </c>
      <c r="M35" s="228"/>
      <c r="N35" s="228"/>
      <c r="O35" s="44" t="n">
        <v>3</v>
      </c>
      <c r="P35" s="44" t="n">
        <v>12</v>
      </c>
      <c r="Q35" s="215"/>
      <c r="R35" s="216"/>
      <c r="S35" s="216"/>
      <c r="T35" s="216"/>
      <c r="U35" s="216"/>
      <c r="V35" s="216" t="s">
        <v>206</v>
      </c>
      <c r="W35" s="216"/>
      <c r="X35" s="217"/>
      <c r="Y35" s="215"/>
      <c r="Z35" s="216"/>
      <c r="AA35" s="216" t="s">
        <v>206</v>
      </c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 t="s">
        <v>206</v>
      </c>
      <c r="AN35" s="216"/>
      <c r="AO35" s="179" t="n">
        <v>0.3715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372</v>
      </c>
      <c r="R36" s="183"/>
      <c r="S36" s="183"/>
      <c r="T36" s="183"/>
      <c r="U36" s="183"/>
      <c r="V36" s="239" t="s">
        <v>372</v>
      </c>
      <c r="W36" s="238"/>
      <c r="X36" s="186"/>
      <c r="Y36" s="185"/>
      <c r="Z36" s="183"/>
      <c r="AA36" s="183" t="s">
        <v>208</v>
      </c>
      <c r="AB36" s="183"/>
      <c r="AC36" s="183"/>
      <c r="AD36" s="184"/>
      <c r="AE36" s="183"/>
      <c r="AF36" s="186"/>
      <c r="AG36" s="185"/>
      <c r="AH36" s="183"/>
      <c r="AI36" s="239" t="s">
        <v>372</v>
      </c>
      <c r="AJ36" s="183"/>
      <c r="AK36" s="183"/>
      <c r="AL36" s="183"/>
      <c r="AM36" s="183" t="s">
        <v>208</v>
      </c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239" t="s">
        <v>235</v>
      </c>
      <c r="BO37" s="183"/>
      <c r="BP37" s="183"/>
      <c r="BQ37" s="183"/>
      <c r="BR37" s="183"/>
      <c r="BS37" s="185"/>
      <c r="BT37" s="183"/>
      <c r="BU37" s="183"/>
      <c r="BV37" s="239" t="s">
        <v>235</v>
      </c>
      <c r="BW37" s="183"/>
      <c r="BX37" s="183"/>
      <c r="BY37" s="183"/>
      <c r="BZ37" s="186"/>
      <c r="CA37" s="185"/>
      <c r="CB37" s="183"/>
      <c r="CC37" s="183"/>
      <c r="CD37" s="239" t="s">
        <v>235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222</v>
      </c>
      <c r="R38" s="183"/>
      <c r="S38" s="183"/>
      <c r="T38" s="183"/>
      <c r="U38" s="183"/>
      <c r="V38" s="183" t="s">
        <v>336</v>
      </c>
      <c r="W38" s="183"/>
      <c r="X38" s="186"/>
      <c r="Y38" s="185"/>
      <c r="Z38" s="183"/>
      <c r="AA38" s="183" t="s">
        <v>222</v>
      </c>
      <c r="AB38" s="183"/>
      <c r="AC38" s="183"/>
      <c r="AD38" s="183"/>
      <c r="AE38" s="183"/>
      <c r="AF38" s="183"/>
      <c r="AG38" s="185"/>
      <c r="AH38" s="183"/>
      <c r="AI38" s="183" t="s">
        <v>336</v>
      </c>
      <c r="AJ38" s="183"/>
      <c r="AK38" s="183"/>
      <c r="AL38" s="183"/>
      <c r="AM38" s="183" t="s">
        <v>210</v>
      </c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212</v>
      </c>
      <c r="R39" s="183"/>
      <c r="S39" s="183"/>
      <c r="T39" s="183"/>
      <c r="U39" s="183"/>
      <c r="V39" s="239" t="s">
        <v>437</v>
      </c>
      <c r="W39" s="183"/>
      <c r="X39" s="186"/>
      <c r="Y39" s="185"/>
      <c r="Z39" s="183"/>
      <c r="AA39" s="183" t="s">
        <v>212</v>
      </c>
      <c r="AB39" s="183"/>
      <c r="AC39" s="183"/>
      <c r="AD39" s="183"/>
      <c r="AE39" s="183"/>
      <c r="AF39" s="183"/>
      <c r="AG39" s="185"/>
      <c r="AH39" s="183"/>
      <c r="AI39" s="183" t="s">
        <v>212</v>
      </c>
      <c r="AJ39" s="183"/>
      <c r="AK39" s="183"/>
      <c r="AL39" s="183"/>
      <c r="AM39" s="239" t="s">
        <v>437</v>
      </c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 t="s">
        <v>417</v>
      </c>
      <c r="U40" s="183"/>
      <c r="V40" s="210" t="s">
        <v>237</v>
      </c>
      <c r="W40" s="210" t="s">
        <v>217</v>
      </c>
      <c r="X40" s="224"/>
      <c r="Y40" s="209"/>
      <c r="Z40" s="210"/>
      <c r="AA40" s="210" t="s">
        <v>459</v>
      </c>
      <c r="AB40" s="183"/>
      <c r="AC40" s="210"/>
      <c r="AD40" s="210"/>
      <c r="AE40" s="210" t="s">
        <v>414</v>
      </c>
      <c r="AF40" s="183"/>
      <c r="AG40" s="209"/>
      <c r="AH40" s="210"/>
      <c r="AI40" s="210" t="s">
        <v>459</v>
      </c>
      <c r="AJ40" s="183"/>
      <c r="AK40" s="210" t="s">
        <v>417</v>
      </c>
      <c r="AL40" s="210"/>
      <c r="AM40" s="210" t="s">
        <v>459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167.7</v>
      </c>
      <c r="G41" s="247"/>
      <c r="H41" s="247"/>
      <c r="I41" s="247" t="n">
        <v>973.4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41400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460</v>
      </c>
      <c r="K43" s="265"/>
      <c r="L43" s="265"/>
      <c r="M43" s="265"/>
      <c r="N43" s="265"/>
      <c r="O43" s="265" t="s">
        <v>461</v>
      </c>
      <c r="P43" s="265"/>
      <c r="Q43" s="265"/>
      <c r="R43" s="265"/>
      <c r="S43" s="265"/>
      <c r="T43" s="265"/>
      <c r="U43" s="266" t="n">
        <v>220</v>
      </c>
      <c r="V43" s="266"/>
      <c r="W43" s="266"/>
      <c r="X43" s="266"/>
      <c r="Y43" s="266" t="n">
        <v>0</v>
      </c>
      <c r="Z43" s="266"/>
      <c r="AA43" s="266"/>
      <c r="AB43" s="266" t="n">
        <v>0</v>
      </c>
      <c r="AC43" s="266"/>
      <c r="AD43" s="266"/>
      <c r="AE43" s="266" t="n">
        <v>1</v>
      </c>
      <c r="AF43" s="266"/>
      <c r="AG43" s="266"/>
      <c r="AH43" s="267" t="n">
        <v>0.0138888888888889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462</v>
      </c>
      <c r="K45" s="265"/>
      <c r="L45" s="265"/>
      <c r="M45" s="265"/>
      <c r="N45" s="265"/>
      <c r="O45" s="265" t="s">
        <v>463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0</v>
      </c>
      <c r="AC45" s="266"/>
      <c r="AD45" s="266"/>
      <c r="AE45" s="266" t="n">
        <v>0</v>
      </c>
      <c r="AF45" s="266"/>
      <c r="AG45" s="266"/>
      <c r="AH45" s="267" t="n">
        <v>0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280" t="s">
        <v>259</v>
      </c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0"/>
      <c r="BK48" s="280"/>
      <c r="BL48" s="280"/>
      <c r="BM48" s="280"/>
      <c r="BN48" s="280"/>
      <c r="BO48" s="280"/>
      <c r="BP48" s="280"/>
      <c r="BQ48" s="280"/>
      <c r="BR48" s="280"/>
      <c r="BS48" s="280"/>
      <c r="BT48" s="280"/>
      <c r="BU48" s="280"/>
      <c r="BV48" s="280"/>
      <c r="BW48" s="280"/>
      <c r="BX48" s="280"/>
      <c r="BY48" s="280"/>
      <c r="BZ48" s="280"/>
      <c r="CA48" s="280"/>
      <c r="CB48" s="280"/>
      <c r="CC48" s="280"/>
      <c r="CD48" s="280"/>
      <c r="CE48" s="280"/>
      <c r="CF48" s="280"/>
      <c r="CG48" s="280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464</v>
      </c>
      <c r="K49" s="283"/>
      <c r="L49" s="283"/>
      <c r="M49" s="283"/>
      <c r="N49" s="283"/>
      <c r="O49" s="284" t="s">
        <v>465</v>
      </c>
      <c r="P49" s="284"/>
      <c r="Q49" s="284"/>
      <c r="R49" s="284"/>
      <c r="S49" s="284"/>
      <c r="T49" s="284"/>
      <c r="U49" s="285" t="n">
        <v>5148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 t="s">
        <v>466</v>
      </c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2848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425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269</v>
      </c>
      <c r="AQ54" s="306"/>
      <c r="AR54" s="306"/>
      <c r="AS54" s="306"/>
      <c r="AT54" s="307"/>
      <c r="AV54" s="308" t="n">
        <v>0</v>
      </c>
      <c r="AW54" s="309" t="n">
        <v>1636</v>
      </c>
      <c r="AX54" s="310"/>
      <c r="AY54" s="308" t="n">
        <v>0</v>
      </c>
      <c r="AZ54" s="311" t="n">
        <v>28.706625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11</v>
      </c>
      <c r="C58" s="317"/>
      <c r="D58" s="317"/>
      <c r="E58" s="317"/>
      <c r="F58" s="318" t="n">
        <v>286</v>
      </c>
      <c r="G58" s="318"/>
      <c r="H58" s="318"/>
      <c r="I58" s="318"/>
      <c r="J58" s="42" t="n">
        <v>3.84615384615385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427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 t="s">
        <v>351</v>
      </c>
      <c r="AE59" s="324"/>
      <c r="AF59" s="324"/>
      <c r="AG59" s="324"/>
      <c r="AH59" s="324"/>
      <c r="AI59" s="324"/>
      <c r="AJ59" s="324"/>
      <c r="AK59" s="324"/>
      <c r="AL59" s="325" t="n">
        <v>3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150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 t="s">
        <v>467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1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281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9</v>
      </c>
      <c r="H65" s="93"/>
      <c r="I65" s="93"/>
      <c r="J65" s="322" t="s">
        <v>157</v>
      </c>
      <c r="K65" s="341" t="n">
        <v>33</v>
      </c>
      <c r="L65" s="341"/>
      <c r="M65" s="341"/>
      <c r="N65" s="341"/>
      <c r="O65" s="322" t="s">
        <v>157</v>
      </c>
      <c r="P65" s="43" t="n">
        <v>110</v>
      </c>
      <c r="Q65" s="43"/>
      <c r="R65" s="43"/>
      <c r="S65" s="43"/>
      <c r="T65" s="43" t="n">
        <v>172</v>
      </c>
      <c r="U65" s="43"/>
      <c r="V65" s="43"/>
      <c r="W65" s="43"/>
      <c r="X65" s="342" t="s">
        <v>145</v>
      </c>
      <c r="Y65" s="343" t="n">
        <v>15</v>
      </c>
      <c r="Z65" s="343"/>
      <c r="AA65" s="343"/>
      <c r="AB65" s="343"/>
      <c r="AC65" s="344" t="s">
        <v>261</v>
      </c>
      <c r="AD65" s="342" t="s">
        <v>145</v>
      </c>
      <c r="AE65" s="345" t="n">
        <v>9000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19</v>
      </c>
      <c r="AL66" s="350"/>
      <c r="AM66" s="350"/>
      <c r="AN66" s="350"/>
      <c r="AO66" s="350"/>
      <c r="AP66" s="351" t="n">
        <v>156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49</v>
      </c>
      <c r="Z68" s="354"/>
      <c r="AA68" s="354"/>
      <c r="AB68" s="354"/>
      <c r="AC68" s="355" t="s">
        <v>261</v>
      </c>
      <c r="AD68" s="353" t="s">
        <v>129</v>
      </c>
      <c r="AE68" s="356" t="n">
        <v>29400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162</v>
      </c>
      <c r="AL69" s="360"/>
      <c r="AM69" s="360"/>
      <c r="AN69" s="360"/>
      <c r="AO69" s="360"/>
      <c r="AP69" s="361" t="n">
        <v>868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1</v>
      </c>
      <c r="BK72" s="374"/>
      <c r="BL72" s="374"/>
      <c r="BM72" s="375" t="s">
        <v>261</v>
      </c>
      <c r="BN72" s="374" t="n">
        <v>7</v>
      </c>
      <c r="BO72" s="374"/>
      <c r="BP72" s="374"/>
      <c r="BQ72" s="375" t="s">
        <v>261</v>
      </c>
      <c r="BR72" s="376" t="s">
        <v>145</v>
      </c>
      <c r="BS72" s="377" t="n">
        <v>2</v>
      </c>
      <c r="BT72" s="377"/>
      <c r="BU72" s="377"/>
      <c r="BV72" s="377"/>
      <c r="BW72" s="378" t="s">
        <v>261</v>
      </c>
      <c r="BX72" s="376" t="s">
        <v>145</v>
      </c>
      <c r="BY72" s="379" t="n">
        <v>1200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6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2</v>
      </c>
      <c r="BT74" s="398"/>
      <c r="BU74" s="398"/>
      <c r="BV74" s="398"/>
      <c r="BW74" s="399" t="s">
        <v>261</v>
      </c>
      <c r="BX74" s="397" t="s">
        <v>129</v>
      </c>
      <c r="BY74" s="398" t="n">
        <v>1200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K75*($G$73-5)</f>
        <v>0</v>
      </c>
      <c r="X75" s="403"/>
      <c r="Y75" s="403"/>
      <c r="Z75" s="403"/>
      <c r="AA75" s="404" t="n">
        <f aca="false">S75-W75</f>
        <v>42.979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0</v>
      </c>
      <c r="CF75" s="381"/>
      <c r="CG75" s="381"/>
      <c r="CH75" s="381"/>
      <c r="CI75" s="381"/>
      <c r="CJ75" s="410" t="n">
        <v>39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360.968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-47.8605229202037</v>
      </c>
      <c r="P76" s="414"/>
      <c r="Q76" s="414"/>
      <c r="R76" s="414"/>
      <c r="S76" s="415" t="n">
        <f aca="false">G14</f>
        <v>2321.732</v>
      </c>
      <c r="T76" s="415"/>
      <c r="U76" s="415"/>
      <c r="V76" s="415"/>
      <c r="W76" s="413" t="n">
        <f aca="false">K76*$G$73</f>
        <v>2452.97113752122</v>
      </c>
      <c r="X76" s="413"/>
      <c r="Y76" s="413"/>
      <c r="Z76" s="413"/>
      <c r="AA76" s="414" t="n">
        <f aca="false">S76-W76</f>
        <v>-131.239137521222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-10351.9522105263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468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167.7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25.5947368421053</v>
      </c>
      <c r="P77" s="424"/>
      <c r="Q77" s="424"/>
      <c r="R77" s="424"/>
      <c r="S77" s="425" t="n">
        <f aca="false">I41</f>
        <v>973.4</v>
      </c>
      <c r="T77" s="425"/>
      <c r="U77" s="425"/>
      <c r="V77" s="425"/>
      <c r="W77" s="336" t="n">
        <f aca="false">K77*$G$73</f>
        <v>852.631578947368</v>
      </c>
      <c r="X77" s="336"/>
      <c r="Y77" s="336"/>
      <c r="Z77" s="336"/>
      <c r="AA77" s="424" t="n">
        <f aca="false">S77-W77</f>
        <v>120.768421052632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-3431.86315789474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F17" activeCellId="0" sqref="F17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8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11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7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169.607</v>
      </c>
      <c r="E4" s="41"/>
      <c r="F4" s="41"/>
      <c r="G4" s="42" t="n">
        <v>1336.351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469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2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72</v>
      </c>
      <c r="AM4" s="49"/>
      <c r="AN4" s="49"/>
      <c r="AO4" s="50" t="n">
        <v>0.0555555555555556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19776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600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8</v>
      </c>
      <c r="L5" s="55"/>
      <c r="M5" s="55"/>
      <c r="N5" s="44"/>
      <c r="O5" s="44"/>
      <c r="P5" s="56" t="s">
        <v>470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2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12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SUM('1日:7日'!ax4)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SUM('1日:7日'!bf4)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SUM('1日:7日'!bo4)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SUM('1日:7日'!bw4)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5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471</v>
      </c>
      <c r="AG8" s="85"/>
      <c r="AH8" s="85"/>
      <c r="AI8" s="85"/>
      <c r="AJ8" s="86" t="n">
        <v>7</v>
      </c>
      <c r="AK8" s="86"/>
      <c r="AL8" s="87" t="n">
        <v>4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441</v>
      </c>
      <c r="BE8" s="90"/>
      <c r="BF8" s="90"/>
      <c r="BG8" s="90"/>
      <c r="BH8" s="91"/>
      <c r="BI8" s="92" t="n">
        <v>2453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190.811</v>
      </c>
      <c r="E9" s="42"/>
      <c r="F9" s="42"/>
      <c r="G9" s="42" t="n">
        <v>1345.799</v>
      </c>
      <c r="H9" s="42"/>
      <c r="I9" s="42"/>
      <c r="J9" s="42"/>
      <c r="K9" s="95" t="s">
        <v>164</v>
      </c>
      <c r="L9" s="95"/>
      <c r="M9" s="95"/>
      <c r="N9" s="44" t="n">
        <v>1</v>
      </c>
      <c r="O9" s="44"/>
      <c r="P9" s="45" t="s">
        <v>469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22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70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11</v>
      </c>
      <c r="M10" s="102"/>
      <c r="N10" s="44"/>
      <c r="O10" s="44"/>
      <c r="P10" s="56" t="s">
        <v>470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2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546</v>
      </c>
      <c r="BE11" s="90"/>
      <c r="BF11" s="90"/>
      <c r="BG11" s="90"/>
      <c r="BH11" s="91"/>
      <c r="BI11" s="92" t="n">
        <v>2135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 t="s">
        <v>472</v>
      </c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B12" s="25" t="s">
        <v>473</v>
      </c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11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24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360.418</v>
      </c>
      <c r="E14" s="113"/>
      <c r="F14" s="73" t="s">
        <v>173</v>
      </c>
      <c r="G14" s="113" t="n">
        <v>2682.15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14376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78930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378</v>
      </c>
      <c r="AN14" s="275"/>
      <c r="AO14" s="122" t="s">
        <v>157</v>
      </c>
      <c r="AP14" s="123" t="s">
        <v>179</v>
      </c>
      <c r="AQ14" s="123"/>
      <c r="AR14" s="124" t="n">
        <v>95.3486772486773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932</v>
      </c>
      <c r="BE14" s="90"/>
      <c r="BF14" s="90"/>
      <c r="BG14" s="90"/>
      <c r="BH14" s="91"/>
      <c r="BI14" s="92" t="n">
        <v>2404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474</v>
      </c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475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E15" s="25" t="s">
        <v>476</v>
      </c>
      <c r="CN15" s="98"/>
    </row>
    <row r="16" customFormat="false" ht="12.75" hidden="false" customHeight="true" outlineLevel="0" collapsed="false">
      <c r="B16" s="108"/>
      <c r="F16" s="137" t="s">
        <v>477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1</v>
      </c>
      <c r="AI16" s="133"/>
      <c r="AJ16" s="133"/>
      <c r="AK16" s="133"/>
      <c r="AL16" s="336" t="n">
        <v>240.2</v>
      </c>
      <c r="AM16" s="336"/>
      <c r="AN16" s="336"/>
      <c r="AO16" s="336"/>
      <c r="AP16" s="135" t="n">
        <v>1554.5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478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120.218</v>
      </c>
      <c r="AM18" s="141"/>
      <c r="AN18" s="141"/>
      <c r="AO18" s="141"/>
      <c r="AP18" s="135" t="n">
        <v>1127.65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18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6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40</v>
      </c>
      <c r="AO19" s="150"/>
      <c r="AP19" s="440" t="s">
        <v>174</v>
      </c>
      <c r="AQ19" s="440"/>
      <c r="AR19" s="441" t="n">
        <v>47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398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38.1</v>
      </c>
      <c r="G23" s="172"/>
      <c r="H23" s="172"/>
      <c r="I23" s="42" t="n">
        <v>267.9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4</v>
      </c>
      <c r="Q23" s="297"/>
      <c r="R23" s="176"/>
      <c r="S23" s="176"/>
      <c r="T23" s="176"/>
      <c r="U23" s="176"/>
      <c r="V23" s="176"/>
      <c r="W23" s="176"/>
      <c r="X23" s="176"/>
      <c r="Y23" s="178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/>
      <c r="AJ23" s="176"/>
      <c r="AK23" s="176"/>
      <c r="AL23" s="176"/>
      <c r="AM23" s="176"/>
      <c r="AN23" s="177"/>
      <c r="AO23" s="179" t="n">
        <v>0.5139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88</v>
      </c>
      <c r="M24" s="181"/>
      <c r="N24" s="181"/>
      <c r="O24" s="44"/>
      <c r="P24" s="44"/>
      <c r="Q24" s="182" t="s">
        <v>372</v>
      </c>
      <c r="R24" s="183"/>
      <c r="S24" s="184"/>
      <c r="T24" s="183"/>
      <c r="U24" s="183"/>
      <c r="V24" s="457" t="s">
        <v>372</v>
      </c>
      <c r="W24" s="183"/>
      <c r="X24" s="183"/>
      <c r="Y24" s="187" t="s">
        <v>479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183"/>
      <c r="AJ24" s="184" t="s">
        <v>208</v>
      </c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211</v>
      </c>
      <c r="R26" s="183"/>
      <c r="S26" s="183"/>
      <c r="T26" s="183"/>
      <c r="U26" s="183"/>
      <c r="V26" s="183" t="s">
        <v>222</v>
      </c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 t="s">
        <v>373</v>
      </c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224</v>
      </c>
      <c r="R27" s="183"/>
      <c r="S27" s="183"/>
      <c r="T27" s="183"/>
      <c r="U27" s="183"/>
      <c r="V27" s="183" t="s">
        <v>224</v>
      </c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 t="s">
        <v>224</v>
      </c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/>
      <c r="T28" s="183"/>
      <c r="U28" s="210"/>
      <c r="V28" s="183" t="s">
        <v>216</v>
      </c>
      <c r="W28" s="210" t="s">
        <v>226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 t="s">
        <v>480</v>
      </c>
      <c r="AH28" s="210"/>
      <c r="AI28" s="210"/>
      <c r="AJ28" s="183" t="s">
        <v>216</v>
      </c>
      <c r="AK28" s="210"/>
      <c r="AL28" s="183"/>
      <c r="AM28" s="210" t="s">
        <v>439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63.6</v>
      </c>
      <c r="G29" s="172"/>
      <c r="H29" s="172"/>
      <c r="I29" s="42" t="n">
        <v>522.8</v>
      </c>
      <c r="J29" s="42"/>
      <c r="K29" s="42"/>
      <c r="L29" s="214" t="s">
        <v>220</v>
      </c>
      <c r="M29" s="214"/>
      <c r="N29" s="214"/>
      <c r="O29" s="44" t="n">
        <v>2</v>
      </c>
      <c r="P29" s="44" t="n">
        <v>9</v>
      </c>
      <c r="Q29" s="215"/>
      <c r="R29" s="469"/>
      <c r="S29" s="216" t="s">
        <v>206</v>
      </c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 t="s">
        <v>206</v>
      </c>
      <c r="AL29" s="216"/>
      <c r="AM29" s="216"/>
      <c r="AN29" s="217"/>
      <c r="AO29" s="179" t="n">
        <v>0.3542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121</v>
      </c>
      <c r="M30" s="181"/>
      <c r="N30" s="181"/>
      <c r="O30" s="44"/>
      <c r="P30" s="44"/>
      <c r="Q30" s="187" t="s">
        <v>372</v>
      </c>
      <c r="S30" s="239" t="s">
        <v>372</v>
      </c>
      <c r="T30" s="183"/>
      <c r="U30" s="183"/>
      <c r="V30" s="183"/>
      <c r="W30" s="239" t="s">
        <v>372</v>
      </c>
      <c r="X30" s="186"/>
      <c r="Y30" s="185"/>
      <c r="Z30" s="183"/>
      <c r="AA30" s="183"/>
      <c r="AB30" s="183"/>
      <c r="AC30" s="183"/>
      <c r="AD30" s="183"/>
      <c r="AE30" s="183" t="s">
        <v>208</v>
      </c>
      <c r="AF30" s="186"/>
      <c r="AG30" s="185"/>
      <c r="AH30" s="183"/>
      <c r="AI30" s="183"/>
      <c r="AJ30" s="183"/>
      <c r="AK30" s="183" t="s">
        <v>208</v>
      </c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210</v>
      </c>
      <c r="S32" s="183" t="s">
        <v>336</v>
      </c>
      <c r="T32" s="183"/>
      <c r="U32" s="183"/>
      <c r="V32" s="183"/>
      <c r="W32" s="183" t="s">
        <v>210</v>
      </c>
      <c r="X32" s="186"/>
      <c r="Y32" s="185"/>
      <c r="Z32" s="183"/>
      <c r="AA32" s="183"/>
      <c r="AB32" s="183"/>
      <c r="AC32" s="183"/>
      <c r="AD32" s="183"/>
      <c r="AE32" s="183" t="s">
        <v>236</v>
      </c>
      <c r="AF32" s="186"/>
      <c r="AG32" s="185"/>
      <c r="AH32" s="183"/>
      <c r="AI32" s="183"/>
      <c r="AJ32" s="183"/>
      <c r="AK32" s="183" t="s">
        <v>373</v>
      </c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7" t="s">
        <v>384</v>
      </c>
      <c r="S33" s="183" t="s">
        <v>224</v>
      </c>
      <c r="T33" s="183"/>
      <c r="U33" s="183"/>
      <c r="V33" s="183"/>
      <c r="W33" s="183" t="s">
        <v>224</v>
      </c>
      <c r="X33" s="186"/>
      <c r="Y33" s="185"/>
      <c r="Z33" s="183"/>
      <c r="AA33" s="183"/>
      <c r="AB33" s="183"/>
      <c r="AC33" s="183"/>
      <c r="AD33" s="183"/>
      <c r="AE33" s="183" t="s">
        <v>224</v>
      </c>
      <c r="AF33" s="186"/>
      <c r="AG33" s="185"/>
      <c r="AH33" s="183"/>
      <c r="AI33" s="183"/>
      <c r="AJ33" s="183"/>
      <c r="AK33" s="183" t="s">
        <v>481</v>
      </c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S34" s="210" t="s">
        <v>225</v>
      </c>
      <c r="T34" s="210"/>
      <c r="U34" s="210"/>
      <c r="V34" s="210"/>
      <c r="W34" s="210" t="s">
        <v>225</v>
      </c>
      <c r="X34" s="224" t="s">
        <v>415</v>
      </c>
      <c r="Y34" s="209"/>
      <c r="Z34" s="210"/>
      <c r="AA34" s="210"/>
      <c r="AB34" s="210"/>
      <c r="AC34" s="210"/>
      <c r="AD34" s="210"/>
      <c r="AE34" s="210" t="s">
        <v>225</v>
      </c>
      <c r="AF34" s="224" t="s">
        <v>439</v>
      </c>
      <c r="AG34" s="209"/>
      <c r="AH34" s="210"/>
      <c r="AI34" s="210"/>
      <c r="AJ34" s="210"/>
      <c r="AK34" s="210" t="s">
        <v>225</v>
      </c>
      <c r="AL34" s="210"/>
      <c r="AM34" s="183" t="s">
        <v>439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39.5</v>
      </c>
      <c r="G35" s="172"/>
      <c r="H35" s="172"/>
      <c r="I35" s="42" t="n">
        <v>323.9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13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0.3368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333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/>
      <c r="AB36" s="183"/>
      <c r="AC36" s="183"/>
      <c r="AD36" s="457" t="s">
        <v>333</v>
      </c>
      <c r="AE36" s="183"/>
      <c r="AF36" s="186"/>
      <c r="AG36" s="185"/>
      <c r="AH36" s="183"/>
      <c r="AI36" s="183"/>
      <c r="AJ36" s="183"/>
      <c r="AK36" s="183"/>
      <c r="AL36" s="183" t="s">
        <v>208</v>
      </c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183"/>
      <c r="BU36" s="239" t="s">
        <v>235</v>
      </c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210</v>
      </c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/>
      <c r="AC38" s="183"/>
      <c r="AD38" s="183" t="s">
        <v>369</v>
      </c>
      <c r="AE38" s="183"/>
      <c r="AF38" s="183"/>
      <c r="AG38" s="185"/>
      <c r="AH38" s="183"/>
      <c r="AI38" s="183"/>
      <c r="AJ38" s="183"/>
      <c r="AK38" s="183"/>
      <c r="AL38" s="183" t="s">
        <v>222</v>
      </c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7" t="s">
        <v>384</v>
      </c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/>
      <c r="AC39" s="183"/>
      <c r="AD39" s="239" t="s">
        <v>384</v>
      </c>
      <c r="AE39" s="183"/>
      <c r="AF39" s="183"/>
      <c r="AG39" s="185"/>
      <c r="AH39" s="183"/>
      <c r="AI39" s="183"/>
      <c r="AJ39" s="183"/>
      <c r="AK39" s="183"/>
      <c r="AL39" s="239" t="s">
        <v>384</v>
      </c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/>
      <c r="S40" s="210"/>
      <c r="T40" s="210"/>
      <c r="U40" s="183"/>
      <c r="V40" s="210"/>
      <c r="W40" s="210"/>
      <c r="X40" s="224" t="s">
        <v>482</v>
      </c>
      <c r="Y40" s="209"/>
      <c r="Z40" s="210"/>
      <c r="AA40" s="210"/>
      <c r="AB40" s="183"/>
      <c r="AC40" s="210"/>
      <c r="AD40" s="210" t="s">
        <v>459</v>
      </c>
      <c r="AE40" s="210"/>
      <c r="AF40" s="183" t="s">
        <v>483</v>
      </c>
      <c r="AG40" s="209"/>
      <c r="AH40" s="210"/>
      <c r="AI40" s="210"/>
      <c r="AJ40" s="183"/>
      <c r="AK40" s="210"/>
      <c r="AL40" s="210" t="s">
        <v>459</v>
      </c>
      <c r="AM40" s="210" t="s">
        <v>414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141.2</v>
      </c>
      <c r="G41" s="247"/>
      <c r="H41" s="247"/>
      <c r="I41" s="247" t="n">
        <v>1114.6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45600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484</v>
      </c>
      <c r="K43" s="265"/>
      <c r="L43" s="265"/>
      <c r="M43" s="265"/>
      <c r="N43" s="265"/>
      <c r="O43" s="265" t="s">
        <v>485</v>
      </c>
      <c r="P43" s="265"/>
      <c r="Q43" s="265"/>
      <c r="R43" s="265"/>
      <c r="S43" s="265"/>
      <c r="T43" s="265"/>
      <c r="U43" s="266" t="n">
        <v>240</v>
      </c>
      <c r="V43" s="266"/>
      <c r="W43" s="266"/>
      <c r="X43" s="266"/>
      <c r="Y43" s="266" t="n">
        <v>0</v>
      </c>
      <c r="Z43" s="266"/>
      <c r="AA43" s="266"/>
      <c r="AB43" s="266" t="n">
        <v>0</v>
      </c>
      <c r="AC43" s="266"/>
      <c r="AD43" s="266"/>
      <c r="AE43" s="266" t="n">
        <v>1</v>
      </c>
      <c r="AF43" s="266"/>
      <c r="AG43" s="266"/>
      <c r="AH43" s="267" t="n">
        <v>0.0138888888888889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486</v>
      </c>
      <c r="K45" s="265"/>
      <c r="L45" s="265"/>
      <c r="M45" s="265"/>
      <c r="N45" s="265"/>
      <c r="O45" s="265" t="s">
        <v>487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1</v>
      </c>
      <c r="Z45" s="266"/>
      <c r="AA45" s="266"/>
      <c r="AB45" s="266" t="n">
        <v>0</v>
      </c>
      <c r="AC45" s="266"/>
      <c r="AD45" s="266"/>
      <c r="AE45" s="266" t="n">
        <v>0</v>
      </c>
      <c r="AF45" s="266"/>
      <c r="AG45" s="266"/>
      <c r="AH45" s="267" t="n">
        <v>0.0138888888888889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488</v>
      </c>
      <c r="K49" s="283"/>
      <c r="L49" s="283"/>
      <c r="M49" s="283"/>
      <c r="N49" s="283"/>
      <c r="O49" s="284" t="s">
        <v>489</v>
      </c>
      <c r="P49" s="284"/>
      <c r="Q49" s="284"/>
      <c r="R49" s="284"/>
      <c r="S49" s="284"/>
      <c r="T49" s="284"/>
      <c r="U49" s="285" t="n">
        <v>2816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180" t="s">
        <v>490</v>
      </c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5466</v>
      </c>
      <c r="AV50" s="84" t="s">
        <v>491</v>
      </c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492</v>
      </c>
      <c r="BE52" s="301"/>
      <c r="BF52" s="301"/>
      <c r="BG52" s="301"/>
      <c r="BH52" s="301"/>
      <c r="BI52" s="301" t="s">
        <v>493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3</v>
      </c>
      <c r="BT52" s="266"/>
      <c r="BU52" s="266"/>
      <c r="BV52" s="266" t="n">
        <v>0</v>
      </c>
      <c r="BW52" s="266"/>
      <c r="BX52" s="266"/>
      <c r="BY52" s="266" t="n">
        <v>1</v>
      </c>
      <c r="BZ52" s="266"/>
      <c r="CA52" s="266"/>
      <c r="CB52" s="267" t="n">
        <v>0.0416666666666667</v>
      </c>
      <c r="CC52" s="267"/>
      <c r="CD52" s="267"/>
      <c r="CE52" s="267" t="n">
        <v>0.8125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269</v>
      </c>
      <c r="AQ54" s="306"/>
      <c r="AR54" s="306"/>
      <c r="AS54" s="306"/>
      <c r="AT54" s="307"/>
      <c r="AV54" s="308" t="n">
        <v>110</v>
      </c>
      <c r="AW54" s="309" t="n">
        <v>1746</v>
      </c>
      <c r="AX54" s="310"/>
      <c r="AY54" s="308" t="n">
        <v>1.954375</v>
      </c>
      <c r="AZ54" s="311" t="n">
        <v>30.661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11</v>
      </c>
      <c r="C58" s="317"/>
      <c r="D58" s="317"/>
      <c r="E58" s="317"/>
      <c r="F58" s="318" t="n">
        <v>273</v>
      </c>
      <c r="G58" s="318"/>
      <c r="H58" s="318"/>
      <c r="I58" s="318"/>
      <c r="J58" s="42" t="n">
        <v>4.02930402930403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492</v>
      </c>
      <c r="BE58" s="301"/>
      <c r="BF58" s="301"/>
      <c r="BG58" s="301"/>
      <c r="BH58" s="301"/>
      <c r="BI58" s="301" t="s">
        <v>494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3</v>
      </c>
      <c r="V59" s="324"/>
      <c r="W59" s="324"/>
      <c r="X59" s="324"/>
      <c r="Y59" s="324"/>
      <c r="Z59" s="324"/>
      <c r="AA59" s="324"/>
      <c r="AB59" s="324"/>
      <c r="AC59" s="326"/>
      <c r="AD59" s="324" t="s">
        <v>277</v>
      </c>
      <c r="AE59" s="324"/>
      <c r="AF59" s="324"/>
      <c r="AG59" s="324"/>
      <c r="AH59" s="324"/>
      <c r="AI59" s="324"/>
      <c r="AJ59" s="324"/>
      <c r="AK59" s="324"/>
      <c r="AL59" s="325" t="n">
        <v>6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279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40</v>
      </c>
      <c r="L65" s="341"/>
      <c r="M65" s="341"/>
      <c r="N65" s="341"/>
      <c r="O65" s="322" t="s">
        <v>157</v>
      </c>
      <c r="P65" s="43" t="n">
        <v>106</v>
      </c>
      <c r="Q65" s="43"/>
      <c r="R65" s="43"/>
      <c r="S65" s="43"/>
      <c r="T65" s="43" t="n">
        <v>158</v>
      </c>
      <c r="U65" s="43"/>
      <c r="V65" s="43"/>
      <c r="W65" s="43"/>
      <c r="X65" s="342" t="s">
        <v>145</v>
      </c>
      <c r="Y65" s="343" t="n">
        <v>9</v>
      </c>
      <c r="Z65" s="343"/>
      <c r="AA65" s="343"/>
      <c r="AB65" s="343"/>
      <c r="AC65" s="344" t="s">
        <v>261</v>
      </c>
      <c r="AD65" s="342" t="s">
        <v>145</v>
      </c>
      <c r="AE65" s="345" t="n">
        <v>5400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0</v>
      </c>
      <c r="AL66" s="350"/>
      <c r="AM66" s="350"/>
      <c r="AN66" s="350"/>
      <c r="AO66" s="350"/>
      <c r="AP66" s="351" t="n">
        <v>156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58</v>
      </c>
      <c r="Z68" s="354"/>
      <c r="AA68" s="354"/>
      <c r="AB68" s="354"/>
      <c r="AC68" s="355" t="s">
        <v>261</v>
      </c>
      <c r="AD68" s="353" t="s">
        <v>129</v>
      </c>
      <c r="AE68" s="356" t="n">
        <v>34800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155</v>
      </c>
      <c r="AL69" s="360"/>
      <c r="AM69" s="360"/>
      <c r="AN69" s="360"/>
      <c r="AO69" s="360"/>
      <c r="AP69" s="361" t="n">
        <v>1023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1</v>
      </c>
      <c r="BT72" s="377"/>
      <c r="BU72" s="377"/>
      <c r="BV72" s="377"/>
      <c r="BW72" s="378" t="s">
        <v>261</v>
      </c>
      <c r="BX72" s="376" t="s">
        <v>145</v>
      </c>
      <c r="BY72" s="379" t="n">
        <v>600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7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3</v>
      </c>
      <c r="BT74" s="398"/>
      <c r="BU74" s="398"/>
      <c r="BV74" s="398"/>
      <c r="BW74" s="399" t="s">
        <v>261</v>
      </c>
      <c r="BX74" s="397" t="s">
        <v>129</v>
      </c>
      <c r="BY74" s="398" t="n">
        <v>1800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K75*($G$73-6)</f>
        <v>0</v>
      </c>
      <c r="X75" s="403"/>
      <c r="Y75" s="403"/>
      <c r="Z75" s="403"/>
      <c r="AA75" s="404" t="n">
        <f aca="false">S75-W75</f>
        <v>42.979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</v>
      </c>
      <c r="CF75" s="381"/>
      <c r="CG75" s="381"/>
      <c r="CH75" s="381"/>
      <c r="CI75" s="381"/>
      <c r="CJ75" s="410" t="n">
        <v>40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360.418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-48.4105229202037</v>
      </c>
      <c r="P76" s="414"/>
      <c r="Q76" s="414"/>
      <c r="R76" s="414"/>
      <c r="S76" s="415" t="n">
        <f aca="false">G14</f>
        <v>2682.15</v>
      </c>
      <c r="T76" s="415"/>
      <c r="U76" s="415"/>
      <c r="V76" s="415"/>
      <c r="W76" s="413" t="n">
        <f aca="false">K76*$G$73</f>
        <v>2861.79966044143</v>
      </c>
      <c r="X76" s="413"/>
      <c r="Y76" s="413"/>
      <c r="Z76" s="413"/>
      <c r="AA76" s="414" t="n">
        <f aca="false">S76-W76</f>
        <v>-179.649660441426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-9991.53421052632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495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141.2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-0.905263157894751</v>
      </c>
      <c r="P77" s="424"/>
      <c r="Q77" s="424"/>
      <c r="R77" s="424"/>
      <c r="S77" s="425" t="n">
        <f aca="false">I41</f>
        <v>1114.6</v>
      </c>
      <c r="T77" s="425"/>
      <c r="U77" s="425"/>
      <c r="V77" s="425"/>
      <c r="W77" s="336" t="n">
        <f aca="false">K77*$G$73</f>
        <v>994.736842105263</v>
      </c>
      <c r="X77" s="336"/>
      <c r="Y77" s="336"/>
      <c r="Z77" s="336"/>
      <c r="AA77" s="424" t="n">
        <f aca="false">S77-W77</f>
        <v>119.863157894737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-3290.66315789474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17" activeCellId="0" sqref="F17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15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3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8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236.645</v>
      </c>
      <c r="E4" s="41"/>
      <c r="F4" s="41"/>
      <c r="G4" s="42" t="n">
        <v>1572.996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496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77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23701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15</v>
      </c>
      <c r="L5" s="55"/>
      <c r="M5" s="55"/>
      <c r="N5" s="44"/>
      <c r="O5" s="44"/>
      <c r="P5" s="56" t="s">
        <v>497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5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7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SUM('1日:8日'!ax4)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SUM('1日:8日'!bf4)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SUM('1日:8日'!bo4)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SUM('1日:8日'!bw4)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5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467" t="s">
        <v>192</v>
      </c>
      <c r="AG7" s="467"/>
      <c r="AH7" s="467"/>
      <c r="AI7" s="467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498</v>
      </c>
      <c r="AG8" s="85"/>
      <c r="AH8" s="85"/>
      <c r="AI8" s="85"/>
      <c r="AJ8" s="86" t="n">
        <v>7</v>
      </c>
      <c r="AK8" s="86"/>
      <c r="AL8" s="87" t="n">
        <v>5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407</v>
      </c>
      <c r="BE8" s="90"/>
      <c r="BF8" s="90"/>
      <c r="BG8" s="90"/>
      <c r="BH8" s="91"/>
      <c r="BI8" s="92" t="n">
        <v>2860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215.639</v>
      </c>
      <c r="E9" s="42"/>
      <c r="F9" s="42"/>
      <c r="G9" s="42" t="n">
        <v>1561.438</v>
      </c>
      <c r="H9" s="42"/>
      <c r="I9" s="42"/>
      <c r="J9" s="42"/>
      <c r="K9" s="95" t="s">
        <v>164</v>
      </c>
      <c r="L9" s="95"/>
      <c r="M9" s="95"/>
      <c r="N9" s="44" t="n">
        <v>3</v>
      </c>
      <c r="O9" s="44"/>
      <c r="P9" s="45" t="s">
        <v>496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88</v>
      </c>
      <c r="AM9" s="49"/>
      <c r="AN9" s="49"/>
      <c r="AO9" s="50" t="n">
        <v>0.0625</v>
      </c>
      <c r="AP9" s="50"/>
      <c r="AQ9" s="50"/>
      <c r="AR9" s="50" t="n">
        <v>0.0520833333333333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3</v>
      </c>
      <c r="M10" s="102"/>
      <c r="N10" s="44"/>
      <c r="O10" s="44"/>
      <c r="P10" s="56" t="s">
        <v>497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17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432</v>
      </c>
      <c r="BE11" s="90"/>
      <c r="BF11" s="90"/>
      <c r="BG11" s="90"/>
      <c r="BH11" s="91"/>
      <c r="BI11" s="92" t="n">
        <v>2567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3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18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452.284</v>
      </c>
      <c r="E14" s="113"/>
      <c r="F14" s="73" t="s">
        <v>173</v>
      </c>
      <c r="G14" s="113" t="n">
        <v>3134.434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14101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93031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471</v>
      </c>
      <c r="AN14" s="275"/>
      <c r="AO14" s="122" t="s">
        <v>157</v>
      </c>
      <c r="AP14" s="123" t="s">
        <v>179</v>
      </c>
      <c r="AQ14" s="123"/>
      <c r="AR14" s="124" t="n">
        <v>96.0263269639066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824</v>
      </c>
      <c r="BE14" s="90"/>
      <c r="BF14" s="90"/>
      <c r="BG14" s="90"/>
      <c r="BH14" s="91"/>
      <c r="BI14" s="92" t="n">
        <v>3228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6</v>
      </c>
      <c r="AI16" s="133"/>
      <c r="AJ16" s="133"/>
      <c r="AK16" s="133"/>
      <c r="AL16" s="336" t="n">
        <v>236.1</v>
      </c>
      <c r="AM16" s="336"/>
      <c r="AN16" s="336"/>
      <c r="AO16" s="336"/>
      <c r="AP16" s="135" t="n">
        <v>1790.6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499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2</v>
      </c>
      <c r="AI18" s="140"/>
      <c r="AJ18" s="140"/>
      <c r="AK18" s="140"/>
      <c r="AL18" s="141" t="n">
        <v>216.184</v>
      </c>
      <c r="AM18" s="141"/>
      <c r="AN18" s="141"/>
      <c r="AO18" s="141"/>
      <c r="AP18" s="135" t="n">
        <v>1343.834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20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16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24</v>
      </c>
      <c r="AO19" s="150"/>
      <c r="AP19" s="440" t="s">
        <v>174</v>
      </c>
      <c r="AQ19" s="440"/>
      <c r="AR19" s="441" t="n">
        <v>42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440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55.3</v>
      </c>
      <c r="G23" s="172"/>
      <c r="H23" s="172"/>
      <c r="I23" s="42" t="n">
        <v>323.2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6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4"/>
      <c r="AD23" s="174"/>
      <c r="AE23" s="174"/>
      <c r="AF23" s="443"/>
      <c r="AG23" s="175"/>
      <c r="AH23" s="176"/>
      <c r="AI23" s="176"/>
      <c r="AJ23" s="176" t="s">
        <v>206</v>
      </c>
      <c r="AK23" s="176"/>
      <c r="AL23" s="176"/>
      <c r="AM23" s="176"/>
      <c r="AN23" s="177"/>
      <c r="AO23" s="179" t="n">
        <v>0.4479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20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183"/>
      <c r="Y24" s="185"/>
      <c r="Z24" s="183"/>
      <c r="AA24" s="183"/>
      <c r="AB24" s="183"/>
      <c r="AC24" s="457" t="s">
        <v>500</v>
      </c>
      <c r="AD24" s="183"/>
      <c r="AE24" s="183"/>
      <c r="AF24" s="186"/>
      <c r="AG24" s="185"/>
      <c r="AH24" s="183"/>
      <c r="AI24" s="183"/>
      <c r="AJ24" s="184" t="s">
        <v>208</v>
      </c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373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 t="s">
        <v>236</v>
      </c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224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 t="s">
        <v>213</v>
      </c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/>
      <c r="T28" s="183"/>
      <c r="U28" s="210"/>
      <c r="V28" s="183"/>
      <c r="W28" s="210" t="s">
        <v>439</v>
      </c>
      <c r="X28" s="183"/>
      <c r="Y28" s="185"/>
      <c r="Z28" s="210"/>
      <c r="AA28" s="210"/>
      <c r="AB28" s="210"/>
      <c r="AC28" s="183"/>
      <c r="AD28" s="210"/>
      <c r="AE28" s="210" t="s">
        <v>439</v>
      </c>
      <c r="AF28" s="210"/>
      <c r="AG28" s="185"/>
      <c r="AH28" s="210"/>
      <c r="AI28" s="210"/>
      <c r="AJ28" s="183" t="s">
        <v>216</v>
      </c>
      <c r="AK28" s="210"/>
      <c r="AL28" s="183"/>
      <c r="AM28" s="210" t="s">
        <v>480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53.9</v>
      </c>
      <c r="G29" s="172"/>
      <c r="H29" s="172"/>
      <c r="I29" s="42" t="n">
        <v>576.6</v>
      </c>
      <c r="J29" s="42"/>
      <c r="K29" s="42"/>
      <c r="L29" s="214" t="s">
        <v>220</v>
      </c>
      <c r="M29" s="214"/>
      <c r="N29" s="214"/>
      <c r="O29" s="44" t="n">
        <v>3</v>
      </c>
      <c r="P29" s="44" t="n">
        <v>6</v>
      </c>
      <c r="Q29" s="215"/>
      <c r="R29" s="216"/>
      <c r="S29" s="216"/>
      <c r="T29" s="216" t="s">
        <v>206</v>
      </c>
      <c r="U29" s="216"/>
      <c r="V29" s="216"/>
      <c r="W29" s="216"/>
      <c r="X29" s="217"/>
      <c r="Y29" s="229"/>
      <c r="Z29" s="230"/>
      <c r="AA29" s="230"/>
      <c r="AB29" s="230"/>
      <c r="AC29" s="216"/>
      <c r="AD29" s="216" t="s">
        <v>206</v>
      </c>
      <c r="AE29" s="216"/>
      <c r="AF29" s="217"/>
      <c r="AG29" s="215"/>
      <c r="AH29" s="216"/>
      <c r="AI29" s="216"/>
      <c r="AJ29" s="216"/>
      <c r="AK29" s="216"/>
      <c r="AL29" s="216" t="s">
        <v>206</v>
      </c>
      <c r="AM29" s="216"/>
      <c r="AN29" s="217"/>
      <c r="AO29" s="179" t="n">
        <v>0.4236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181</v>
      </c>
      <c r="M30" s="181"/>
      <c r="N30" s="181"/>
      <c r="O30" s="44"/>
      <c r="P30" s="44"/>
      <c r="Q30" s="185" t="s">
        <v>208</v>
      </c>
      <c r="R30" s="183"/>
      <c r="S30" s="183"/>
      <c r="T30" s="239" t="s">
        <v>501</v>
      </c>
      <c r="U30" s="183"/>
      <c r="V30" s="183"/>
      <c r="W30" s="183"/>
      <c r="X30" s="186"/>
      <c r="Y30" s="187" t="s">
        <v>502</v>
      </c>
      <c r="Z30" s="183"/>
      <c r="AA30" s="183"/>
      <c r="AB30" s="183"/>
      <c r="AC30" s="183"/>
      <c r="AD30" s="239" t="s">
        <v>501</v>
      </c>
      <c r="AE30" s="183"/>
      <c r="AF30" s="186"/>
      <c r="AG30" s="185"/>
      <c r="AH30" s="183"/>
      <c r="AI30" s="183"/>
      <c r="AJ30" s="183"/>
      <c r="AK30" s="183"/>
      <c r="AL30" s="239" t="s">
        <v>501</v>
      </c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373</v>
      </c>
      <c r="R32" s="183"/>
      <c r="S32" s="183"/>
      <c r="T32" s="183" t="s">
        <v>503</v>
      </c>
      <c r="U32" s="183"/>
      <c r="V32" s="183"/>
      <c r="W32" s="183"/>
      <c r="X32" s="186"/>
      <c r="Y32" s="185"/>
      <c r="Z32" s="183"/>
      <c r="AA32" s="183"/>
      <c r="AB32" s="183"/>
      <c r="AC32" s="183"/>
      <c r="AD32" s="183" t="s">
        <v>503</v>
      </c>
      <c r="AE32" s="183"/>
      <c r="AF32" s="186"/>
      <c r="AG32" s="185"/>
      <c r="AH32" s="183"/>
      <c r="AI32" s="183"/>
      <c r="AJ32" s="183"/>
      <c r="AK32" s="183"/>
      <c r="AL32" s="183" t="s">
        <v>503</v>
      </c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481</v>
      </c>
      <c r="R33" s="183"/>
      <c r="S33" s="183"/>
      <c r="T33" s="239" t="s">
        <v>384</v>
      </c>
      <c r="U33" s="183"/>
      <c r="V33" s="183"/>
      <c r="W33" s="183"/>
      <c r="X33" s="186"/>
      <c r="Y33" s="185"/>
      <c r="Z33" s="183"/>
      <c r="AA33" s="183"/>
      <c r="AB33" s="183"/>
      <c r="AC33" s="183"/>
      <c r="AD33" s="183" t="s">
        <v>504</v>
      </c>
      <c r="AE33" s="183"/>
      <c r="AF33" s="186"/>
      <c r="AG33" s="185"/>
      <c r="AH33" s="183"/>
      <c r="AI33" s="183"/>
      <c r="AJ33" s="183"/>
      <c r="AK33" s="183"/>
      <c r="AL33" s="183" t="s">
        <v>224</v>
      </c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 t="s">
        <v>225</v>
      </c>
      <c r="U34" s="210"/>
      <c r="V34" s="210"/>
      <c r="W34" s="210" t="s">
        <v>439</v>
      </c>
      <c r="X34" s="224"/>
      <c r="Y34" s="209"/>
      <c r="Z34" s="210"/>
      <c r="AA34" s="210"/>
      <c r="AB34" s="210"/>
      <c r="AC34" s="210"/>
      <c r="AD34" s="210" t="s">
        <v>225</v>
      </c>
      <c r="AE34" s="210" t="s">
        <v>228</v>
      </c>
      <c r="AF34" s="224"/>
      <c r="AG34" s="209"/>
      <c r="AH34" s="210"/>
      <c r="AI34" s="210"/>
      <c r="AJ34" s="210"/>
      <c r="AK34" s="210"/>
      <c r="AL34" s="210" t="s">
        <v>225</v>
      </c>
      <c r="AM34" s="183" t="s">
        <v>505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38.8</v>
      </c>
      <c r="G35" s="172"/>
      <c r="H35" s="172"/>
      <c r="I35" s="42" t="n">
        <v>362.8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11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 t="s">
        <v>206</v>
      </c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0.3924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5" t="s">
        <v>208</v>
      </c>
      <c r="R36" s="239" t="s">
        <v>372</v>
      </c>
      <c r="S36" s="183"/>
      <c r="T36" s="183"/>
      <c r="U36" s="239" t="s">
        <v>372</v>
      </c>
      <c r="V36" s="183"/>
      <c r="W36" s="238"/>
      <c r="X36" s="186"/>
      <c r="Y36" s="185"/>
      <c r="Z36" s="183"/>
      <c r="AA36" s="183" t="s">
        <v>208</v>
      </c>
      <c r="AB36" s="183"/>
      <c r="AC36" s="183"/>
      <c r="AD36" s="184"/>
      <c r="AE36" s="239" t="s">
        <v>372</v>
      </c>
      <c r="AF36" s="186"/>
      <c r="AG36" s="185"/>
      <c r="AH36" s="183" t="s">
        <v>208</v>
      </c>
      <c r="AI36" s="183"/>
      <c r="AJ36" s="183"/>
      <c r="AK36" s="183"/>
      <c r="AL36" s="239" t="s">
        <v>372</v>
      </c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183"/>
      <c r="BU36" s="239" t="s">
        <v>235</v>
      </c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222</v>
      </c>
      <c r="R38" s="183" t="s">
        <v>211</v>
      </c>
      <c r="S38" s="183"/>
      <c r="T38" s="183"/>
      <c r="U38" s="183" t="s">
        <v>336</v>
      </c>
      <c r="V38" s="183"/>
      <c r="W38" s="183"/>
      <c r="X38" s="186"/>
      <c r="Y38" s="185"/>
      <c r="Z38" s="183"/>
      <c r="AA38" s="183" t="s">
        <v>210</v>
      </c>
      <c r="AB38" s="183"/>
      <c r="AC38" s="183"/>
      <c r="AD38" s="183"/>
      <c r="AE38" s="183" t="s">
        <v>210</v>
      </c>
      <c r="AF38" s="183"/>
      <c r="AG38" s="185"/>
      <c r="AH38" s="183" t="s">
        <v>211</v>
      </c>
      <c r="AI38" s="183"/>
      <c r="AJ38" s="183"/>
      <c r="AK38" s="183"/>
      <c r="AL38" s="183" t="s">
        <v>211</v>
      </c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7" t="s">
        <v>384</v>
      </c>
      <c r="R39" s="239" t="s">
        <v>384</v>
      </c>
      <c r="S39" s="183"/>
      <c r="T39" s="183"/>
      <c r="U39" s="239" t="s">
        <v>384</v>
      </c>
      <c r="V39" s="183"/>
      <c r="W39" s="183"/>
      <c r="X39" s="186"/>
      <c r="Y39" s="185"/>
      <c r="Z39" s="183"/>
      <c r="AA39" s="183" t="s">
        <v>224</v>
      </c>
      <c r="AB39" s="183"/>
      <c r="AC39" s="183"/>
      <c r="AD39" s="183"/>
      <c r="AE39" s="183" t="s">
        <v>224</v>
      </c>
      <c r="AF39" s="183"/>
      <c r="AG39" s="185"/>
      <c r="AH39" s="183" t="s">
        <v>224</v>
      </c>
      <c r="AI39" s="183"/>
      <c r="AJ39" s="183"/>
      <c r="AK39" s="183"/>
      <c r="AL39" s="183" t="s">
        <v>224</v>
      </c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 t="s">
        <v>459</v>
      </c>
      <c r="S40" s="210"/>
      <c r="T40" s="210"/>
      <c r="U40" s="183" t="s">
        <v>459</v>
      </c>
      <c r="V40" s="210"/>
      <c r="W40" s="210" t="s">
        <v>483</v>
      </c>
      <c r="X40" s="224"/>
      <c r="Y40" s="209"/>
      <c r="Z40" s="210"/>
      <c r="AA40" s="210" t="s">
        <v>459</v>
      </c>
      <c r="AB40" s="183"/>
      <c r="AC40" s="210" t="s">
        <v>483</v>
      </c>
      <c r="AD40" s="210"/>
      <c r="AE40" s="210" t="s">
        <v>459</v>
      </c>
      <c r="AF40" s="183" t="s">
        <v>239</v>
      </c>
      <c r="AG40" s="209"/>
      <c r="AH40" s="210" t="s">
        <v>459</v>
      </c>
      <c r="AI40" s="210"/>
      <c r="AJ40" s="183" t="s">
        <v>415</v>
      </c>
      <c r="AK40" s="210"/>
      <c r="AL40" s="210" t="s">
        <v>459</v>
      </c>
      <c r="AM40" s="210" t="s">
        <v>506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148</v>
      </c>
      <c r="G41" s="247"/>
      <c r="H41" s="247"/>
      <c r="I41" s="247" t="n">
        <v>1262.6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45600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507</v>
      </c>
      <c r="K43" s="265"/>
      <c r="L43" s="265"/>
      <c r="M43" s="265"/>
      <c r="N43" s="265"/>
      <c r="O43" s="265" t="s">
        <v>508</v>
      </c>
      <c r="P43" s="265"/>
      <c r="Q43" s="265"/>
      <c r="R43" s="265"/>
      <c r="S43" s="265"/>
      <c r="T43" s="265"/>
      <c r="U43" s="266" t="n">
        <v>158</v>
      </c>
      <c r="V43" s="266"/>
      <c r="W43" s="266"/>
      <c r="X43" s="266"/>
      <c r="Y43" s="266" t="n">
        <v>1</v>
      </c>
      <c r="Z43" s="266"/>
      <c r="AA43" s="266"/>
      <c r="AB43" s="266" t="n">
        <v>6</v>
      </c>
      <c r="AC43" s="266"/>
      <c r="AD43" s="266"/>
      <c r="AE43" s="266" t="n">
        <v>0</v>
      </c>
      <c r="AF43" s="266"/>
      <c r="AG43" s="266"/>
      <c r="AH43" s="267" t="n">
        <v>0.0555555555555556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509</v>
      </c>
      <c r="K45" s="265"/>
      <c r="L45" s="265"/>
      <c r="M45" s="265"/>
      <c r="N45" s="265"/>
      <c r="O45" s="265" t="s">
        <v>510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0</v>
      </c>
      <c r="AC45" s="266"/>
      <c r="AD45" s="266"/>
      <c r="AE45" s="266" t="n">
        <v>1</v>
      </c>
      <c r="AF45" s="266"/>
      <c r="AG45" s="266"/>
      <c r="AH45" s="267" t="n">
        <v>0.0416666666666667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511</v>
      </c>
      <c r="K49" s="283"/>
      <c r="L49" s="283"/>
      <c r="M49" s="283"/>
      <c r="N49" s="283"/>
      <c r="O49" s="284" t="s">
        <v>512</v>
      </c>
      <c r="P49" s="284"/>
      <c r="Q49" s="284"/>
      <c r="R49" s="284"/>
      <c r="S49" s="284"/>
      <c r="T49" s="284"/>
      <c r="U49" s="285" t="n">
        <v>3732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 t="s">
        <v>513</v>
      </c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4758</v>
      </c>
      <c r="AV50" s="84" t="s">
        <v>514</v>
      </c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515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493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516</v>
      </c>
      <c r="AP54" s="306"/>
      <c r="AQ54" s="306"/>
      <c r="AR54" s="306"/>
      <c r="AS54" s="306"/>
      <c r="AT54" s="307"/>
      <c r="AV54" s="308" t="n">
        <v>0</v>
      </c>
      <c r="AW54" s="309" t="n">
        <v>1746</v>
      </c>
      <c r="AX54" s="310"/>
      <c r="AY54" s="308" t="n">
        <v>0</v>
      </c>
      <c r="AZ54" s="311" t="n">
        <v>30.661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23</v>
      </c>
      <c r="C58" s="317"/>
      <c r="D58" s="317"/>
      <c r="E58" s="317"/>
      <c r="F58" s="318" t="n">
        <v>256</v>
      </c>
      <c r="G58" s="318"/>
      <c r="H58" s="318"/>
      <c r="I58" s="318"/>
      <c r="J58" s="42" t="n">
        <v>8.984375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494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200</v>
      </c>
      <c r="O59" s="324"/>
      <c r="P59" s="324"/>
      <c r="Q59" s="324"/>
      <c r="R59" s="324"/>
      <c r="S59" s="324"/>
      <c r="T59" s="324"/>
      <c r="U59" s="325" t="n">
        <v>4</v>
      </c>
      <c r="V59" s="324" t="s">
        <v>281</v>
      </c>
      <c r="W59" s="324"/>
      <c r="X59" s="324"/>
      <c r="Y59" s="324"/>
      <c r="Z59" s="324"/>
      <c r="AA59" s="324"/>
      <c r="AB59" s="324"/>
      <c r="AC59" s="326" t="n">
        <v>1</v>
      </c>
      <c r="AD59" s="324" t="s">
        <v>517</v>
      </c>
      <c r="AE59" s="324"/>
      <c r="AF59" s="324"/>
      <c r="AG59" s="324"/>
      <c r="AH59" s="324"/>
      <c r="AI59" s="324"/>
      <c r="AJ59" s="324"/>
      <c r="AK59" s="324"/>
      <c r="AL59" s="325" t="n">
        <v>4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276</v>
      </c>
      <c r="O60" s="328"/>
      <c r="P60" s="328"/>
      <c r="Q60" s="328"/>
      <c r="R60" s="328"/>
      <c r="S60" s="328"/>
      <c r="T60" s="328"/>
      <c r="U60" s="329" t="n">
        <v>2</v>
      </c>
      <c r="V60" s="328" t="s">
        <v>449</v>
      </c>
      <c r="W60" s="328"/>
      <c r="X60" s="328"/>
      <c r="Y60" s="328"/>
      <c r="Z60" s="328"/>
      <c r="AA60" s="328"/>
      <c r="AB60" s="328"/>
      <c r="AC60" s="330" t="n">
        <v>1</v>
      </c>
      <c r="AD60" s="328" t="s">
        <v>518</v>
      </c>
      <c r="AE60" s="328"/>
      <c r="AF60" s="328"/>
      <c r="AG60" s="328"/>
      <c r="AH60" s="328"/>
      <c r="AI60" s="328"/>
      <c r="AJ60" s="328"/>
      <c r="AK60" s="328"/>
      <c r="AL60" s="329" t="n">
        <v>4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4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 t="s">
        <v>277</v>
      </c>
      <c r="AE61" s="328"/>
      <c r="AF61" s="328"/>
      <c r="AG61" s="328"/>
      <c r="AH61" s="328"/>
      <c r="AI61" s="328"/>
      <c r="AJ61" s="328"/>
      <c r="AK61" s="328"/>
      <c r="AL61" s="329" t="n">
        <v>3</v>
      </c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279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430</v>
      </c>
      <c r="O63" s="340"/>
      <c r="P63" s="340"/>
      <c r="Q63" s="340"/>
      <c r="R63" s="340"/>
      <c r="S63" s="340"/>
      <c r="T63" s="340"/>
      <c r="U63" s="338" t="n">
        <v>1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5</v>
      </c>
      <c r="H65" s="93"/>
      <c r="I65" s="93"/>
      <c r="J65" s="322" t="s">
        <v>157</v>
      </c>
      <c r="K65" s="341" t="n">
        <v>45</v>
      </c>
      <c r="L65" s="341"/>
      <c r="M65" s="341"/>
      <c r="N65" s="341"/>
      <c r="O65" s="322" t="s">
        <v>157</v>
      </c>
      <c r="P65" s="43" t="n">
        <v>110</v>
      </c>
      <c r="Q65" s="43"/>
      <c r="R65" s="43"/>
      <c r="S65" s="43"/>
      <c r="T65" s="43" t="n">
        <v>135</v>
      </c>
      <c r="U65" s="43"/>
      <c r="V65" s="43"/>
      <c r="W65" s="43"/>
      <c r="X65" s="342" t="s">
        <v>145</v>
      </c>
      <c r="Y65" s="343" t="n">
        <v>16</v>
      </c>
      <c r="Z65" s="343"/>
      <c r="AA65" s="343"/>
      <c r="AB65" s="343"/>
      <c r="AC65" s="344" t="s">
        <v>261</v>
      </c>
      <c r="AD65" s="342" t="s">
        <v>145</v>
      </c>
      <c r="AE65" s="345" t="n">
        <v>9600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32</v>
      </c>
      <c r="AL66" s="350"/>
      <c r="AM66" s="350"/>
      <c r="AN66" s="350"/>
      <c r="AO66" s="350"/>
      <c r="AP66" s="351" t="n">
        <v>188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74</v>
      </c>
      <c r="Z68" s="354"/>
      <c r="AA68" s="354"/>
      <c r="AB68" s="354"/>
      <c r="AC68" s="355" t="s">
        <v>261</v>
      </c>
      <c r="AD68" s="353" t="s">
        <v>129</v>
      </c>
      <c r="AE68" s="356" t="n">
        <v>44400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196</v>
      </c>
      <c r="AL69" s="360"/>
      <c r="AM69" s="360"/>
      <c r="AN69" s="360"/>
      <c r="AO69" s="360"/>
      <c r="AP69" s="361" t="n">
        <v>1219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8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3</v>
      </c>
      <c r="BT74" s="398"/>
      <c r="BU74" s="398"/>
      <c r="BV74" s="398"/>
      <c r="BW74" s="399" t="s">
        <v>261</v>
      </c>
      <c r="BX74" s="397" t="s">
        <v>129</v>
      </c>
      <c r="BY74" s="398" t="n">
        <v>1800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K75*$G$73</f>
        <v>0</v>
      </c>
      <c r="X75" s="403"/>
      <c r="Y75" s="403"/>
      <c r="Z75" s="403"/>
      <c r="AA75" s="404" t="n">
        <f aca="false">S75-W75</f>
        <v>42.979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</v>
      </c>
      <c r="CF75" s="381"/>
      <c r="CG75" s="381"/>
      <c r="CH75" s="381"/>
      <c r="CI75" s="381"/>
      <c r="CJ75" s="410" t="n">
        <v>41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452.284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43.4554770797963</v>
      </c>
      <c r="P76" s="414"/>
      <c r="Q76" s="414"/>
      <c r="R76" s="414"/>
      <c r="S76" s="415" t="n">
        <f aca="false">G14</f>
        <v>3134.434</v>
      </c>
      <c r="T76" s="415"/>
      <c r="U76" s="415"/>
      <c r="V76" s="415"/>
      <c r="W76" s="413" t="n">
        <f aca="false">K76*$G$73</f>
        <v>3270.62818336163</v>
      </c>
      <c r="X76" s="413"/>
      <c r="Y76" s="413"/>
      <c r="Z76" s="413"/>
      <c r="AA76" s="414" t="n">
        <f aca="false">S76-W76</f>
        <v>-136.19418336163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-9539.25021052632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519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148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5.89473684210526</v>
      </c>
      <c r="P77" s="424"/>
      <c r="Q77" s="424"/>
      <c r="R77" s="424"/>
      <c r="S77" s="425" t="n">
        <f aca="false">I41</f>
        <v>1262.6</v>
      </c>
      <c r="T77" s="425"/>
      <c r="U77" s="425"/>
      <c r="V77" s="425"/>
      <c r="W77" s="336" t="n">
        <f aca="false">K77*$G$73</f>
        <v>1136.84210526316</v>
      </c>
      <c r="X77" s="336"/>
      <c r="Y77" s="336"/>
      <c r="Z77" s="336"/>
      <c r="AA77" s="424" t="n">
        <f aca="false">S77-W77</f>
        <v>125.757894736842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-3142.66315789474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17" activeCellId="0" sqref="F17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17</v>
      </c>
      <c r="T2" s="29"/>
      <c r="U2" s="30" t="s">
        <v>120</v>
      </c>
      <c r="X2" s="29" t="n">
        <v>2</v>
      </c>
      <c r="Y2" s="29"/>
      <c r="Z2" s="30" t="s">
        <v>121</v>
      </c>
      <c r="AC2" s="25" t="s">
        <v>122</v>
      </c>
      <c r="AH2" s="29" t="n">
        <v>5</v>
      </c>
      <c r="AI2" s="29"/>
      <c r="AJ2" s="30" t="s">
        <v>120</v>
      </c>
      <c r="AM2" s="29" t="n">
        <v>1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9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239.286</v>
      </c>
      <c r="E4" s="41"/>
      <c r="F4" s="41"/>
      <c r="G4" s="42" t="n">
        <v>1812.282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496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85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10332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25457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1200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19</v>
      </c>
      <c r="L5" s="55"/>
      <c r="M5" s="55"/>
      <c r="N5" s="44"/>
      <c r="O5" s="44"/>
      <c r="P5" s="56" t="s">
        <v>520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8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7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SUM('1日:9日'!ax4)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SUM('1日:9日'!bf4)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SUM('1日:9日'!bo4)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SUM('1日:9日'!bw4)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521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522</v>
      </c>
      <c r="AG6" s="65"/>
      <c r="AH6" s="65"/>
      <c r="AI6" s="65"/>
      <c r="AJ6" s="66" t="n">
        <v>5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523</v>
      </c>
      <c r="AG7" s="65"/>
      <c r="AH7" s="65"/>
      <c r="AI7" s="65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524</v>
      </c>
      <c r="AG8" s="436"/>
      <c r="AH8" s="436"/>
      <c r="AI8" s="436"/>
      <c r="AJ8" s="86" t="n">
        <v>8</v>
      </c>
      <c r="AK8" s="86"/>
      <c r="AL8" s="87" t="n">
        <v>8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465</v>
      </c>
      <c r="BE8" s="90"/>
      <c r="BF8" s="90"/>
      <c r="BG8" s="90"/>
      <c r="BH8" s="91"/>
      <c r="BI8" s="92" t="n">
        <v>3325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 t="s">
        <v>525</v>
      </c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225.038</v>
      </c>
      <c r="E9" s="42"/>
      <c r="F9" s="42"/>
      <c r="G9" s="42" t="n">
        <v>1786.476</v>
      </c>
      <c r="H9" s="42"/>
      <c r="I9" s="42"/>
      <c r="J9" s="42"/>
      <c r="K9" s="95" t="s">
        <v>164</v>
      </c>
      <c r="L9" s="95"/>
      <c r="M9" s="95"/>
      <c r="N9" s="44" t="n">
        <v>1</v>
      </c>
      <c r="O9" s="44"/>
      <c r="P9" s="45" t="s">
        <v>520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16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104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6</v>
      </c>
      <c r="M10" s="102"/>
      <c r="N10" s="44"/>
      <c r="O10" s="44"/>
      <c r="P10" s="56" t="s">
        <v>521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385</v>
      </c>
      <c r="BE11" s="90"/>
      <c r="BF11" s="90"/>
      <c r="BG11" s="90"/>
      <c r="BH11" s="91"/>
      <c r="BI11" s="92" t="n">
        <v>2952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437" t="s">
        <v>526</v>
      </c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25" t="s">
        <v>166</v>
      </c>
      <c r="BV12" s="437" t="s">
        <v>527</v>
      </c>
      <c r="BW12" s="421"/>
      <c r="BX12" s="421"/>
      <c r="BY12" s="421"/>
      <c r="BZ12" s="421"/>
      <c r="CA12" s="421"/>
      <c r="CB12" s="421"/>
      <c r="CC12" s="421"/>
      <c r="CD12" s="421"/>
      <c r="CE12" s="421"/>
      <c r="CF12" s="421"/>
      <c r="CG12" s="421"/>
      <c r="CH12" s="421"/>
      <c r="CI12" s="421"/>
      <c r="CJ12" s="421"/>
      <c r="CK12" s="421"/>
      <c r="CL12" s="421"/>
      <c r="CM12" s="421"/>
      <c r="CN12" s="73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6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16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438"/>
      <c r="BV13" s="100" t="s">
        <v>528</v>
      </c>
      <c r="CN13" s="98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464.324</v>
      </c>
      <c r="E14" s="113"/>
      <c r="F14" s="73" t="s">
        <v>173</v>
      </c>
      <c r="G14" s="113" t="n">
        <v>3598.758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17057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110088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10332</v>
      </c>
      <c r="AG14" s="119"/>
      <c r="AH14" s="119"/>
      <c r="AI14" s="119"/>
      <c r="AJ14" s="120" t="s">
        <v>178</v>
      </c>
      <c r="AK14" s="120"/>
      <c r="AL14" s="120"/>
      <c r="AM14" s="275" t="n">
        <v>489</v>
      </c>
      <c r="AN14" s="275"/>
      <c r="AO14" s="122" t="s">
        <v>157</v>
      </c>
      <c r="AP14" s="123" t="s">
        <v>179</v>
      </c>
      <c r="AQ14" s="123"/>
      <c r="AR14" s="124" t="n">
        <v>94.9537832310839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490</v>
      </c>
      <c r="BE14" s="90"/>
      <c r="BF14" s="90"/>
      <c r="BG14" s="90"/>
      <c r="BH14" s="91"/>
      <c r="BI14" s="92" t="n">
        <v>3718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812</v>
      </c>
      <c r="BS14" s="93"/>
      <c r="BT14" s="93"/>
      <c r="BU14" s="439"/>
      <c r="BV14" s="100" t="s">
        <v>529</v>
      </c>
      <c r="CN14" s="98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530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0" t="s">
        <v>166</v>
      </c>
      <c r="BV15" s="100" t="s">
        <v>531</v>
      </c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5</v>
      </c>
      <c r="AI16" s="133"/>
      <c r="AJ16" s="133"/>
      <c r="AK16" s="133"/>
      <c r="AL16" s="336" t="n">
        <v>348.8</v>
      </c>
      <c r="AM16" s="336"/>
      <c r="AN16" s="336"/>
      <c r="AO16" s="336"/>
      <c r="AP16" s="135" t="n">
        <v>2139.4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438"/>
      <c r="BV16" s="242" t="s">
        <v>532</v>
      </c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533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108"/>
      <c r="CN17" s="98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115.524</v>
      </c>
      <c r="AM18" s="141"/>
      <c r="AN18" s="141"/>
      <c r="AO18" s="141"/>
      <c r="AP18" s="135" t="n">
        <v>1459.358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20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15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18</v>
      </c>
      <c r="AO19" s="150"/>
      <c r="AP19" s="440" t="s">
        <v>174</v>
      </c>
      <c r="AQ19" s="440"/>
      <c r="AR19" s="441" t="n">
        <v>34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474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13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0.291666666666667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24.7</v>
      </c>
      <c r="G23" s="172"/>
      <c r="H23" s="172"/>
      <c r="I23" s="42" t="n">
        <v>347.9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2</v>
      </c>
      <c r="Q23" s="173"/>
      <c r="R23" s="174"/>
      <c r="S23" s="174"/>
      <c r="T23" s="174"/>
      <c r="U23" s="174"/>
      <c r="V23" s="174"/>
      <c r="W23" s="174"/>
      <c r="X23" s="174"/>
      <c r="Y23" s="178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/>
      <c r="AJ23" s="176"/>
      <c r="AK23" s="176"/>
      <c r="AL23" s="176"/>
      <c r="AM23" s="176"/>
      <c r="AN23" s="177"/>
      <c r="AO23" s="179" t="n">
        <v>0.7569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13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534</v>
      </c>
      <c r="R24" s="183"/>
      <c r="S24" s="184"/>
      <c r="T24" s="183"/>
      <c r="U24" s="183"/>
      <c r="V24" s="184"/>
      <c r="W24" s="183"/>
      <c r="X24" s="183"/>
      <c r="Y24" s="185"/>
      <c r="Z24" s="183"/>
      <c r="AA24" s="183"/>
      <c r="AB24" s="183"/>
      <c r="AC24" s="184"/>
      <c r="AD24" s="183"/>
      <c r="AE24" s="183"/>
      <c r="AF24" s="186"/>
      <c r="AG24" s="185" t="s">
        <v>208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 t="s">
        <v>236</v>
      </c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13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 t="s">
        <v>213</v>
      </c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/>
      <c r="Z28" s="210"/>
      <c r="AA28" s="210"/>
      <c r="AB28" s="210"/>
      <c r="AC28" s="183"/>
      <c r="AD28" s="210"/>
      <c r="AE28" s="210"/>
      <c r="AF28" s="210"/>
      <c r="AG28" s="185" t="s">
        <v>216</v>
      </c>
      <c r="AH28" s="210"/>
      <c r="AI28" s="210"/>
      <c r="AJ28" s="183"/>
      <c r="AK28" s="210"/>
      <c r="AL28" s="183"/>
      <c r="AM28" s="210" t="s">
        <v>480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352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81.6</v>
      </c>
      <c r="G29" s="172"/>
      <c r="H29" s="172"/>
      <c r="I29" s="42" t="n">
        <v>658.2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7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0.2257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157</v>
      </c>
      <c r="M30" s="181"/>
      <c r="N30" s="181"/>
      <c r="O30" s="44"/>
      <c r="P30" s="44"/>
      <c r="Q30" s="187" t="s">
        <v>501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470" t="s">
        <v>535</v>
      </c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503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 t="s">
        <v>536</v>
      </c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 t="s">
        <v>224</v>
      </c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/>
      <c r="W34" s="210" t="s">
        <v>239</v>
      </c>
      <c r="X34" s="224"/>
      <c r="Y34" s="209"/>
      <c r="Z34" s="210"/>
      <c r="AA34" s="210"/>
      <c r="AB34" s="210"/>
      <c r="AC34" s="210"/>
      <c r="AD34" s="210" t="s">
        <v>239</v>
      </c>
      <c r="AE34" s="210"/>
      <c r="AF34" s="224" t="s">
        <v>225</v>
      </c>
      <c r="AG34" s="209"/>
      <c r="AH34" s="210"/>
      <c r="AI34" s="210"/>
      <c r="AJ34" s="210"/>
      <c r="AK34" s="210"/>
      <c r="AL34" s="210"/>
      <c r="AM34" s="183" t="s">
        <v>439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36.4</v>
      </c>
      <c r="G35" s="172"/>
      <c r="H35" s="172"/>
      <c r="I35" s="42" t="n">
        <v>399.2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8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 t="s">
        <v>206</v>
      </c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0.3125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372</v>
      </c>
      <c r="R36" s="183"/>
      <c r="S36" s="183"/>
      <c r="T36" s="471" t="s">
        <v>372</v>
      </c>
      <c r="U36" s="183"/>
      <c r="V36" s="239" t="s">
        <v>372</v>
      </c>
      <c r="W36" s="238"/>
      <c r="X36" s="186"/>
      <c r="Y36" s="185"/>
      <c r="Z36" s="183"/>
      <c r="AA36" s="183"/>
      <c r="AB36" s="183" t="s">
        <v>208</v>
      </c>
      <c r="AC36" s="183"/>
      <c r="AD36" s="184"/>
      <c r="AE36" s="183"/>
      <c r="AF36" s="186"/>
      <c r="AG36" s="185"/>
      <c r="AH36" s="183"/>
      <c r="AI36" s="183"/>
      <c r="AJ36" s="183"/>
      <c r="AK36" s="183"/>
      <c r="AL36" s="239" t="s">
        <v>535</v>
      </c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239" t="s">
        <v>235</v>
      </c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211</v>
      </c>
      <c r="R38" s="183"/>
      <c r="S38" s="183"/>
      <c r="T38" s="183" t="s">
        <v>336</v>
      </c>
      <c r="U38" s="183"/>
      <c r="V38" s="183" t="s">
        <v>373</v>
      </c>
      <c r="W38" s="183"/>
      <c r="X38" s="186"/>
      <c r="Y38" s="185"/>
      <c r="Z38" s="183"/>
      <c r="AA38" s="183"/>
      <c r="AB38" s="183" t="s">
        <v>236</v>
      </c>
      <c r="AC38" s="183"/>
      <c r="AD38" s="183"/>
      <c r="AE38" s="183"/>
      <c r="AF38" s="183"/>
      <c r="AG38" s="185"/>
      <c r="AH38" s="183"/>
      <c r="AI38" s="183"/>
      <c r="AJ38" s="183"/>
      <c r="AK38" s="183"/>
      <c r="AL38" s="183" t="s">
        <v>536</v>
      </c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 t="s">
        <v>224</v>
      </c>
      <c r="U39" s="183"/>
      <c r="V39" s="183" t="s">
        <v>224</v>
      </c>
      <c r="W39" s="183"/>
      <c r="X39" s="186"/>
      <c r="Y39" s="185"/>
      <c r="Z39" s="183"/>
      <c r="AA39" s="183"/>
      <c r="AB39" s="183" t="s">
        <v>212</v>
      </c>
      <c r="AC39" s="183"/>
      <c r="AD39" s="183"/>
      <c r="AE39" s="183"/>
      <c r="AF39" s="183"/>
      <c r="AG39" s="185"/>
      <c r="AH39" s="183"/>
      <c r="AI39" s="183"/>
      <c r="AJ39" s="183"/>
      <c r="AK39" s="183"/>
      <c r="AL39" s="183" t="s">
        <v>212</v>
      </c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/>
      <c r="S40" s="210"/>
      <c r="T40" s="210" t="s">
        <v>459</v>
      </c>
      <c r="U40" s="183"/>
      <c r="V40" s="210" t="s">
        <v>459</v>
      </c>
      <c r="W40" s="210" t="s">
        <v>440</v>
      </c>
      <c r="X40" s="224"/>
      <c r="Y40" s="209" t="s">
        <v>239</v>
      </c>
      <c r="Z40" s="210"/>
      <c r="AA40" s="210"/>
      <c r="AB40" s="183" t="s">
        <v>459</v>
      </c>
      <c r="AC40" s="210"/>
      <c r="AD40" s="210"/>
      <c r="AE40" s="210" t="s">
        <v>439</v>
      </c>
      <c r="AF40" s="183"/>
      <c r="AG40" s="209"/>
      <c r="AH40" s="210"/>
      <c r="AI40" s="210"/>
      <c r="AJ40" s="183"/>
      <c r="AK40" s="210"/>
      <c r="AL40" s="210" t="s">
        <v>459</v>
      </c>
      <c r="AM40" s="210" t="s">
        <v>439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142.7</v>
      </c>
      <c r="G41" s="247"/>
      <c r="H41" s="247"/>
      <c r="I41" s="247" t="n">
        <v>1405.3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33600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537</v>
      </c>
      <c r="K43" s="265"/>
      <c r="L43" s="265"/>
      <c r="M43" s="265"/>
      <c r="N43" s="265"/>
      <c r="O43" s="265" t="s">
        <v>538</v>
      </c>
      <c r="P43" s="265"/>
      <c r="Q43" s="265"/>
      <c r="R43" s="265"/>
      <c r="S43" s="265"/>
      <c r="T43" s="265"/>
      <c r="U43" s="266" t="n">
        <v>142</v>
      </c>
      <c r="V43" s="266"/>
      <c r="W43" s="266"/>
      <c r="X43" s="266"/>
      <c r="Y43" s="266" t="n">
        <v>3</v>
      </c>
      <c r="Z43" s="266"/>
      <c r="AA43" s="266"/>
      <c r="AB43" s="266" t="n">
        <v>2</v>
      </c>
      <c r="AC43" s="266"/>
      <c r="AD43" s="266"/>
      <c r="AE43" s="266" t="n">
        <v>3</v>
      </c>
      <c r="AF43" s="266"/>
      <c r="AG43" s="266"/>
      <c r="AH43" s="267" t="n">
        <v>0.0972222222222222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539</v>
      </c>
      <c r="K45" s="265"/>
      <c r="L45" s="265"/>
      <c r="M45" s="265"/>
      <c r="N45" s="265"/>
      <c r="O45" s="265" t="s">
        <v>540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0</v>
      </c>
      <c r="AC45" s="266"/>
      <c r="AD45" s="266"/>
      <c r="AE45" s="266" t="n">
        <v>2</v>
      </c>
      <c r="AF45" s="266"/>
      <c r="AG45" s="266"/>
      <c r="AH45" s="267" t="n">
        <v>0.0555555555555556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541</v>
      </c>
      <c r="K49" s="283"/>
      <c r="L49" s="283"/>
      <c r="M49" s="283"/>
      <c r="N49" s="283"/>
      <c r="O49" s="284" t="s">
        <v>542</v>
      </c>
      <c r="P49" s="284"/>
      <c r="Q49" s="284"/>
      <c r="R49" s="284"/>
      <c r="S49" s="284"/>
      <c r="T49" s="284"/>
      <c r="U49" s="285" t="n">
        <v>2924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 t="s">
        <v>543</v>
      </c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2990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544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493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0.0416666666666667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 t="s">
        <v>545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455" t="s">
        <v>546</v>
      </c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547</v>
      </c>
      <c r="AO54" s="306"/>
      <c r="AP54" s="306"/>
      <c r="AQ54" s="306"/>
      <c r="AR54" s="306"/>
      <c r="AS54" s="306"/>
      <c r="AT54" s="307"/>
      <c r="AV54" s="308" t="n">
        <v>0</v>
      </c>
      <c r="AW54" s="309" t="n">
        <v>1746</v>
      </c>
      <c r="AX54" s="310"/>
      <c r="AY54" s="308" t="n">
        <v>0</v>
      </c>
      <c r="AZ54" s="311" t="n">
        <v>30.661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35</v>
      </c>
      <c r="C58" s="317"/>
      <c r="D58" s="317"/>
      <c r="E58" s="317"/>
      <c r="F58" s="318" t="n">
        <v>199</v>
      </c>
      <c r="G58" s="318"/>
      <c r="H58" s="318"/>
      <c r="I58" s="318"/>
      <c r="J58" s="42" t="n">
        <v>17.5879396984925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494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4</v>
      </c>
      <c r="V59" s="324"/>
      <c r="W59" s="324"/>
      <c r="X59" s="324"/>
      <c r="Y59" s="324"/>
      <c r="Z59" s="324"/>
      <c r="AA59" s="324"/>
      <c r="AB59" s="324"/>
      <c r="AC59" s="326"/>
      <c r="AD59" s="324" t="s">
        <v>523</v>
      </c>
      <c r="AE59" s="324"/>
      <c r="AF59" s="324"/>
      <c r="AG59" s="324"/>
      <c r="AH59" s="324"/>
      <c r="AI59" s="324"/>
      <c r="AJ59" s="324"/>
      <c r="AK59" s="324"/>
      <c r="AL59" s="325" t="n">
        <v>17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276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 t="s">
        <v>518</v>
      </c>
      <c r="AE60" s="328"/>
      <c r="AF60" s="328"/>
      <c r="AG60" s="328"/>
      <c r="AH60" s="328"/>
      <c r="AI60" s="328"/>
      <c r="AJ60" s="328"/>
      <c r="AK60" s="328"/>
      <c r="AL60" s="329" t="n">
        <v>10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281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 t="s">
        <v>349</v>
      </c>
      <c r="AE61" s="328"/>
      <c r="AF61" s="328"/>
      <c r="AG61" s="328"/>
      <c r="AH61" s="328"/>
      <c r="AI61" s="328"/>
      <c r="AJ61" s="328"/>
      <c r="AK61" s="328"/>
      <c r="AL61" s="329" t="n">
        <v>2</v>
      </c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52</v>
      </c>
      <c r="L65" s="341"/>
      <c r="M65" s="341"/>
      <c r="N65" s="341"/>
      <c r="O65" s="322" t="s">
        <v>157</v>
      </c>
      <c r="P65" s="43" t="n">
        <v>103</v>
      </c>
      <c r="Q65" s="43"/>
      <c r="R65" s="43"/>
      <c r="S65" s="43"/>
      <c r="T65" s="43" t="n">
        <v>121</v>
      </c>
      <c r="U65" s="43"/>
      <c r="V65" s="43"/>
      <c r="W65" s="43"/>
      <c r="X65" s="342" t="s">
        <v>145</v>
      </c>
      <c r="Y65" s="343" t="n">
        <v>14</v>
      </c>
      <c r="Z65" s="343"/>
      <c r="AA65" s="343"/>
      <c r="AB65" s="343"/>
      <c r="AC65" s="344" t="s">
        <v>261</v>
      </c>
      <c r="AD65" s="342" t="s">
        <v>145</v>
      </c>
      <c r="AE65" s="345" t="n">
        <v>8400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20</v>
      </c>
      <c r="AL66" s="350"/>
      <c r="AM66" s="350"/>
      <c r="AN66" s="350"/>
      <c r="AO66" s="350"/>
      <c r="AP66" s="351" t="n">
        <v>208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88</v>
      </c>
      <c r="Z68" s="354"/>
      <c r="AA68" s="354"/>
      <c r="AB68" s="354"/>
      <c r="AC68" s="355" t="s">
        <v>261</v>
      </c>
      <c r="AD68" s="353" t="s">
        <v>129</v>
      </c>
      <c r="AE68" s="356" t="n">
        <v>52800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172</v>
      </c>
      <c r="AL69" s="360"/>
      <c r="AM69" s="360"/>
      <c r="AN69" s="360"/>
      <c r="AO69" s="360"/>
      <c r="AP69" s="361" t="n">
        <v>1391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2</v>
      </c>
      <c r="BT72" s="377"/>
      <c r="BU72" s="377"/>
      <c r="BV72" s="377"/>
      <c r="BW72" s="378" t="s">
        <v>261</v>
      </c>
      <c r="BX72" s="376" t="s">
        <v>145</v>
      </c>
      <c r="BY72" s="379" t="n">
        <v>1200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9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</v>
      </c>
      <c r="BT74" s="398"/>
      <c r="BU74" s="398"/>
      <c r="BV74" s="398"/>
      <c r="BW74" s="399" t="s">
        <v>261</v>
      </c>
      <c r="BX74" s="397" t="s">
        <v>129</v>
      </c>
      <c r="BY74" s="398" t="n">
        <v>3000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K75*$G$73</f>
        <v>0</v>
      </c>
      <c r="X75" s="403"/>
      <c r="Y75" s="403"/>
      <c r="Z75" s="403"/>
      <c r="AA75" s="404" t="n">
        <f aca="false">S75-W75</f>
        <v>42.979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4</v>
      </c>
      <c r="CF75" s="381"/>
      <c r="CG75" s="381"/>
      <c r="CH75" s="381"/>
      <c r="CI75" s="381"/>
      <c r="CJ75" s="410" t="n">
        <v>45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464.324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55.4954770797963</v>
      </c>
      <c r="P76" s="414"/>
      <c r="Q76" s="414"/>
      <c r="R76" s="414"/>
      <c r="S76" s="415" t="n">
        <f aca="false">G14</f>
        <v>3598.758</v>
      </c>
      <c r="T76" s="415"/>
      <c r="U76" s="415"/>
      <c r="V76" s="415"/>
      <c r="W76" s="413" t="n">
        <f aca="false">K76*$G$73</f>
        <v>3679.45670628183</v>
      </c>
      <c r="X76" s="413"/>
      <c r="Y76" s="413"/>
      <c r="Z76" s="413"/>
      <c r="AA76" s="414" t="n">
        <f aca="false">S76-W76</f>
        <v>-80.6987062818339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-9074.92621052632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548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142.7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0.594736842105249</v>
      </c>
      <c r="P77" s="424"/>
      <c r="Q77" s="424"/>
      <c r="R77" s="424"/>
      <c r="S77" s="425" t="n">
        <f aca="false">I41</f>
        <v>1405.3</v>
      </c>
      <c r="T77" s="425"/>
      <c r="U77" s="425"/>
      <c r="V77" s="425"/>
      <c r="W77" s="336" t="n">
        <f aca="false">K77*$G$73</f>
        <v>1278.94736842105</v>
      </c>
      <c r="X77" s="336"/>
      <c r="Y77" s="336"/>
      <c r="Z77" s="336"/>
      <c r="AA77" s="424" t="n">
        <f aca="false">S77-W77</f>
        <v>126.352631578947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-2999.96315789474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V34" colorId="64" zoomScale="100" zoomScaleNormal="100" zoomScalePageLayoutView="100" workbookViewId="0">
      <selection pane="topLeft" activeCell="AU15" activeCellId="0" sqref="AU1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15</v>
      </c>
      <c r="T2" s="29"/>
      <c r="U2" s="30" t="s">
        <v>120</v>
      </c>
      <c r="X2" s="29" t="n">
        <v>1</v>
      </c>
      <c r="Y2" s="29"/>
      <c r="Z2" s="30" t="s">
        <v>121</v>
      </c>
      <c r="AC2" s="25" t="s">
        <v>122</v>
      </c>
      <c r="AH2" s="29" t="n">
        <v>8</v>
      </c>
      <c r="AI2" s="29"/>
      <c r="AJ2" s="30" t="s">
        <v>120</v>
      </c>
      <c r="AM2" s="29" t="n">
        <v>8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10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196.614</v>
      </c>
      <c r="E4" s="41"/>
      <c r="F4" s="41"/>
      <c r="G4" s="42" t="n">
        <v>2008.896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520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96</v>
      </c>
      <c r="AM4" s="49"/>
      <c r="AN4" s="49"/>
      <c r="AO4" s="50" t="n">
        <v>0.0555555555555556</v>
      </c>
      <c r="AP4" s="50"/>
      <c r="AQ4" s="50"/>
      <c r="AR4" s="50" t="n">
        <v>0.0486111111111111</v>
      </c>
      <c r="AS4" s="50"/>
      <c r="AT4" s="50"/>
      <c r="AV4" s="51" t="s">
        <v>145</v>
      </c>
      <c r="AW4" s="51"/>
      <c r="AX4" s="52" t="n">
        <f aca="false">AF14</f>
        <v>4587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25706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16</v>
      </c>
      <c r="L5" s="55"/>
      <c r="M5" s="55"/>
      <c r="N5" s="44"/>
      <c r="O5" s="44"/>
      <c r="P5" s="56" t="s">
        <v>521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5</v>
      </c>
      <c r="AC5" s="57"/>
      <c r="AD5" s="58" t="s">
        <v>147</v>
      </c>
      <c r="AE5" s="58"/>
      <c r="AF5" s="59" t="s">
        <v>319</v>
      </c>
      <c r="AG5" s="59"/>
      <c r="AH5" s="59"/>
      <c r="AI5" s="59"/>
      <c r="AJ5" s="60" t="n">
        <v>7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SUM('1日:10日'!ax4)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SUM('1日:10日'!bf4)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SUM('1日:10日'!bo4)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SUM('1日:10日'!bw4)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549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6</v>
      </c>
      <c r="AC6" s="57"/>
      <c r="AD6" s="64" t="s">
        <v>149</v>
      </c>
      <c r="AE6" s="64"/>
      <c r="AF6" s="467" t="s">
        <v>193</v>
      </c>
      <c r="AG6" s="467"/>
      <c r="AH6" s="467"/>
      <c r="AI6" s="467"/>
      <c r="AJ6" s="66" t="n">
        <v>4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550</v>
      </c>
      <c r="AG7" s="65"/>
      <c r="AH7" s="65"/>
      <c r="AI7" s="65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551</v>
      </c>
      <c r="AG8" s="436"/>
      <c r="AH8" s="436"/>
      <c r="AI8" s="436"/>
      <c r="AJ8" s="86" t="n">
        <v>6</v>
      </c>
      <c r="AK8" s="86"/>
      <c r="AL8" s="87" t="n">
        <v>11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371</v>
      </c>
      <c r="BE8" s="90"/>
      <c r="BF8" s="90"/>
      <c r="BG8" s="90"/>
      <c r="BH8" s="91"/>
      <c r="BI8" s="92" t="n">
        <v>3696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239.704</v>
      </c>
      <c r="E9" s="42"/>
      <c r="F9" s="42"/>
      <c r="G9" s="42" t="n">
        <v>2026.18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521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3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114</v>
      </c>
      <c r="AM9" s="49"/>
      <c r="AN9" s="49"/>
      <c r="AO9" s="50" t="n">
        <v>0.0416666666666667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16</v>
      </c>
      <c r="M10" s="102"/>
      <c r="N10" s="44"/>
      <c r="O10" s="44"/>
      <c r="P10" s="56" t="s">
        <v>549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7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429</v>
      </c>
      <c r="BE11" s="90"/>
      <c r="BF11" s="90"/>
      <c r="BG11" s="90"/>
      <c r="BH11" s="91"/>
      <c r="BI11" s="92" t="n">
        <v>3381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16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436.318</v>
      </c>
      <c r="E14" s="113"/>
      <c r="F14" s="73" t="s">
        <v>173</v>
      </c>
      <c r="G14" s="113" t="n">
        <v>4035.076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15506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125594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4587</v>
      </c>
      <c r="AG14" s="119"/>
      <c r="AH14" s="119"/>
      <c r="AI14" s="119"/>
      <c r="AJ14" s="120" t="s">
        <v>178</v>
      </c>
      <c r="AK14" s="120"/>
      <c r="AL14" s="120"/>
      <c r="AM14" s="275" t="n">
        <v>460</v>
      </c>
      <c r="AN14" s="275"/>
      <c r="AO14" s="122" t="s">
        <v>157</v>
      </c>
      <c r="AP14" s="123" t="s">
        <v>179</v>
      </c>
      <c r="AQ14" s="123"/>
      <c r="AR14" s="124" t="n">
        <v>94.8517391304348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713</v>
      </c>
      <c r="BE14" s="90"/>
      <c r="BF14" s="90"/>
      <c r="BG14" s="90"/>
      <c r="BH14" s="91"/>
      <c r="BI14" s="92" t="n">
        <v>4431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437" t="s">
        <v>552</v>
      </c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553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0" t="s">
        <v>554</v>
      </c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1</v>
      </c>
      <c r="AI16" s="133"/>
      <c r="AJ16" s="133"/>
      <c r="AK16" s="133"/>
      <c r="AL16" s="336" t="n">
        <v>261</v>
      </c>
      <c r="AM16" s="336"/>
      <c r="AN16" s="336"/>
      <c r="AO16" s="336"/>
      <c r="AP16" s="135" t="n">
        <v>2400.4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0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175.318</v>
      </c>
      <c r="AM18" s="141"/>
      <c r="AN18" s="141"/>
      <c r="AO18" s="141"/>
      <c r="AP18" s="135" t="n">
        <v>1634.676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18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12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30</v>
      </c>
      <c r="AO19" s="150"/>
      <c r="AP19" s="440" t="s">
        <v>174</v>
      </c>
      <c r="AQ19" s="440"/>
      <c r="AR19" s="441" t="n">
        <v>42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516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31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0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0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35.5</v>
      </c>
      <c r="G23" s="172"/>
      <c r="H23" s="172"/>
      <c r="I23" s="42" t="n">
        <v>383.4</v>
      </c>
      <c r="J23" s="42"/>
      <c r="K23" s="42"/>
      <c r="L23" s="112" t="s">
        <v>205</v>
      </c>
      <c r="M23" s="112"/>
      <c r="N23" s="112"/>
      <c r="O23" s="44" t="n">
        <v>2</v>
      </c>
      <c r="P23" s="44" t="n">
        <v>4</v>
      </c>
      <c r="Q23" s="297"/>
      <c r="R23" s="176"/>
      <c r="S23" s="176"/>
      <c r="T23" s="176"/>
      <c r="U23" s="176"/>
      <c r="V23" s="176" t="s">
        <v>206</v>
      </c>
      <c r="W23" s="176"/>
      <c r="X23" s="176"/>
      <c r="Y23" s="178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/>
      <c r="AJ23" s="176"/>
      <c r="AK23" s="176" t="s">
        <v>206</v>
      </c>
      <c r="AL23" s="176"/>
      <c r="AM23" s="176"/>
      <c r="AN23" s="177"/>
      <c r="AO23" s="179" t="n">
        <v>0.5729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31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5" t="s">
        <v>208</v>
      </c>
      <c r="R24" s="183"/>
      <c r="S24" s="184"/>
      <c r="T24" s="183"/>
      <c r="U24" s="183"/>
      <c r="V24" s="184" t="s">
        <v>208</v>
      </c>
      <c r="W24" s="183"/>
      <c r="X24" s="183"/>
      <c r="Y24" s="187" t="s">
        <v>479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183"/>
      <c r="AJ24" s="184"/>
      <c r="AK24" s="239" t="s">
        <v>535</v>
      </c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236</v>
      </c>
      <c r="R26" s="183"/>
      <c r="S26" s="183"/>
      <c r="T26" s="183"/>
      <c r="U26" s="183"/>
      <c r="V26" s="183" t="s">
        <v>236</v>
      </c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 t="s">
        <v>536</v>
      </c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31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213</v>
      </c>
      <c r="R27" s="183"/>
      <c r="S27" s="183"/>
      <c r="T27" s="183"/>
      <c r="U27" s="183"/>
      <c r="V27" s="183" t="s">
        <v>213</v>
      </c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 t="s">
        <v>212</v>
      </c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0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185" t="s">
        <v>216</v>
      </c>
      <c r="R28" s="210"/>
      <c r="S28" s="183"/>
      <c r="T28" s="183"/>
      <c r="U28" s="210"/>
      <c r="V28" s="183" t="s">
        <v>237</v>
      </c>
      <c r="W28" s="210" t="s">
        <v>228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/>
      <c r="AK28" s="210" t="s">
        <v>237</v>
      </c>
      <c r="AL28" s="183"/>
      <c r="AM28" s="210" t="s">
        <v>505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52.8</v>
      </c>
      <c r="G29" s="172"/>
      <c r="H29" s="172"/>
      <c r="I29" s="42" t="n">
        <v>711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5</v>
      </c>
      <c r="Q29" s="173"/>
      <c r="R29" s="174"/>
      <c r="S29" s="174"/>
      <c r="T29" s="174"/>
      <c r="U29" s="174"/>
      <c r="V29" s="174"/>
      <c r="W29" s="174"/>
      <c r="X29" s="174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0.4722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0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199</v>
      </c>
      <c r="M30" s="181"/>
      <c r="N30" s="181"/>
      <c r="O30" s="44"/>
      <c r="P30" s="44"/>
      <c r="Q30" s="182" t="s">
        <v>207</v>
      </c>
      <c r="R30" s="183"/>
      <c r="S30" s="184"/>
      <c r="T30" s="183"/>
      <c r="U30" s="183"/>
      <c r="V30" s="184"/>
      <c r="W30" s="183"/>
      <c r="X30" s="183"/>
      <c r="Y30" s="239" t="s">
        <v>535</v>
      </c>
      <c r="Z30" s="183"/>
      <c r="AA30" s="183"/>
      <c r="AB30" s="183"/>
      <c r="AC30" s="183"/>
      <c r="AD30" s="183"/>
      <c r="AE30" s="239" t="s">
        <v>535</v>
      </c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3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/>
      <c r="R32" s="183"/>
      <c r="S32" s="183"/>
      <c r="T32" s="183"/>
      <c r="U32" s="183"/>
      <c r="V32" s="183"/>
      <c r="W32" s="183"/>
      <c r="X32" s="186"/>
      <c r="Y32" s="183" t="s">
        <v>536</v>
      </c>
      <c r="Z32" s="183"/>
      <c r="AA32" s="183"/>
      <c r="AB32" s="183"/>
      <c r="AC32" s="183"/>
      <c r="AD32" s="183"/>
      <c r="AE32" s="183" t="s">
        <v>555</v>
      </c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/>
      <c r="R33" s="183"/>
      <c r="S33" s="183"/>
      <c r="T33" s="183"/>
      <c r="U33" s="183"/>
      <c r="V33" s="183"/>
      <c r="W33" s="183"/>
      <c r="X33" s="186"/>
      <c r="Y33" s="185" t="s">
        <v>224</v>
      </c>
      <c r="Z33" s="183"/>
      <c r="AA33" s="183"/>
      <c r="AB33" s="183"/>
      <c r="AC33" s="183"/>
      <c r="AD33" s="183"/>
      <c r="AE33" s="183" t="s">
        <v>224</v>
      </c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/>
      <c r="R34" s="210"/>
      <c r="S34" s="210"/>
      <c r="T34" s="210"/>
      <c r="U34" s="210"/>
      <c r="V34" s="210"/>
      <c r="W34" s="210"/>
      <c r="X34" s="224"/>
      <c r="Y34" s="209" t="s">
        <v>225</v>
      </c>
      <c r="Z34" s="210"/>
      <c r="AA34" s="210"/>
      <c r="AB34" s="210"/>
      <c r="AC34" s="210"/>
      <c r="AD34" s="210"/>
      <c r="AE34" s="210" t="s">
        <v>225</v>
      </c>
      <c r="AF34" s="224" t="s">
        <v>439</v>
      </c>
      <c r="AG34" s="209"/>
      <c r="AH34" s="210"/>
      <c r="AI34" s="210"/>
      <c r="AJ34" s="210"/>
      <c r="AK34" s="210"/>
      <c r="AL34" s="210"/>
      <c r="AM34" s="183" t="s">
        <v>338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43.3</v>
      </c>
      <c r="G35" s="172"/>
      <c r="H35" s="172"/>
      <c r="I35" s="42" t="n">
        <v>442.5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6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0.2083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0</v>
      </c>
      <c r="BA35" s="42"/>
      <c r="BB35" s="42"/>
      <c r="BC35" s="42" t="n">
        <v>42.979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0</v>
      </c>
      <c r="BK35" s="233"/>
      <c r="BL35" s="234"/>
      <c r="BM35" s="234"/>
      <c r="BN35" s="234"/>
      <c r="BO35" s="234"/>
      <c r="BP35" s="235"/>
      <c r="BQ35" s="234"/>
      <c r="BR35" s="234"/>
      <c r="BS35" s="233"/>
      <c r="BT35" s="234"/>
      <c r="BU35" s="234"/>
      <c r="BV35" s="235"/>
      <c r="BW35" s="234"/>
      <c r="BX35" s="234"/>
      <c r="BY35" s="234"/>
      <c r="BZ35" s="236"/>
      <c r="CA35" s="233"/>
      <c r="CB35" s="234"/>
      <c r="CC35" s="234"/>
      <c r="CD35" s="234"/>
      <c r="CE35" s="235"/>
      <c r="CF35" s="234"/>
      <c r="CG35" s="234"/>
      <c r="CH35" s="236"/>
      <c r="CI35" s="179" t="n">
        <v>0.875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239" t="s">
        <v>535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/>
      <c r="AB36" s="239" t="s">
        <v>501</v>
      </c>
      <c r="AC36" s="183"/>
      <c r="AD36" s="184"/>
      <c r="AE36" s="183"/>
      <c r="AF36" s="186"/>
      <c r="AG36" s="185"/>
      <c r="AH36" s="183"/>
      <c r="AI36" s="183"/>
      <c r="AJ36" s="183"/>
      <c r="AK36" s="239" t="s">
        <v>535</v>
      </c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0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239" t="s">
        <v>235</v>
      </c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3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3" t="s">
        <v>536</v>
      </c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 t="s">
        <v>503</v>
      </c>
      <c r="AC38" s="183"/>
      <c r="AD38" s="183"/>
      <c r="AE38" s="183"/>
      <c r="AF38" s="183"/>
      <c r="AG38" s="185"/>
      <c r="AH38" s="183"/>
      <c r="AI38" s="183"/>
      <c r="AJ38" s="183"/>
      <c r="AK38" s="183" t="s">
        <v>556</v>
      </c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3" t="s">
        <v>212</v>
      </c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 t="s">
        <v>212</v>
      </c>
      <c r="AC39" s="183"/>
      <c r="AD39" s="183"/>
      <c r="AE39" s="183"/>
      <c r="AF39" s="183"/>
      <c r="AG39" s="185"/>
      <c r="AH39" s="183"/>
      <c r="AI39" s="183"/>
      <c r="AJ39" s="183"/>
      <c r="AK39" s="183" t="s">
        <v>212</v>
      </c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10" t="s">
        <v>459</v>
      </c>
      <c r="R40" s="210"/>
      <c r="S40" s="210"/>
      <c r="T40" s="210"/>
      <c r="U40" s="183"/>
      <c r="V40" s="210"/>
      <c r="W40" s="210" t="s">
        <v>439</v>
      </c>
      <c r="X40" s="224"/>
      <c r="Y40" s="209"/>
      <c r="Z40" s="210"/>
      <c r="AA40" s="210"/>
      <c r="AB40" s="210" t="s">
        <v>459</v>
      </c>
      <c r="AC40" s="210"/>
      <c r="AD40" s="210"/>
      <c r="AE40" s="210" t="s">
        <v>557</v>
      </c>
      <c r="AF40" s="183"/>
      <c r="AG40" s="209"/>
      <c r="AH40" s="210"/>
      <c r="AI40" s="210"/>
      <c r="AJ40" s="183"/>
      <c r="AK40" s="210" t="s">
        <v>459</v>
      </c>
      <c r="AL40" s="210"/>
      <c r="AM40" s="210" t="s">
        <v>239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131.6</v>
      </c>
      <c r="G41" s="247"/>
      <c r="H41" s="247"/>
      <c r="I41" s="247" t="n">
        <v>1536.9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37200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558</v>
      </c>
      <c r="K43" s="265"/>
      <c r="L43" s="265"/>
      <c r="M43" s="265"/>
      <c r="N43" s="265"/>
      <c r="O43" s="265" t="s">
        <v>559</v>
      </c>
      <c r="P43" s="265"/>
      <c r="Q43" s="265"/>
      <c r="R43" s="265"/>
      <c r="S43" s="265"/>
      <c r="T43" s="265"/>
      <c r="U43" s="266" t="n">
        <v>127</v>
      </c>
      <c r="V43" s="266"/>
      <c r="W43" s="266"/>
      <c r="X43" s="266"/>
      <c r="Y43" s="266" t="n">
        <v>5</v>
      </c>
      <c r="Z43" s="266"/>
      <c r="AA43" s="266"/>
      <c r="AB43" s="266" t="n">
        <v>3</v>
      </c>
      <c r="AC43" s="266"/>
      <c r="AD43" s="266"/>
      <c r="AE43" s="266" t="n">
        <v>2</v>
      </c>
      <c r="AF43" s="266"/>
      <c r="AG43" s="266"/>
      <c r="AH43" s="267" t="n">
        <v>0.118055555555556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560</v>
      </c>
      <c r="K45" s="265"/>
      <c r="L45" s="265"/>
      <c r="M45" s="265"/>
      <c r="N45" s="265"/>
      <c r="O45" s="265" t="s">
        <v>561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4</v>
      </c>
      <c r="AC45" s="266"/>
      <c r="AD45" s="266"/>
      <c r="AE45" s="266" t="n">
        <v>3</v>
      </c>
      <c r="AF45" s="266"/>
      <c r="AG45" s="266"/>
      <c r="AH45" s="267" t="n">
        <v>0.0972222222222222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0</v>
      </c>
      <c r="BA47" s="270"/>
      <c r="BB47" s="270"/>
      <c r="BC47" s="271" t="n">
        <v>42.979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0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35266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562</v>
      </c>
      <c r="K49" s="283"/>
      <c r="L49" s="283"/>
      <c r="M49" s="283"/>
      <c r="N49" s="283"/>
      <c r="O49" s="284" t="s">
        <v>563</v>
      </c>
      <c r="P49" s="284"/>
      <c r="Q49" s="284"/>
      <c r="R49" s="284"/>
      <c r="S49" s="284"/>
      <c r="T49" s="284"/>
      <c r="U49" s="285" t="n">
        <v>2049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 t="s">
        <v>564</v>
      </c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3574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565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566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493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 t="s">
        <v>567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455" t="s">
        <v>568</v>
      </c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0</v>
      </c>
      <c r="AW54" s="309" t="n">
        <v>1746</v>
      </c>
      <c r="AX54" s="310"/>
      <c r="AY54" s="308" t="n">
        <v>0</v>
      </c>
      <c r="AZ54" s="311" t="n">
        <v>30.661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19</v>
      </c>
      <c r="C58" s="317"/>
      <c r="D58" s="317"/>
      <c r="E58" s="317"/>
      <c r="F58" s="318" t="n">
        <v>160</v>
      </c>
      <c r="G58" s="318"/>
      <c r="H58" s="318"/>
      <c r="I58" s="318"/>
      <c r="J58" s="42" t="n">
        <v>11.875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494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281</v>
      </c>
      <c r="O59" s="324"/>
      <c r="P59" s="324"/>
      <c r="Q59" s="324"/>
      <c r="R59" s="324"/>
      <c r="S59" s="324"/>
      <c r="T59" s="324"/>
      <c r="U59" s="325" t="n">
        <v>1</v>
      </c>
      <c r="V59" s="324"/>
      <c r="W59" s="324"/>
      <c r="X59" s="324"/>
      <c r="Y59" s="324"/>
      <c r="Z59" s="324"/>
      <c r="AA59" s="324"/>
      <c r="AB59" s="324"/>
      <c r="AC59" s="326"/>
      <c r="AD59" s="324" t="s">
        <v>523</v>
      </c>
      <c r="AE59" s="324"/>
      <c r="AF59" s="324"/>
      <c r="AG59" s="324"/>
      <c r="AH59" s="324"/>
      <c r="AI59" s="324"/>
      <c r="AJ59" s="324"/>
      <c r="AK59" s="324"/>
      <c r="AL59" s="325" t="n">
        <v>17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/>
      <c r="O60" s="328"/>
      <c r="P60" s="328"/>
      <c r="Q60" s="328"/>
      <c r="R60" s="328"/>
      <c r="S60" s="328"/>
      <c r="T60" s="328"/>
      <c r="U60" s="329"/>
      <c r="V60" s="328"/>
      <c r="W60" s="328"/>
      <c r="X60" s="328"/>
      <c r="Y60" s="328"/>
      <c r="Z60" s="328"/>
      <c r="AA60" s="328"/>
      <c r="AB60" s="328"/>
      <c r="AC60" s="330"/>
      <c r="AD60" s="328" t="s">
        <v>570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571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572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5</v>
      </c>
      <c r="H65" s="93"/>
      <c r="I65" s="93"/>
      <c r="J65" s="322" t="s">
        <v>157</v>
      </c>
      <c r="K65" s="341" t="n">
        <v>57</v>
      </c>
      <c r="L65" s="341"/>
      <c r="M65" s="341"/>
      <c r="N65" s="341"/>
      <c r="O65" s="322" t="s">
        <v>157</v>
      </c>
      <c r="P65" s="43" t="n">
        <v>77</v>
      </c>
      <c r="Q65" s="43"/>
      <c r="R65" s="43"/>
      <c r="S65" s="43"/>
      <c r="T65" s="43" t="n">
        <v>117</v>
      </c>
      <c r="U65" s="43"/>
      <c r="V65" s="43"/>
      <c r="W65" s="43"/>
      <c r="X65" s="342" t="s">
        <v>145</v>
      </c>
      <c r="Y65" s="343" t="n">
        <v>17</v>
      </c>
      <c r="Z65" s="343"/>
      <c r="AA65" s="343"/>
      <c r="AB65" s="343"/>
      <c r="AC65" s="344" t="s">
        <v>261</v>
      </c>
      <c r="AD65" s="342" t="s">
        <v>145</v>
      </c>
      <c r="AE65" s="345" t="n">
        <v>10200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0</v>
      </c>
      <c r="BA65" s="348"/>
      <c r="BB65" s="348"/>
      <c r="BC65" s="348"/>
      <c r="BD65" s="349" t="s">
        <v>246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9</v>
      </c>
      <c r="AL66" s="350"/>
      <c r="AM66" s="350"/>
      <c r="AN66" s="350"/>
      <c r="AO66" s="350"/>
      <c r="AP66" s="351" t="n">
        <v>217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105</v>
      </c>
      <c r="Z68" s="354"/>
      <c r="AA68" s="354"/>
      <c r="AB68" s="354"/>
      <c r="AC68" s="355" t="s">
        <v>261</v>
      </c>
      <c r="AD68" s="353" t="s">
        <v>129</v>
      </c>
      <c r="AE68" s="356" t="n">
        <v>63000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147</v>
      </c>
      <c r="AL69" s="360"/>
      <c r="AM69" s="360"/>
      <c r="AN69" s="360"/>
      <c r="AO69" s="360"/>
      <c r="AP69" s="361" t="n">
        <v>1538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0</v>
      </c>
      <c r="BK72" s="374"/>
      <c r="BL72" s="374"/>
      <c r="BM72" s="375" t="s">
        <v>261</v>
      </c>
      <c r="BN72" s="374" t="n">
        <v>0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10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</v>
      </c>
      <c r="BT74" s="398"/>
      <c r="BU74" s="398"/>
      <c r="BV74" s="398"/>
      <c r="BW74" s="399" t="s">
        <v>261</v>
      </c>
      <c r="BX74" s="397" t="s">
        <v>129</v>
      </c>
      <c r="BY74" s="398" t="n">
        <v>3000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0</v>
      </c>
      <c r="H75" s="402"/>
      <c r="I75" s="402"/>
      <c r="J75" s="402"/>
      <c r="K75" s="403" t="n">
        <v>0</v>
      </c>
      <c r="L75" s="403"/>
      <c r="M75" s="403"/>
      <c r="N75" s="403"/>
      <c r="O75" s="404" t="n">
        <f aca="false">G75-K75</f>
        <v>0</v>
      </c>
      <c r="P75" s="404"/>
      <c r="Q75" s="404"/>
      <c r="R75" s="404"/>
      <c r="S75" s="405" t="n">
        <f aca="false">BC47</f>
        <v>42.979</v>
      </c>
      <c r="T75" s="405"/>
      <c r="U75" s="405"/>
      <c r="V75" s="405"/>
      <c r="W75" s="403" t="n">
        <f aca="false">K75*$G$73</f>
        <v>0</v>
      </c>
      <c r="X75" s="403"/>
      <c r="Y75" s="403"/>
      <c r="Z75" s="403"/>
      <c r="AA75" s="404" t="n">
        <f aca="false">S75-W75</f>
        <v>42.979</v>
      </c>
      <c r="AB75" s="404"/>
      <c r="AC75" s="404"/>
      <c r="AD75" s="404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-2287.54731578947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0</v>
      </c>
      <c r="CF75" s="381"/>
      <c r="CG75" s="381"/>
      <c r="CH75" s="381"/>
      <c r="CI75" s="381"/>
      <c r="CJ75" s="410" t="n">
        <v>45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436.318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27.4894770797962</v>
      </c>
      <c r="P76" s="414"/>
      <c r="Q76" s="414"/>
      <c r="R76" s="414"/>
      <c r="S76" s="415" t="n">
        <f aca="false">G14</f>
        <v>4035.076</v>
      </c>
      <c r="T76" s="415"/>
      <c r="U76" s="415"/>
      <c r="V76" s="415"/>
      <c r="W76" s="413" t="n">
        <f aca="false">K76*$G$73</f>
        <v>4088.28522920204</v>
      </c>
      <c r="X76" s="413"/>
      <c r="Y76" s="413"/>
      <c r="Z76" s="413"/>
      <c r="AA76" s="414" t="n">
        <f aca="false">S76-W76</f>
        <v>-53.2092292020375</v>
      </c>
      <c r="AB76" s="414"/>
      <c r="AC76" s="414"/>
      <c r="AD76" s="414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-8638.60821052632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314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573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131.6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-10.5052631578947</v>
      </c>
      <c r="P77" s="424"/>
      <c r="Q77" s="424"/>
      <c r="R77" s="424"/>
      <c r="S77" s="425" t="n">
        <f aca="false">I41</f>
        <v>1536.9</v>
      </c>
      <c r="T77" s="425"/>
      <c r="U77" s="425"/>
      <c r="V77" s="425"/>
      <c r="W77" s="336" t="n">
        <f aca="false">K77*$G$73</f>
        <v>1421.05263157895</v>
      </c>
      <c r="X77" s="336"/>
      <c r="Y77" s="336"/>
      <c r="Z77" s="336"/>
      <c r="AA77" s="424" t="n">
        <f aca="false">S77-W77</f>
        <v>115.847368421053</v>
      </c>
      <c r="AB77" s="424"/>
      <c r="AC77" s="424"/>
      <c r="AD77" s="424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-2868.36315789474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U16" activeCellId="0" sqref="AU1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18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19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11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148.346</v>
      </c>
      <c r="E4" s="41"/>
      <c r="F4" s="41"/>
      <c r="G4" s="42" t="n">
        <v>2157.242</v>
      </c>
      <c r="H4" s="42"/>
      <c r="I4" s="42"/>
      <c r="J4" s="42"/>
      <c r="K4" s="43" t="s">
        <v>141</v>
      </c>
      <c r="L4" s="43"/>
      <c r="M4" s="43"/>
      <c r="N4" s="44" t="n">
        <v>0</v>
      </c>
      <c r="O4" s="44"/>
      <c r="P4" s="45" t="s">
        <v>574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101</v>
      </c>
      <c r="AM4" s="49"/>
      <c r="AN4" s="49"/>
      <c r="AO4" s="50" t="n">
        <v>0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12094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2747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18</v>
      </c>
      <c r="L5" s="55"/>
      <c r="M5" s="55"/>
      <c r="N5" s="44"/>
      <c r="O5" s="44"/>
      <c r="P5" s="56" t="s">
        <v>575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4</v>
      </c>
      <c r="AC5" s="57"/>
      <c r="AD5" s="58" t="s">
        <v>147</v>
      </c>
      <c r="AE5" s="58"/>
      <c r="AF5" s="59" t="s">
        <v>319</v>
      </c>
      <c r="AG5" s="59"/>
      <c r="AH5" s="59"/>
      <c r="AI5" s="59"/>
      <c r="AJ5" s="60" t="n">
        <v>3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SUM('1日:11日'!ax4)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SUM('1日:11日'!bf4)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SUM('1日:11日'!bo4)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SUM('1日:11日'!bw4)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467" t="s">
        <v>193</v>
      </c>
      <c r="AG6" s="467"/>
      <c r="AH6" s="467"/>
      <c r="AI6" s="467"/>
      <c r="AJ6" s="66" t="n">
        <v>2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2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576</v>
      </c>
      <c r="AG8" s="436"/>
      <c r="AH8" s="436"/>
      <c r="AI8" s="436"/>
      <c r="AJ8" s="86" t="n">
        <v>2</v>
      </c>
      <c r="AK8" s="86"/>
      <c r="AL8" s="87" t="n">
        <v>5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207</v>
      </c>
      <c r="BE8" s="90"/>
      <c r="BF8" s="90"/>
      <c r="BG8" s="90"/>
      <c r="BH8" s="91"/>
      <c r="BI8" s="92" t="n">
        <v>3903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236.39</v>
      </c>
      <c r="E9" s="42"/>
      <c r="F9" s="42"/>
      <c r="G9" s="42" t="n">
        <v>2262.57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521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118</v>
      </c>
      <c r="AM9" s="49"/>
      <c r="AN9" s="49"/>
      <c r="AO9" s="50" t="n">
        <v>0.0416666666666667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19</v>
      </c>
      <c r="M10" s="102"/>
      <c r="N10" s="44"/>
      <c r="O10" s="44"/>
      <c r="P10" s="472" t="s">
        <v>577</v>
      </c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575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 t="n">
        <v>4</v>
      </c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407</v>
      </c>
      <c r="BE11" s="90"/>
      <c r="BF11" s="90"/>
      <c r="BG11" s="90"/>
      <c r="BH11" s="91"/>
      <c r="BI11" s="92" t="n">
        <v>3788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19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4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384.736</v>
      </c>
      <c r="E14" s="113"/>
      <c r="F14" s="73" t="s">
        <v>173</v>
      </c>
      <c r="G14" s="113" t="n">
        <v>4419.812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5494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131088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398</v>
      </c>
      <c r="AN14" s="275"/>
      <c r="AO14" s="122" t="s">
        <v>157</v>
      </c>
      <c r="AP14" s="123" t="s">
        <v>179</v>
      </c>
      <c r="AQ14" s="123"/>
      <c r="AR14" s="124" t="n">
        <v>96.6673366834171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916</v>
      </c>
      <c r="BE14" s="90"/>
      <c r="BF14" s="90"/>
      <c r="BG14" s="90"/>
      <c r="BH14" s="91"/>
      <c r="BI14" s="92" t="n">
        <v>5347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578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2" t="s">
        <v>579</v>
      </c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3" t="n">
        <v>0</v>
      </c>
      <c r="AI16" s="133"/>
      <c r="AJ16" s="133"/>
      <c r="AK16" s="133"/>
      <c r="AL16" s="336" t="n">
        <v>134.3</v>
      </c>
      <c r="AM16" s="336"/>
      <c r="AN16" s="336"/>
      <c r="AO16" s="336"/>
      <c r="AP16" s="135" t="n">
        <v>2534.7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38</v>
      </c>
      <c r="BE17" s="90"/>
      <c r="BF17" s="90"/>
      <c r="BG17" s="90"/>
      <c r="BH17" s="91"/>
      <c r="BI17" s="92" t="n">
        <v>38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250.436</v>
      </c>
      <c r="AM18" s="141"/>
      <c r="AN18" s="141"/>
      <c r="AO18" s="141"/>
      <c r="AP18" s="135" t="n">
        <v>1885.112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21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11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28</v>
      </c>
      <c r="AO19" s="150"/>
      <c r="AP19" s="440" t="s">
        <v>174</v>
      </c>
      <c r="AQ19" s="440"/>
      <c r="AR19" s="441" t="n">
        <v>40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556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21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44.008</v>
      </c>
      <c r="AY22" s="166"/>
      <c r="AZ22" s="166"/>
      <c r="BA22" s="167" t="n">
        <v>44.008</v>
      </c>
      <c r="BB22" s="167"/>
      <c r="BC22" s="167"/>
      <c r="BD22" s="167"/>
      <c r="BE22" s="95" t="s">
        <v>164</v>
      </c>
      <c r="BF22" s="95"/>
      <c r="BG22" s="95"/>
      <c r="BH22" s="168" t="n">
        <v>1</v>
      </c>
      <c r="BI22" s="168"/>
      <c r="BJ22" s="444" t="s">
        <v>580</v>
      </c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2</v>
      </c>
      <c r="CG22" s="168"/>
      <c r="CH22" s="168"/>
      <c r="CI22" s="170" t="n">
        <v>0.0833333333333333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74</v>
      </c>
      <c r="G23" s="172"/>
      <c r="H23" s="172"/>
      <c r="I23" s="42" t="n">
        <v>457.4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7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6"/>
      <c r="AD23" s="176"/>
      <c r="AE23" s="176"/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0.2743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21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239" t="s">
        <v>535</v>
      </c>
      <c r="R24" s="183"/>
      <c r="S24" s="184"/>
      <c r="T24" s="183"/>
      <c r="U24" s="183"/>
      <c r="V24" s="184"/>
      <c r="W24" s="183"/>
      <c r="X24" s="183"/>
      <c r="Y24" s="185"/>
      <c r="Z24" s="183"/>
      <c r="AA24" s="183"/>
      <c r="AB24" s="183"/>
      <c r="AC24" s="239" t="s">
        <v>535</v>
      </c>
      <c r="AD24" s="183"/>
      <c r="AE24" s="183"/>
      <c r="AF24" s="186"/>
      <c r="AG24" s="185"/>
      <c r="AH24" s="183"/>
      <c r="AI24" s="239" t="s">
        <v>535</v>
      </c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3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3" t="s">
        <v>536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 t="s">
        <v>555</v>
      </c>
      <c r="AD26" s="183"/>
      <c r="AE26" s="183"/>
      <c r="AF26" s="186"/>
      <c r="AG26" s="185"/>
      <c r="AH26" s="183"/>
      <c r="AI26" s="183" t="s">
        <v>556</v>
      </c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21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3" t="s">
        <v>212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 t="s">
        <v>212</v>
      </c>
      <c r="AD27" s="183"/>
      <c r="AE27" s="183"/>
      <c r="AF27" s="186"/>
      <c r="AG27" s="185"/>
      <c r="AH27" s="183"/>
      <c r="AI27" s="183" t="s">
        <v>212</v>
      </c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2234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2234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47.503</v>
      </c>
      <c r="CI27" s="202"/>
      <c r="CJ27" s="203" t="s">
        <v>215</v>
      </c>
      <c r="CK27" s="203"/>
      <c r="CL27" s="123" t="n">
        <v>92.6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10" t="s">
        <v>237</v>
      </c>
      <c r="R28" s="210"/>
      <c r="S28" s="183"/>
      <c r="T28" s="183"/>
      <c r="U28" s="210"/>
      <c r="V28" s="183"/>
      <c r="W28" s="210" t="s">
        <v>480</v>
      </c>
      <c r="X28" s="183"/>
      <c r="Y28" s="185"/>
      <c r="Z28" s="210"/>
      <c r="AA28" s="210"/>
      <c r="AB28" s="210"/>
      <c r="AC28" s="210" t="s">
        <v>237</v>
      </c>
      <c r="AD28" s="210"/>
      <c r="AE28" s="210" t="s">
        <v>439</v>
      </c>
      <c r="AF28" s="210"/>
      <c r="AG28" s="185"/>
      <c r="AH28" s="210"/>
      <c r="AI28" s="210" t="s">
        <v>237</v>
      </c>
      <c r="AJ28" s="183"/>
      <c r="AK28" s="210"/>
      <c r="AL28" s="183"/>
      <c r="AM28" s="210" t="s">
        <v>239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581</v>
      </c>
      <c r="CA28" s="59"/>
      <c r="CB28" s="59"/>
      <c r="CC28" s="59"/>
      <c r="CD28" s="60" t="n">
        <v>2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91.7</v>
      </c>
      <c r="G29" s="172"/>
      <c r="H29" s="172"/>
      <c r="I29" s="42" t="n">
        <v>802.6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11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0.2951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44.008</v>
      </c>
      <c r="CG29" s="218"/>
      <c r="CH29" s="218"/>
      <c r="CI29" s="218"/>
      <c r="CJ29" s="219" t="n">
        <v>44.008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253</v>
      </c>
      <c r="M30" s="181"/>
      <c r="N30" s="181"/>
      <c r="O30" s="44"/>
      <c r="P30" s="44"/>
      <c r="Q30" s="239" t="s">
        <v>535</v>
      </c>
      <c r="R30" s="183"/>
      <c r="S30" s="239" t="s">
        <v>535</v>
      </c>
      <c r="T30" s="183"/>
      <c r="U30" s="183"/>
      <c r="V30" s="183"/>
      <c r="W30" s="183"/>
      <c r="X30" s="186"/>
      <c r="Y30" s="185"/>
      <c r="Z30" s="183"/>
      <c r="AA30" s="183"/>
      <c r="AB30" s="239" t="s">
        <v>535</v>
      </c>
      <c r="AC30" s="183"/>
      <c r="AD30" s="183"/>
      <c r="AE30" s="183"/>
      <c r="AF30" s="186"/>
      <c r="AG30" s="185"/>
      <c r="AH30" s="239" t="s">
        <v>501</v>
      </c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3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10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3" t="s">
        <v>555</v>
      </c>
      <c r="R32" s="183"/>
      <c r="S32" s="183" t="s">
        <v>556</v>
      </c>
      <c r="T32" s="183"/>
      <c r="U32" s="183"/>
      <c r="V32" s="183"/>
      <c r="W32" s="183"/>
      <c r="X32" s="186"/>
      <c r="Y32" s="185"/>
      <c r="Z32" s="183"/>
      <c r="AA32" s="183"/>
      <c r="AB32" s="183" t="s">
        <v>582</v>
      </c>
      <c r="AC32" s="183"/>
      <c r="AD32" s="183"/>
      <c r="AE32" s="183"/>
      <c r="AF32" s="186"/>
      <c r="AG32" s="185"/>
      <c r="AH32" s="183" t="s">
        <v>582</v>
      </c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3" t="s">
        <v>224</v>
      </c>
      <c r="R33" s="183"/>
      <c r="S33" s="183" t="s">
        <v>224</v>
      </c>
      <c r="T33" s="183"/>
      <c r="U33" s="183"/>
      <c r="V33" s="183"/>
      <c r="W33" s="183"/>
      <c r="X33" s="186"/>
      <c r="Y33" s="185"/>
      <c r="Z33" s="183"/>
      <c r="AA33" s="183"/>
      <c r="AB33" s="183" t="s">
        <v>224</v>
      </c>
      <c r="AC33" s="183"/>
      <c r="AD33" s="183"/>
      <c r="AE33" s="183"/>
      <c r="AF33" s="186"/>
      <c r="AG33" s="185"/>
      <c r="AH33" s="183" t="s">
        <v>224</v>
      </c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10" t="s">
        <v>225</v>
      </c>
      <c r="R34" s="210"/>
      <c r="S34" s="210" t="s">
        <v>225</v>
      </c>
      <c r="T34" s="210"/>
      <c r="U34" s="210"/>
      <c r="V34" s="210"/>
      <c r="W34" s="210" t="s">
        <v>239</v>
      </c>
      <c r="X34" s="224"/>
      <c r="Y34" s="209"/>
      <c r="Z34" s="210"/>
      <c r="AA34" s="210"/>
      <c r="AB34" s="210" t="s">
        <v>225</v>
      </c>
      <c r="AC34" s="210"/>
      <c r="AD34" s="210"/>
      <c r="AE34" s="210" t="s">
        <v>415</v>
      </c>
      <c r="AF34" s="224"/>
      <c r="AG34" s="209"/>
      <c r="AH34" s="210" t="s">
        <v>225</v>
      </c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36.6</v>
      </c>
      <c r="G35" s="172"/>
      <c r="H35" s="172"/>
      <c r="I35" s="42" t="n">
        <v>479</v>
      </c>
      <c r="J35" s="42"/>
      <c r="K35" s="42"/>
      <c r="L35" s="228" t="s">
        <v>175</v>
      </c>
      <c r="M35" s="228"/>
      <c r="N35" s="228"/>
      <c r="O35" s="44" t="n">
        <v>2</v>
      </c>
      <c r="P35" s="44" t="n">
        <v>8</v>
      </c>
      <c r="Q35" s="173"/>
      <c r="R35" s="174"/>
      <c r="S35" s="174"/>
      <c r="T35" s="174"/>
      <c r="U35" s="174"/>
      <c r="V35" s="174"/>
      <c r="W35" s="174"/>
      <c r="X35" s="174"/>
      <c r="Y35" s="215"/>
      <c r="Z35" s="216"/>
      <c r="AA35" s="216"/>
      <c r="AB35" s="216" t="s">
        <v>206</v>
      </c>
      <c r="AC35" s="216"/>
      <c r="AD35" s="216"/>
      <c r="AE35" s="216"/>
      <c r="AF35" s="217"/>
      <c r="AG35" s="215"/>
      <c r="AH35" s="216" t="s">
        <v>206</v>
      </c>
      <c r="AI35" s="216"/>
      <c r="AJ35" s="216"/>
      <c r="AK35" s="216"/>
      <c r="AL35" s="216"/>
      <c r="AM35" s="216"/>
      <c r="AN35" s="216"/>
      <c r="AO35" s="179" t="n">
        <v>0.5729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54.03</v>
      </c>
      <c r="BA35" s="42"/>
      <c r="BB35" s="42"/>
      <c r="BC35" s="42" t="n">
        <v>97.009</v>
      </c>
      <c r="BD35" s="42"/>
      <c r="BE35" s="42"/>
      <c r="BF35" s="232" t="s">
        <v>231</v>
      </c>
      <c r="BG35" s="232"/>
      <c r="BH35" s="232"/>
      <c r="BI35" s="168" t="n">
        <v>1</v>
      </c>
      <c r="BJ35" s="168" t="n">
        <v>3</v>
      </c>
      <c r="BK35" s="473"/>
      <c r="BL35" s="474"/>
      <c r="BM35" s="474"/>
      <c r="BN35" s="474"/>
      <c r="BO35" s="474"/>
      <c r="BP35" s="475"/>
      <c r="BQ35" s="474"/>
      <c r="BR35" s="474"/>
      <c r="BS35" s="473"/>
      <c r="BT35" s="474"/>
      <c r="BU35" s="474"/>
      <c r="BV35" s="475"/>
      <c r="BW35" s="459" t="s">
        <v>376</v>
      </c>
      <c r="BX35" s="459"/>
      <c r="BY35" s="459"/>
      <c r="BZ35" s="476"/>
      <c r="CA35" s="458"/>
      <c r="CB35" s="459" t="s">
        <v>376</v>
      </c>
      <c r="CC35" s="459"/>
      <c r="CD35" s="459" t="s">
        <v>206</v>
      </c>
      <c r="CE35" s="216"/>
      <c r="CF35" s="459"/>
      <c r="CG35" s="459" t="s">
        <v>376</v>
      </c>
      <c r="CH35" s="476"/>
      <c r="CI35" s="179" t="n">
        <v>0.555555555555556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2" t="s">
        <v>207</v>
      </c>
      <c r="R36" s="183"/>
      <c r="S36" s="184"/>
      <c r="T36" s="183"/>
      <c r="U36" s="183"/>
      <c r="V36" s="184"/>
      <c r="W36" s="183"/>
      <c r="X36" s="183"/>
      <c r="Y36" s="239" t="s">
        <v>535</v>
      </c>
      <c r="Z36" s="183"/>
      <c r="AA36" s="183"/>
      <c r="AB36" s="239" t="s">
        <v>535</v>
      </c>
      <c r="AC36" s="183"/>
      <c r="AD36" s="184"/>
      <c r="AE36" s="183"/>
      <c r="AF36" s="186"/>
      <c r="AG36" s="185"/>
      <c r="AH36" s="239" t="s">
        <v>501</v>
      </c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14</v>
      </c>
      <c r="BG36" s="240"/>
      <c r="BH36" s="240"/>
      <c r="BI36" s="168"/>
      <c r="BJ36" s="168"/>
      <c r="BK36" s="456"/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 t="s">
        <v>583</v>
      </c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3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 t="s">
        <v>584</v>
      </c>
      <c r="BX37" s="183"/>
      <c r="BY37" s="183"/>
      <c r="BZ37" s="186"/>
      <c r="CA37" s="185"/>
      <c r="CB37" s="183" t="s">
        <v>585</v>
      </c>
      <c r="CC37" s="183"/>
      <c r="CD37" s="183"/>
      <c r="CE37" s="183"/>
      <c r="CF37" s="183"/>
      <c r="CG37" s="183" t="s">
        <v>585</v>
      </c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3" t="s">
        <v>556</v>
      </c>
      <c r="Z38" s="183"/>
      <c r="AA38" s="183"/>
      <c r="AB38" s="183" t="s">
        <v>582</v>
      </c>
      <c r="AC38" s="183"/>
      <c r="AD38" s="183"/>
      <c r="AE38" s="183"/>
      <c r="AF38" s="183"/>
      <c r="AG38" s="185"/>
      <c r="AH38" s="183" t="s">
        <v>582</v>
      </c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 t="s">
        <v>586</v>
      </c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3" t="s">
        <v>212</v>
      </c>
      <c r="Z39" s="183"/>
      <c r="AA39" s="183"/>
      <c r="AB39" s="239" t="s">
        <v>384</v>
      </c>
      <c r="AC39" s="183"/>
      <c r="AD39" s="183"/>
      <c r="AE39" s="183"/>
      <c r="AF39" s="183"/>
      <c r="AG39" s="185"/>
      <c r="AH39" s="183" t="s">
        <v>224</v>
      </c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 t="s">
        <v>587</v>
      </c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10" t="s">
        <v>459</v>
      </c>
      <c r="Z40" s="210" t="s">
        <v>588</v>
      </c>
      <c r="AA40" s="210"/>
      <c r="AB40" s="183" t="s">
        <v>459</v>
      </c>
      <c r="AC40" s="210"/>
      <c r="AD40" s="210"/>
      <c r="AE40" s="210" t="s">
        <v>389</v>
      </c>
      <c r="AF40" s="183"/>
      <c r="AG40" s="209"/>
      <c r="AH40" s="183" t="s">
        <v>459</v>
      </c>
      <c r="AI40" s="210"/>
      <c r="AJ40" s="183"/>
      <c r="AK40" s="210"/>
      <c r="AL40" s="210"/>
      <c r="AM40" s="210" t="s">
        <v>238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202.3</v>
      </c>
      <c r="G41" s="247"/>
      <c r="H41" s="247"/>
      <c r="I41" s="247" t="n">
        <v>1739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20400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589</v>
      </c>
      <c r="K43" s="265"/>
      <c r="L43" s="265"/>
      <c r="M43" s="265"/>
      <c r="N43" s="265"/>
      <c r="O43" s="265" t="s">
        <v>590</v>
      </c>
      <c r="P43" s="265"/>
      <c r="Q43" s="265"/>
      <c r="R43" s="265"/>
      <c r="S43" s="265"/>
      <c r="T43" s="265"/>
      <c r="U43" s="266" t="n">
        <v>89</v>
      </c>
      <c r="V43" s="266"/>
      <c r="W43" s="266"/>
      <c r="X43" s="266"/>
      <c r="Y43" s="266" t="n">
        <v>0</v>
      </c>
      <c r="Z43" s="266"/>
      <c r="AA43" s="266"/>
      <c r="AB43" s="266" t="n">
        <v>1</v>
      </c>
      <c r="AC43" s="266"/>
      <c r="AD43" s="266"/>
      <c r="AE43" s="266" t="n">
        <v>1</v>
      </c>
      <c r="AF43" s="266"/>
      <c r="AG43" s="266"/>
      <c r="AH43" s="267" t="n">
        <v>0.0208333333333333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591</v>
      </c>
      <c r="K45" s="265"/>
      <c r="L45" s="265"/>
      <c r="M45" s="265"/>
      <c r="N45" s="265"/>
      <c r="O45" s="265" t="s">
        <v>592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1</v>
      </c>
      <c r="AC45" s="266"/>
      <c r="AD45" s="266"/>
      <c r="AE45" s="266" t="n">
        <v>1</v>
      </c>
      <c r="AF45" s="266"/>
      <c r="AG45" s="266"/>
      <c r="AH45" s="267" t="n">
        <v>0.0208333333333333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14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54.03</v>
      </c>
      <c r="BA47" s="270"/>
      <c r="BB47" s="270"/>
      <c r="BC47" s="271" t="n">
        <v>97.009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513</v>
      </c>
      <c r="BY47" s="196"/>
      <c r="BZ47" s="196"/>
      <c r="CA47" s="274" t="s">
        <v>166</v>
      </c>
      <c r="CB47" s="275" t="s">
        <v>129</v>
      </c>
      <c r="CC47" s="275"/>
      <c r="CD47" s="196" t="n">
        <v>513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 t="s">
        <v>593</v>
      </c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594</v>
      </c>
      <c r="K49" s="283"/>
      <c r="L49" s="283"/>
      <c r="M49" s="283"/>
      <c r="N49" s="283"/>
      <c r="O49" s="284" t="s">
        <v>595</v>
      </c>
      <c r="P49" s="284"/>
      <c r="Q49" s="284"/>
      <c r="R49" s="284"/>
      <c r="S49" s="284"/>
      <c r="T49" s="284"/>
      <c r="U49" s="285" t="n">
        <v>5787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3343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8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257</v>
      </c>
      <c r="BE52" s="301"/>
      <c r="BF52" s="301"/>
      <c r="BG52" s="301"/>
      <c r="BH52" s="301"/>
      <c r="BI52" s="301" t="s">
        <v>493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0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</v>
      </c>
      <c r="CC52" s="267"/>
      <c r="CD52" s="267"/>
      <c r="CE52" s="267" t="n">
        <v>0.875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0</v>
      </c>
      <c r="AW54" s="309" t="n">
        <v>1746</v>
      </c>
      <c r="AX54" s="310"/>
      <c r="AY54" s="308" t="n">
        <v>0</v>
      </c>
      <c r="AZ54" s="311" t="n">
        <v>30.661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22</v>
      </c>
      <c r="C58" s="317"/>
      <c r="D58" s="317"/>
      <c r="E58" s="317"/>
      <c r="F58" s="318" t="n">
        <v>251</v>
      </c>
      <c r="G58" s="318"/>
      <c r="H58" s="318"/>
      <c r="I58" s="318"/>
      <c r="J58" s="42" t="n">
        <v>8.76494023904383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257</v>
      </c>
      <c r="BE58" s="301"/>
      <c r="BF58" s="301"/>
      <c r="BG58" s="301"/>
      <c r="BH58" s="301"/>
      <c r="BI58" s="301" t="s">
        <v>494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3</v>
      </c>
      <c r="V59" s="324"/>
      <c r="W59" s="324"/>
      <c r="X59" s="324"/>
      <c r="Y59" s="324"/>
      <c r="Z59" s="324"/>
      <c r="AA59" s="324"/>
      <c r="AB59" s="324"/>
      <c r="AC59" s="326"/>
      <c r="AD59" s="324" t="s">
        <v>523</v>
      </c>
      <c r="AE59" s="324"/>
      <c r="AF59" s="324"/>
      <c r="AG59" s="324"/>
      <c r="AH59" s="324"/>
      <c r="AI59" s="324"/>
      <c r="AJ59" s="324"/>
      <c r="AK59" s="324"/>
      <c r="AL59" s="325" t="n">
        <v>12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276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 t="s">
        <v>351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596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2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279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572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150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1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281</v>
      </c>
      <c r="O63" s="340"/>
      <c r="P63" s="340"/>
      <c r="Q63" s="340"/>
      <c r="R63" s="340"/>
      <c r="S63" s="340"/>
      <c r="T63" s="340"/>
      <c r="U63" s="338" t="n">
        <v>1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1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4</v>
      </c>
      <c r="H65" s="93"/>
      <c r="I65" s="93"/>
      <c r="J65" s="322" t="s">
        <v>157</v>
      </c>
      <c r="K65" s="341" t="n">
        <v>61</v>
      </c>
      <c r="L65" s="341"/>
      <c r="M65" s="341"/>
      <c r="N65" s="341"/>
      <c r="O65" s="322" t="s">
        <v>157</v>
      </c>
      <c r="P65" s="43" t="n">
        <v>113</v>
      </c>
      <c r="Q65" s="43"/>
      <c r="R65" s="43"/>
      <c r="S65" s="43"/>
      <c r="T65" s="43" t="n">
        <v>171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</v>
      </c>
      <c r="AW65" s="347"/>
      <c r="AX65" s="347"/>
      <c r="AY65" s="347"/>
      <c r="AZ65" s="348" t="n">
        <v>63</v>
      </c>
      <c r="BA65" s="348"/>
      <c r="BB65" s="348"/>
      <c r="BC65" s="348"/>
      <c r="BD65" s="349" t="n">
        <v>1.58730158730159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0</v>
      </c>
      <c r="AL66" s="350"/>
      <c r="AM66" s="350"/>
      <c r="AN66" s="350"/>
      <c r="AO66" s="350"/>
      <c r="AP66" s="351" t="n">
        <v>217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597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116</v>
      </c>
      <c r="Z68" s="354"/>
      <c r="AA68" s="354"/>
      <c r="AB68" s="354"/>
      <c r="AC68" s="355" t="s">
        <v>261</v>
      </c>
      <c r="AD68" s="353" t="s">
        <v>129</v>
      </c>
      <c r="AE68" s="356" t="n">
        <v>69600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174</v>
      </c>
      <c r="AL69" s="360"/>
      <c r="AM69" s="360"/>
      <c r="AN69" s="360"/>
      <c r="AO69" s="360"/>
      <c r="AP69" s="361" t="n">
        <v>1712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78</v>
      </c>
      <c r="BK72" s="374"/>
      <c r="BL72" s="374"/>
      <c r="BM72" s="375" t="s">
        <v>261</v>
      </c>
      <c r="BN72" s="374" t="n">
        <v>78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11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0</v>
      </c>
      <c r="CF73" s="388"/>
      <c r="CG73" s="388"/>
      <c r="CH73" s="388"/>
      <c r="CI73" s="388"/>
      <c r="CJ73" s="389" t="n">
        <v>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</v>
      </c>
      <c r="BT74" s="398"/>
      <c r="BU74" s="398"/>
      <c r="BV74" s="398"/>
      <c r="BW74" s="399" t="s">
        <v>261</v>
      </c>
      <c r="BX74" s="397" t="s">
        <v>129</v>
      </c>
      <c r="BY74" s="398" t="n">
        <v>3000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54.03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-56.9474436090226</v>
      </c>
      <c r="P75" s="404"/>
      <c r="Q75" s="404"/>
      <c r="R75" s="404"/>
      <c r="S75" s="405" t="n">
        <f aca="false">BC47</f>
        <v>97.009</v>
      </c>
      <c r="T75" s="405"/>
      <c r="U75" s="405"/>
      <c r="V75" s="405"/>
      <c r="W75" s="403" t="n">
        <f aca="false">K75*($G$73-10)</f>
        <v>110.977443609023</v>
      </c>
      <c r="X75" s="403"/>
      <c r="Y75" s="403"/>
      <c r="Z75" s="403"/>
      <c r="AA75" s="477" t="n">
        <f aca="false">S75-W75</f>
        <v>-13.9684436090226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-2233.51731578947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0</v>
      </c>
      <c r="CF75" s="381"/>
      <c r="CG75" s="381"/>
      <c r="CH75" s="381"/>
      <c r="CI75" s="381"/>
      <c r="CJ75" s="410" t="n">
        <v>45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384.736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-24.0925229202038</v>
      </c>
      <c r="P76" s="414"/>
      <c r="Q76" s="414"/>
      <c r="R76" s="414"/>
      <c r="S76" s="415" t="n">
        <f aca="false">G14</f>
        <v>4419.812</v>
      </c>
      <c r="T76" s="415"/>
      <c r="U76" s="415"/>
      <c r="V76" s="415"/>
      <c r="W76" s="413" t="n">
        <f aca="false">K76*$G$73</f>
        <v>4497.11375212224</v>
      </c>
      <c r="X76" s="413"/>
      <c r="Y76" s="413"/>
      <c r="Z76" s="413"/>
      <c r="AA76" s="478" t="n">
        <f aca="false">S76-W76</f>
        <v>-77.3017521222409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-8253.87221052632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598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354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202.3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60.1947368421053</v>
      </c>
      <c r="P77" s="424"/>
      <c r="Q77" s="424"/>
      <c r="R77" s="424"/>
      <c r="S77" s="425" t="n">
        <f aca="false">I41</f>
        <v>1739</v>
      </c>
      <c r="T77" s="425"/>
      <c r="U77" s="425"/>
      <c r="V77" s="425"/>
      <c r="W77" s="336" t="n">
        <f aca="false">K77*$G$73</f>
        <v>1563.15789473684</v>
      </c>
      <c r="X77" s="336"/>
      <c r="Y77" s="336"/>
      <c r="Z77" s="336"/>
      <c r="AA77" s="479" t="n">
        <f aca="false">S77-W77</f>
        <v>175.842105263158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-2666.26315789474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U16" activeCellId="0" sqref="AU1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8</v>
      </c>
      <c r="T2" s="29"/>
      <c r="U2" s="30" t="s">
        <v>120</v>
      </c>
      <c r="X2" s="29" t="n">
        <v>3</v>
      </c>
      <c r="Y2" s="29"/>
      <c r="Z2" s="30" t="s">
        <v>121</v>
      </c>
      <c r="AC2" s="25" t="s">
        <v>122</v>
      </c>
      <c r="AH2" s="29" t="n">
        <v>18</v>
      </c>
      <c r="AI2" s="29"/>
      <c r="AJ2" s="30" t="s">
        <v>120</v>
      </c>
      <c r="AM2" s="29" t="n">
        <v>2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12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251.54</v>
      </c>
      <c r="E4" s="41"/>
      <c r="F4" s="41"/>
      <c r="G4" s="42" t="n">
        <v>2408.782</v>
      </c>
      <c r="H4" s="42"/>
      <c r="I4" s="42"/>
      <c r="J4" s="42"/>
      <c r="K4" s="43" t="s">
        <v>141</v>
      </c>
      <c r="L4" s="43"/>
      <c r="M4" s="43"/>
      <c r="N4" s="44" t="n">
        <v>0</v>
      </c>
      <c r="O4" s="44"/>
      <c r="P4" s="45" t="s">
        <v>574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15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116</v>
      </c>
      <c r="AM4" s="49"/>
      <c r="AN4" s="49"/>
      <c r="AO4" s="50" t="n">
        <v>0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21646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754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11</v>
      </c>
      <c r="L5" s="55"/>
      <c r="M5" s="55"/>
      <c r="N5" s="44"/>
      <c r="O5" s="44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57"/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13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SUM('1日:12日'!ax4)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SUM('1日:12日'!bf4)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SUM('1日:12日'!bo4)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SUM('1日:12日'!bw4)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319</v>
      </c>
      <c r="AG6" s="65"/>
      <c r="AH6" s="65"/>
      <c r="AI6" s="65"/>
      <c r="AJ6" s="66" t="n">
        <v>5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3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599</v>
      </c>
      <c r="AG8" s="436"/>
      <c r="AH8" s="436"/>
      <c r="AI8" s="436"/>
      <c r="AJ8" s="86" t="n">
        <v>9</v>
      </c>
      <c r="AK8" s="86"/>
      <c r="AL8" s="87" t="n">
        <v>15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720</v>
      </c>
      <c r="BE8" s="90"/>
      <c r="BF8" s="90"/>
      <c r="BG8" s="90"/>
      <c r="BH8" s="91"/>
      <c r="BI8" s="92" t="n">
        <v>4623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277.04</v>
      </c>
      <c r="E9" s="42"/>
      <c r="F9" s="42"/>
      <c r="G9" s="42" t="n">
        <v>2539.61</v>
      </c>
      <c r="H9" s="42"/>
      <c r="I9" s="42"/>
      <c r="J9" s="42"/>
      <c r="K9" s="95" t="s">
        <v>164</v>
      </c>
      <c r="L9" s="95"/>
      <c r="M9" s="95"/>
      <c r="N9" s="44" t="n">
        <v>1</v>
      </c>
      <c r="O9" s="44"/>
      <c r="P9" s="45" t="s">
        <v>574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12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133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20</v>
      </c>
      <c r="M10" s="102"/>
      <c r="N10" s="44"/>
      <c r="O10" s="44"/>
      <c r="P10" s="56" t="s">
        <v>575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3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428</v>
      </c>
      <c r="BE11" s="90"/>
      <c r="BF11" s="90"/>
      <c r="BG11" s="90"/>
      <c r="BH11" s="91"/>
      <c r="BI11" s="92" t="n">
        <v>4216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20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15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528.58</v>
      </c>
      <c r="E14" s="113"/>
      <c r="F14" s="73" t="s">
        <v>173</v>
      </c>
      <c r="G14" s="113" t="n">
        <v>4948.392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17446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148534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556</v>
      </c>
      <c r="AN14" s="275"/>
      <c r="AO14" s="122" t="s">
        <v>157</v>
      </c>
      <c r="AP14" s="123" t="s">
        <v>179</v>
      </c>
      <c r="AQ14" s="123"/>
      <c r="AR14" s="124" t="n">
        <v>95.068345323741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990</v>
      </c>
      <c r="BE14" s="90"/>
      <c r="BF14" s="90"/>
      <c r="BG14" s="90"/>
      <c r="BH14" s="91"/>
      <c r="BI14" s="92" t="n">
        <v>6337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2</v>
      </c>
      <c r="AI16" s="133"/>
      <c r="AJ16" s="133"/>
      <c r="AK16" s="133"/>
      <c r="AL16" s="336" t="n">
        <v>410</v>
      </c>
      <c r="AM16" s="336"/>
      <c r="AN16" s="336"/>
      <c r="AO16" s="336"/>
      <c r="AP16" s="135" t="n">
        <v>2944.7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47</v>
      </c>
      <c r="BE17" s="90"/>
      <c r="BF17" s="90"/>
      <c r="BG17" s="90"/>
      <c r="BH17" s="91"/>
      <c r="BI17" s="92" t="n">
        <v>85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0.278164116828929</v>
      </c>
      <c r="AI18" s="140"/>
      <c r="AJ18" s="140"/>
      <c r="AK18" s="140"/>
      <c r="AL18" s="141" t="n">
        <v>118.58</v>
      </c>
      <c r="AM18" s="141"/>
      <c r="AN18" s="141"/>
      <c r="AO18" s="141"/>
      <c r="AP18" s="135" t="n">
        <v>2003.692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25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17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25</v>
      </c>
      <c r="AO19" s="150"/>
      <c r="AP19" s="440" t="s">
        <v>174</v>
      </c>
      <c r="AQ19" s="440"/>
      <c r="AR19" s="441" t="n">
        <v>42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598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13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41.376</v>
      </c>
      <c r="AY22" s="166"/>
      <c r="AZ22" s="166"/>
      <c r="BA22" s="167" t="n">
        <v>85.384</v>
      </c>
      <c r="BB22" s="167"/>
      <c r="BC22" s="167"/>
      <c r="BD22" s="167"/>
      <c r="BE22" s="95" t="s">
        <v>164</v>
      </c>
      <c r="BF22" s="95"/>
      <c r="BG22" s="95"/>
      <c r="BH22" s="168" t="n">
        <v>2</v>
      </c>
      <c r="BI22" s="168"/>
      <c r="BJ22" s="444" t="s">
        <v>580</v>
      </c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3</v>
      </c>
      <c r="CG22" s="168"/>
      <c r="CH22" s="168"/>
      <c r="CI22" s="170" t="n">
        <v>0.0763888888888889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48.2</v>
      </c>
      <c r="G23" s="172"/>
      <c r="H23" s="172"/>
      <c r="I23" s="42" t="n">
        <v>505.6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9</v>
      </c>
      <c r="Q23" s="173"/>
      <c r="R23" s="174"/>
      <c r="S23" s="174"/>
      <c r="T23" s="174"/>
      <c r="U23" s="174"/>
      <c r="V23" s="174"/>
      <c r="W23" s="174"/>
      <c r="X23" s="174"/>
      <c r="Y23" s="175"/>
      <c r="Z23" s="176"/>
      <c r="AA23" s="176"/>
      <c r="AB23" s="176"/>
      <c r="AC23" s="176"/>
      <c r="AD23" s="176"/>
      <c r="AE23" s="176"/>
      <c r="AF23" s="177" t="s">
        <v>206</v>
      </c>
      <c r="AG23" s="175"/>
      <c r="AH23" s="176"/>
      <c r="AI23" s="176"/>
      <c r="AJ23" s="176"/>
      <c r="AK23" s="176"/>
      <c r="AL23" s="176"/>
      <c r="AM23" s="176"/>
      <c r="AN23" s="177"/>
      <c r="AO23" s="179" t="n">
        <v>0.5799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13</v>
      </c>
      <c r="BG23" s="58"/>
      <c r="BH23" s="168"/>
      <c r="BI23" s="168"/>
      <c r="BJ23" s="180" t="s">
        <v>600</v>
      </c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601</v>
      </c>
      <c r="CA23" s="59"/>
      <c r="CB23" s="59"/>
      <c r="CC23" s="59"/>
      <c r="CD23" s="60" t="n">
        <v>1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207</v>
      </c>
      <c r="R24" s="183"/>
      <c r="S24" s="184"/>
      <c r="T24" s="183"/>
      <c r="U24" s="183"/>
      <c r="V24" s="184"/>
      <c r="W24" s="183"/>
      <c r="X24" s="183"/>
      <c r="Y24" s="182" t="s">
        <v>535</v>
      </c>
      <c r="Z24" s="183"/>
      <c r="AA24" s="239" t="s">
        <v>535</v>
      </c>
      <c r="AB24" s="183"/>
      <c r="AC24" s="184"/>
      <c r="AD24" s="183"/>
      <c r="AE24" s="183"/>
      <c r="AF24" s="239" t="s">
        <v>535</v>
      </c>
      <c r="AG24" s="185"/>
      <c r="AH24" s="183"/>
      <c r="AI24" s="183"/>
      <c r="AJ24" s="184"/>
      <c r="AK24" s="183"/>
      <c r="AL24" s="184"/>
      <c r="AM24" s="239" t="s">
        <v>535</v>
      </c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3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556</v>
      </c>
      <c r="Z26" s="183"/>
      <c r="AA26" s="183" t="s">
        <v>582</v>
      </c>
      <c r="AB26" s="183"/>
      <c r="AC26" s="183"/>
      <c r="AD26" s="183"/>
      <c r="AE26" s="183"/>
      <c r="AF26" s="183" t="s">
        <v>582</v>
      </c>
      <c r="AG26" s="185"/>
      <c r="AH26" s="183"/>
      <c r="AI26" s="183"/>
      <c r="AJ26" s="183"/>
      <c r="AK26" s="183"/>
      <c r="AL26" s="183"/>
      <c r="AM26" s="183" t="s">
        <v>555</v>
      </c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13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212</v>
      </c>
      <c r="Z27" s="183"/>
      <c r="AA27" s="183" t="s">
        <v>212</v>
      </c>
      <c r="AB27" s="183"/>
      <c r="AC27" s="183"/>
      <c r="AD27" s="183"/>
      <c r="AE27" s="183"/>
      <c r="AF27" s="470" t="s">
        <v>384</v>
      </c>
      <c r="AG27" s="185"/>
      <c r="AH27" s="183"/>
      <c r="AI27" s="183"/>
      <c r="AJ27" s="183"/>
      <c r="AK27" s="183"/>
      <c r="AL27" s="183"/>
      <c r="AM27" s="239" t="s">
        <v>384</v>
      </c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754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2988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43.189</v>
      </c>
      <c r="CI27" s="202"/>
      <c r="CJ27" s="203" t="s">
        <v>215</v>
      </c>
      <c r="CK27" s="203"/>
      <c r="CL27" s="123" t="n">
        <v>95.8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209" t="s">
        <v>237</v>
      </c>
      <c r="Z28" s="210"/>
      <c r="AA28" s="210" t="s">
        <v>237</v>
      </c>
      <c r="AB28" s="210"/>
      <c r="AC28" s="183" t="s">
        <v>415</v>
      </c>
      <c r="AD28" s="210"/>
      <c r="AE28" s="210"/>
      <c r="AF28" s="210" t="s">
        <v>237</v>
      </c>
      <c r="AG28" s="185"/>
      <c r="AH28" s="210"/>
      <c r="AI28" s="210"/>
      <c r="AJ28" s="183"/>
      <c r="AK28" s="210" t="s">
        <v>414</v>
      </c>
      <c r="AL28" s="183"/>
      <c r="AM28" s="210" t="s">
        <v>237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90.3</v>
      </c>
      <c r="G29" s="172"/>
      <c r="H29" s="172"/>
      <c r="I29" s="42" t="n">
        <v>892.9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13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0.316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41.376</v>
      </c>
      <c r="CG29" s="218"/>
      <c r="CH29" s="218"/>
      <c r="CI29" s="218"/>
      <c r="CJ29" s="219" t="n">
        <v>85.384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184</v>
      </c>
      <c r="M30" s="181"/>
      <c r="N30" s="181"/>
      <c r="O30" s="44"/>
      <c r="P30" s="44"/>
      <c r="Q30" s="239" t="s">
        <v>501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239" t="s">
        <v>501</v>
      </c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3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8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3" t="s">
        <v>582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 t="s">
        <v>556</v>
      </c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3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 t="s">
        <v>224</v>
      </c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10" t="s">
        <v>225</v>
      </c>
      <c r="R34" s="210"/>
      <c r="S34" s="210"/>
      <c r="T34" s="210"/>
      <c r="U34" s="210"/>
      <c r="V34" s="210"/>
      <c r="W34" s="210" t="s">
        <v>239</v>
      </c>
      <c r="X34" s="224"/>
      <c r="Y34" s="209"/>
      <c r="Z34" s="210"/>
      <c r="AA34" s="210"/>
      <c r="AB34" s="210"/>
      <c r="AC34" s="210"/>
      <c r="AD34" s="210"/>
      <c r="AE34" s="210" t="s">
        <v>239</v>
      </c>
      <c r="AF34" s="224"/>
      <c r="AG34" s="209"/>
      <c r="AH34" s="210"/>
      <c r="AI34" s="210"/>
      <c r="AJ34" s="210"/>
      <c r="AK34" s="210"/>
      <c r="AL34" s="210" t="s">
        <v>225</v>
      </c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48.9</v>
      </c>
      <c r="G35" s="172"/>
      <c r="H35" s="172"/>
      <c r="I35" s="42" t="n">
        <v>527.9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9</v>
      </c>
      <c r="Q35" s="215"/>
      <c r="R35" s="216"/>
      <c r="S35" s="216"/>
      <c r="T35" s="216" t="s">
        <v>206</v>
      </c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0.3958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118.788</v>
      </c>
      <c r="BA35" s="42"/>
      <c r="BB35" s="42"/>
      <c r="BC35" s="42" t="n">
        <v>215.797</v>
      </c>
      <c r="BD35" s="42"/>
      <c r="BE35" s="42"/>
      <c r="BF35" s="232" t="s">
        <v>231</v>
      </c>
      <c r="BG35" s="232"/>
      <c r="BH35" s="232"/>
      <c r="BI35" s="168" t="n">
        <v>4</v>
      </c>
      <c r="BJ35" s="168" t="n">
        <v>4</v>
      </c>
      <c r="BK35" s="458"/>
      <c r="BL35" s="459"/>
      <c r="BM35" s="459" t="s">
        <v>376</v>
      </c>
      <c r="BN35" s="459"/>
      <c r="BO35" s="459"/>
      <c r="BP35" s="216"/>
      <c r="BQ35" s="459" t="s">
        <v>206</v>
      </c>
      <c r="BR35" s="459"/>
      <c r="BS35" s="458" t="s">
        <v>376</v>
      </c>
      <c r="BT35" s="459"/>
      <c r="BU35" s="459"/>
      <c r="BV35" s="216"/>
      <c r="BW35" s="459"/>
      <c r="BX35" s="459" t="s">
        <v>602</v>
      </c>
      <c r="BY35" s="459"/>
      <c r="BZ35" s="476"/>
      <c r="CA35" s="458"/>
      <c r="CB35" s="459"/>
      <c r="CC35" s="459" t="s">
        <v>206</v>
      </c>
      <c r="CD35" s="459" t="s">
        <v>376</v>
      </c>
      <c r="CE35" s="216"/>
      <c r="CF35" s="459"/>
      <c r="CG35" s="459"/>
      <c r="CH35" s="476" t="s">
        <v>206</v>
      </c>
      <c r="CI35" s="179" t="n">
        <v>0.270833333333333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239" t="s">
        <v>501</v>
      </c>
      <c r="R36" s="183"/>
      <c r="S36" s="183"/>
      <c r="T36" s="183" t="s">
        <v>208</v>
      </c>
      <c r="U36" s="183"/>
      <c r="V36" s="183"/>
      <c r="W36" s="238"/>
      <c r="X36" s="186"/>
      <c r="Y36" s="185"/>
      <c r="Z36" s="183"/>
      <c r="AA36" s="183"/>
      <c r="AB36" s="239" t="s">
        <v>535</v>
      </c>
      <c r="AC36" s="183"/>
      <c r="AD36" s="184"/>
      <c r="AE36" s="183"/>
      <c r="AF36" s="186"/>
      <c r="AG36" s="185"/>
      <c r="AH36" s="239" t="s">
        <v>501</v>
      </c>
      <c r="AI36" s="183"/>
      <c r="AJ36" s="183"/>
      <c r="AK36" s="183"/>
      <c r="AL36" s="239" t="s">
        <v>501</v>
      </c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40</v>
      </c>
      <c r="BG36" s="240"/>
      <c r="BH36" s="240"/>
      <c r="BI36" s="168"/>
      <c r="BJ36" s="168"/>
      <c r="BK36" s="456" t="s">
        <v>583</v>
      </c>
      <c r="BL36" s="183"/>
      <c r="BM36" s="183" t="s">
        <v>603</v>
      </c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 t="s">
        <v>604</v>
      </c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3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 t="s">
        <v>605</v>
      </c>
      <c r="BL37" s="183"/>
      <c r="BM37" s="183"/>
      <c r="BN37" s="183" t="s">
        <v>606</v>
      </c>
      <c r="BO37" s="183"/>
      <c r="BP37" s="183"/>
      <c r="BQ37" s="183"/>
      <c r="BR37" s="183"/>
      <c r="BS37" s="185" t="s">
        <v>606</v>
      </c>
      <c r="BT37" s="183"/>
      <c r="BU37" s="183"/>
      <c r="BV37" s="183"/>
      <c r="BW37" s="183"/>
      <c r="BX37" s="183" t="s">
        <v>607</v>
      </c>
      <c r="BY37" s="183"/>
      <c r="BZ37" s="186"/>
      <c r="CA37" s="185"/>
      <c r="CB37" s="183"/>
      <c r="CC37" s="183"/>
      <c r="CD37" s="183" t="s">
        <v>608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3" t="s">
        <v>582</v>
      </c>
      <c r="R38" s="183"/>
      <c r="S38" s="183"/>
      <c r="T38" s="183" t="s">
        <v>236</v>
      </c>
      <c r="U38" s="183"/>
      <c r="V38" s="183"/>
      <c r="W38" s="183"/>
      <c r="X38" s="186"/>
      <c r="Y38" s="185"/>
      <c r="Z38" s="183"/>
      <c r="AA38" s="183"/>
      <c r="AB38" s="183" t="s">
        <v>555</v>
      </c>
      <c r="AC38" s="183"/>
      <c r="AD38" s="183"/>
      <c r="AE38" s="183"/>
      <c r="AF38" s="183"/>
      <c r="AG38" s="185"/>
      <c r="AH38" s="183" t="s">
        <v>503</v>
      </c>
      <c r="AI38" s="183"/>
      <c r="AJ38" s="183"/>
      <c r="AK38" s="183"/>
      <c r="AL38" s="183" t="s">
        <v>556</v>
      </c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239" t="s">
        <v>609</v>
      </c>
      <c r="BR38" s="183"/>
      <c r="BS38" s="185"/>
      <c r="BT38" s="183"/>
      <c r="BU38" s="183"/>
      <c r="BV38" s="183"/>
      <c r="BW38" s="183"/>
      <c r="BX38" s="239" t="s">
        <v>609</v>
      </c>
      <c r="BY38" s="183"/>
      <c r="BZ38" s="186"/>
      <c r="CA38" s="185"/>
      <c r="CB38" s="183" t="s">
        <v>610</v>
      </c>
      <c r="CC38" s="183"/>
      <c r="CD38" s="183"/>
      <c r="CE38" s="183"/>
      <c r="CF38" s="183" t="s">
        <v>611</v>
      </c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3" t="s">
        <v>224</v>
      </c>
      <c r="R39" s="183"/>
      <c r="S39" s="183"/>
      <c r="T39" s="183" t="s">
        <v>224</v>
      </c>
      <c r="U39" s="183"/>
      <c r="V39" s="183"/>
      <c r="W39" s="183"/>
      <c r="X39" s="186"/>
      <c r="Y39" s="185"/>
      <c r="Z39" s="183"/>
      <c r="AA39" s="183"/>
      <c r="AB39" s="183" t="s">
        <v>224</v>
      </c>
      <c r="AC39" s="183"/>
      <c r="AD39" s="183"/>
      <c r="AE39" s="183"/>
      <c r="AF39" s="183"/>
      <c r="AG39" s="185"/>
      <c r="AH39" s="183" t="s">
        <v>224</v>
      </c>
      <c r="AI39" s="183"/>
      <c r="AJ39" s="183"/>
      <c r="AK39" s="183"/>
      <c r="AL39" s="183" t="s">
        <v>224</v>
      </c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612</v>
      </c>
      <c r="BL39" s="183"/>
      <c r="BM39" s="183"/>
      <c r="BN39" s="183"/>
      <c r="BO39" s="183"/>
      <c r="BP39" s="183"/>
      <c r="BQ39" s="183" t="s">
        <v>613</v>
      </c>
      <c r="BR39" s="183"/>
      <c r="BS39" s="185"/>
      <c r="BT39" s="183"/>
      <c r="BU39" s="183"/>
      <c r="BV39" s="183"/>
      <c r="BW39" s="183"/>
      <c r="BX39" s="183" t="s">
        <v>387</v>
      </c>
      <c r="BY39" s="183"/>
      <c r="BZ39" s="186"/>
      <c r="CA39" s="185"/>
      <c r="CB39" s="183" t="s">
        <v>387</v>
      </c>
      <c r="CC39" s="183"/>
      <c r="CD39" s="183"/>
      <c r="CE39" s="183"/>
      <c r="CF39" s="239" t="s">
        <v>614</v>
      </c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183" t="s">
        <v>459</v>
      </c>
      <c r="R40" s="210" t="s">
        <v>440</v>
      </c>
      <c r="S40" s="210"/>
      <c r="T40" s="210" t="s">
        <v>237</v>
      </c>
      <c r="U40" s="183"/>
      <c r="V40" s="210"/>
      <c r="W40" s="210" t="s">
        <v>439</v>
      </c>
      <c r="X40" s="224"/>
      <c r="Y40" s="209"/>
      <c r="Z40" s="210"/>
      <c r="AA40" s="210"/>
      <c r="AB40" s="210" t="s">
        <v>237</v>
      </c>
      <c r="AC40" s="210"/>
      <c r="AD40" s="210"/>
      <c r="AE40" s="210" t="s">
        <v>439</v>
      </c>
      <c r="AF40" s="183"/>
      <c r="AG40" s="209"/>
      <c r="AH40" s="210" t="s">
        <v>237</v>
      </c>
      <c r="AI40" s="210"/>
      <c r="AJ40" s="183"/>
      <c r="AK40" s="210"/>
      <c r="AL40" s="210" t="s">
        <v>237</v>
      </c>
      <c r="AM40" s="210"/>
      <c r="AN40" s="224" t="s">
        <v>217</v>
      </c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187.4</v>
      </c>
      <c r="G41" s="247"/>
      <c r="H41" s="247"/>
      <c r="I41" s="247" t="n">
        <v>1926.4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19200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4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615</v>
      </c>
      <c r="K43" s="265"/>
      <c r="L43" s="265"/>
      <c r="M43" s="265"/>
      <c r="N43" s="265"/>
      <c r="O43" s="265" t="s">
        <v>616</v>
      </c>
      <c r="P43" s="265"/>
      <c r="Q43" s="265"/>
      <c r="R43" s="265"/>
      <c r="S43" s="265"/>
      <c r="T43" s="265"/>
      <c r="U43" s="266" t="n">
        <v>92</v>
      </c>
      <c r="V43" s="266"/>
      <c r="W43" s="266"/>
      <c r="X43" s="266"/>
      <c r="Y43" s="266" t="n">
        <v>4</v>
      </c>
      <c r="Z43" s="266"/>
      <c r="AA43" s="266"/>
      <c r="AB43" s="266" t="n">
        <v>6</v>
      </c>
      <c r="AC43" s="266"/>
      <c r="AD43" s="266"/>
      <c r="AE43" s="266" t="n">
        <v>1</v>
      </c>
      <c r="AF43" s="266"/>
      <c r="AG43" s="266"/>
      <c r="AH43" s="267" t="n">
        <v>0.111111111111111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617</v>
      </c>
      <c r="K45" s="265"/>
      <c r="L45" s="265"/>
      <c r="M45" s="265"/>
      <c r="N45" s="265"/>
      <c r="O45" s="265" t="s">
        <v>618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7</v>
      </c>
      <c r="AC45" s="266"/>
      <c r="AD45" s="266"/>
      <c r="AE45" s="266" t="n">
        <v>2</v>
      </c>
      <c r="AF45" s="266"/>
      <c r="AG45" s="266"/>
      <c r="AH45" s="267" t="n">
        <v>0.104166666666667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36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118.788</v>
      </c>
      <c r="BA47" s="270"/>
      <c r="BB47" s="270"/>
      <c r="BC47" s="271" t="n">
        <v>215.797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513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619</v>
      </c>
      <c r="K49" s="283"/>
      <c r="L49" s="283"/>
      <c r="M49" s="283"/>
      <c r="N49" s="283"/>
      <c r="O49" s="284" t="s">
        <v>620</v>
      </c>
      <c r="P49" s="284"/>
      <c r="Q49" s="284"/>
      <c r="R49" s="284"/>
      <c r="S49" s="284"/>
      <c r="T49" s="284"/>
      <c r="U49" s="285" t="n">
        <v>5018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2836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17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621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622</v>
      </c>
      <c r="BE52" s="301"/>
      <c r="BF52" s="301"/>
      <c r="BG52" s="301"/>
      <c r="BH52" s="301"/>
      <c r="BI52" s="301" t="s">
        <v>623</v>
      </c>
      <c r="BJ52" s="301"/>
      <c r="BK52" s="301"/>
      <c r="BL52" s="301"/>
      <c r="BM52" s="301"/>
      <c r="BN52" s="301"/>
      <c r="BO52" s="266" t="n">
        <v>0</v>
      </c>
      <c r="BP52" s="266"/>
      <c r="BQ52" s="266"/>
      <c r="BR52" s="266"/>
      <c r="BS52" s="266" t="n">
        <v>4</v>
      </c>
      <c r="BT52" s="266"/>
      <c r="BU52" s="266"/>
      <c r="BV52" s="266" t="n">
        <v>4</v>
      </c>
      <c r="BW52" s="266"/>
      <c r="BX52" s="266"/>
      <c r="BY52" s="266" t="n">
        <v>3</v>
      </c>
      <c r="BZ52" s="266"/>
      <c r="CA52" s="266"/>
      <c r="CB52" s="267" t="n">
        <v>0.152777777777778</v>
      </c>
      <c r="CC52" s="267"/>
      <c r="CD52" s="267"/>
      <c r="CE52" s="267" t="n">
        <v>0.291666666666667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547</v>
      </c>
      <c r="AP54" s="306"/>
      <c r="AQ54" s="306"/>
      <c r="AR54" s="306"/>
      <c r="AS54" s="306"/>
      <c r="AT54" s="307"/>
      <c r="AV54" s="308" t="n">
        <v>1737</v>
      </c>
      <c r="AW54" s="309" t="n">
        <v>3483</v>
      </c>
      <c r="AX54" s="310"/>
      <c r="AY54" s="308" t="n">
        <v>34.467625</v>
      </c>
      <c r="AZ54" s="311" t="n">
        <v>65.128625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257</v>
      </c>
      <c r="BE55" s="301"/>
      <c r="BF55" s="301"/>
      <c r="BG55" s="301"/>
      <c r="BH55" s="301"/>
      <c r="BI55" s="301" t="s">
        <v>426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</v>
      </c>
      <c r="CC55" s="267"/>
      <c r="CD55" s="267"/>
      <c r="CE55" s="267" t="n">
        <v>0.291666666666667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0</v>
      </c>
      <c r="AW57" s="286" t="n">
        <v>466</v>
      </c>
      <c r="AX57" s="111"/>
      <c r="AY57" s="308" t="n">
        <v>0</v>
      </c>
      <c r="AZ57" s="311" t="n">
        <v>8.79525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12</v>
      </c>
      <c r="C58" s="317"/>
      <c r="D58" s="317"/>
      <c r="E58" s="317"/>
      <c r="F58" s="318" t="n">
        <v>285</v>
      </c>
      <c r="G58" s="318"/>
      <c r="H58" s="318"/>
      <c r="I58" s="318"/>
      <c r="J58" s="42" t="n">
        <v>4.21052631578947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622</v>
      </c>
      <c r="BE58" s="301"/>
      <c r="BF58" s="301"/>
      <c r="BG58" s="301"/>
      <c r="BH58" s="301"/>
      <c r="BI58" s="301" t="s">
        <v>624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4</v>
      </c>
      <c r="V59" s="324"/>
      <c r="W59" s="324"/>
      <c r="X59" s="324"/>
      <c r="Y59" s="324"/>
      <c r="Z59" s="324"/>
      <c r="AA59" s="324"/>
      <c r="AB59" s="324"/>
      <c r="AC59" s="326"/>
      <c r="AD59" s="324" t="s">
        <v>625</v>
      </c>
      <c r="AE59" s="324"/>
      <c r="AF59" s="324"/>
      <c r="AG59" s="324"/>
      <c r="AH59" s="324"/>
      <c r="AI59" s="324"/>
      <c r="AJ59" s="324"/>
      <c r="AK59" s="324"/>
      <c r="AL59" s="325" t="n">
        <v>5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281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626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627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572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6</v>
      </c>
      <c r="H65" s="93"/>
      <c r="I65" s="93"/>
      <c r="J65" s="322" t="s">
        <v>157</v>
      </c>
      <c r="K65" s="341" t="n">
        <v>67</v>
      </c>
      <c r="L65" s="341"/>
      <c r="M65" s="341"/>
      <c r="N65" s="341"/>
      <c r="O65" s="322" t="s">
        <v>157</v>
      </c>
      <c r="P65" s="43" t="n">
        <v>109</v>
      </c>
      <c r="Q65" s="43"/>
      <c r="R65" s="43"/>
      <c r="S65" s="43"/>
      <c r="T65" s="43" t="n">
        <v>156</v>
      </c>
      <c r="U65" s="43"/>
      <c r="V65" s="43"/>
      <c r="W65" s="43"/>
      <c r="X65" s="342" t="s">
        <v>145</v>
      </c>
      <c r="Y65" s="343" t="n">
        <v>7</v>
      </c>
      <c r="Z65" s="343"/>
      <c r="AA65" s="343"/>
      <c r="AB65" s="343"/>
      <c r="AC65" s="344" t="s">
        <v>261</v>
      </c>
      <c r="AD65" s="342" t="s">
        <v>145</v>
      </c>
      <c r="AE65" s="345" t="n">
        <v>4200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2</v>
      </c>
      <c r="AW65" s="347"/>
      <c r="AX65" s="347"/>
      <c r="AY65" s="347"/>
      <c r="AZ65" s="348" t="n">
        <v>257</v>
      </c>
      <c r="BA65" s="348"/>
      <c r="BB65" s="348"/>
      <c r="BC65" s="348"/>
      <c r="BD65" s="349" t="n">
        <v>0.778210116731518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70</v>
      </c>
      <c r="AL66" s="350"/>
      <c r="AM66" s="350"/>
      <c r="AN66" s="350"/>
      <c r="AO66" s="350"/>
      <c r="AP66" s="351" t="n">
        <v>287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348</v>
      </c>
      <c r="BI66" s="324"/>
      <c r="BJ66" s="324"/>
      <c r="BK66" s="324"/>
      <c r="BL66" s="324"/>
      <c r="BM66" s="324"/>
      <c r="BN66" s="324"/>
      <c r="BO66" s="325" t="n">
        <v>2</v>
      </c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123</v>
      </c>
      <c r="Z68" s="354"/>
      <c r="AA68" s="354"/>
      <c r="AB68" s="354"/>
      <c r="AC68" s="355" t="s">
        <v>261</v>
      </c>
      <c r="AD68" s="353" t="s">
        <v>129</v>
      </c>
      <c r="AE68" s="356" t="n">
        <v>73800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195</v>
      </c>
      <c r="AL69" s="360"/>
      <c r="AM69" s="360"/>
      <c r="AN69" s="360"/>
      <c r="AO69" s="360"/>
      <c r="AP69" s="361" t="n">
        <v>1907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161</v>
      </c>
      <c r="BK72" s="374"/>
      <c r="BL72" s="374"/>
      <c r="BM72" s="375" t="s">
        <v>261</v>
      </c>
      <c r="BN72" s="374" t="n">
        <v>192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12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40</v>
      </c>
      <c r="CF73" s="388"/>
      <c r="CG73" s="388"/>
      <c r="CH73" s="388"/>
      <c r="CI73" s="388"/>
      <c r="CJ73" s="389" t="n">
        <v>40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</v>
      </c>
      <c r="BT74" s="398"/>
      <c r="BU74" s="398"/>
      <c r="BV74" s="398"/>
      <c r="BW74" s="399" t="s">
        <v>261</v>
      </c>
      <c r="BX74" s="397" t="s">
        <v>129</v>
      </c>
      <c r="BY74" s="398" t="n">
        <v>3000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118.788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7.81055639097744</v>
      </c>
      <c r="P75" s="404"/>
      <c r="Q75" s="404"/>
      <c r="R75" s="404"/>
      <c r="S75" s="405" t="n">
        <f aca="false">BC47</f>
        <v>215.797</v>
      </c>
      <c r="T75" s="405"/>
      <c r="U75" s="405"/>
      <c r="V75" s="405"/>
      <c r="W75" s="403" t="n">
        <f aca="false">K75*($G$73-10)</f>
        <v>221.954887218045</v>
      </c>
      <c r="X75" s="403"/>
      <c r="Y75" s="403"/>
      <c r="Z75" s="403"/>
      <c r="AA75" s="477" t="n">
        <f aca="false">S75-W75</f>
        <v>-6.15788721804512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-2114.72931578947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58</v>
      </c>
      <c r="CF75" s="381"/>
      <c r="CG75" s="381"/>
      <c r="CH75" s="381"/>
      <c r="CI75" s="381"/>
      <c r="CJ75" s="410" t="n">
        <v>103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528.58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119.751477079796</v>
      </c>
      <c r="P76" s="414"/>
      <c r="Q76" s="414"/>
      <c r="R76" s="414"/>
      <c r="S76" s="415" t="n">
        <f aca="false">G14</f>
        <v>4948.392</v>
      </c>
      <c r="T76" s="415"/>
      <c r="U76" s="415"/>
      <c r="V76" s="415"/>
      <c r="W76" s="413" t="n">
        <f aca="false">K76*$G$73</f>
        <v>4905.94227504245</v>
      </c>
      <c r="X76" s="413"/>
      <c r="Y76" s="413"/>
      <c r="Z76" s="413"/>
      <c r="AA76" s="478" t="n">
        <f aca="false">S76-W76</f>
        <v>42.4497249575552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-7725.29221052632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628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629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187.4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45.2947368421053</v>
      </c>
      <c r="P77" s="424"/>
      <c r="Q77" s="424"/>
      <c r="R77" s="424"/>
      <c r="S77" s="425" t="n">
        <f aca="false">I41</f>
        <v>1926.4</v>
      </c>
      <c r="T77" s="425"/>
      <c r="U77" s="425"/>
      <c r="V77" s="425"/>
      <c r="W77" s="336" t="n">
        <f aca="false">K77*$G$73</f>
        <v>1705.26315789474</v>
      </c>
      <c r="X77" s="336"/>
      <c r="Y77" s="336"/>
      <c r="Z77" s="336"/>
      <c r="AA77" s="479" t="n">
        <f aca="false">S77-W77</f>
        <v>221.136842105263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-2478.86315789474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AU59" activeCellId="0" sqref="AU59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12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11</v>
      </c>
      <c r="AI2" s="29"/>
      <c r="AJ2" s="30" t="s">
        <v>120</v>
      </c>
      <c r="AM2" s="29" t="n">
        <v>7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13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215.529</v>
      </c>
      <c r="E4" s="41"/>
      <c r="F4" s="41"/>
      <c r="G4" s="42" t="n">
        <v>2624.311</v>
      </c>
      <c r="H4" s="42"/>
      <c r="I4" s="42"/>
      <c r="J4" s="42"/>
      <c r="K4" s="43" t="s">
        <v>141</v>
      </c>
      <c r="L4" s="43"/>
      <c r="M4" s="43"/>
      <c r="N4" s="44" t="n">
        <v>4</v>
      </c>
      <c r="O4" s="44"/>
      <c r="P4" s="45" t="s">
        <v>574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125</v>
      </c>
      <c r="AM4" s="49"/>
      <c r="AN4" s="49"/>
      <c r="AO4" s="50" t="n">
        <v>0.0972222222222222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21817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11419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12</v>
      </c>
      <c r="L5" s="55"/>
      <c r="M5" s="55"/>
      <c r="N5" s="44"/>
      <c r="O5" s="44"/>
      <c r="P5" s="56" t="s">
        <v>630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6</v>
      </c>
      <c r="AC5" s="57"/>
      <c r="AD5" s="58" t="s">
        <v>147</v>
      </c>
      <c r="AE5" s="58"/>
      <c r="AF5" s="59" t="s">
        <v>150</v>
      </c>
      <c r="AG5" s="59"/>
      <c r="AH5" s="59"/>
      <c r="AI5" s="59"/>
      <c r="AJ5" s="60" t="n">
        <v>9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SUM('1日:13日'!ax4)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SUM('1日:13日'!bf4)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SUM('1日:13日'!bo4)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SUM('1日:13日'!bw4)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631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3</v>
      </c>
      <c r="AC6" s="57"/>
      <c r="AD6" s="64" t="s">
        <v>149</v>
      </c>
      <c r="AE6" s="64"/>
      <c r="AF6" s="65" t="s">
        <v>319</v>
      </c>
      <c r="AG6" s="65"/>
      <c r="AH6" s="65"/>
      <c r="AI6" s="65"/>
      <c r="AJ6" s="66" t="n">
        <v>6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 t="s">
        <v>632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467" t="s">
        <v>192</v>
      </c>
      <c r="AG7" s="467"/>
      <c r="AH7" s="467"/>
      <c r="AI7" s="467"/>
      <c r="AJ7" s="66" t="n">
        <v>6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633</v>
      </c>
      <c r="AG8" s="436"/>
      <c r="AH8" s="436"/>
      <c r="AI8" s="436"/>
      <c r="AJ8" s="86" t="n">
        <v>7</v>
      </c>
      <c r="AK8" s="86"/>
      <c r="AL8" s="87" t="n">
        <v>9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503</v>
      </c>
      <c r="BE8" s="90"/>
      <c r="BF8" s="90"/>
      <c r="BG8" s="90"/>
      <c r="BH8" s="91"/>
      <c r="BI8" s="92" t="n">
        <v>5126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244.092</v>
      </c>
      <c r="E9" s="42"/>
      <c r="F9" s="42"/>
      <c r="G9" s="42" t="n">
        <v>2783.702</v>
      </c>
      <c r="H9" s="42"/>
      <c r="I9" s="42"/>
      <c r="J9" s="42"/>
      <c r="K9" s="95" t="s">
        <v>164</v>
      </c>
      <c r="L9" s="95"/>
      <c r="M9" s="95"/>
      <c r="N9" s="44" t="n">
        <v>3</v>
      </c>
      <c r="O9" s="44"/>
      <c r="P9" s="45" t="s">
        <v>574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18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152</v>
      </c>
      <c r="AM9" s="49"/>
      <c r="AN9" s="49"/>
      <c r="AO9" s="50" t="n">
        <v>0.0486111111111111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18</v>
      </c>
      <c r="M10" s="102"/>
      <c r="N10" s="44"/>
      <c r="O10" s="44"/>
      <c r="P10" s="56" t="s">
        <v>631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632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403</v>
      </c>
      <c r="BE11" s="90"/>
      <c r="BF11" s="90"/>
      <c r="BG11" s="90"/>
      <c r="BH11" s="91"/>
      <c r="BI11" s="92" t="n">
        <v>4619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18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19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459.621</v>
      </c>
      <c r="E14" s="113"/>
      <c r="F14" s="73" t="s">
        <v>173</v>
      </c>
      <c r="G14" s="113" t="n">
        <v>5408.013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15217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163751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482</v>
      </c>
      <c r="AN14" s="275"/>
      <c r="AO14" s="122" t="s">
        <v>157</v>
      </c>
      <c r="AP14" s="123" t="s">
        <v>179</v>
      </c>
      <c r="AQ14" s="123"/>
      <c r="AR14" s="124" t="n">
        <v>95.3570539419087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993</v>
      </c>
      <c r="BE14" s="90"/>
      <c r="BF14" s="90"/>
      <c r="BG14" s="90"/>
      <c r="BH14" s="91"/>
      <c r="BI14" s="92" t="n">
        <v>7330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634</v>
      </c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2</v>
      </c>
      <c r="AI16" s="133"/>
      <c r="AJ16" s="133"/>
      <c r="AK16" s="133"/>
      <c r="AL16" s="336" t="n">
        <v>266</v>
      </c>
      <c r="AM16" s="336"/>
      <c r="AN16" s="336"/>
      <c r="AO16" s="336"/>
      <c r="AP16" s="135" t="n">
        <v>3210.7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30</v>
      </c>
      <c r="BE17" s="90"/>
      <c r="BF17" s="90"/>
      <c r="BG17" s="90"/>
      <c r="BH17" s="91"/>
      <c r="BI17" s="92" t="n">
        <v>115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0.408163265306123</v>
      </c>
      <c r="AI18" s="140"/>
      <c r="AJ18" s="140"/>
      <c r="AK18" s="140"/>
      <c r="AL18" s="141" t="n">
        <v>193.621</v>
      </c>
      <c r="AM18" s="141"/>
      <c r="AN18" s="141"/>
      <c r="AO18" s="141"/>
      <c r="AP18" s="135" t="n">
        <v>2197.313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24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6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30</v>
      </c>
      <c r="AO19" s="150"/>
      <c r="AP19" s="440" t="s">
        <v>174</v>
      </c>
      <c r="AQ19" s="440"/>
      <c r="AR19" s="441" t="n">
        <v>37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635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5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28.548</v>
      </c>
      <c r="AY22" s="166"/>
      <c r="AZ22" s="166"/>
      <c r="BA22" s="167" t="n">
        <v>113.932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 t="s">
        <v>600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15</v>
      </c>
      <c r="CG22" s="168"/>
      <c r="CH22" s="168"/>
      <c r="CI22" s="170" t="n">
        <v>0.0486111111111111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55.9</v>
      </c>
      <c r="G23" s="172"/>
      <c r="H23" s="172"/>
      <c r="I23" s="42" t="n">
        <v>561.5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6</v>
      </c>
      <c r="Q23" s="173"/>
      <c r="R23" s="173"/>
      <c r="S23" s="176"/>
      <c r="T23" s="176"/>
      <c r="U23" s="176"/>
      <c r="V23" s="176"/>
      <c r="W23" s="176"/>
      <c r="X23" s="176"/>
      <c r="Y23" s="175" t="s">
        <v>206</v>
      </c>
      <c r="Z23" s="176"/>
      <c r="AA23" s="176"/>
      <c r="AB23" s="176"/>
      <c r="AC23" s="176"/>
      <c r="AD23" s="176"/>
      <c r="AE23" s="176"/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0.3611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5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601</v>
      </c>
      <c r="CA23" s="59"/>
      <c r="CB23" s="59"/>
      <c r="CC23" s="59"/>
      <c r="CD23" s="60" t="n">
        <v>4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233</v>
      </c>
      <c r="R24" s="183"/>
      <c r="S24" s="239" t="s">
        <v>535</v>
      </c>
      <c r="T24" s="183"/>
      <c r="U24" s="183"/>
      <c r="V24" s="184"/>
      <c r="W24" s="183"/>
      <c r="X24" s="183"/>
      <c r="Y24" s="187" t="s">
        <v>535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239" t="s">
        <v>535</v>
      </c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65" t="s">
        <v>523</v>
      </c>
      <c r="CA24" s="65"/>
      <c r="CB24" s="65"/>
      <c r="CC24" s="65"/>
      <c r="CD24" s="66" t="n">
        <v>1</v>
      </c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 t="s">
        <v>635</v>
      </c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 t="s">
        <v>555</v>
      </c>
      <c r="T26" s="183"/>
      <c r="U26" s="183"/>
      <c r="V26" s="183"/>
      <c r="W26" s="183"/>
      <c r="X26" s="183"/>
      <c r="Y26" s="185" t="s">
        <v>555</v>
      </c>
      <c r="Z26" s="183"/>
      <c r="AA26" s="183"/>
      <c r="AB26" s="183"/>
      <c r="AC26" s="183"/>
      <c r="AD26" s="183"/>
      <c r="AE26" s="183"/>
      <c r="AF26" s="186"/>
      <c r="AG26" s="185"/>
      <c r="AH26" s="183"/>
      <c r="AI26" s="183" t="s">
        <v>556</v>
      </c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5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239" t="s">
        <v>384</v>
      </c>
      <c r="T27" s="183"/>
      <c r="U27" s="183"/>
      <c r="V27" s="183"/>
      <c r="W27" s="183"/>
      <c r="X27" s="183"/>
      <c r="Y27" s="187" t="s">
        <v>384</v>
      </c>
      <c r="Z27" s="183"/>
      <c r="AA27" s="183"/>
      <c r="AB27" s="183"/>
      <c r="AC27" s="183"/>
      <c r="AD27" s="183"/>
      <c r="AE27" s="183"/>
      <c r="AF27" s="186"/>
      <c r="AG27" s="185"/>
      <c r="AH27" s="183"/>
      <c r="AI27" s="239" t="s">
        <v>384</v>
      </c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11419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14407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41.02</v>
      </c>
      <c r="CI27" s="202"/>
      <c r="CJ27" s="203" t="s">
        <v>215</v>
      </c>
      <c r="CK27" s="203"/>
      <c r="CL27" s="123" t="n">
        <v>69.6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210" t="s">
        <v>237</v>
      </c>
      <c r="T28" s="183"/>
      <c r="U28" s="210"/>
      <c r="V28" s="183"/>
      <c r="W28" s="210" t="s">
        <v>338</v>
      </c>
      <c r="X28" s="183"/>
      <c r="Y28" s="185" t="s">
        <v>225</v>
      </c>
      <c r="Z28" s="210"/>
      <c r="AA28" s="210"/>
      <c r="AB28" s="210"/>
      <c r="AC28" s="183"/>
      <c r="AD28" s="210"/>
      <c r="AE28" s="210" t="s">
        <v>338</v>
      </c>
      <c r="AF28" s="210"/>
      <c r="AG28" s="185" t="s">
        <v>338</v>
      </c>
      <c r="AH28" s="210"/>
      <c r="AI28" s="210" t="s">
        <v>225</v>
      </c>
      <c r="AJ28" s="183"/>
      <c r="AK28" s="210"/>
      <c r="AL28" s="183"/>
      <c r="AM28" s="210" t="s">
        <v>415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636</v>
      </c>
      <c r="CA28" s="59"/>
      <c r="CB28" s="59"/>
      <c r="CC28" s="59"/>
      <c r="CD28" s="60" t="n">
        <v>3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87.2</v>
      </c>
      <c r="G29" s="172"/>
      <c r="H29" s="172"/>
      <c r="I29" s="42" t="n">
        <v>980.2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12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0.2917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65" t="s">
        <v>637</v>
      </c>
      <c r="CA29" s="65"/>
      <c r="CB29" s="65"/>
      <c r="CC29" s="65"/>
      <c r="CD29" s="66" t="n">
        <v>2</v>
      </c>
      <c r="CE29" s="66"/>
      <c r="CF29" s="218" t="n">
        <v>28.548</v>
      </c>
      <c r="CG29" s="218"/>
      <c r="CH29" s="218"/>
      <c r="CI29" s="218"/>
      <c r="CJ29" s="219" t="n">
        <v>113.932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246</v>
      </c>
      <c r="M30" s="181"/>
      <c r="N30" s="181"/>
      <c r="O30" s="44"/>
      <c r="P30" s="44"/>
      <c r="Q30" s="187" t="s">
        <v>501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65" t="s">
        <v>581</v>
      </c>
      <c r="CA30" s="65"/>
      <c r="CB30" s="65"/>
      <c r="CC30" s="65"/>
      <c r="CD30" s="66" t="n">
        <v>2</v>
      </c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7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556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/>
      <c r="W34" s="210" t="s">
        <v>415</v>
      </c>
      <c r="X34" s="224"/>
      <c r="Y34" s="209"/>
      <c r="Z34" s="210"/>
      <c r="AA34" s="210"/>
      <c r="AB34" s="210"/>
      <c r="AC34" s="210"/>
      <c r="AD34" s="210"/>
      <c r="AE34" s="210" t="s">
        <v>415</v>
      </c>
      <c r="AF34" s="224"/>
      <c r="AG34" s="209"/>
      <c r="AH34" s="210"/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12.8</v>
      </c>
      <c r="G35" s="172"/>
      <c r="H35" s="172"/>
      <c r="I35" s="42" t="n">
        <v>540.7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3</v>
      </c>
      <c r="Q35" s="215"/>
      <c r="R35" s="216"/>
      <c r="S35" s="230"/>
      <c r="T35" s="230"/>
      <c r="U35" s="230"/>
      <c r="V35" s="230"/>
      <c r="W35" s="230"/>
      <c r="X35" s="231"/>
      <c r="Y35" s="229"/>
      <c r="Z35" s="230"/>
      <c r="AA35" s="230"/>
      <c r="AB35" s="216"/>
      <c r="AC35" s="216"/>
      <c r="AD35" s="216"/>
      <c r="AE35" s="216"/>
      <c r="AF35" s="217"/>
      <c r="AG35" s="229"/>
      <c r="AH35" s="230"/>
      <c r="AI35" s="230"/>
      <c r="AJ35" s="230"/>
      <c r="AK35" s="230"/>
      <c r="AL35" s="230"/>
      <c r="AM35" s="230"/>
      <c r="AN35" s="230"/>
      <c r="AO35" s="179" t="n">
        <v>0.8576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133.203</v>
      </c>
      <c r="BA35" s="42"/>
      <c r="BB35" s="42"/>
      <c r="BC35" s="42" t="n">
        <v>349</v>
      </c>
      <c r="BD35" s="42"/>
      <c r="BE35" s="42"/>
      <c r="BF35" s="232" t="s">
        <v>231</v>
      </c>
      <c r="BG35" s="232"/>
      <c r="BH35" s="232"/>
      <c r="BI35" s="168" t="n">
        <v>5</v>
      </c>
      <c r="BJ35" s="168" t="n">
        <v>4</v>
      </c>
      <c r="BK35" s="458"/>
      <c r="BL35" s="459"/>
      <c r="BM35" s="459" t="s">
        <v>376</v>
      </c>
      <c r="BN35" s="459" t="s">
        <v>206</v>
      </c>
      <c r="BO35" s="459"/>
      <c r="BP35" s="216"/>
      <c r="BQ35" s="459"/>
      <c r="BR35" s="459" t="s">
        <v>376</v>
      </c>
      <c r="BS35" s="458"/>
      <c r="BT35" s="459" t="s">
        <v>206</v>
      </c>
      <c r="BU35" s="459" t="s">
        <v>206</v>
      </c>
      <c r="BV35" s="216"/>
      <c r="BW35" s="459"/>
      <c r="BX35" s="459"/>
      <c r="BY35" s="459" t="s">
        <v>376</v>
      </c>
      <c r="BZ35" s="476"/>
      <c r="CA35" s="458"/>
      <c r="CB35" s="459" t="s">
        <v>206</v>
      </c>
      <c r="CC35" s="459"/>
      <c r="CD35" s="459"/>
      <c r="CE35" s="216"/>
      <c r="CF35" s="459"/>
      <c r="CG35" s="459" t="s">
        <v>206</v>
      </c>
      <c r="CH35" s="476" t="s">
        <v>376</v>
      </c>
      <c r="CI35" s="179" t="n">
        <v>0.3125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501</v>
      </c>
      <c r="R36" s="183"/>
      <c r="S36" s="239" t="s">
        <v>638</v>
      </c>
      <c r="T36" s="183"/>
      <c r="U36" s="183"/>
      <c r="V36" s="183"/>
      <c r="W36" s="238"/>
      <c r="X36" s="186"/>
      <c r="Y36" s="187" t="s">
        <v>175</v>
      </c>
      <c r="Z36" s="183"/>
      <c r="AA36" s="183"/>
      <c r="AB36" s="239" t="s">
        <v>501</v>
      </c>
      <c r="AC36" s="183"/>
      <c r="AD36" s="184"/>
      <c r="AE36" s="183"/>
      <c r="AF36" s="186"/>
      <c r="AG36" s="185"/>
      <c r="AH36" s="239" t="s">
        <v>334</v>
      </c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54</v>
      </c>
      <c r="BG36" s="240"/>
      <c r="BH36" s="240"/>
      <c r="BI36" s="168"/>
      <c r="BJ36" s="168"/>
      <c r="BK36" s="183" t="s">
        <v>639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 t="s">
        <v>640</v>
      </c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 t="s">
        <v>641</v>
      </c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480" t="s">
        <v>607</v>
      </c>
      <c r="BL37" s="480"/>
      <c r="BM37" s="480"/>
      <c r="BN37" s="239" t="s">
        <v>642</v>
      </c>
      <c r="BO37" s="183"/>
      <c r="BP37" s="183"/>
      <c r="BQ37" s="183"/>
      <c r="BR37" s="183" t="s">
        <v>608</v>
      </c>
      <c r="BS37" s="185"/>
      <c r="BT37" s="183"/>
      <c r="BU37" s="183"/>
      <c r="BV37" s="183"/>
      <c r="BW37" s="183"/>
      <c r="BX37" s="183"/>
      <c r="BY37" s="183" t="s">
        <v>643</v>
      </c>
      <c r="BZ37" s="186"/>
      <c r="CA37" s="185"/>
      <c r="CB37" s="183"/>
      <c r="CC37" s="183"/>
      <c r="CD37" s="183"/>
      <c r="CE37" s="183"/>
      <c r="CF37" s="183"/>
      <c r="CG37" s="239" t="s">
        <v>644</v>
      </c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556</v>
      </c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 t="s">
        <v>582</v>
      </c>
      <c r="AC38" s="183"/>
      <c r="AD38" s="183"/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 t="s">
        <v>611</v>
      </c>
      <c r="BL38" s="183"/>
      <c r="BM38" s="183"/>
      <c r="BN38" s="239" t="s">
        <v>609</v>
      </c>
      <c r="BO38" s="183"/>
      <c r="BP38" s="183"/>
      <c r="BQ38" s="183"/>
      <c r="BR38" s="183"/>
      <c r="BS38" s="185"/>
      <c r="BT38" s="183"/>
      <c r="BU38" s="183" t="s">
        <v>385</v>
      </c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239" t="s">
        <v>609</v>
      </c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 t="s">
        <v>224</v>
      </c>
      <c r="AC39" s="183"/>
      <c r="AD39" s="183"/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614</v>
      </c>
      <c r="BL39" s="183"/>
      <c r="BM39" s="183"/>
      <c r="BN39" s="239" t="s">
        <v>614</v>
      </c>
      <c r="BO39" s="183"/>
      <c r="BP39" s="183"/>
      <c r="BQ39" s="183"/>
      <c r="BR39" s="183"/>
      <c r="BS39" s="185"/>
      <c r="BT39" s="239" t="s">
        <v>645</v>
      </c>
      <c r="BU39" s="183"/>
      <c r="BV39" s="183"/>
      <c r="BW39" s="183"/>
      <c r="BX39" s="183"/>
      <c r="BY39" s="183" t="s">
        <v>385</v>
      </c>
      <c r="BZ39" s="186"/>
      <c r="CA39" s="185"/>
      <c r="CB39" s="239" t="s">
        <v>646</v>
      </c>
      <c r="CC39" s="183"/>
      <c r="CD39" s="183"/>
      <c r="CE39" s="183"/>
      <c r="CF39" s="183"/>
      <c r="CG39" s="239" t="s">
        <v>614</v>
      </c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/>
      <c r="U40" s="183"/>
      <c r="V40" s="210"/>
      <c r="W40" s="210"/>
      <c r="X40" s="224"/>
      <c r="Y40" s="209"/>
      <c r="Z40" s="210"/>
      <c r="AA40" s="210"/>
      <c r="AB40" s="183" t="s">
        <v>237</v>
      </c>
      <c r="AC40" s="210"/>
      <c r="AD40" s="210"/>
      <c r="AE40" s="210" t="s">
        <v>647</v>
      </c>
      <c r="AF40" s="183"/>
      <c r="AG40" s="209"/>
      <c r="AH40" s="210"/>
      <c r="AI40" s="210"/>
      <c r="AJ40" s="183"/>
      <c r="AK40" s="210"/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155.9</v>
      </c>
      <c r="G41" s="247"/>
      <c r="H41" s="247"/>
      <c r="I41" s="247" t="n">
        <v>2082.4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30600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6876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40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648</v>
      </c>
      <c r="K43" s="265"/>
      <c r="L43" s="265"/>
      <c r="M43" s="265"/>
      <c r="N43" s="265"/>
      <c r="O43" s="265" t="s">
        <v>649</v>
      </c>
      <c r="P43" s="265"/>
      <c r="Q43" s="265"/>
      <c r="R43" s="265"/>
      <c r="S43" s="265"/>
      <c r="T43" s="265"/>
      <c r="U43" s="266" t="n">
        <v>86</v>
      </c>
      <c r="V43" s="266"/>
      <c r="W43" s="266"/>
      <c r="X43" s="266"/>
      <c r="Y43" s="266" t="n">
        <v>0</v>
      </c>
      <c r="Z43" s="266"/>
      <c r="AA43" s="266"/>
      <c r="AB43" s="266" t="n">
        <v>6</v>
      </c>
      <c r="AC43" s="266"/>
      <c r="AD43" s="266"/>
      <c r="AE43" s="266" t="n">
        <v>1</v>
      </c>
      <c r="AF43" s="266"/>
      <c r="AG43" s="266"/>
      <c r="AH43" s="267" t="n">
        <v>0.0555555555555556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650</v>
      </c>
      <c r="K45" s="265"/>
      <c r="L45" s="265"/>
      <c r="M45" s="265"/>
      <c r="N45" s="265"/>
      <c r="O45" s="265" t="s">
        <v>651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4</v>
      </c>
      <c r="Z45" s="266"/>
      <c r="AA45" s="266"/>
      <c r="AB45" s="266" t="n">
        <v>5</v>
      </c>
      <c r="AC45" s="266"/>
      <c r="AD45" s="266"/>
      <c r="AE45" s="266" t="n">
        <v>3</v>
      </c>
      <c r="AF45" s="266"/>
      <c r="AG45" s="266"/>
      <c r="AH45" s="267" t="n">
        <v>0.131944444444444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14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133.203</v>
      </c>
      <c r="BA47" s="270"/>
      <c r="BB47" s="270"/>
      <c r="BC47" s="271" t="n">
        <v>349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513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652</v>
      </c>
      <c r="K49" s="283"/>
      <c r="L49" s="283"/>
      <c r="M49" s="283"/>
      <c r="N49" s="283"/>
      <c r="O49" s="284" t="s">
        <v>653</v>
      </c>
      <c r="P49" s="284"/>
      <c r="Q49" s="284"/>
      <c r="R49" s="284"/>
      <c r="S49" s="284"/>
      <c r="T49" s="284"/>
      <c r="U49" s="285" t="n">
        <v>3093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2740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22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654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481" t="s">
        <v>655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656</v>
      </c>
      <c r="BE52" s="301"/>
      <c r="BF52" s="301"/>
      <c r="BG52" s="301"/>
      <c r="BH52" s="301"/>
      <c r="BI52" s="301" t="s">
        <v>657</v>
      </c>
      <c r="BJ52" s="301"/>
      <c r="BK52" s="301"/>
      <c r="BL52" s="301"/>
      <c r="BM52" s="301"/>
      <c r="BN52" s="301"/>
      <c r="BO52" s="266" t="n">
        <v>26</v>
      </c>
      <c r="BP52" s="266"/>
      <c r="BQ52" s="266"/>
      <c r="BR52" s="266"/>
      <c r="BS52" s="266" t="n">
        <v>5</v>
      </c>
      <c r="BT52" s="266"/>
      <c r="BU52" s="266"/>
      <c r="BV52" s="266" t="n">
        <v>9</v>
      </c>
      <c r="BW52" s="266"/>
      <c r="BX52" s="266"/>
      <c r="BY52" s="266" t="n">
        <v>5</v>
      </c>
      <c r="BZ52" s="266"/>
      <c r="CA52" s="266"/>
      <c r="CB52" s="267" t="n">
        <v>0.222222222222222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 t="s">
        <v>658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 t="s">
        <v>659</v>
      </c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5529</v>
      </c>
      <c r="AW54" s="309" t="n">
        <v>9012</v>
      </c>
      <c r="AX54" s="310"/>
      <c r="AY54" s="308" t="n">
        <v>107.6255</v>
      </c>
      <c r="AZ54" s="311" t="n">
        <v>172.754125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660</v>
      </c>
      <c r="BE55" s="301"/>
      <c r="BF55" s="301"/>
      <c r="BG55" s="301"/>
      <c r="BH55" s="301"/>
      <c r="BI55" s="301" t="s">
        <v>661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3</v>
      </c>
      <c r="BW55" s="266"/>
      <c r="BX55" s="266"/>
      <c r="BY55" s="266" t="n">
        <v>1</v>
      </c>
      <c r="BZ55" s="266"/>
      <c r="CA55" s="266"/>
      <c r="CB55" s="267" t="n">
        <v>0.0625</v>
      </c>
      <c r="CC55" s="267"/>
      <c r="CD55" s="267"/>
      <c r="CE55" s="267" t="n">
        <v>0.0416666666666667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915</v>
      </c>
      <c r="AW57" s="286" t="n">
        <v>1381</v>
      </c>
      <c r="AX57" s="111"/>
      <c r="AY57" s="308" t="n">
        <v>19.191125</v>
      </c>
      <c r="AZ57" s="311" t="n">
        <v>27.986375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24</v>
      </c>
      <c r="C58" s="317"/>
      <c r="D58" s="317"/>
      <c r="E58" s="317"/>
      <c r="F58" s="318" t="n">
        <v>238</v>
      </c>
      <c r="G58" s="318"/>
      <c r="H58" s="318"/>
      <c r="I58" s="318"/>
      <c r="J58" s="42" t="n">
        <v>10.0840336134454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662</v>
      </c>
      <c r="BE58" s="301"/>
      <c r="BF58" s="301"/>
      <c r="BG58" s="301"/>
      <c r="BH58" s="301"/>
      <c r="BI58" s="301" t="s">
        <v>663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200</v>
      </c>
      <c r="O59" s="324"/>
      <c r="P59" s="324"/>
      <c r="Q59" s="324"/>
      <c r="R59" s="324"/>
      <c r="S59" s="324"/>
      <c r="T59" s="324"/>
      <c r="U59" s="325" t="n">
        <v>4</v>
      </c>
      <c r="V59" s="324"/>
      <c r="W59" s="324"/>
      <c r="X59" s="324"/>
      <c r="Y59" s="324"/>
      <c r="Z59" s="324"/>
      <c r="AA59" s="324"/>
      <c r="AB59" s="324"/>
      <c r="AC59" s="326"/>
      <c r="AD59" s="324" t="s">
        <v>523</v>
      </c>
      <c r="AE59" s="324"/>
      <c r="AF59" s="324"/>
      <c r="AG59" s="324"/>
      <c r="AH59" s="324"/>
      <c r="AI59" s="324"/>
      <c r="AJ59" s="324"/>
      <c r="AK59" s="324"/>
      <c r="AL59" s="325" t="n">
        <v>10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150</v>
      </c>
      <c r="O60" s="328"/>
      <c r="P60" s="328"/>
      <c r="Q60" s="328"/>
      <c r="R60" s="328"/>
      <c r="S60" s="328"/>
      <c r="T60" s="328"/>
      <c r="U60" s="329" t="n">
        <v>3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4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3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664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281</v>
      </c>
      <c r="O62" s="328"/>
      <c r="P62" s="328"/>
      <c r="Q62" s="328"/>
      <c r="R62" s="328"/>
      <c r="S62" s="328"/>
      <c r="T62" s="328"/>
      <c r="U62" s="329" t="n">
        <v>2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449</v>
      </c>
      <c r="O63" s="340"/>
      <c r="P63" s="340"/>
      <c r="Q63" s="340"/>
      <c r="R63" s="340"/>
      <c r="S63" s="340"/>
      <c r="T63" s="340"/>
      <c r="U63" s="338" t="n">
        <v>2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74</v>
      </c>
      <c r="L65" s="341"/>
      <c r="M65" s="341"/>
      <c r="N65" s="341"/>
      <c r="O65" s="322" t="s">
        <v>157</v>
      </c>
      <c r="P65" s="43" t="n">
        <v>118</v>
      </c>
      <c r="Q65" s="43"/>
      <c r="R65" s="43"/>
      <c r="S65" s="43"/>
      <c r="T65" s="43" t="n">
        <v>147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158</v>
      </c>
      <c r="BA65" s="348"/>
      <c r="BB65" s="348"/>
      <c r="BC65" s="348"/>
      <c r="BD65" s="349" t="n">
        <v>0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43</v>
      </c>
      <c r="AL66" s="350"/>
      <c r="AM66" s="350"/>
      <c r="AN66" s="350"/>
      <c r="AO66" s="350"/>
      <c r="AP66" s="351" t="n">
        <v>330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134</v>
      </c>
      <c r="Z68" s="354"/>
      <c r="AA68" s="354"/>
      <c r="AB68" s="354"/>
      <c r="AC68" s="355" t="s">
        <v>261</v>
      </c>
      <c r="AD68" s="353" t="s">
        <v>129</v>
      </c>
      <c r="AE68" s="356" t="n">
        <v>80400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160</v>
      </c>
      <c r="AL69" s="360"/>
      <c r="AM69" s="360"/>
      <c r="AN69" s="360"/>
      <c r="AO69" s="360"/>
      <c r="AP69" s="361" t="n">
        <v>2067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106</v>
      </c>
      <c r="BK72" s="374"/>
      <c r="BL72" s="374"/>
      <c r="BM72" s="375" t="s">
        <v>261</v>
      </c>
      <c r="BN72" s="374" t="n">
        <v>107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13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80</v>
      </c>
      <c r="CF73" s="388"/>
      <c r="CG73" s="388"/>
      <c r="CH73" s="388"/>
      <c r="CI73" s="388"/>
      <c r="CJ73" s="389" t="n">
        <v>120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</v>
      </c>
      <c r="BT74" s="398"/>
      <c r="BU74" s="398"/>
      <c r="BV74" s="398"/>
      <c r="BW74" s="399" t="s">
        <v>261</v>
      </c>
      <c r="BX74" s="397" t="s">
        <v>129</v>
      </c>
      <c r="BY74" s="398" t="n">
        <v>3000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133.203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22.2255563909774</v>
      </c>
      <c r="P75" s="404"/>
      <c r="Q75" s="404"/>
      <c r="R75" s="404"/>
      <c r="S75" s="405" t="n">
        <f aca="false">BC47</f>
        <v>349</v>
      </c>
      <c r="T75" s="405"/>
      <c r="U75" s="405"/>
      <c r="V75" s="405"/>
      <c r="W75" s="403" t="n">
        <f aca="false">K75*($G$73-10)</f>
        <v>332.932330827068</v>
      </c>
      <c r="X75" s="403"/>
      <c r="Y75" s="403"/>
      <c r="Z75" s="403"/>
      <c r="AA75" s="477" t="n">
        <f aca="false">S75-W75</f>
        <v>16.0676691729323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-1981.52631578947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166</v>
      </c>
      <c r="CF75" s="381"/>
      <c r="CG75" s="381"/>
      <c r="CH75" s="381"/>
      <c r="CI75" s="381"/>
      <c r="CJ75" s="410" t="n">
        <v>269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459.621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50.7924770797962</v>
      </c>
      <c r="P76" s="414"/>
      <c r="Q76" s="414"/>
      <c r="R76" s="414"/>
      <c r="S76" s="415" t="n">
        <f aca="false">G14</f>
        <v>5408.013</v>
      </c>
      <c r="T76" s="415"/>
      <c r="U76" s="415"/>
      <c r="V76" s="415"/>
      <c r="W76" s="413" t="n">
        <f aca="false">K76*$G$73</f>
        <v>5314.77079796265</v>
      </c>
      <c r="X76" s="413"/>
      <c r="Y76" s="413"/>
      <c r="Z76" s="413"/>
      <c r="AA76" s="478" t="n">
        <f aca="false">S76-W76</f>
        <v>93.2422020373524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-7265.67121052632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665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666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155.9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13.7947368421053</v>
      </c>
      <c r="P77" s="424"/>
      <c r="Q77" s="424"/>
      <c r="R77" s="424"/>
      <c r="S77" s="425" t="n">
        <f aca="false">I41</f>
        <v>2082.4</v>
      </c>
      <c r="T77" s="425"/>
      <c r="U77" s="425"/>
      <c r="V77" s="425"/>
      <c r="W77" s="336" t="n">
        <f aca="false">K77*$G$73</f>
        <v>1847.36842105263</v>
      </c>
      <c r="X77" s="336"/>
      <c r="Y77" s="336"/>
      <c r="Z77" s="336"/>
      <c r="AA77" s="479" t="n">
        <f aca="false">S77-W77</f>
        <v>235.031578947368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-2322.86315789474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2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37:BM37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B31" activeCellId="0" sqref="AB31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6</v>
      </c>
      <c r="T2" s="29"/>
      <c r="U2" s="30" t="s">
        <v>120</v>
      </c>
      <c r="X2" s="29" t="n">
        <v>4</v>
      </c>
      <c r="Y2" s="29"/>
      <c r="Z2" s="30" t="s">
        <v>121</v>
      </c>
      <c r="AC2" s="25" t="s">
        <v>122</v>
      </c>
      <c r="AH2" s="29" t="n">
        <v>12</v>
      </c>
      <c r="AI2" s="29"/>
      <c r="AJ2" s="30" t="s">
        <v>120</v>
      </c>
      <c r="AM2" s="29" t="n">
        <v>12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14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179.224</v>
      </c>
      <c r="E4" s="41"/>
      <c r="F4" s="41"/>
      <c r="G4" s="42" t="n">
        <v>2803.535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632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168</v>
      </c>
      <c r="AM4" s="49"/>
      <c r="AN4" s="49"/>
      <c r="AO4" s="50" t="n">
        <v>0.0694444444444445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33999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1200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10</v>
      </c>
      <c r="L5" s="55"/>
      <c r="M5" s="55"/>
      <c r="N5" s="44"/>
      <c r="O5" s="44"/>
      <c r="P5" s="56" t="s">
        <v>667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34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24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SUM('1日:14日'!ax4)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SUM('1日:14日'!bf4)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SUM('1日:14日'!bo4)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SUM('1日:14日'!bw4)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668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9</v>
      </c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10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153</v>
      </c>
      <c r="AG7" s="65"/>
      <c r="AH7" s="65"/>
      <c r="AI7" s="65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669</v>
      </c>
      <c r="AG8" s="436"/>
      <c r="AH8" s="436"/>
      <c r="AI8" s="436"/>
      <c r="AJ8" s="86" t="n">
        <v>17</v>
      </c>
      <c r="AK8" s="86"/>
      <c r="AL8" s="87" t="n">
        <v>43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503</v>
      </c>
      <c r="BE8" s="90"/>
      <c r="BF8" s="90"/>
      <c r="BG8" s="90"/>
      <c r="BH8" s="91"/>
      <c r="BI8" s="92" t="n">
        <v>5629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218.83</v>
      </c>
      <c r="E9" s="42"/>
      <c r="F9" s="42"/>
      <c r="G9" s="42" t="n">
        <v>3002.532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630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164</v>
      </c>
      <c r="AM9" s="49"/>
      <c r="AN9" s="49"/>
      <c r="AO9" s="50" t="n">
        <v>0.0555555555555556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24</v>
      </c>
      <c r="M10" s="102"/>
      <c r="N10" s="44"/>
      <c r="O10" s="44"/>
      <c r="P10" s="56" t="s">
        <v>632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670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 t="n">
        <v>10</v>
      </c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281</v>
      </c>
      <c r="BE11" s="90"/>
      <c r="BF11" s="90"/>
      <c r="BG11" s="90"/>
      <c r="BH11" s="91"/>
      <c r="BI11" s="92" t="n">
        <v>4900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 t="s">
        <v>668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 t="n">
        <v>2</v>
      </c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24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12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398.054</v>
      </c>
      <c r="E14" s="113"/>
      <c r="F14" s="73" t="s">
        <v>173</v>
      </c>
      <c r="G14" s="113" t="n">
        <v>5806.067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27999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191750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432</v>
      </c>
      <c r="AN14" s="275"/>
      <c r="AO14" s="122" t="s">
        <v>157</v>
      </c>
      <c r="AP14" s="123" t="s">
        <v>179</v>
      </c>
      <c r="AQ14" s="123"/>
      <c r="AR14" s="124" t="n">
        <v>92.1421296296296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1258</v>
      </c>
      <c r="BE14" s="90"/>
      <c r="BF14" s="90"/>
      <c r="BG14" s="90"/>
      <c r="BH14" s="91"/>
      <c r="BI14" s="92" t="n">
        <v>8588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1</v>
      </c>
      <c r="AI16" s="133"/>
      <c r="AJ16" s="133"/>
      <c r="AK16" s="133"/>
      <c r="AL16" s="336" t="n">
        <v>275.9</v>
      </c>
      <c r="AM16" s="336"/>
      <c r="AN16" s="336"/>
      <c r="AO16" s="336"/>
      <c r="AP16" s="135" t="n">
        <v>3486.6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115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0.18</v>
      </c>
      <c r="AI18" s="140"/>
      <c r="AJ18" s="140"/>
      <c r="AK18" s="140"/>
      <c r="AL18" s="141" t="n">
        <v>122.154</v>
      </c>
      <c r="AM18" s="141"/>
      <c r="AN18" s="141"/>
      <c r="AO18" s="141"/>
      <c r="AP18" s="135" t="n">
        <v>2319.467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23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8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54</v>
      </c>
      <c r="AO19" s="150"/>
      <c r="AP19" s="440" t="s">
        <v>174</v>
      </c>
      <c r="AQ19" s="440"/>
      <c r="AR19" s="441" t="n">
        <v>63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698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5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113.932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15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84.3</v>
      </c>
      <c r="G23" s="172"/>
      <c r="H23" s="172"/>
      <c r="I23" s="42" t="n">
        <v>645.8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10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6"/>
      <c r="AD23" s="176"/>
      <c r="AE23" s="176"/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0.3125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5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23</v>
      </c>
      <c r="M24" s="181"/>
      <c r="N24" s="181"/>
      <c r="O24" s="44"/>
      <c r="P24" s="44"/>
      <c r="Q24" s="182" t="s">
        <v>535</v>
      </c>
      <c r="R24" s="183"/>
      <c r="S24" s="457" t="s">
        <v>535</v>
      </c>
      <c r="T24" s="183"/>
      <c r="U24" s="183"/>
      <c r="V24" s="184"/>
      <c r="W24" s="183"/>
      <c r="X24" s="183"/>
      <c r="Y24" s="185"/>
      <c r="Z24" s="183"/>
      <c r="AA24" s="183"/>
      <c r="AB24" s="183"/>
      <c r="AC24" s="457" t="s">
        <v>671</v>
      </c>
      <c r="AD24" s="183"/>
      <c r="AE24" s="183"/>
      <c r="AF24" s="186"/>
      <c r="AG24" s="185"/>
      <c r="AH24" s="183"/>
      <c r="AI24" s="183"/>
      <c r="AJ24" s="184" t="s">
        <v>208</v>
      </c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556</v>
      </c>
      <c r="R26" s="183"/>
      <c r="S26" s="183" t="s">
        <v>582</v>
      </c>
      <c r="T26" s="183"/>
      <c r="U26" s="183"/>
      <c r="V26" s="183"/>
      <c r="W26" s="183"/>
      <c r="X26" s="183"/>
      <c r="Y26" s="185"/>
      <c r="Z26" s="183"/>
      <c r="AA26" s="183"/>
      <c r="AB26" s="183"/>
      <c r="AC26" s="183" t="s">
        <v>672</v>
      </c>
      <c r="AD26" s="183"/>
      <c r="AE26" s="183"/>
      <c r="AF26" s="186"/>
      <c r="AG26" s="185"/>
      <c r="AH26" s="183"/>
      <c r="AI26" s="183"/>
      <c r="AJ26" s="183" t="s">
        <v>222</v>
      </c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5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7" t="s">
        <v>384</v>
      </c>
      <c r="R27" s="183"/>
      <c r="S27" s="239" t="s">
        <v>384</v>
      </c>
      <c r="T27" s="183"/>
      <c r="U27" s="183"/>
      <c r="V27" s="183"/>
      <c r="W27" s="183"/>
      <c r="X27" s="183"/>
      <c r="Y27" s="185"/>
      <c r="Z27" s="183"/>
      <c r="AA27" s="183"/>
      <c r="AB27" s="183"/>
      <c r="AC27" s="239" t="s">
        <v>384</v>
      </c>
      <c r="AD27" s="183"/>
      <c r="AE27" s="183"/>
      <c r="AF27" s="186"/>
      <c r="AG27" s="185"/>
      <c r="AH27" s="183"/>
      <c r="AI27" s="183"/>
      <c r="AJ27" s="239" t="s">
        <v>384</v>
      </c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14407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225</v>
      </c>
      <c r="R28" s="210"/>
      <c r="S28" s="183" t="s">
        <v>225</v>
      </c>
      <c r="T28" s="183"/>
      <c r="U28" s="210"/>
      <c r="V28" s="183"/>
      <c r="W28" s="210" t="s">
        <v>415</v>
      </c>
      <c r="X28" s="183"/>
      <c r="Y28" s="185"/>
      <c r="Z28" s="210"/>
      <c r="AA28" s="210"/>
      <c r="AB28" s="210"/>
      <c r="AC28" s="183" t="s">
        <v>225</v>
      </c>
      <c r="AD28" s="210"/>
      <c r="AE28" s="210" t="s">
        <v>415</v>
      </c>
      <c r="AF28" s="210"/>
      <c r="AG28" s="185"/>
      <c r="AH28" s="210"/>
      <c r="AI28" s="210"/>
      <c r="AJ28" s="183" t="s">
        <v>225</v>
      </c>
      <c r="AK28" s="210"/>
      <c r="AL28" s="183"/>
      <c r="AM28" s="210" t="s">
        <v>415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66.6</v>
      </c>
      <c r="G29" s="172"/>
      <c r="H29" s="172"/>
      <c r="I29" s="42" t="n">
        <v>1046.8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9</v>
      </c>
      <c r="Q29" s="229"/>
      <c r="R29" s="230"/>
      <c r="S29" s="230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0.4028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113.932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191</v>
      </c>
      <c r="M30" s="181"/>
      <c r="N30" s="181"/>
      <c r="O30" s="44"/>
      <c r="P30" s="44"/>
      <c r="Q30" s="187" t="s">
        <v>673</v>
      </c>
      <c r="R30" s="183"/>
      <c r="S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239" t="s">
        <v>671</v>
      </c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239" t="s">
        <v>501</v>
      </c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/>
      <c r="R32" s="183"/>
      <c r="S32" s="183"/>
      <c r="T32" s="183" t="s">
        <v>556</v>
      </c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 t="s">
        <v>674</v>
      </c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/>
      <c r="R33" s="183"/>
      <c r="S33" s="183"/>
      <c r="T33" s="183" t="s">
        <v>224</v>
      </c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 t="s">
        <v>224</v>
      </c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/>
      <c r="R34" s="210"/>
      <c r="S34" s="210"/>
      <c r="T34" s="210" t="s">
        <v>225</v>
      </c>
      <c r="U34" s="210"/>
      <c r="V34" s="210"/>
      <c r="W34" s="210" t="s">
        <v>415</v>
      </c>
      <c r="X34" s="224"/>
      <c r="Y34" s="209"/>
      <c r="Z34" s="210"/>
      <c r="AA34" s="210"/>
      <c r="AB34" s="210"/>
      <c r="AC34" s="210"/>
      <c r="AD34" s="210"/>
      <c r="AE34" s="210" t="s">
        <v>239</v>
      </c>
      <c r="AF34" s="224"/>
      <c r="AG34" s="209"/>
      <c r="AH34" s="210"/>
      <c r="AI34" s="210" t="s">
        <v>225</v>
      </c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26.6</v>
      </c>
      <c r="G35" s="172"/>
      <c r="H35" s="172"/>
      <c r="I35" s="42" t="n">
        <v>567.3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6</v>
      </c>
      <c r="Q35" s="215"/>
      <c r="R35" s="216"/>
      <c r="S35" s="216"/>
      <c r="T35" s="230"/>
      <c r="U35" s="230"/>
      <c r="V35" s="230"/>
      <c r="W35" s="230"/>
      <c r="X35" s="217"/>
      <c r="Y35" s="215"/>
      <c r="Z35" s="216"/>
      <c r="AA35" s="216"/>
      <c r="AB35" s="216"/>
      <c r="AC35" s="216"/>
      <c r="AD35" s="216"/>
      <c r="AE35" s="216"/>
      <c r="AF35" s="217"/>
      <c r="AG35" s="229"/>
      <c r="AH35" s="230"/>
      <c r="AI35" s="230"/>
      <c r="AJ35" s="230"/>
      <c r="AK35" s="230"/>
      <c r="AL35" s="230"/>
      <c r="AM35" s="230"/>
      <c r="AN35" s="230"/>
      <c r="AO35" s="179" t="n">
        <v>0.6528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140.924</v>
      </c>
      <c r="BA35" s="42"/>
      <c r="BB35" s="42"/>
      <c r="BC35" s="42" t="n">
        <v>489.924</v>
      </c>
      <c r="BD35" s="42"/>
      <c r="BE35" s="42"/>
      <c r="BF35" s="232" t="s">
        <v>231</v>
      </c>
      <c r="BG35" s="232"/>
      <c r="BH35" s="232"/>
      <c r="BI35" s="168" t="n">
        <v>4</v>
      </c>
      <c r="BJ35" s="168" t="n">
        <v>3</v>
      </c>
      <c r="BK35" s="458"/>
      <c r="BL35" s="459"/>
      <c r="BM35" s="459" t="s">
        <v>206</v>
      </c>
      <c r="BN35" s="459"/>
      <c r="BO35" s="459"/>
      <c r="BP35" s="216"/>
      <c r="BQ35" s="459"/>
      <c r="BR35" s="459" t="s">
        <v>376</v>
      </c>
      <c r="BS35" s="458"/>
      <c r="BT35" s="459" t="s">
        <v>206</v>
      </c>
      <c r="BU35" s="459"/>
      <c r="BV35" s="216"/>
      <c r="BW35" s="459"/>
      <c r="BX35" s="459"/>
      <c r="BY35" s="459" t="s">
        <v>376</v>
      </c>
      <c r="BZ35" s="476"/>
      <c r="CA35" s="458"/>
      <c r="CB35" s="459" t="s">
        <v>206</v>
      </c>
      <c r="CC35" s="459"/>
      <c r="CD35" s="459"/>
      <c r="CE35" s="216"/>
      <c r="CF35" s="459" t="s">
        <v>206</v>
      </c>
      <c r="CG35" s="459" t="s">
        <v>376</v>
      </c>
      <c r="CH35" s="476"/>
      <c r="CI35" s="179" t="n">
        <v>0.236111111111111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501</v>
      </c>
      <c r="R36" s="183"/>
      <c r="S36" s="183"/>
      <c r="T36" s="239" t="s">
        <v>675</v>
      </c>
      <c r="U36" s="183"/>
      <c r="V36" s="183"/>
      <c r="W36" s="238"/>
      <c r="X36" s="186"/>
      <c r="Y36" s="185"/>
      <c r="Z36" s="239" t="s">
        <v>671</v>
      </c>
      <c r="AA36" s="183"/>
      <c r="AB36" s="183"/>
      <c r="AC36" s="183"/>
      <c r="AD36" s="457" t="s">
        <v>671</v>
      </c>
      <c r="AE36" s="183"/>
      <c r="AF36" s="186"/>
      <c r="AG36" s="187" t="s">
        <v>334</v>
      </c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46</v>
      </c>
      <c r="BG36" s="240"/>
      <c r="BH36" s="240"/>
      <c r="BI36" s="168"/>
      <c r="BJ36" s="168"/>
      <c r="BK36" s="183" t="s">
        <v>640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 t="s">
        <v>676</v>
      </c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3" t="s">
        <v>643</v>
      </c>
      <c r="BL37" s="183"/>
      <c r="BM37" s="183"/>
      <c r="BN37" s="183"/>
      <c r="BO37" s="183"/>
      <c r="BP37" s="183"/>
      <c r="BQ37" s="183"/>
      <c r="BR37" s="183" t="s">
        <v>677</v>
      </c>
      <c r="BS37" s="185"/>
      <c r="BT37" s="183"/>
      <c r="BU37" s="183"/>
      <c r="BV37" s="183"/>
      <c r="BW37" s="183"/>
      <c r="BX37" s="183"/>
      <c r="BY37" s="183" t="s">
        <v>678</v>
      </c>
      <c r="BZ37" s="186"/>
      <c r="CA37" s="185"/>
      <c r="CB37" s="183"/>
      <c r="CC37" s="183"/>
      <c r="CD37" s="183"/>
      <c r="CE37" s="183"/>
      <c r="CF37" s="183"/>
      <c r="CG37" s="183" t="s">
        <v>679</v>
      </c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582</v>
      </c>
      <c r="R38" s="183"/>
      <c r="S38" s="183"/>
      <c r="T38" s="183"/>
      <c r="U38" s="183"/>
      <c r="V38" s="183"/>
      <c r="W38" s="183"/>
      <c r="X38" s="186"/>
      <c r="Y38" s="185"/>
      <c r="Z38" s="183" t="s">
        <v>672</v>
      </c>
      <c r="AA38" s="183"/>
      <c r="AB38" s="183"/>
      <c r="AC38" s="183"/>
      <c r="AD38" s="183" t="s">
        <v>674</v>
      </c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609</v>
      </c>
      <c r="BL38" s="183"/>
      <c r="BM38" s="183" t="s">
        <v>383</v>
      </c>
      <c r="BN38" s="183"/>
      <c r="BO38" s="183"/>
      <c r="BP38" s="183"/>
      <c r="BQ38" s="183"/>
      <c r="BR38" s="183"/>
      <c r="BS38" s="185"/>
      <c r="BT38" s="183" t="s">
        <v>383</v>
      </c>
      <c r="BU38" s="183"/>
      <c r="BV38" s="183"/>
      <c r="BW38" s="183"/>
      <c r="BX38" s="183"/>
      <c r="BY38" s="183" t="s">
        <v>383</v>
      </c>
      <c r="BZ38" s="186"/>
      <c r="CA38" s="185"/>
      <c r="CB38" s="183"/>
      <c r="CC38" s="183"/>
      <c r="CD38" s="183"/>
      <c r="CE38" s="183"/>
      <c r="CF38" s="239" t="s">
        <v>609</v>
      </c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/>
      <c r="U39" s="183"/>
      <c r="V39" s="183"/>
      <c r="W39" s="183"/>
      <c r="X39" s="186"/>
      <c r="Y39" s="185"/>
      <c r="Z39" s="183" t="s">
        <v>224</v>
      </c>
      <c r="AA39" s="183"/>
      <c r="AB39" s="183"/>
      <c r="AC39" s="183"/>
      <c r="AD39" s="183" t="s">
        <v>224</v>
      </c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614</v>
      </c>
      <c r="BL39" s="183"/>
      <c r="BM39" s="239" t="s">
        <v>614</v>
      </c>
      <c r="BN39" s="183"/>
      <c r="BO39" s="183"/>
      <c r="BP39" s="183"/>
      <c r="BQ39" s="183"/>
      <c r="BR39" s="183"/>
      <c r="BS39" s="185"/>
      <c r="BT39" s="183" t="s">
        <v>387</v>
      </c>
      <c r="BU39" s="183"/>
      <c r="BV39" s="183"/>
      <c r="BW39" s="183"/>
      <c r="BX39" s="183"/>
      <c r="BY39" s="183" t="s">
        <v>387</v>
      </c>
      <c r="BZ39" s="186"/>
      <c r="CA39" s="185"/>
      <c r="CB39" s="183" t="s">
        <v>680</v>
      </c>
      <c r="CC39" s="183"/>
      <c r="CD39" s="183"/>
      <c r="CE39" s="183"/>
      <c r="CF39" s="239" t="s">
        <v>614</v>
      </c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/>
      <c r="U40" s="183"/>
      <c r="V40" s="210"/>
      <c r="W40" s="210" t="s">
        <v>239</v>
      </c>
      <c r="X40" s="224"/>
      <c r="Y40" s="209"/>
      <c r="Z40" s="210" t="s">
        <v>237</v>
      </c>
      <c r="AA40" s="210"/>
      <c r="AB40" s="183"/>
      <c r="AC40" s="210"/>
      <c r="AD40" s="210" t="s">
        <v>237</v>
      </c>
      <c r="AE40" s="210" t="s">
        <v>483</v>
      </c>
      <c r="AF40" s="183"/>
      <c r="AG40" s="209"/>
      <c r="AH40" s="210"/>
      <c r="AI40" s="210"/>
      <c r="AJ40" s="183"/>
      <c r="AK40" s="210"/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111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177.5</v>
      </c>
      <c r="G41" s="247"/>
      <c r="H41" s="247"/>
      <c r="I41" s="247" t="n">
        <v>2259.9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28200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46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681</v>
      </c>
      <c r="K43" s="265"/>
      <c r="L43" s="265"/>
      <c r="M43" s="265"/>
      <c r="N43" s="265"/>
      <c r="O43" s="265" t="s">
        <v>682</v>
      </c>
      <c r="P43" s="265"/>
      <c r="Q43" s="265"/>
      <c r="R43" s="265"/>
      <c r="S43" s="265"/>
      <c r="T43" s="265"/>
      <c r="U43" s="266" t="n">
        <v>189</v>
      </c>
      <c r="V43" s="266"/>
      <c r="W43" s="266"/>
      <c r="X43" s="266"/>
      <c r="Y43" s="266" t="n">
        <v>0</v>
      </c>
      <c r="Z43" s="266"/>
      <c r="AA43" s="266"/>
      <c r="AB43" s="266" t="n">
        <v>3</v>
      </c>
      <c r="AC43" s="266"/>
      <c r="AD43" s="266"/>
      <c r="AE43" s="266" t="n">
        <v>1</v>
      </c>
      <c r="AF43" s="266"/>
      <c r="AG43" s="266"/>
      <c r="AH43" s="267" t="n">
        <v>0.0347222222222222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683</v>
      </c>
      <c r="K45" s="265"/>
      <c r="L45" s="265"/>
      <c r="M45" s="265"/>
      <c r="N45" s="265"/>
      <c r="O45" s="265" t="s">
        <v>684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1</v>
      </c>
      <c r="AC45" s="266"/>
      <c r="AD45" s="266"/>
      <c r="AE45" s="266" t="n">
        <v>1</v>
      </c>
      <c r="AF45" s="266"/>
      <c r="AG45" s="266"/>
      <c r="AH45" s="267" t="n">
        <v>0.0208333333333333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140.924</v>
      </c>
      <c r="BA47" s="270"/>
      <c r="BB47" s="270"/>
      <c r="BC47" s="271" t="n">
        <v>489.924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513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685</v>
      </c>
      <c r="K49" s="283"/>
      <c r="L49" s="283"/>
      <c r="M49" s="283"/>
      <c r="N49" s="283"/>
      <c r="O49" s="284" t="s">
        <v>686</v>
      </c>
      <c r="P49" s="284"/>
      <c r="Q49" s="284"/>
      <c r="R49" s="284"/>
      <c r="S49" s="284"/>
      <c r="T49" s="284"/>
      <c r="U49" s="285" t="n">
        <v>4889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3636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687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688</v>
      </c>
      <c r="BE52" s="301"/>
      <c r="BF52" s="301"/>
      <c r="BG52" s="301"/>
      <c r="BH52" s="301"/>
      <c r="BI52" s="301" t="s">
        <v>689</v>
      </c>
      <c r="BJ52" s="301"/>
      <c r="BK52" s="301"/>
      <c r="BL52" s="301"/>
      <c r="BM52" s="301"/>
      <c r="BN52" s="301"/>
      <c r="BO52" s="266" t="n">
        <v>35</v>
      </c>
      <c r="BP52" s="266"/>
      <c r="BQ52" s="266"/>
      <c r="BR52" s="266"/>
      <c r="BS52" s="266" t="n">
        <v>5</v>
      </c>
      <c r="BT52" s="266"/>
      <c r="BU52" s="266"/>
      <c r="BV52" s="266" t="n">
        <v>6</v>
      </c>
      <c r="BW52" s="266"/>
      <c r="BX52" s="266"/>
      <c r="BY52" s="266" t="n">
        <v>3</v>
      </c>
      <c r="BZ52" s="266"/>
      <c r="CA52" s="266"/>
      <c r="CB52" s="267" t="n">
        <v>0.1875</v>
      </c>
      <c r="CC52" s="267"/>
      <c r="CD52" s="267"/>
      <c r="CE52" s="267" t="n">
        <v>0.0625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 t="s">
        <v>690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 t="s">
        <v>691</v>
      </c>
      <c r="AQ54" s="306"/>
      <c r="AR54" s="306"/>
      <c r="AS54" s="306"/>
      <c r="AT54" s="307"/>
      <c r="AV54" s="308" t="n">
        <v>4578</v>
      </c>
      <c r="AW54" s="309" t="n">
        <v>13590</v>
      </c>
      <c r="AX54" s="310"/>
      <c r="AY54" s="308" t="n">
        <v>70.73875</v>
      </c>
      <c r="AZ54" s="311" t="n">
        <v>243.492875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692</v>
      </c>
      <c r="BE55" s="301"/>
      <c r="BF55" s="301"/>
      <c r="BG55" s="301"/>
      <c r="BH55" s="301"/>
      <c r="BI55" s="301" t="s">
        <v>693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0</v>
      </c>
      <c r="BZ55" s="266"/>
      <c r="CA55" s="266"/>
      <c r="CB55" s="267" t="n">
        <v>0.00694444444444444</v>
      </c>
      <c r="CC55" s="267"/>
      <c r="CD55" s="267"/>
      <c r="CE55" s="267" t="n">
        <v>0.166666666666667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468</v>
      </c>
      <c r="AW57" s="286" t="n">
        <v>1849</v>
      </c>
      <c r="AX57" s="111"/>
      <c r="AY57" s="308" t="n">
        <v>7.3125</v>
      </c>
      <c r="AZ57" s="311" t="n">
        <v>35.298875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2</v>
      </c>
      <c r="C58" s="317"/>
      <c r="D58" s="317"/>
      <c r="E58" s="317"/>
      <c r="F58" s="318" t="n">
        <v>278</v>
      </c>
      <c r="G58" s="318"/>
      <c r="H58" s="318"/>
      <c r="I58" s="318"/>
      <c r="J58" s="42" t="n">
        <v>0.719424460431655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694</v>
      </c>
      <c r="BE58" s="301"/>
      <c r="BF58" s="301"/>
      <c r="BG58" s="301"/>
      <c r="BH58" s="301"/>
      <c r="BI58" s="301" t="s">
        <v>695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627</v>
      </c>
      <c r="O59" s="324"/>
      <c r="P59" s="324"/>
      <c r="Q59" s="324"/>
      <c r="R59" s="324"/>
      <c r="S59" s="324"/>
      <c r="T59" s="324"/>
      <c r="U59" s="325" t="n">
        <v>1</v>
      </c>
      <c r="V59" s="324"/>
      <c r="W59" s="324"/>
      <c r="X59" s="324"/>
      <c r="Y59" s="324"/>
      <c r="Z59" s="324"/>
      <c r="AA59" s="324"/>
      <c r="AB59" s="324"/>
      <c r="AC59" s="326"/>
      <c r="AD59" s="324" t="s">
        <v>351</v>
      </c>
      <c r="AE59" s="324"/>
      <c r="AF59" s="324"/>
      <c r="AG59" s="324"/>
      <c r="AH59" s="324"/>
      <c r="AI59" s="324"/>
      <c r="AJ59" s="324"/>
      <c r="AK59" s="324"/>
      <c r="AL59" s="325" t="n">
        <v>1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/>
      <c r="O60" s="328"/>
      <c r="P60" s="328"/>
      <c r="Q60" s="328"/>
      <c r="R60" s="328"/>
      <c r="S60" s="328"/>
      <c r="T60" s="328"/>
      <c r="U60" s="329"/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696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697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8</v>
      </c>
      <c r="H65" s="93"/>
      <c r="I65" s="93"/>
      <c r="J65" s="322" t="s">
        <v>157</v>
      </c>
      <c r="K65" s="341" t="n">
        <v>82</v>
      </c>
      <c r="L65" s="341"/>
      <c r="M65" s="341"/>
      <c r="N65" s="341"/>
      <c r="O65" s="322" t="s">
        <v>157</v>
      </c>
      <c r="P65" s="43" t="n">
        <v>83</v>
      </c>
      <c r="Q65" s="43"/>
      <c r="R65" s="43"/>
      <c r="S65" s="43"/>
      <c r="T65" s="43" t="n">
        <v>107</v>
      </c>
      <c r="U65" s="43"/>
      <c r="V65" s="43"/>
      <c r="W65" s="43"/>
      <c r="X65" s="342" t="s">
        <v>145</v>
      </c>
      <c r="Y65" s="343" t="n">
        <v>10</v>
      </c>
      <c r="Z65" s="343"/>
      <c r="AA65" s="343"/>
      <c r="AB65" s="343"/>
      <c r="AC65" s="344" t="s">
        <v>261</v>
      </c>
      <c r="AD65" s="342" t="s">
        <v>145</v>
      </c>
      <c r="AE65" s="345" t="n">
        <v>6000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9</v>
      </c>
      <c r="AW65" s="347"/>
      <c r="AX65" s="347"/>
      <c r="AY65" s="347"/>
      <c r="AZ65" s="348" t="n">
        <v>250</v>
      </c>
      <c r="BA65" s="348"/>
      <c r="BB65" s="348"/>
      <c r="BC65" s="348"/>
      <c r="BD65" s="349" t="n">
        <v>3.6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32</v>
      </c>
      <c r="AL66" s="350"/>
      <c r="AM66" s="350"/>
      <c r="AN66" s="350"/>
      <c r="AO66" s="350"/>
      <c r="AP66" s="351" t="n">
        <v>362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348</v>
      </c>
      <c r="BI66" s="324"/>
      <c r="BJ66" s="324"/>
      <c r="BK66" s="324"/>
      <c r="BL66" s="324"/>
      <c r="BM66" s="324"/>
      <c r="BN66" s="324"/>
      <c r="BO66" s="325" t="n">
        <v>5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349</v>
      </c>
      <c r="BY66" s="324"/>
      <c r="BZ66" s="324"/>
      <c r="CA66" s="324"/>
      <c r="CB66" s="324"/>
      <c r="CC66" s="324"/>
      <c r="CD66" s="324"/>
      <c r="CE66" s="324"/>
      <c r="CF66" s="325" t="n">
        <v>4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144</v>
      </c>
      <c r="Z68" s="354"/>
      <c r="AA68" s="354"/>
      <c r="AB68" s="354"/>
      <c r="AC68" s="355" t="s">
        <v>261</v>
      </c>
      <c r="AD68" s="353" t="s">
        <v>129</v>
      </c>
      <c r="AE68" s="356" t="n">
        <v>86400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184</v>
      </c>
      <c r="AL69" s="360"/>
      <c r="AM69" s="360"/>
      <c r="AN69" s="360"/>
      <c r="AO69" s="360"/>
      <c r="AP69" s="361" t="n">
        <v>2251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174</v>
      </c>
      <c r="BK72" s="374"/>
      <c r="BL72" s="374"/>
      <c r="BM72" s="375" t="s">
        <v>261</v>
      </c>
      <c r="BN72" s="374" t="n">
        <v>176</v>
      </c>
      <c r="BO72" s="374"/>
      <c r="BP72" s="374"/>
      <c r="BQ72" s="375" t="s">
        <v>261</v>
      </c>
      <c r="BR72" s="376" t="s">
        <v>145</v>
      </c>
      <c r="BS72" s="377" t="n">
        <v>2</v>
      </c>
      <c r="BT72" s="377"/>
      <c r="BU72" s="377"/>
      <c r="BV72" s="377"/>
      <c r="BW72" s="378" t="s">
        <v>261</v>
      </c>
      <c r="BX72" s="376" t="s">
        <v>145</v>
      </c>
      <c r="BY72" s="379" t="n">
        <v>1200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14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37</v>
      </c>
      <c r="CF73" s="388"/>
      <c r="CG73" s="388"/>
      <c r="CH73" s="388"/>
      <c r="CI73" s="388"/>
      <c r="CJ73" s="389" t="n">
        <v>157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7</v>
      </c>
      <c r="BT74" s="398"/>
      <c r="BU74" s="398"/>
      <c r="BV74" s="398"/>
      <c r="BW74" s="399" t="s">
        <v>261</v>
      </c>
      <c r="BX74" s="397" t="s">
        <v>129</v>
      </c>
      <c r="BY74" s="398" t="n">
        <v>4200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140.924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29.9465563909775</v>
      </c>
      <c r="P75" s="404"/>
      <c r="Q75" s="404"/>
      <c r="R75" s="404"/>
      <c r="S75" s="405" t="n">
        <f aca="false">BC47</f>
        <v>489.924</v>
      </c>
      <c r="T75" s="405"/>
      <c r="U75" s="405"/>
      <c r="V75" s="405"/>
      <c r="W75" s="403" t="n">
        <f aca="false">K75*($G$73-10)</f>
        <v>443.90977443609</v>
      </c>
      <c r="X75" s="403"/>
      <c r="Y75" s="403"/>
      <c r="Z75" s="403"/>
      <c r="AA75" s="477" t="n">
        <f aca="false">S75-W75</f>
        <v>46.0142255639098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-1840.60231578947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104</v>
      </c>
      <c r="CF75" s="381"/>
      <c r="CG75" s="381"/>
      <c r="CH75" s="381"/>
      <c r="CI75" s="381"/>
      <c r="CJ75" s="410" t="n">
        <v>373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398.054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-10.7745229202038</v>
      </c>
      <c r="P76" s="414"/>
      <c r="Q76" s="414"/>
      <c r="R76" s="414"/>
      <c r="S76" s="415" t="n">
        <f aca="false">G14</f>
        <v>5806.067</v>
      </c>
      <c r="T76" s="415"/>
      <c r="U76" s="415"/>
      <c r="V76" s="415"/>
      <c r="W76" s="413" t="n">
        <f aca="false">K76*$G$73</f>
        <v>5723.59932088285</v>
      </c>
      <c r="X76" s="413"/>
      <c r="Y76" s="413"/>
      <c r="Z76" s="413"/>
      <c r="AA76" s="478" t="n">
        <f aca="false">S76-W76</f>
        <v>82.4676791171487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-6867.61721052632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698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699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177.5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35.3947368421053</v>
      </c>
      <c r="P77" s="424"/>
      <c r="Q77" s="424"/>
      <c r="R77" s="424"/>
      <c r="S77" s="425" t="n">
        <f aca="false">I41</f>
        <v>2259.9</v>
      </c>
      <c r="T77" s="425"/>
      <c r="U77" s="425"/>
      <c r="V77" s="425"/>
      <c r="W77" s="336" t="n">
        <f aca="false">K77*$G$73</f>
        <v>1989.47368421053</v>
      </c>
      <c r="X77" s="336"/>
      <c r="Y77" s="336"/>
      <c r="Z77" s="336"/>
      <c r="AA77" s="479" t="n">
        <f aca="false">S77-W77</f>
        <v>270.426315789474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-2145.36315789474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N1" colorId="64" zoomScale="100" zoomScaleNormal="100" zoomScalePageLayoutView="100" workbookViewId="0">
      <selection pane="topLeft" activeCell="BR7" activeCellId="0" sqref="BR7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14</v>
      </c>
      <c r="T2" s="29"/>
      <c r="U2" s="30" t="s">
        <v>120</v>
      </c>
      <c r="X2" s="29" t="n">
        <v>1</v>
      </c>
      <c r="Y2" s="29"/>
      <c r="Z2" s="30" t="s">
        <v>121</v>
      </c>
      <c r="AC2" s="25" t="s">
        <v>122</v>
      </c>
      <c r="AH2" s="29" t="n">
        <v>1</v>
      </c>
      <c r="AI2" s="29"/>
      <c r="AJ2" s="30" t="s">
        <v>120</v>
      </c>
      <c r="AM2" s="29" t="n">
        <v>9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15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163.562</v>
      </c>
      <c r="E4" s="41"/>
      <c r="F4" s="41"/>
      <c r="G4" s="42" t="n">
        <v>2967.097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668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3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171</v>
      </c>
      <c r="AM4" s="49"/>
      <c r="AN4" s="49"/>
      <c r="AO4" s="50" t="n">
        <v>0.0138888888888889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9734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6012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15</v>
      </c>
      <c r="L5" s="55"/>
      <c r="M5" s="55"/>
      <c r="N5" s="44"/>
      <c r="O5" s="44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57"/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4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SUM('1日:15日'!ax4)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SUM('1日:15日'!bf4)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SUM('1日:15日'!bo4)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SUM('1日:15日'!bw4)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2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356</v>
      </c>
      <c r="AG7" s="65"/>
      <c r="AH7" s="65"/>
      <c r="AI7" s="65"/>
      <c r="AJ7" s="66" t="n">
        <v>2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700</v>
      </c>
      <c r="AG8" s="436"/>
      <c r="AH8" s="436"/>
      <c r="AI8" s="436"/>
      <c r="AJ8" s="86" t="n">
        <v>1</v>
      </c>
      <c r="AK8" s="86"/>
      <c r="AL8" s="87" t="n">
        <v>3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227</v>
      </c>
      <c r="BE8" s="90"/>
      <c r="BF8" s="90"/>
      <c r="BG8" s="90"/>
      <c r="BH8" s="91"/>
      <c r="BI8" s="92" t="n">
        <v>5856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94" t="s">
        <v>701</v>
      </c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148.229</v>
      </c>
      <c r="E9" s="42"/>
      <c r="F9" s="42"/>
      <c r="G9" s="42" t="n">
        <v>3150.761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632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171</v>
      </c>
      <c r="AM9" s="49"/>
      <c r="AN9" s="49"/>
      <c r="AO9" s="50" t="n">
        <v>0.0243055555555556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 t="s">
        <v>702</v>
      </c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10</v>
      </c>
      <c r="M10" s="102"/>
      <c r="N10" s="44"/>
      <c r="O10" s="44"/>
      <c r="P10" s="56" t="s">
        <v>670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7</v>
      </c>
      <c r="AC10" s="57"/>
      <c r="AD10" s="58" t="s">
        <v>147</v>
      </c>
      <c r="AE10" s="58"/>
      <c r="AF10" s="59" t="s">
        <v>703</v>
      </c>
      <c r="AG10" s="59"/>
      <c r="AH10" s="59"/>
      <c r="AI10" s="59"/>
      <c r="AJ10" s="60" t="n">
        <v>1</v>
      </c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 t="s">
        <v>704</v>
      </c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668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372</v>
      </c>
      <c r="BE11" s="90"/>
      <c r="BF11" s="90"/>
      <c r="BG11" s="90"/>
      <c r="BH11" s="91"/>
      <c r="BI11" s="92" t="n">
        <v>5272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 t="s">
        <v>705</v>
      </c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 t="s">
        <v>706</v>
      </c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10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7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311.791</v>
      </c>
      <c r="E14" s="113"/>
      <c r="F14" s="73" t="s">
        <v>173</v>
      </c>
      <c r="G14" s="113" t="n">
        <v>6117.858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5534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197284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321</v>
      </c>
      <c r="AN14" s="275"/>
      <c r="AO14" s="122" t="s">
        <v>157</v>
      </c>
      <c r="AP14" s="123" t="s">
        <v>179</v>
      </c>
      <c r="AQ14" s="123"/>
      <c r="AR14" s="124" t="n">
        <v>97.1311526479751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1036</v>
      </c>
      <c r="BE14" s="90"/>
      <c r="BF14" s="90"/>
      <c r="BG14" s="90"/>
      <c r="BH14" s="91"/>
      <c r="BI14" s="92" t="n">
        <v>9624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437" t="s">
        <v>707</v>
      </c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708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102.9</v>
      </c>
      <c r="AM16" s="336"/>
      <c r="AN16" s="336"/>
      <c r="AO16" s="336"/>
      <c r="AP16" s="135" t="n">
        <v>3589.5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48</v>
      </c>
      <c r="BE17" s="90"/>
      <c r="BF17" s="90"/>
      <c r="BG17" s="90"/>
      <c r="BH17" s="91"/>
      <c r="BI17" s="92" t="n">
        <v>163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208.891</v>
      </c>
      <c r="AM18" s="141"/>
      <c r="AN18" s="141"/>
      <c r="AO18" s="141"/>
      <c r="AP18" s="135" t="n">
        <v>2528.358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19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8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24</v>
      </c>
      <c r="AO19" s="150"/>
      <c r="AP19" s="440" t="s">
        <v>174</v>
      </c>
      <c r="AQ19" s="440"/>
      <c r="AR19" s="441" t="n">
        <v>32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730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17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33.462</v>
      </c>
      <c r="AY22" s="166"/>
      <c r="AZ22" s="166"/>
      <c r="BA22" s="167" t="n">
        <v>147.394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 t="s">
        <v>600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21</v>
      </c>
      <c r="CG22" s="168"/>
      <c r="CH22" s="168"/>
      <c r="CI22" s="170" t="n">
        <v>0.0763888888888889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64.8</v>
      </c>
      <c r="G23" s="172"/>
      <c r="H23" s="172"/>
      <c r="I23" s="42" t="n">
        <v>710.5</v>
      </c>
      <c r="J23" s="42"/>
      <c r="K23" s="42"/>
      <c r="L23" s="112" t="s">
        <v>205</v>
      </c>
      <c r="M23" s="112"/>
      <c r="N23" s="112"/>
      <c r="O23" s="44" t="n">
        <v>2</v>
      </c>
      <c r="P23" s="44" t="n">
        <v>13</v>
      </c>
      <c r="Q23" s="297"/>
      <c r="R23" s="176"/>
      <c r="S23" s="176"/>
      <c r="T23" s="176"/>
      <c r="U23" s="176"/>
      <c r="V23" s="176"/>
      <c r="W23" s="176"/>
      <c r="X23" s="176" t="s">
        <v>206</v>
      </c>
      <c r="Y23" s="175"/>
      <c r="Z23" s="176"/>
      <c r="AA23" s="176"/>
      <c r="AB23" s="176"/>
      <c r="AC23" s="176"/>
      <c r="AD23" s="176" t="s">
        <v>206</v>
      </c>
      <c r="AE23" s="176"/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0.3715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17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601</v>
      </c>
      <c r="CA23" s="59"/>
      <c r="CB23" s="59"/>
      <c r="CC23" s="59"/>
      <c r="CD23" s="60" t="n">
        <v>3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6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239" t="s">
        <v>671</v>
      </c>
      <c r="Y24" s="185"/>
      <c r="Z24" s="183"/>
      <c r="AA24" s="183"/>
      <c r="AB24" s="183"/>
      <c r="AC24" s="184"/>
      <c r="AD24" s="239" t="s">
        <v>671</v>
      </c>
      <c r="AE24" s="183"/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65" t="s">
        <v>709</v>
      </c>
      <c r="CA24" s="65"/>
      <c r="CB24" s="65"/>
      <c r="CC24" s="65"/>
      <c r="CD24" s="66" t="n">
        <v>1</v>
      </c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222</v>
      </c>
      <c r="R26" s="183"/>
      <c r="S26" s="183"/>
      <c r="T26" s="183"/>
      <c r="U26" s="183"/>
      <c r="V26" s="183"/>
      <c r="W26" s="183"/>
      <c r="X26" s="183" t="s">
        <v>710</v>
      </c>
      <c r="Y26" s="185"/>
      <c r="Z26" s="183"/>
      <c r="AA26" s="183"/>
      <c r="AB26" s="183"/>
      <c r="AC26" s="183"/>
      <c r="AD26" s="183" t="s">
        <v>674</v>
      </c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17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7" t="s">
        <v>384</v>
      </c>
      <c r="R27" s="183"/>
      <c r="S27" s="183"/>
      <c r="T27" s="183"/>
      <c r="U27" s="183"/>
      <c r="V27" s="183"/>
      <c r="W27" s="183"/>
      <c r="X27" s="183" t="s">
        <v>711</v>
      </c>
      <c r="Y27" s="185"/>
      <c r="Z27" s="183"/>
      <c r="AA27" s="183"/>
      <c r="AB27" s="183"/>
      <c r="AC27" s="183"/>
      <c r="AD27" s="183" t="s">
        <v>212</v>
      </c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4212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18619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39.001</v>
      </c>
      <c r="CI27" s="202"/>
      <c r="CJ27" s="203" t="s">
        <v>215</v>
      </c>
      <c r="CK27" s="203"/>
      <c r="CL27" s="123" t="n">
        <v>85.8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225</v>
      </c>
      <c r="R28" s="210"/>
      <c r="S28" s="183"/>
      <c r="T28" s="183"/>
      <c r="U28" s="210"/>
      <c r="V28" s="183" t="s">
        <v>239</v>
      </c>
      <c r="W28" s="210"/>
      <c r="X28" s="183" t="s">
        <v>237</v>
      </c>
      <c r="Y28" s="185"/>
      <c r="Z28" s="210"/>
      <c r="AA28" s="210"/>
      <c r="AB28" s="210"/>
      <c r="AC28" s="183"/>
      <c r="AD28" s="210" t="s">
        <v>237</v>
      </c>
      <c r="AE28" s="210" t="s">
        <v>239</v>
      </c>
      <c r="AF28" s="210"/>
      <c r="AG28" s="185"/>
      <c r="AH28" s="210"/>
      <c r="AI28" s="210"/>
      <c r="AJ28" s="183"/>
      <c r="AK28" s="210"/>
      <c r="AL28" s="183"/>
      <c r="AM28" s="210" t="s">
        <v>414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637</v>
      </c>
      <c r="CA28" s="59"/>
      <c r="CB28" s="59"/>
      <c r="CC28" s="59"/>
      <c r="CD28" s="60" t="n">
        <v>2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69.5</v>
      </c>
      <c r="G29" s="172"/>
      <c r="H29" s="172"/>
      <c r="I29" s="42" t="n">
        <v>1116.2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13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0.3333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33.462</v>
      </c>
      <c r="CG29" s="218"/>
      <c r="CH29" s="218"/>
      <c r="CI29" s="218"/>
      <c r="CJ29" s="219" t="n">
        <v>147.394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258</v>
      </c>
      <c r="M30" s="181"/>
      <c r="N30" s="181"/>
      <c r="O30" s="44"/>
      <c r="P30" s="44"/>
      <c r="Q30" s="187" t="s">
        <v>671</v>
      </c>
      <c r="R30" s="183"/>
      <c r="S30" s="239" t="s">
        <v>671</v>
      </c>
      <c r="T30" s="183"/>
      <c r="U30" s="183"/>
      <c r="V30" s="183"/>
      <c r="W30" s="183"/>
      <c r="X30" s="186"/>
      <c r="Y30" s="185"/>
      <c r="Z30" s="183"/>
      <c r="AA30" s="239" t="s">
        <v>671</v>
      </c>
      <c r="AB30" s="183"/>
      <c r="AC30" s="183"/>
      <c r="AD30" s="183"/>
      <c r="AE30" s="183"/>
      <c r="AF30" s="186"/>
      <c r="AG30" s="185"/>
      <c r="AH30" s="183"/>
      <c r="AI30" s="183" t="s">
        <v>208</v>
      </c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6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674</v>
      </c>
      <c r="R32" s="183"/>
      <c r="S32" s="183" t="s">
        <v>672</v>
      </c>
      <c r="T32" s="183"/>
      <c r="U32" s="183"/>
      <c r="V32" s="183"/>
      <c r="W32" s="183"/>
      <c r="X32" s="186"/>
      <c r="Y32" s="185"/>
      <c r="Z32" s="183"/>
      <c r="AA32" s="183" t="s">
        <v>710</v>
      </c>
      <c r="AB32" s="183"/>
      <c r="AC32" s="183"/>
      <c r="AD32" s="183"/>
      <c r="AE32" s="183"/>
      <c r="AF32" s="186"/>
      <c r="AG32" s="185"/>
      <c r="AH32" s="183"/>
      <c r="AI32" s="183" t="s">
        <v>222</v>
      </c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 t="s">
        <v>224</v>
      </c>
      <c r="T33" s="183"/>
      <c r="U33" s="183"/>
      <c r="V33" s="183"/>
      <c r="W33" s="183"/>
      <c r="X33" s="186"/>
      <c r="Y33" s="185"/>
      <c r="Z33" s="183"/>
      <c r="AA33" s="183" t="s">
        <v>224</v>
      </c>
      <c r="AB33" s="183"/>
      <c r="AC33" s="183"/>
      <c r="AD33" s="183"/>
      <c r="AE33" s="183"/>
      <c r="AF33" s="186"/>
      <c r="AG33" s="185"/>
      <c r="AH33" s="183"/>
      <c r="AI33" s="183" t="s">
        <v>224</v>
      </c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/>
      <c r="V34" s="210"/>
      <c r="W34" s="210" t="s">
        <v>239</v>
      </c>
      <c r="X34" s="224"/>
      <c r="Y34" s="209"/>
      <c r="Z34" s="210"/>
      <c r="AA34" s="210" t="s">
        <v>225</v>
      </c>
      <c r="AB34" s="210"/>
      <c r="AC34" s="210"/>
      <c r="AD34" s="210"/>
      <c r="AE34" s="210" t="s">
        <v>239</v>
      </c>
      <c r="AF34" s="224"/>
      <c r="AG34" s="209"/>
      <c r="AH34" s="210"/>
      <c r="AI34" s="210" t="s">
        <v>225</v>
      </c>
      <c r="AJ34" s="210"/>
      <c r="AK34" s="210"/>
      <c r="AL34" s="210"/>
      <c r="AM34" s="183" t="s">
        <v>338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17</v>
      </c>
      <c r="G35" s="172"/>
      <c r="H35" s="172"/>
      <c r="I35" s="42" t="n">
        <v>584.3</v>
      </c>
      <c r="J35" s="42"/>
      <c r="K35" s="42"/>
      <c r="L35" s="228" t="s">
        <v>175</v>
      </c>
      <c r="M35" s="228"/>
      <c r="N35" s="228"/>
      <c r="O35" s="44" t="n">
        <v>2</v>
      </c>
      <c r="P35" s="44" t="n">
        <v>4</v>
      </c>
      <c r="Q35" s="215"/>
      <c r="R35" s="216"/>
      <c r="S35" s="216" t="s">
        <v>206</v>
      </c>
      <c r="T35" s="216"/>
      <c r="U35" s="216"/>
      <c r="V35" s="216"/>
      <c r="W35" s="230"/>
      <c r="X35" s="231"/>
      <c r="Y35" s="229"/>
      <c r="Z35" s="230"/>
      <c r="AA35" s="230"/>
      <c r="AB35" s="230"/>
      <c r="AC35" s="230"/>
      <c r="AD35" s="216" t="s">
        <v>206</v>
      </c>
      <c r="AE35" s="216"/>
      <c r="AF35" s="217"/>
      <c r="AG35" s="229"/>
      <c r="AH35" s="230"/>
      <c r="AI35" s="230"/>
      <c r="AJ35" s="230"/>
      <c r="AK35" s="230"/>
      <c r="AL35" s="230"/>
      <c r="AM35" s="230"/>
      <c r="AN35" s="230"/>
      <c r="AO35" s="179" t="n">
        <v>0.816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113.357</v>
      </c>
      <c r="BA35" s="42"/>
      <c r="BB35" s="42"/>
      <c r="BC35" s="42" t="n">
        <v>603.281</v>
      </c>
      <c r="BD35" s="42"/>
      <c r="BE35" s="42"/>
      <c r="BF35" s="232" t="s">
        <v>231</v>
      </c>
      <c r="BG35" s="232"/>
      <c r="BH35" s="232"/>
      <c r="BI35" s="168" t="n">
        <v>5</v>
      </c>
      <c r="BJ35" s="168" t="n">
        <v>3</v>
      </c>
      <c r="BK35" s="458"/>
      <c r="BL35" s="459" t="s">
        <v>206</v>
      </c>
      <c r="BM35" s="459"/>
      <c r="BN35" s="459"/>
      <c r="BO35" s="459" t="s">
        <v>376</v>
      </c>
      <c r="BP35" s="216"/>
      <c r="BQ35" s="459" t="s">
        <v>206</v>
      </c>
      <c r="BR35" s="459"/>
      <c r="BS35" s="458"/>
      <c r="BT35" s="459"/>
      <c r="BU35" s="459" t="s">
        <v>376</v>
      </c>
      <c r="BV35" s="216"/>
      <c r="BW35" s="459"/>
      <c r="BX35" s="459" t="s">
        <v>206</v>
      </c>
      <c r="BY35" s="459"/>
      <c r="BZ35" s="476"/>
      <c r="CA35" s="458" t="s">
        <v>206</v>
      </c>
      <c r="CB35" s="459"/>
      <c r="CC35" s="459" t="s">
        <v>376</v>
      </c>
      <c r="CD35" s="459" t="s">
        <v>206</v>
      </c>
      <c r="CE35" s="216"/>
      <c r="CF35" s="234"/>
      <c r="CG35" s="234"/>
      <c r="CH35" s="236"/>
      <c r="CI35" s="179" t="n">
        <v>0.40625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671</v>
      </c>
      <c r="R36" s="183"/>
      <c r="S36" s="239" t="s">
        <v>671</v>
      </c>
      <c r="T36" s="183"/>
      <c r="U36" s="183"/>
      <c r="V36" s="183"/>
      <c r="W36" s="239" t="s">
        <v>712</v>
      </c>
      <c r="X36" s="186"/>
      <c r="Y36" s="185"/>
      <c r="Z36" s="183"/>
      <c r="AA36" s="183"/>
      <c r="AB36" s="183"/>
      <c r="AC36" s="183"/>
      <c r="AD36" s="457" t="s">
        <v>333</v>
      </c>
      <c r="AE36" s="183"/>
      <c r="AF36" s="186"/>
      <c r="AG36" s="187" t="s">
        <v>334</v>
      </c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52</v>
      </c>
      <c r="BG36" s="240"/>
      <c r="BH36" s="240"/>
      <c r="BI36" s="168"/>
      <c r="BJ36" s="168"/>
      <c r="BK36" s="183" t="s">
        <v>676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 t="s">
        <v>713</v>
      </c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3" t="s">
        <v>678</v>
      </c>
      <c r="BL37" s="183"/>
      <c r="BM37" s="183"/>
      <c r="BN37" s="183"/>
      <c r="BO37" s="183" t="s">
        <v>679</v>
      </c>
      <c r="BP37" s="183"/>
      <c r="BQ37" s="183"/>
      <c r="BR37" s="183"/>
      <c r="BS37" s="185"/>
      <c r="BT37" s="183"/>
      <c r="BU37" s="183" t="s">
        <v>607</v>
      </c>
      <c r="BV37" s="183"/>
      <c r="BW37" s="183"/>
      <c r="BX37" s="183"/>
      <c r="BY37" s="183"/>
      <c r="BZ37" s="186"/>
      <c r="CA37" s="185"/>
      <c r="CB37" s="183"/>
      <c r="CC37" s="183" t="s">
        <v>608</v>
      </c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674</v>
      </c>
      <c r="R38" s="183"/>
      <c r="S38" s="183" t="s">
        <v>710</v>
      </c>
      <c r="T38" s="183"/>
      <c r="U38" s="183"/>
      <c r="V38" s="183"/>
      <c r="W38" s="183"/>
      <c r="X38" s="186"/>
      <c r="Y38" s="185"/>
      <c r="Z38" s="183"/>
      <c r="AA38" s="183"/>
      <c r="AB38" s="183"/>
      <c r="AC38" s="183"/>
      <c r="AD38" s="183" t="s">
        <v>222</v>
      </c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609</v>
      </c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 t="s">
        <v>381</v>
      </c>
      <c r="BY38" s="183"/>
      <c r="BZ38" s="186"/>
      <c r="CA38" s="187" t="s">
        <v>609</v>
      </c>
      <c r="CB38" s="183"/>
      <c r="CC38" s="183"/>
      <c r="CD38" s="183" t="s">
        <v>383</v>
      </c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239" t="s">
        <v>384</v>
      </c>
      <c r="T39" s="183"/>
      <c r="U39" s="183"/>
      <c r="V39" s="183"/>
      <c r="W39" s="183"/>
      <c r="X39" s="186"/>
      <c r="Y39" s="185"/>
      <c r="Z39" s="183"/>
      <c r="AA39" s="183"/>
      <c r="AB39" s="183"/>
      <c r="AC39" s="183"/>
      <c r="AD39" s="183" t="s">
        <v>224</v>
      </c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614</v>
      </c>
      <c r="BL39" s="183"/>
      <c r="BM39" s="482" t="s">
        <v>714</v>
      </c>
      <c r="BN39" s="183"/>
      <c r="BO39" s="183"/>
      <c r="BP39" s="183"/>
      <c r="BQ39" s="239" t="s">
        <v>715</v>
      </c>
      <c r="BR39" s="183"/>
      <c r="BS39" s="185"/>
      <c r="BT39" s="183"/>
      <c r="BU39" s="183" t="s">
        <v>385</v>
      </c>
      <c r="BV39" s="183"/>
      <c r="BW39" s="183"/>
      <c r="BX39" s="183" t="s">
        <v>386</v>
      </c>
      <c r="BY39" s="183"/>
      <c r="BZ39" s="186"/>
      <c r="CA39" s="187" t="s">
        <v>614</v>
      </c>
      <c r="CB39" s="183"/>
      <c r="CC39" s="183"/>
      <c r="CD39" s="183" t="s">
        <v>387</v>
      </c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 t="s">
        <v>237</v>
      </c>
      <c r="T40" s="210"/>
      <c r="U40" s="183"/>
      <c r="V40" s="210" t="s">
        <v>440</v>
      </c>
      <c r="W40" s="210"/>
      <c r="X40" s="224"/>
      <c r="Y40" s="209"/>
      <c r="Z40" s="210"/>
      <c r="AA40" s="210"/>
      <c r="AB40" s="183"/>
      <c r="AC40" s="210"/>
      <c r="AD40" s="210" t="s">
        <v>237</v>
      </c>
      <c r="AE40" s="210" t="s">
        <v>414</v>
      </c>
      <c r="AF40" s="183"/>
      <c r="AG40" s="209"/>
      <c r="AH40" s="210"/>
      <c r="AI40" s="210"/>
      <c r="AJ40" s="183"/>
      <c r="AK40" s="210"/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151.3</v>
      </c>
      <c r="G41" s="247"/>
      <c r="H41" s="247"/>
      <c r="I41" s="247" t="n">
        <v>2411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12000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12005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52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716</v>
      </c>
      <c r="K43" s="265"/>
      <c r="L43" s="265"/>
      <c r="M43" s="265"/>
      <c r="N43" s="265"/>
      <c r="O43" s="265" t="s">
        <v>717</v>
      </c>
      <c r="P43" s="265"/>
      <c r="Q43" s="265"/>
      <c r="R43" s="265"/>
      <c r="S43" s="265"/>
      <c r="T43" s="265"/>
      <c r="U43" s="266" t="n">
        <v>138</v>
      </c>
      <c r="V43" s="266"/>
      <c r="W43" s="266"/>
      <c r="X43" s="266"/>
      <c r="Y43" s="266" t="n">
        <v>0</v>
      </c>
      <c r="Z43" s="266"/>
      <c r="AA43" s="266"/>
      <c r="AB43" s="266" t="n">
        <v>2</v>
      </c>
      <c r="AC43" s="266"/>
      <c r="AD43" s="266"/>
      <c r="AE43" s="266" t="n">
        <v>1</v>
      </c>
      <c r="AF43" s="266"/>
      <c r="AG43" s="266"/>
      <c r="AH43" s="267" t="n">
        <v>0.0277777777777778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718</v>
      </c>
      <c r="K45" s="265"/>
      <c r="L45" s="265"/>
      <c r="M45" s="265"/>
      <c r="N45" s="265"/>
      <c r="O45" s="265" t="s">
        <v>719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1</v>
      </c>
      <c r="AC45" s="266"/>
      <c r="AD45" s="266"/>
      <c r="AE45" s="266" t="n">
        <v>1</v>
      </c>
      <c r="AF45" s="266"/>
      <c r="AG45" s="266"/>
      <c r="AH45" s="267" t="n">
        <v>0.0902777777777778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113.357</v>
      </c>
      <c r="BA47" s="270"/>
      <c r="BB47" s="270"/>
      <c r="BC47" s="271" t="n">
        <v>603.281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513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 t="s">
        <v>720</v>
      </c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721</v>
      </c>
      <c r="K49" s="283"/>
      <c r="L49" s="283"/>
      <c r="M49" s="283"/>
      <c r="N49" s="283"/>
      <c r="O49" s="284" t="s">
        <v>722</v>
      </c>
      <c r="P49" s="284"/>
      <c r="Q49" s="284"/>
      <c r="R49" s="284"/>
      <c r="S49" s="284"/>
      <c r="T49" s="284"/>
      <c r="U49" s="285" t="n">
        <v>5184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2638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17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723</v>
      </c>
      <c r="BE52" s="301"/>
      <c r="BF52" s="301"/>
      <c r="BG52" s="301"/>
      <c r="BH52" s="301"/>
      <c r="BI52" s="301" t="s">
        <v>724</v>
      </c>
      <c r="BJ52" s="301"/>
      <c r="BK52" s="301"/>
      <c r="BL52" s="301"/>
      <c r="BM52" s="301"/>
      <c r="BN52" s="301"/>
      <c r="BO52" s="266" t="n">
        <v>37</v>
      </c>
      <c r="BP52" s="266"/>
      <c r="BQ52" s="266"/>
      <c r="BR52" s="266"/>
      <c r="BS52" s="266" t="n">
        <v>8</v>
      </c>
      <c r="BT52" s="266"/>
      <c r="BU52" s="266"/>
      <c r="BV52" s="266" t="n">
        <v>1</v>
      </c>
      <c r="BW52" s="266"/>
      <c r="BX52" s="266"/>
      <c r="BY52" s="266" t="n">
        <v>4</v>
      </c>
      <c r="BZ52" s="266"/>
      <c r="CA52" s="266"/>
      <c r="CB52" s="267" t="n">
        <v>0.159722222222222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4251</v>
      </c>
      <c r="AW54" s="309" t="n">
        <v>17841</v>
      </c>
      <c r="AX54" s="310"/>
      <c r="AY54" s="308" t="n">
        <v>91.40475</v>
      </c>
      <c r="AZ54" s="311" t="n">
        <v>334.897625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725</v>
      </c>
      <c r="BE55" s="301"/>
      <c r="BF55" s="301"/>
      <c r="BG55" s="301"/>
      <c r="BH55" s="301"/>
      <c r="BI55" s="301" t="s">
        <v>726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1</v>
      </c>
      <c r="BW55" s="266"/>
      <c r="BX55" s="266"/>
      <c r="BY55" s="266" t="n">
        <v>0</v>
      </c>
      <c r="BZ55" s="266"/>
      <c r="CA55" s="266"/>
      <c r="CB55" s="267" t="n">
        <v>0.0208333333333333</v>
      </c>
      <c r="CC55" s="267"/>
      <c r="CD55" s="267"/>
      <c r="CE55" s="267" t="n">
        <v>0.166666666666667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496</v>
      </c>
      <c r="AW57" s="286" t="n">
        <v>2345</v>
      </c>
      <c r="AX57" s="111"/>
      <c r="AY57" s="308" t="n">
        <v>7.75</v>
      </c>
      <c r="AZ57" s="311" t="n">
        <v>43.048875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8</v>
      </c>
      <c r="C58" s="317"/>
      <c r="D58" s="317"/>
      <c r="E58" s="317"/>
      <c r="F58" s="318" t="n">
        <v>260</v>
      </c>
      <c r="G58" s="318"/>
      <c r="H58" s="318"/>
      <c r="I58" s="318"/>
      <c r="J58" s="42" t="n">
        <v>3.07692307692308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727</v>
      </c>
      <c r="BE58" s="301"/>
      <c r="BF58" s="301"/>
      <c r="BG58" s="301"/>
      <c r="BH58" s="301"/>
      <c r="BI58" s="301" t="s">
        <v>728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4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348</v>
      </c>
      <c r="O60" s="328"/>
      <c r="P60" s="328"/>
      <c r="Q60" s="328"/>
      <c r="R60" s="328"/>
      <c r="S60" s="328"/>
      <c r="T60" s="328"/>
      <c r="U60" s="329" t="n">
        <v>3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281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729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8</v>
      </c>
      <c r="H65" s="93"/>
      <c r="I65" s="93"/>
      <c r="J65" s="322" t="s">
        <v>157</v>
      </c>
      <c r="K65" s="341" t="n">
        <v>90</v>
      </c>
      <c r="L65" s="341"/>
      <c r="M65" s="341"/>
      <c r="N65" s="341"/>
      <c r="O65" s="322" t="s">
        <v>157</v>
      </c>
      <c r="P65" s="43" t="n">
        <v>89</v>
      </c>
      <c r="Q65" s="43"/>
      <c r="R65" s="43"/>
      <c r="S65" s="43"/>
      <c r="T65" s="43" t="n">
        <v>109</v>
      </c>
      <c r="U65" s="43"/>
      <c r="V65" s="43"/>
      <c r="W65" s="43"/>
      <c r="X65" s="342" t="s">
        <v>145</v>
      </c>
      <c r="Y65" s="343" t="n">
        <v>7</v>
      </c>
      <c r="Z65" s="343"/>
      <c r="AA65" s="343"/>
      <c r="AB65" s="343"/>
      <c r="AC65" s="344" t="s">
        <v>261</v>
      </c>
      <c r="AD65" s="342" t="s">
        <v>145</v>
      </c>
      <c r="AE65" s="345" t="n">
        <v>4200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23</v>
      </c>
      <c r="AW65" s="347"/>
      <c r="AX65" s="347"/>
      <c r="AY65" s="347"/>
      <c r="AZ65" s="348" t="n">
        <v>170</v>
      </c>
      <c r="BA65" s="348"/>
      <c r="BB65" s="348"/>
      <c r="BC65" s="348"/>
      <c r="BD65" s="349" t="n">
        <v>13.5294117647059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16</v>
      </c>
      <c r="AL66" s="350"/>
      <c r="AM66" s="350"/>
      <c r="AN66" s="350"/>
      <c r="AO66" s="350"/>
      <c r="AP66" s="351" t="n">
        <v>378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430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467</v>
      </c>
      <c r="BY66" s="324"/>
      <c r="BZ66" s="324"/>
      <c r="CA66" s="324"/>
      <c r="CB66" s="324"/>
      <c r="CC66" s="324"/>
      <c r="CD66" s="324"/>
      <c r="CE66" s="324"/>
      <c r="CF66" s="325" t="n">
        <v>11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 t="s">
        <v>431</v>
      </c>
      <c r="BY67" s="328"/>
      <c r="BZ67" s="328"/>
      <c r="CA67" s="328"/>
      <c r="CB67" s="328"/>
      <c r="CC67" s="328"/>
      <c r="CD67" s="328"/>
      <c r="CE67" s="328"/>
      <c r="CF67" s="329" t="n">
        <v>11</v>
      </c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151</v>
      </c>
      <c r="Z68" s="354"/>
      <c r="AA68" s="354"/>
      <c r="AB68" s="354"/>
      <c r="AC68" s="355" t="s">
        <v>261</v>
      </c>
      <c r="AD68" s="353" t="s">
        <v>129</v>
      </c>
      <c r="AE68" s="356" t="n">
        <v>90600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192</v>
      </c>
      <c r="AL69" s="360"/>
      <c r="AM69" s="360"/>
      <c r="AN69" s="360"/>
      <c r="AO69" s="360"/>
      <c r="AP69" s="361" t="n">
        <v>2443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118</v>
      </c>
      <c r="BK72" s="374"/>
      <c r="BL72" s="374"/>
      <c r="BM72" s="375" t="s">
        <v>261</v>
      </c>
      <c r="BN72" s="374" t="n">
        <v>128</v>
      </c>
      <c r="BO72" s="374"/>
      <c r="BP72" s="374"/>
      <c r="BQ72" s="375" t="s">
        <v>261</v>
      </c>
      <c r="BR72" s="376" t="s">
        <v>145</v>
      </c>
      <c r="BS72" s="377" t="n">
        <v>3</v>
      </c>
      <c r="BT72" s="377"/>
      <c r="BU72" s="377"/>
      <c r="BV72" s="377"/>
      <c r="BW72" s="378" t="s">
        <v>261</v>
      </c>
      <c r="BX72" s="376" t="s">
        <v>145</v>
      </c>
      <c r="BY72" s="379" t="n">
        <v>1800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15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37</v>
      </c>
      <c r="CF73" s="388"/>
      <c r="CG73" s="388"/>
      <c r="CH73" s="388"/>
      <c r="CI73" s="388"/>
      <c r="CJ73" s="389" t="n">
        <v>194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11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10</v>
      </c>
      <c r="BT74" s="398"/>
      <c r="BU74" s="398"/>
      <c r="BV74" s="398"/>
      <c r="BW74" s="399" t="s">
        <v>261</v>
      </c>
      <c r="BX74" s="397" t="s">
        <v>129</v>
      </c>
      <c r="BY74" s="398" t="n">
        <v>6000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113.357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2.37955639097744</v>
      </c>
      <c r="P75" s="404"/>
      <c r="Q75" s="404"/>
      <c r="R75" s="404"/>
      <c r="S75" s="405" t="n">
        <f aca="false">BC47</f>
        <v>603.281</v>
      </c>
      <c r="T75" s="405"/>
      <c r="U75" s="405"/>
      <c r="V75" s="405"/>
      <c r="W75" s="403" t="n">
        <f aca="false">K75*($G$73-10)</f>
        <v>554.887218045113</v>
      </c>
      <c r="X75" s="403"/>
      <c r="Y75" s="403"/>
      <c r="Z75" s="403"/>
      <c r="AA75" s="477" t="n">
        <f aca="false">S75-W75</f>
        <v>48.3937819548871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-1727.24531578947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116</v>
      </c>
      <c r="CF75" s="381"/>
      <c r="CG75" s="381"/>
      <c r="CH75" s="381"/>
      <c r="CI75" s="381"/>
      <c r="CJ75" s="410" t="n">
        <v>489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311.791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-97.0375229202037</v>
      </c>
      <c r="P76" s="414"/>
      <c r="Q76" s="414"/>
      <c r="R76" s="414"/>
      <c r="S76" s="415" t="n">
        <f aca="false">G14</f>
        <v>6117.858</v>
      </c>
      <c r="T76" s="415"/>
      <c r="U76" s="415"/>
      <c r="V76" s="415"/>
      <c r="W76" s="413" t="n">
        <f aca="false">K76*$G$73</f>
        <v>6132.42784380306</v>
      </c>
      <c r="X76" s="413"/>
      <c r="Y76" s="413"/>
      <c r="Z76" s="413"/>
      <c r="AA76" s="478" t="n">
        <f aca="false">S76-W76</f>
        <v>-14.5698438030558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-6555.82621052632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730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573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151.3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9.19473684210527</v>
      </c>
      <c r="P77" s="424"/>
      <c r="Q77" s="424"/>
      <c r="R77" s="424"/>
      <c r="S77" s="425" t="n">
        <f aca="false">I41</f>
        <v>2411</v>
      </c>
      <c r="T77" s="425"/>
      <c r="U77" s="425"/>
      <c r="V77" s="425"/>
      <c r="W77" s="336" t="n">
        <f aca="false">K77*$G$73</f>
        <v>2131.57894736842</v>
      </c>
      <c r="X77" s="336"/>
      <c r="Y77" s="336"/>
      <c r="Z77" s="336"/>
      <c r="AA77" s="479" t="n">
        <f aca="false">S77-W77</f>
        <v>279.421052631579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-1994.26315789474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14</v>
      </c>
      <c r="T2" s="29"/>
      <c r="U2" s="30" t="s">
        <v>120</v>
      </c>
      <c r="X2" s="29" t="n">
        <v>1</v>
      </c>
      <c r="Y2" s="29"/>
      <c r="Z2" s="30" t="s">
        <v>121</v>
      </c>
      <c r="AC2" s="25" t="s">
        <v>122</v>
      </c>
      <c r="AH2" s="29" t="n">
        <v>8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16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174.813</v>
      </c>
      <c r="E4" s="41"/>
      <c r="F4" s="41"/>
      <c r="G4" s="42" t="n">
        <v>3141.91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731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20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191</v>
      </c>
      <c r="AM4" s="49"/>
      <c r="AN4" s="49"/>
      <c r="AO4" s="50" t="n">
        <v>0.0416666666666667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31828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8652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15</v>
      </c>
      <c r="L5" s="55"/>
      <c r="M5" s="55"/>
      <c r="N5" s="44"/>
      <c r="O5" s="44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57"/>
      <c r="AC5" s="57"/>
      <c r="AD5" s="58" t="s">
        <v>147</v>
      </c>
      <c r="AE5" s="58"/>
      <c r="AF5" s="59" t="s">
        <v>150</v>
      </c>
      <c r="AG5" s="59"/>
      <c r="AH5" s="59"/>
      <c r="AI5" s="59"/>
      <c r="AJ5" s="60" t="n">
        <v>11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SUM('1日:16日'!ax4)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SUM('1日:16日'!bf4)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SUM('1日:16日'!bo4)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SUM('1日:16日'!bw4)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356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6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 t="s">
        <v>630</v>
      </c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732</v>
      </c>
      <c r="AG8" s="85"/>
      <c r="AH8" s="85"/>
      <c r="AI8" s="85"/>
      <c r="AJ8" s="86" t="n">
        <v>6</v>
      </c>
      <c r="AK8" s="86"/>
      <c r="AL8" s="87" t="n">
        <v>20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252</v>
      </c>
      <c r="BE8" s="90"/>
      <c r="BF8" s="90"/>
      <c r="BG8" s="90"/>
      <c r="BH8" s="91"/>
      <c r="BI8" s="92" t="n">
        <v>6108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 t="s">
        <v>733</v>
      </c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186.502</v>
      </c>
      <c r="E9" s="42"/>
      <c r="F9" s="42"/>
      <c r="G9" s="42" t="n">
        <v>3337.263</v>
      </c>
      <c r="H9" s="42"/>
      <c r="I9" s="42"/>
      <c r="J9" s="42"/>
      <c r="K9" s="95" t="s">
        <v>164</v>
      </c>
      <c r="L9" s="95"/>
      <c r="M9" s="95"/>
      <c r="N9" s="44" t="n">
        <v>4</v>
      </c>
      <c r="O9" s="44"/>
      <c r="P9" s="45" t="s">
        <v>632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181</v>
      </c>
      <c r="AM9" s="49"/>
      <c r="AN9" s="49"/>
      <c r="AO9" s="50" t="n">
        <v>0.0833333333333333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8</v>
      </c>
      <c r="M10" s="102"/>
      <c r="N10" s="44"/>
      <c r="O10" s="44"/>
      <c r="P10" s="56" t="s">
        <v>668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731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 t="n">
        <v>9</v>
      </c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452</v>
      </c>
      <c r="BE11" s="90"/>
      <c r="BF11" s="90"/>
      <c r="BG11" s="90"/>
      <c r="BH11" s="91"/>
      <c r="BI11" s="92" t="n">
        <v>5724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 t="s">
        <v>734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 t="n">
        <v>1</v>
      </c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8</v>
      </c>
      <c r="L13" s="110"/>
      <c r="M13" s="80" t="s">
        <v>121</v>
      </c>
      <c r="N13" s="222"/>
      <c r="O13" s="111" t="s">
        <v>158</v>
      </c>
      <c r="P13" s="82" t="s">
        <v>735</v>
      </c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361.315</v>
      </c>
      <c r="E14" s="113"/>
      <c r="F14" s="73" t="s">
        <v>173</v>
      </c>
      <c r="G14" s="113" t="n">
        <v>6479.173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25828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223112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393</v>
      </c>
      <c r="AN14" s="275"/>
      <c r="AO14" s="122" t="s">
        <v>157</v>
      </c>
      <c r="AP14" s="123" t="s">
        <v>179</v>
      </c>
      <c r="AQ14" s="123"/>
      <c r="AR14" s="124" t="n">
        <v>91.9376590330789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883</v>
      </c>
      <c r="BE14" s="90"/>
      <c r="BF14" s="90"/>
      <c r="BG14" s="90"/>
      <c r="BH14" s="91"/>
      <c r="BI14" s="92" t="n">
        <v>10507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 t="s">
        <v>736</v>
      </c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 t="s">
        <v>737</v>
      </c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8</v>
      </c>
      <c r="AI16" s="133"/>
      <c r="AJ16" s="133"/>
      <c r="AK16" s="133"/>
      <c r="AL16" s="336" t="n">
        <v>231.3</v>
      </c>
      <c r="AM16" s="336"/>
      <c r="AN16" s="336"/>
      <c r="AO16" s="336"/>
      <c r="AP16" s="135" t="n">
        <v>3820.8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 t="s">
        <v>738</v>
      </c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43</v>
      </c>
      <c r="BE17" s="90"/>
      <c r="BF17" s="90"/>
      <c r="BG17" s="90"/>
      <c r="BH17" s="91"/>
      <c r="BI17" s="92" t="n">
        <v>206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2.64</v>
      </c>
      <c r="AI18" s="140"/>
      <c r="AJ18" s="140"/>
      <c r="AK18" s="140"/>
      <c r="AL18" s="141" t="n">
        <v>130.015</v>
      </c>
      <c r="AM18" s="141"/>
      <c r="AN18" s="141"/>
      <c r="AO18" s="141"/>
      <c r="AP18" s="135" t="n">
        <v>2658.373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20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17</v>
      </c>
      <c r="AG19" s="150"/>
      <c r="AH19" s="149" t="s">
        <v>194</v>
      </c>
      <c r="AI19" s="149"/>
      <c r="AJ19" s="150" t="n">
        <v>3</v>
      </c>
      <c r="AK19" s="150"/>
      <c r="AL19" s="151" t="s">
        <v>195</v>
      </c>
      <c r="AM19" s="151"/>
      <c r="AN19" s="150" t="n">
        <v>27</v>
      </c>
      <c r="AO19" s="150"/>
      <c r="AP19" s="440" t="s">
        <v>174</v>
      </c>
      <c r="AQ19" s="440"/>
      <c r="AR19" s="441" t="n">
        <v>47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777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8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29.756</v>
      </c>
      <c r="AY22" s="166"/>
      <c r="AZ22" s="166"/>
      <c r="BA22" s="167" t="n">
        <v>177.15</v>
      </c>
      <c r="BB22" s="167"/>
      <c r="BC22" s="167"/>
      <c r="BD22" s="167"/>
      <c r="BE22" s="95" t="s">
        <v>164</v>
      </c>
      <c r="BF22" s="95"/>
      <c r="BG22" s="95"/>
      <c r="BH22" s="168" t="n">
        <v>2</v>
      </c>
      <c r="BI22" s="168"/>
      <c r="BJ22" s="169" t="s">
        <v>739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32</v>
      </c>
      <c r="CG22" s="168"/>
      <c r="CH22" s="168"/>
      <c r="CI22" s="170" t="n">
        <v>0.0972222222222222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54.7</v>
      </c>
      <c r="G23" s="172"/>
      <c r="H23" s="172"/>
      <c r="I23" s="42" t="n">
        <v>765.2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10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6"/>
      <c r="AD23" s="176"/>
      <c r="AE23" s="176"/>
      <c r="AF23" s="177"/>
      <c r="AG23" s="178"/>
      <c r="AH23" s="174"/>
      <c r="AI23" s="174"/>
      <c r="AJ23" s="174"/>
      <c r="AK23" s="174"/>
      <c r="AL23" s="174"/>
      <c r="AM23" s="174"/>
      <c r="AN23" s="443"/>
      <c r="AO23" s="179" t="n">
        <v>0.5417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8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671</v>
      </c>
      <c r="R24" s="183"/>
      <c r="S24" s="184"/>
      <c r="T24" s="183" t="s">
        <v>208</v>
      </c>
      <c r="U24" s="183"/>
      <c r="V24" s="184"/>
      <c r="W24" s="183"/>
      <c r="X24" s="183"/>
      <c r="Y24" s="185"/>
      <c r="Z24" s="183"/>
      <c r="AA24" s="239" t="s">
        <v>671</v>
      </c>
      <c r="AB24" s="183"/>
      <c r="AC24" s="184"/>
      <c r="AD24" s="183"/>
      <c r="AE24" s="183"/>
      <c r="AF24" s="186"/>
      <c r="AG24" s="187" t="s">
        <v>334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674</v>
      </c>
      <c r="R26" s="183"/>
      <c r="S26" s="183"/>
      <c r="T26" s="183" t="s">
        <v>222</v>
      </c>
      <c r="U26" s="183"/>
      <c r="V26" s="183"/>
      <c r="W26" s="183"/>
      <c r="X26" s="183"/>
      <c r="Y26" s="185"/>
      <c r="Z26" s="183"/>
      <c r="AA26" s="183" t="s">
        <v>710</v>
      </c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8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/>
      <c r="T27" s="183" t="s">
        <v>212</v>
      </c>
      <c r="U27" s="183"/>
      <c r="V27" s="183"/>
      <c r="W27" s="183"/>
      <c r="X27" s="183"/>
      <c r="Y27" s="185"/>
      <c r="Z27" s="183"/>
      <c r="AA27" s="183" t="s">
        <v>212</v>
      </c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7452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26071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39.085</v>
      </c>
      <c r="CI27" s="202"/>
      <c r="CJ27" s="203" t="s">
        <v>215</v>
      </c>
      <c r="CK27" s="203"/>
      <c r="CL27" s="123" t="n">
        <v>76.1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/>
      <c r="T28" s="183" t="s">
        <v>237</v>
      </c>
      <c r="U28" s="210"/>
      <c r="V28" s="183" t="s">
        <v>740</v>
      </c>
      <c r="W28" s="210"/>
      <c r="X28" s="183"/>
      <c r="Y28" s="185"/>
      <c r="Z28" s="210"/>
      <c r="AA28" s="210" t="s">
        <v>237</v>
      </c>
      <c r="AB28" s="210"/>
      <c r="AC28" s="183"/>
      <c r="AD28" s="210"/>
      <c r="AE28" s="210" t="s">
        <v>741</v>
      </c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742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523</v>
      </c>
      <c r="CA28" s="59"/>
      <c r="CB28" s="59"/>
      <c r="CC28" s="59"/>
      <c r="CD28" s="60" t="n">
        <v>11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72.7</v>
      </c>
      <c r="G29" s="172"/>
      <c r="H29" s="172"/>
      <c r="I29" s="42" t="n">
        <v>1188.9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12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0.2743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29.756</v>
      </c>
      <c r="CG29" s="218"/>
      <c r="CH29" s="218"/>
      <c r="CI29" s="218"/>
      <c r="CJ29" s="219" t="n">
        <v>177.15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214</v>
      </c>
      <c r="M30" s="181"/>
      <c r="N30" s="181"/>
      <c r="O30" s="44"/>
      <c r="P30" s="44"/>
      <c r="Q30" s="185" t="s">
        <v>208</v>
      </c>
      <c r="R30" s="183"/>
      <c r="S30" s="183"/>
      <c r="T30" s="183" t="s">
        <v>208</v>
      </c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671</v>
      </c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6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222</v>
      </c>
      <c r="R32" s="183"/>
      <c r="S32" s="183"/>
      <c r="T32" s="183" t="s">
        <v>336</v>
      </c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 t="s">
        <v>710</v>
      </c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 t="s">
        <v>224</v>
      </c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 t="s">
        <v>224</v>
      </c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 t="s">
        <v>225</v>
      </c>
      <c r="U34" s="210"/>
      <c r="V34" s="210"/>
      <c r="W34" s="210" t="s">
        <v>338</v>
      </c>
      <c r="X34" s="224"/>
      <c r="Y34" s="209"/>
      <c r="Z34" s="210"/>
      <c r="AA34" s="210"/>
      <c r="AB34" s="210"/>
      <c r="AC34" s="210"/>
      <c r="AD34" s="210"/>
      <c r="AE34" s="210" t="s">
        <v>338</v>
      </c>
      <c r="AF34" s="224"/>
      <c r="AG34" s="209" t="s">
        <v>225</v>
      </c>
      <c r="AH34" s="210"/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44.7</v>
      </c>
      <c r="G35" s="172"/>
      <c r="H35" s="172"/>
      <c r="I35" s="42" t="n">
        <v>629</v>
      </c>
      <c r="J35" s="42"/>
      <c r="K35" s="42"/>
      <c r="L35" s="228" t="s">
        <v>175</v>
      </c>
      <c r="M35" s="228"/>
      <c r="N35" s="228"/>
      <c r="O35" s="44" t="n">
        <v>2</v>
      </c>
      <c r="P35" s="44" t="n">
        <v>13</v>
      </c>
      <c r="Q35" s="215"/>
      <c r="R35" s="216"/>
      <c r="S35" s="216" t="s">
        <v>206</v>
      </c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 t="s">
        <v>206</v>
      </c>
      <c r="AJ35" s="216"/>
      <c r="AK35" s="216"/>
      <c r="AL35" s="216"/>
      <c r="AM35" s="216"/>
      <c r="AN35" s="216"/>
      <c r="AO35" s="179" t="n">
        <v>0.4201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128.154</v>
      </c>
      <c r="BA35" s="42"/>
      <c r="BB35" s="42"/>
      <c r="BC35" s="42" t="n">
        <v>731.435</v>
      </c>
      <c r="BD35" s="42"/>
      <c r="BE35" s="42"/>
      <c r="BF35" s="232" t="s">
        <v>231</v>
      </c>
      <c r="BG35" s="232"/>
      <c r="BH35" s="232"/>
      <c r="BI35" s="168" t="n">
        <v>3</v>
      </c>
      <c r="BJ35" s="168" t="n">
        <v>4</v>
      </c>
      <c r="BK35" s="483"/>
      <c r="BL35" s="459"/>
      <c r="BM35" s="459"/>
      <c r="BN35" s="459"/>
      <c r="BO35" s="459" t="s">
        <v>376</v>
      </c>
      <c r="BP35" s="216"/>
      <c r="BQ35" s="459"/>
      <c r="BR35" s="459"/>
      <c r="BS35" s="458"/>
      <c r="BT35" s="459" t="s">
        <v>376</v>
      </c>
      <c r="BU35" s="459"/>
      <c r="BV35" s="216"/>
      <c r="BW35" s="459" t="s">
        <v>602</v>
      </c>
      <c r="BX35" s="459"/>
      <c r="BY35" s="459"/>
      <c r="BZ35" s="476" t="s">
        <v>206</v>
      </c>
      <c r="CA35" s="458"/>
      <c r="CB35" s="459" t="s">
        <v>376</v>
      </c>
      <c r="CC35" s="459"/>
      <c r="CD35" s="459"/>
      <c r="CE35" s="216"/>
      <c r="CF35" s="459"/>
      <c r="CG35" s="459" t="s">
        <v>206</v>
      </c>
      <c r="CH35" s="476"/>
      <c r="CI35" s="179" t="n">
        <v>0.326388888888889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5" t="s">
        <v>208</v>
      </c>
      <c r="R36" s="183"/>
      <c r="S36" s="239" t="s">
        <v>671</v>
      </c>
      <c r="T36" s="183"/>
      <c r="U36" s="183"/>
      <c r="V36" s="239" t="s">
        <v>671</v>
      </c>
      <c r="W36" s="238"/>
      <c r="X36" s="186"/>
      <c r="Y36" s="185"/>
      <c r="Z36" s="183"/>
      <c r="AA36" s="183"/>
      <c r="AB36" s="183" t="s">
        <v>208</v>
      </c>
      <c r="AC36" s="183"/>
      <c r="AD36" s="184"/>
      <c r="AE36" s="183"/>
      <c r="AF36" s="186"/>
      <c r="AG36" s="185"/>
      <c r="AH36" s="183"/>
      <c r="AI36" s="239" t="s">
        <v>671</v>
      </c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53</v>
      </c>
      <c r="BG36" s="240"/>
      <c r="BH36" s="240"/>
      <c r="BI36" s="168"/>
      <c r="BJ36" s="168"/>
      <c r="BK36" s="456" t="s">
        <v>743</v>
      </c>
      <c r="BL36" s="183"/>
      <c r="BM36" s="183"/>
      <c r="BN36" s="183"/>
      <c r="BO36" s="183" t="s">
        <v>744</v>
      </c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 t="s">
        <v>745</v>
      </c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746</v>
      </c>
      <c r="BL37" s="183"/>
      <c r="BM37" s="183"/>
      <c r="BN37" s="183"/>
      <c r="BO37" s="239" t="s">
        <v>747</v>
      </c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239" t="s">
        <v>748</v>
      </c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222</v>
      </c>
      <c r="R38" s="183"/>
      <c r="S38" s="183" t="s">
        <v>672</v>
      </c>
      <c r="T38" s="183"/>
      <c r="U38" s="183"/>
      <c r="V38" s="183" t="s">
        <v>710</v>
      </c>
      <c r="W38" s="183"/>
      <c r="X38" s="186"/>
      <c r="Y38" s="185"/>
      <c r="Z38" s="183"/>
      <c r="AA38" s="183"/>
      <c r="AB38" s="183" t="s">
        <v>222</v>
      </c>
      <c r="AC38" s="183"/>
      <c r="AD38" s="183"/>
      <c r="AE38" s="183"/>
      <c r="AF38" s="183"/>
      <c r="AG38" s="185"/>
      <c r="AH38" s="183"/>
      <c r="AI38" s="183" t="s">
        <v>674</v>
      </c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 t="s">
        <v>383</v>
      </c>
      <c r="BL38" s="183"/>
      <c r="BM38" s="183"/>
      <c r="BN38" s="183"/>
      <c r="BO38" s="183" t="s">
        <v>383</v>
      </c>
      <c r="BP38" s="183"/>
      <c r="BQ38" s="183"/>
      <c r="BR38" s="183"/>
      <c r="BS38" s="185"/>
      <c r="BT38" s="183"/>
      <c r="BU38" s="183"/>
      <c r="BV38" s="183"/>
      <c r="BW38" s="239" t="s">
        <v>609</v>
      </c>
      <c r="BX38" s="183"/>
      <c r="BY38" s="183"/>
      <c r="BZ38" s="186"/>
      <c r="CA38" s="185"/>
      <c r="CB38" s="183"/>
      <c r="CC38" s="183"/>
      <c r="CD38" s="183"/>
      <c r="CE38" s="183"/>
      <c r="CF38" s="239" t="s">
        <v>609</v>
      </c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 t="s">
        <v>212</v>
      </c>
      <c r="T39" s="183"/>
      <c r="U39" s="183"/>
      <c r="V39" s="183" t="s">
        <v>212</v>
      </c>
      <c r="W39" s="183"/>
      <c r="X39" s="186"/>
      <c r="Y39" s="185"/>
      <c r="Z39" s="183"/>
      <c r="AA39" s="183"/>
      <c r="AB39" s="183" t="s">
        <v>212</v>
      </c>
      <c r="AC39" s="183"/>
      <c r="AD39" s="183"/>
      <c r="AE39" s="183"/>
      <c r="AF39" s="183"/>
      <c r="AG39" s="185"/>
      <c r="AH39" s="183"/>
      <c r="AI39" s="183" t="s">
        <v>749</v>
      </c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387</v>
      </c>
      <c r="BL39" s="183"/>
      <c r="BM39" s="183"/>
      <c r="BN39" s="183"/>
      <c r="BO39" s="183" t="s">
        <v>387</v>
      </c>
      <c r="BP39" s="183"/>
      <c r="BQ39" s="183"/>
      <c r="BR39" s="183"/>
      <c r="BS39" s="185"/>
      <c r="BT39" s="183"/>
      <c r="BU39" s="183"/>
      <c r="BV39" s="183"/>
      <c r="BW39" s="239" t="s">
        <v>614</v>
      </c>
      <c r="BX39" s="183"/>
      <c r="BY39" s="183"/>
      <c r="BZ39" s="186" t="s">
        <v>750</v>
      </c>
      <c r="CA39" s="185"/>
      <c r="CB39" s="183" t="s">
        <v>750</v>
      </c>
      <c r="CC39" s="183"/>
      <c r="CD39" s="183"/>
      <c r="CE39" s="183"/>
      <c r="CF39" s="239" t="s">
        <v>614</v>
      </c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 t="s">
        <v>459</v>
      </c>
      <c r="T40" s="210"/>
      <c r="U40" s="183"/>
      <c r="V40" s="210" t="s">
        <v>459</v>
      </c>
      <c r="W40" s="210" t="s">
        <v>238</v>
      </c>
      <c r="X40" s="224"/>
      <c r="Y40" s="209"/>
      <c r="Z40" s="210"/>
      <c r="AA40" s="210"/>
      <c r="AB40" s="183" t="s">
        <v>459</v>
      </c>
      <c r="AC40" s="210"/>
      <c r="AD40" s="210" t="s">
        <v>751</v>
      </c>
      <c r="AE40" s="210"/>
      <c r="AF40" s="183"/>
      <c r="AG40" s="209"/>
      <c r="AH40" s="210"/>
      <c r="AI40" s="210" t="s">
        <v>459</v>
      </c>
      <c r="AJ40" s="183"/>
      <c r="AK40" s="210"/>
      <c r="AL40" s="210"/>
      <c r="AM40" s="210" t="s">
        <v>239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172.1</v>
      </c>
      <c r="G41" s="247"/>
      <c r="H41" s="247"/>
      <c r="I41" s="247" t="n">
        <v>2583.1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1200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35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752</v>
      </c>
      <c r="K43" s="265"/>
      <c r="L43" s="265"/>
      <c r="M43" s="265"/>
      <c r="N43" s="265"/>
      <c r="O43" s="265" t="s">
        <v>753</v>
      </c>
      <c r="P43" s="265"/>
      <c r="Q43" s="265"/>
      <c r="R43" s="265"/>
      <c r="S43" s="265"/>
      <c r="T43" s="265"/>
      <c r="U43" s="266" t="n">
        <v>140</v>
      </c>
      <c r="V43" s="266"/>
      <c r="W43" s="266"/>
      <c r="X43" s="266"/>
      <c r="Y43" s="266" t="n">
        <v>1</v>
      </c>
      <c r="Z43" s="266"/>
      <c r="AA43" s="266"/>
      <c r="AB43" s="266" t="n">
        <v>1</v>
      </c>
      <c r="AC43" s="266"/>
      <c r="AD43" s="266"/>
      <c r="AE43" s="266" t="n">
        <v>1</v>
      </c>
      <c r="AF43" s="266"/>
      <c r="AG43" s="266"/>
      <c r="AH43" s="267" t="n">
        <v>0.0347222222222222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754</v>
      </c>
      <c r="K45" s="265"/>
      <c r="L45" s="265"/>
      <c r="M45" s="265"/>
      <c r="N45" s="265"/>
      <c r="O45" s="265" t="s">
        <v>755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1</v>
      </c>
      <c r="AC45" s="266"/>
      <c r="AD45" s="266"/>
      <c r="AE45" s="266" t="n">
        <v>1</v>
      </c>
      <c r="AF45" s="266"/>
      <c r="AG45" s="266"/>
      <c r="AH45" s="267" t="n">
        <v>0.145833333333333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18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128.154</v>
      </c>
      <c r="BA47" s="270"/>
      <c r="BB47" s="270"/>
      <c r="BC47" s="271" t="n">
        <v>731.435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513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 t="s">
        <v>756</v>
      </c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757</v>
      </c>
      <c r="K49" s="283"/>
      <c r="L49" s="283"/>
      <c r="M49" s="283"/>
      <c r="N49" s="283"/>
      <c r="O49" s="284" t="s">
        <v>758</v>
      </c>
      <c r="P49" s="284"/>
      <c r="Q49" s="284"/>
      <c r="R49" s="284"/>
      <c r="S49" s="284"/>
      <c r="T49" s="284"/>
      <c r="U49" s="285" t="n">
        <v>5418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2430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17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759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760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761</v>
      </c>
      <c r="BE52" s="301"/>
      <c r="BF52" s="301"/>
      <c r="BG52" s="301"/>
      <c r="BH52" s="301"/>
      <c r="BI52" s="301" t="s">
        <v>762</v>
      </c>
      <c r="BJ52" s="301"/>
      <c r="BK52" s="301"/>
      <c r="BL52" s="301"/>
      <c r="BM52" s="301"/>
      <c r="BN52" s="301"/>
      <c r="BO52" s="266" t="n">
        <v>138</v>
      </c>
      <c r="BP52" s="266"/>
      <c r="BQ52" s="266"/>
      <c r="BR52" s="266"/>
      <c r="BS52" s="266" t="n">
        <v>1</v>
      </c>
      <c r="BT52" s="266"/>
      <c r="BU52" s="266"/>
      <c r="BV52" s="266" t="n">
        <v>0</v>
      </c>
      <c r="BW52" s="266"/>
      <c r="BX52" s="266"/>
      <c r="BY52" s="266" t="n">
        <v>0</v>
      </c>
      <c r="BZ52" s="266"/>
      <c r="CA52" s="266"/>
      <c r="CB52" s="267" t="n">
        <v>0.0347222222222222</v>
      </c>
      <c r="CC52" s="267"/>
      <c r="CD52" s="267"/>
      <c r="CE52" s="267" t="n">
        <v>0.291666666666667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1677</v>
      </c>
      <c r="AW54" s="309" t="n">
        <v>19518</v>
      </c>
      <c r="AX54" s="310"/>
      <c r="AY54" s="308" t="n">
        <v>32.357125</v>
      </c>
      <c r="AZ54" s="311" t="n">
        <v>367.25475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763</v>
      </c>
      <c r="BE55" s="301"/>
      <c r="BF55" s="301"/>
      <c r="BG55" s="301"/>
      <c r="BH55" s="301"/>
      <c r="BI55" s="301" t="s">
        <v>764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0</v>
      </c>
      <c r="BW55" s="266"/>
      <c r="BX55" s="266"/>
      <c r="BY55" s="266" t="n">
        <v>1</v>
      </c>
      <c r="BZ55" s="266"/>
      <c r="CA55" s="266"/>
      <c r="CB55" s="267" t="n">
        <v>0.138888888888889</v>
      </c>
      <c r="CC55" s="267"/>
      <c r="CD55" s="267"/>
      <c r="CE55" s="267" t="n">
        <v>0.166666666666667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1157</v>
      </c>
      <c r="AW57" s="286" t="n">
        <v>3502</v>
      </c>
      <c r="AX57" s="111"/>
      <c r="AY57" s="308" t="n">
        <v>7.614</v>
      </c>
      <c r="AZ57" s="311" t="n">
        <v>50.662875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4</v>
      </c>
      <c r="C58" s="317"/>
      <c r="D58" s="317"/>
      <c r="E58" s="317"/>
      <c r="F58" s="318" t="n">
        <v>274</v>
      </c>
      <c r="G58" s="318"/>
      <c r="H58" s="318"/>
      <c r="I58" s="318"/>
      <c r="J58" s="42" t="n">
        <v>1.45985401459854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765</v>
      </c>
      <c r="BE58" s="301"/>
      <c r="BF58" s="301"/>
      <c r="BG58" s="301"/>
      <c r="BH58" s="301"/>
      <c r="BI58" s="301" t="s">
        <v>766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279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200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767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9</v>
      </c>
      <c r="H65" s="93"/>
      <c r="I65" s="93"/>
      <c r="J65" s="322" t="s">
        <v>157</v>
      </c>
      <c r="K65" s="341" t="n">
        <v>99</v>
      </c>
      <c r="L65" s="341"/>
      <c r="M65" s="341"/>
      <c r="N65" s="341"/>
      <c r="O65" s="322" t="s">
        <v>157</v>
      </c>
      <c r="P65" s="43" t="n">
        <v>118</v>
      </c>
      <c r="Q65" s="43"/>
      <c r="R65" s="43"/>
      <c r="S65" s="43"/>
      <c r="T65" s="43" t="n">
        <v>149</v>
      </c>
      <c r="U65" s="43"/>
      <c r="V65" s="43"/>
      <c r="W65" s="43"/>
      <c r="X65" s="342" t="s">
        <v>145</v>
      </c>
      <c r="Y65" s="343" t="n">
        <v>10</v>
      </c>
      <c r="Z65" s="343"/>
      <c r="AA65" s="343"/>
      <c r="AB65" s="343"/>
      <c r="AC65" s="344" t="s">
        <v>261</v>
      </c>
      <c r="AD65" s="342" t="s">
        <v>145</v>
      </c>
      <c r="AE65" s="345" t="n">
        <v>6000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15</v>
      </c>
      <c r="AW65" s="347"/>
      <c r="AX65" s="347"/>
      <c r="AY65" s="347"/>
      <c r="AZ65" s="348" t="n">
        <v>216</v>
      </c>
      <c r="BA65" s="348"/>
      <c r="BB65" s="348"/>
      <c r="BC65" s="348"/>
      <c r="BD65" s="349" t="n">
        <v>6.94444444444445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0</v>
      </c>
      <c r="AL66" s="350"/>
      <c r="AM66" s="350"/>
      <c r="AN66" s="350"/>
      <c r="AO66" s="350"/>
      <c r="AP66" s="351" t="n">
        <v>378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429</v>
      </c>
      <c r="BI66" s="324"/>
      <c r="BJ66" s="324"/>
      <c r="BK66" s="324"/>
      <c r="BL66" s="324"/>
      <c r="BM66" s="324"/>
      <c r="BN66" s="324"/>
      <c r="BO66" s="325" t="n">
        <v>4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7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 t="s">
        <v>348</v>
      </c>
      <c r="BI67" s="328"/>
      <c r="BJ67" s="328"/>
      <c r="BK67" s="328"/>
      <c r="BL67" s="328"/>
      <c r="BM67" s="328"/>
      <c r="BN67" s="328"/>
      <c r="BO67" s="329" t="n">
        <v>2</v>
      </c>
      <c r="BP67" s="328"/>
      <c r="BQ67" s="328"/>
      <c r="BR67" s="328"/>
      <c r="BS67" s="328"/>
      <c r="BT67" s="328"/>
      <c r="BU67" s="328"/>
      <c r="BV67" s="328"/>
      <c r="BW67" s="330"/>
      <c r="BX67" s="328" t="s">
        <v>349</v>
      </c>
      <c r="BY67" s="328"/>
      <c r="BZ67" s="328"/>
      <c r="CA67" s="328"/>
      <c r="CB67" s="328"/>
      <c r="CC67" s="328"/>
      <c r="CD67" s="328"/>
      <c r="CE67" s="328"/>
      <c r="CF67" s="329" t="n">
        <v>2</v>
      </c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161</v>
      </c>
      <c r="Z68" s="354"/>
      <c r="AA68" s="354"/>
      <c r="AB68" s="354"/>
      <c r="AC68" s="355" t="s">
        <v>261</v>
      </c>
      <c r="AD68" s="353" t="s">
        <v>129</v>
      </c>
      <c r="AE68" s="356" t="n">
        <v>96600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185</v>
      </c>
      <c r="AL69" s="360"/>
      <c r="AM69" s="360"/>
      <c r="AN69" s="360"/>
      <c r="AO69" s="360"/>
      <c r="AP69" s="361" t="n">
        <v>2628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0</v>
      </c>
      <c r="BF72" s="372"/>
      <c r="BG72" s="372"/>
      <c r="BH72" s="372"/>
      <c r="BI72" s="373" t="s">
        <v>157</v>
      </c>
      <c r="BJ72" s="374" t="n">
        <v>114</v>
      </c>
      <c r="BK72" s="374"/>
      <c r="BL72" s="374"/>
      <c r="BM72" s="375" t="s">
        <v>261</v>
      </c>
      <c r="BN72" s="374" t="n">
        <v>126</v>
      </c>
      <c r="BO72" s="374"/>
      <c r="BP72" s="374"/>
      <c r="BQ72" s="375" t="s">
        <v>261</v>
      </c>
      <c r="BR72" s="376" t="s">
        <v>145</v>
      </c>
      <c r="BS72" s="377" t="n">
        <v>2</v>
      </c>
      <c r="BT72" s="377"/>
      <c r="BU72" s="377"/>
      <c r="BV72" s="377"/>
      <c r="BW72" s="378" t="s">
        <v>261</v>
      </c>
      <c r="BX72" s="376" t="s">
        <v>145</v>
      </c>
      <c r="BY72" s="379" t="n">
        <v>1200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16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13</v>
      </c>
      <c r="CF73" s="388"/>
      <c r="CG73" s="388"/>
      <c r="CH73" s="388"/>
      <c r="CI73" s="388"/>
      <c r="CJ73" s="389" t="n">
        <v>207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12</v>
      </c>
      <c r="BT74" s="398"/>
      <c r="BU74" s="398"/>
      <c r="BV74" s="398"/>
      <c r="BW74" s="399" t="s">
        <v>261</v>
      </c>
      <c r="BX74" s="397" t="s">
        <v>129</v>
      </c>
      <c r="BY74" s="398" t="n">
        <v>7200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128.154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17.1765563909774</v>
      </c>
      <c r="P75" s="404"/>
      <c r="Q75" s="404"/>
      <c r="R75" s="404"/>
      <c r="S75" s="405" t="n">
        <f aca="false">BC47</f>
        <v>731.435</v>
      </c>
      <c r="T75" s="405"/>
      <c r="U75" s="405"/>
      <c r="V75" s="405"/>
      <c r="W75" s="403" t="n">
        <f aca="false">K75*($G$73-10)</f>
        <v>665.864661654135</v>
      </c>
      <c r="X75" s="403"/>
      <c r="Y75" s="403"/>
      <c r="Z75" s="403"/>
      <c r="AA75" s="477" t="n">
        <f aca="false">S75-W75</f>
        <v>65.5703383458646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-1599.09131578947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62</v>
      </c>
      <c r="CF75" s="381"/>
      <c r="CG75" s="381"/>
      <c r="CH75" s="381"/>
      <c r="CI75" s="381"/>
      <c r="CJ75" s="410" t="n">
        <v>551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361.315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-47.5135229202037</v>
      </c>
      <c r="P76" s="414"/>
      <c r="Q76" s="414"/>
      <c r="R76" s="414"/>
      <c r="S76" s="415" t="n">
        <f aca="false">G14</f>
        <v>6479.173</v>
      </c>
      <c r="T76" s="415"/>
      <c r="U76" s="415"/>
      <c r="V76" s="415"/>
      <c r="W76" s="413" t="n">
        <f aca="false">K76*$G$73</f>
        <v>6541.25636672326</v>
      </c>
      <c r="X76" s="413"/>
      <c r="Y76" s="413"/>
      <c r="Z76" s="413"/>
      <c r="AA76" s="478" t="n">
        <f aca="false">S76-W76</f>
        <v>-62.0833667232591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-6194.51121052632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768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769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172.1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29.9947368421053</v>
      </c>
      <c r="P77" s="424"/>
      <c r="Q77" s="424"/>
      <c r="R77" s="424"/>
      <c r="S77" s="425" t="n">
        <f aca="false">I41</f>
        <v>2583.1</v>
      </c>
      <c r="T77" s="425"/>
      <c r="U77" s="425"/>
      <c r="V77" s="425"/>
      <c r="W77" s="336" t="n">
        <f aca="false">K77*$G$73</f>
        <v>2273.68421052632</v>
      </c>
      <c r="X77" s="336"/>
      <c r="Y77" s="336"/>
      <c r="Z77" s="336"/>
      <c r="AA77" s="479" t="n">
        <f aca="false">S77-W77</f>
        <v>309.415789473684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-1822.16315789474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16" activeCellId="0" sqref="F1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16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13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17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165.369</v>
      </c>
      <c r="E4" s="41"/>
      <c r="F4" s="41"/>
      <c r="G4" s="42" t="n">
        <v>3307.279</v>
      </c>
      <c r="H4" s="42"/>
      <c r="I4" s="42"/>
      <c r="J4" s="42"/>
      <c r="K4" s="43" t="s">
        <v>141</v>
      </c>
      <c r="L4" s="43"/>
      <c r="M4" s="43"/>
      <c r="N4" s="44" t="n">
        <v>4</v>
      </c>
      <c r="O4" s="44"/>
      <c r="P4" s="45" t="s">
        <v>770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5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211</v>
      </c>
      <c r="AM4" s="49"/>
      <c r="AN4" s="49"/>
      <c r="AO4" s="50" t="n">
        <v>0.111111111111111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25660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7586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16</v>
      </c>
      <c r="L5" s="55"/>
      <c r="M5" s="55"/>
      <c r="N5" s="44"/>
      <c r="O5" s="44"/>
      <c r="P5" s="56" t="s">
        <v>731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  <c r="AC5" s="57"/>
      <c r="AD5" s="58" t="s">
        <v>147</v>
      </c>
      <c r="AE5" s="58"/>
      <c r="AF5" s="59" t="s">
        <v>771</v>
      </c>
      <c r="AG5" s="59"/>
      <c r="AH5" s="59"/>
      <c r="AI5" s="59"/>
      <c r="AJ5" s="60" t="n">
        <v>10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SUM('1日:17日'!ax4)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SUM('1日:17日'!bf4)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SUM('1日:17日'!bo4)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SUM('1日:17日'!bw4)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772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15</v>
      </c>
      <c r="AC6" s="57"/>
      <c r="AD6" s="64" t="s">
        <v>149</v>
      </c>
      <c r="AE6" s="64"/>
      <c r="AF6" s="467" t="s">
        <v>193</v>
      </c>
      <c r="AG6" s="467"/>
      <c r="AH6" s="467"/>
      <c r="AI6" s="467"/>
      <c r="AJ6" s="66" t="n">
        <v>8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7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773</v>
      </c>
      <c r="AG8" s="436"/>
      <c r="AH8" s="436"/>
      <c r="AI8" s="436"/>
      <c r="AJ8" s="86" t="n">
        <v>17</v>
      </c>
      <c r="AK8" s="86"/>
      <c r="AL8" s="87" t="n">
        <v>20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661</v>
      </c>
      <c r="BE8" s="90"/>
      <c r="BF8" s="90"/>
      <c r="BG8" s="90"/>
      <c r="BH8" s="91"/>
      <c r="BI8" s="92" t="n">
        <v>6769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151.061</v>
      </c>
      <c r="E9" s="42"/>
      <c r="F9" s="42"/>
      <c r="G9" s="42" t="n">
        <v>3488.324</v>
      </c>
      <c r="H9" s="42"/>
      <c r="I9" s="42"/>
      <c r="J9" s="42"/>
      <c r="K9" s="95" t="s">
        <v>164</v>
      </c>
      <c r="L9" s="95"/>
      <c r="M9" s="95"/>
      <c r="N9" s="44" t="n">
        <v>3</v>
      </c>
      <c r="O9" s="44"/>
      <c r="P9" s="45" t="s">
        <v>772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22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203</v>
      </c>
      <c r="AM9" s="49"/>
      <c r="AN9" s="49"/>
      <c r="AO9" s="50" t="n">
        <v>0.0659722222222222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13</v>
      </c>
      <c r="M10" s="102"/>
      <c r="N10" s="44"/>
      <c r="O10" s="44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540</v>
      </c>
      <c r="BE11" s="90"/>
      <c r="BF11" s="90"/>
      <c r="BG11" s="90"/>
      <c r="BH11" s="91"/>
      <c r="BI11" s="92" t="n">
        <v>6264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13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22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316.43</v>
      </c>
      <c r="E14" s="113"/>
      <c r="F14" s="73" t="s">
        <v>173</v>
      </c>
      <c r="G14" s="113" t="n">
        <v>6795.603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21460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244572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344</v>
      </c>
      <c r="AN14" s="275"/>
      <c r="AO14" s="122" t="s">
        <v>157</v>
      </c>
      <c r="AP14" s="123" t="s">
        <v>179</v>
      </c>
      <c r="AQ14" s="123"/>
      <c r="AR14" s="124" t="n">
        <v>91.9854651162791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951</v>
      </c>
      <c r="BE14" s="90"/>
      <c r="BF14" s="90"/>
      <c r="BG14" s="90"/>
      <c r="BH14" s="91"/>
      <c r="BI14" s="92" t="n">
        <v>11458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8</v>
      </c>
      <c r="AI16" s="133"/>
      <c r="AJ16" s="133"/>
      <c r="AK16" s="133"/>
      <c r="AL16" s="336" t="n">
        <v>316.4</v>
      </c>
      <c r="AM16" s="336"/>
      <c r="AN16" s="336"/>
      <c r="AO16" s="336"/>
      <c r="AP16" s="135" t="n">
        <v>4137.2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46</v>
      </c>
      <c r="BE17" s="90"/>
      <c r="BF17" s="90"/>
      <c r="BG17" s="90"/>
      <c r="BH17" s="91"/>
      <c r="BI17" s="92" t="n">
        <v>252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0.0299999999999727</v>
      </c>
      <c r="AM18" s="141"/>
      <c r="AN18" s="141"/>
      <c r="AO18" s="141"/>
      <c r="AP18" s="135" t="n">
        <v>2658.403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15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16</v>
      </c>
      <c r="AG19" s="150"/>
      <c r="AH19" s="149" t="s">
        <v>194</v>
      </c>
      <c r="AI19" s="149"/>
      <c r="AJ19" s="150" t="n">
        <v>4</v>
      </c>
      <c r="AK19" s="150"/>
      <c r="AL19" s="151" t="s">
        <v>195</v>
      </c>
      <c r="AM19" s="151"/>
      <c r="AN19" s="150" t="n">
        <v>29</v>
      </c>
      <c r="AO19" s="150"/>
      <c r="AP19" s="440" t="s">
        <v>174</v>
      </c>
      <c r="AQ19" s="440"/>
      <c r="AR19" s="441" t="n">
        <v>49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826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9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26.575</v>
      </c>
      <c r="AY22" s="166"/>
      <c r="AZ22" s="166"/>
      <c r="BA22" s="167" t="n">
        <v>203.725</v>
      </c>
      <c r="BB22" s="167"/>
      <c r="BC22" s="167"/>
      <c r="BD22" s="167"/>
      <c r="BE22" s="95" t="s">
        <v>164</v>
      </c>
      <c r="BF22" s="95"/>
      <c r="BG22" s="95"/>
      <c r="BH22" s="168" t="n">
        <v>2</v>
      </c>
      <c r="BI22" s="168"/>
      <c r="BJ22" s="169" t="s">
        <v>739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39</v>
      </c>
      <c r="CG22" s="168"/>
      <c r="CH22" s="168"/>
      <c r="CI22" s="170" t="n">
        <v>0.0555555555555556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65.7</v>
      </c>
      <c r="G23" s="172"/>
      <c r="H23" s="172"/>
      <c r="I23" s="42" t="n">
        <v>831</v>
      </c>
      <c r="J23" s="42"/>
      <c r="K23" s="42"/>
      <c r="L23" s="112" t="s">
        <v>205</v>
      </c>
      <c r="M23" s="112"/>
      <c r="N23" s="112"/>
      <c r="O23" s="44" t="n">
        <v>4</v>
      </c>
      <c r="P23" s="44" t="n">
        <v>11</v>
      </c>
      <c r="Q23" s="297"/>
      <c r="R23" s="176"/>
      <c r="S23" s="176" t="s">
        <v>206</v>
      </c>
      <c r="T23" s="176"/>
      <c r="U23" s="176"/>
      <c r="V23" s="176"/>
      <c r="W23" s="176"/>
      <c r="X23" s="176"/>
      <c r="Y23" s="175"/>
      <c r="Z23" s="176" t="s">
        <v>206</v>
      </c>
      <c r="AA23" s="176"/>
      <c r="AB23" s="176"/>
      <c r="AC23" s="176"/>
      <c r="AD23" s="176" t="s">
        <v>206</v>
      </c>
      <c r="AE23" s="176"/>
      <c r="AF23" s="177"/>
      <c r="AG23" s="175"/>
      <c r="AH23" s="176"/>
      <c r="AI23" s="176"/>
      <c r="AJ23" s="176"/>
      <c r="AK23" s="176"/>
      <c r="AL23" s="176" t="s">
        <v>206</v>
      </c>
      <c r="AM23" s="176"/>
      <c r="AN23" s="177"/>
      <c r="AO23" s="179" t="n">
        <v>0.4688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9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601</v>
      </c>
      <c r="CA23" s="59"/>
      <c r="CB23" s="59"/>
      <c r="CC23" s="59"/>
      <c r="CD23" s="60" t="n">
        <v>2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671</v>
      </c>
      <c r="R24" s="183"/>
      <c r="S24" s="457" t="s">
        <v>671</v>
      </c>
      <c r="T24" s="183"/>
      <c r="U24" s="183"/>
      <c r="V24" s="184" t="s">
        <v>208</v>
      </c>
      <c r="W24" s="183"/>
      <c r="X24" s="183"/>
      <c r="Y24" s="185"/>
      <c r="Z24" s="239" t="s">
        <v>671</v>
      </c>
      <c r="AA24" s="183"/>
      <c r="AB24" s="183"/>
      <c r="AC24" s="184"/>
      <c r="AD24" s="183" t="s">
        <v>208</v>
      </c>
      <c r="AE24" s="183"/>
      <c r="AF24" s="186"/>
      <c r="AG24" s="185"/>
      <c r="AH24" s="183"/>
      <c r="AI24" s="183"/>
      <c r="AJ24" s="184"/>
      <c r="AK24" s="183"/>
      <c r="AL24" s="457" t="s">
        <v>671</v>
      </c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710</v>
      </c>
      <c r="R26" s="183"/>
      <c r="S26" s="183" t="s">
        <v>674</v>
      </c>
      <c r="T26" s="183"/>
      <c r="U26" s="183"/>
      <c r="V26" s="183" t="s">
        <v>336</v>
      </c>
      <c r="W26" s="183"/>
      <c r="X26" s="183"/>
      <c r="Y26" s="185"/>
      <c r="Z26" s="183" t="s">
        <v>674</v>
      </c>
      <c r="AA26" s="183"/>
      <c r="AB26" s="183"/>
      <c r="AC26" s="183"/>
      <c r="AD26" s="183" t="s">
        <v>336</v>
      </c>
      <c r="AE26" s="183"/>
      <c r="AF26" s="186"/>
      <c r="AG26" s="185"/>
      <c r="AH26" s="183"/>
      <c r="AI26" s="183"/>
      <c r="AJ26" s="183"/>
      <c r="AK26" s="183"/>
      <c r="AL26" s="183" t="s">
        <v>710</v>
      </c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9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 t="s">
        <v>213</v>
      </c>
      <c r="T27" s="183"/>
      <c r="U27" s="183"/>
      <c r="V27" s="183" t="s">
        <v>213</v>
      </c>
      <c r="W27" s="183"/>
      <c r="X27" s="183"/>
      <c r="Y27" s="185"/>
      <c r="Z27" s="183" t="s">
        <v>212</v>
      </c>
      <c r="AA27" s="183"/>
      <c r="AB27" s="183"/>
      <c r="AC27" s="183"/>
      <c r="AD27" s="183" t="s">
        <v>224</v>
      </c>
      <c r="AE27" s="183"/>
      <c r="AF27" s="186"/>
      <c r="AG27" s="185"/>
      <c r="AH27" s="183"/>
      <c r="AI27" s="183"/>
      <c r="AJ27" s="183"/>
      <c r="AK27" s="183"/>
      <c r="AL27" s="484" t="s">
        <v>774</v>
      </c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3974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30045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31.715</v>
      </c>
      <c r="CI27" s="202"/>
      <c r="CJ27" s="203" t="s">
        <v>215</v>
      </c>
      <c r="CK27" s="203"/>
      <c r="CL27" s="123" t="n">
        <v>83.8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 t="s">
        <v>237</v>
      </c>
      <c r="T28" s="183"/>
      <c r="U28" s="210"/>
      <c r="V28" s="183" t="s">
        <v>237</v>
      </c>
      <c r="W28" s="210" t="s">
        <v>775</v>
      </c>
      <c r="X28" s="183"/>
      <c r="Y28" s="185"/>
      <c r="Z28" s="210" t="s">
        <v>216</v>
      </c>
      <c r="AA28" s="210"/>
      <c r="AB28" s="210"/>
      <c r="AC28" s="183"/>
      <c r="AD28" s="210" t="s">
        <v>216</v>
      </c>
      <c r="AE28" s="210" t="s">
        <v>415</v>
      </c>
      <c r="AF28" s="210"/>
      <c r="AG28" s="185"/>
      <c r="AH28" s="210"/>
      <c r="AI28" s="210"/>
      <c r="AJ28" s="183"/>
      <c r="AK28" s="210"/>
      <c r="AL28" s="183" t="s">
        <v>237</v>
      </c>
      <c r="AM28" s="210" t="s">
        <v>415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523</v>
      </c>
      <c r="CA28" s="59"/>
      <c r="CB28" s="59"/>
      <c r="CC28" s="59"/>
      <c r="CD28" s="60" t="n">
        <v>5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22.3</v>
      </c>
      <c r="G29" s="172"/>
      <c r="H29" s="172"/>
      <c r="I29" s="42" t="n">
        <v>1211.2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4</v>
      </c>
      <c r="Q29" s="215"/>
      <c r="R29" s="216"/>
      <c r="S29" s="216"/>
      <c r="T29" s="216"/>
      <c r="U29" s="216"/>
      <c r="V29" s="216"/>
      <c r="W29" s="216" t="s">
        <v>206</v>
      </c>
      <c r="X29" s="217"/>
      <c r="Y29" s="229"/>
      <c r="Z29" s="230"/>
      <c r="AA29" s="230"/>
      <c r="AB29" s="230"/>
      <c r="AC29" s="230"/>
      <c r="AD29" s="230"/>
      <c r="AE29" s="230"/>
      <c r="AF29" s="231"/>
      <c r="AG29" s="229"/>
      <c r="AH29" s="230"/>
      <c r="AI29" s="230"/>
      <c r="AJ29" s="230"/>
      <c r="AK29" s="230"/>
      <c r="AL29" s="230"/>
      <c r="AM29" s="230"/>
      <c r="AN29" s="231"/>
      <c r="AO29" s="179" t="n">
        <v>0.7917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26.575</v>
      </c>
      <c r="CG29" s="218"/>
      <c r="CH29" s="218"/>
      <c r="CI29" s="218"/>
      <c r="CJ29" s="219" t="n">
        <v>203.725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89</v>
      </c>
      <c r="M30" s="181"/>
      <c r="N30" s="181"/>
      <c r="O30" s="44"/>
      <c r="P30" s="44"/>
      <c r="Q30" s="187" t="s">
        <v>671</v>
      </c>
      <c r="R30" s="183"/>
      <c r="S30" s="239" t="s">
        <v>671</v>
      </c>
      <c r="T30" s="183"/>
      <c r="U30" s="183" t="s">
        <v>208</v>
      </c>
      <c r="V30" s="183"/>
      <c r="W30" s="183" t="s">
        <v>208</v>
      </c>
      <c r="X30" s="186"/>
      <c r="Y30" s="187" t="s">
        <v>436</v>
      </c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5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710</v>
      </c>
      <c r="R32" s="183"/>
      <c r="S32" s="183" t="s">
        <v>672</v>
      </c>
      <c r="T32" s="183"/>
      <c r="U32" s="183" t="s">
        <v>211</v>
      </c>
      <c r="V32" s="183"/>
      <c r="W32" s="183" t="s">
        <v>336</v>
      </c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 t="s">
        <v>224</v>
      </c>
      <c r="T33" s="183"/>
      <c r="U33" s="183" t="s">
        <v>224</v>
      </c>
      <c r="V33" s="183"/>
      <c r="W33" s="183" t="s">
        <v>749</v>
      </c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 t="s">
        <v>225</v>
      </c>
      <c r="V34" s="210"/>
      <c r="W34" s="210" t="s">
        <v>225</v>
      </c>
      <c r="X34" s="224" t="s">
        <v>390</v>
      </c>
      <c r="Y34" s="209"/>
      <c r="Z34" s="210"/>
      <c r="AA34" s="210"/>
      <c r="AB34" s="210"/>
      <c r="AC34" s="210"/>
      <c r="AD34" s="210"/>
      <c r="AE34" s="210"/>
      <c r="AF34" s="224"/>
      <c r="AG34" s="209"/>
      <c r="AH34" s="210"/>
      <c r="AI34" s="210"/>
      <c r="AJ34" s="210"/>
      <c r="AK34" s="210"/>
      <c r="AL34" s="210"/>
      <c r="AM34" s="183"/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29.1</v>
      </c>
      <c r="G35" s="172"/>
      <c r="H35" s="172"/>
      <c r="I35" s="42" t="n">
        <v>658.1</v>
      </c>
      <c r="J35" s="42"/>
      <c r="K35" s="42"/>
      <c r="L35" s="228" t="s">
        <v>175</v>
      </c>
      <c r="M35" s="228"/>
      <c r="N35" s="228"/>
      <c r="O35" s="44" t="n">
        <v>3</v>
      </c>
      <c r="P35" s="44" t="n">
        <v>9</v>
      </c>
      <c r="Q35" s="215"/>
      <c r="R35" s="216"/>
      <c r="S35" s="216"/>
      <c r="T35" s="216" t="s">
        <v>206</v>
      </c>
      <c r="U35" s="216"/>
      <c r="V35" s="216"/>
      <c r="W35" s="216" t="s">
        <v>206</v>
      </c>
      <c r="X35" s="231"/>
      <c r="Y35" s="229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 t="s">
        <v>206</v>
      </c>
      <c r="AN35" s="216"/>
      <c r="AO35" s="179" t="n">
        <v>0.4375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118.268</v>
      </c>
      <c r="BA35" s="42"/>
      <c r="BB35" s="42"/>
      <c r="BC35" s="42" t="n">
        <v>849.703</v>
      </c>
      <c r="BD35" s="42"/>
      <c r="BE35" s="42"/>
      <c r="BF35" s="232" t="s">
        <v>231</v>
      </c>
      <c r="BG35" s="232"/>
      <c r="BH35" s="232"/>
      <c r="BI35" s="168" t="n">
        <v>5</v>
      </c>
      <c r="BJ35" s="168" t="n">
        <v>3</v>
      </c>
      <c r="BK35" s="458"/>
      <c r="BL35" s="459" t="s">
        <v>376</v>
      </c>
      <c r="BM35" s="459"/>
      <c r="BN35" s="459"/>
      <c r="BO35" s="459" t="s">
        <v>206</v>
      </c>
      <c r="BP35" s="216"/>
      <c r="BQ35" s="459" t="s">
        <v>776</v>
      </c>
      <c r="BR35" s="459"/>
      <c r="BS35" s="458"/>
      <c r="BT35" s="459" t="s">
        <v>376</v>
      </c>
      <c r="BU35" s="459"/>
      <c r="BV35" s="216"/>
      <c r="BW35" s="459"/>
      <c r="BX35" s="459"/>
      <c r="BY35" s="459" t="s">
        <v>777</v>
      </c>
      <c r="BZ35" s="476"/>
      <c r="CA35" s="458"/>
      <c r="CB35" s="459"/>
      <c r="CC35" s="459"/>
      <c r="CD35" s="459" t="s">
        <v>206</v>
      </c>
      <c r="CE35" s="216"/>
      <c r="CF35" s="459"/>
      <c r="CG35" s="459" t="s">
        <v>206</v>
      </c>
      <c r="CH35" s="476"/>
      <c r="CI35" s="179" t="n">
        <v>0.305555555555556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671</v>
      </c>
      <c r="R36" s="183"/>
      <c r="S36" s="183"/>
      <c r="T36" s="183" t="s">
        <v>208</v>
      </c>
      <c r="U36" s="183"/>
      <c r="V36" s="183"/>
      <c r="W36" s="183" t="s">
        <v>208</v>
      </c>
      <c r="X36" s="186"/>
      <c r="Y36" s="185"/>
      <c r="Z36" s="183"/>
      <c r="AA36" s="183"/>
      <c r="AB36" s="183"/>
      <c r="AC36" s="183"/>
      <c r="AD36" s="184"/>
      <c r="AE36" s="183"/>
      <c r="AF36" s="186"/>
      <c r="AG36" s="185"/>
      <c r="AH36" s="183"/>
      <c r="AI36" s="239" t="s">
        <v>671</v>
      </c>
      <c r="AJ36" s="183"/>
      <c r="AK36" s="183"/>
      <c r="AL36" s="183"/>
      <c r="AM36" s="239" t="s">
        <v>671</v>
      </c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35</v>
      </c>
      <c r="BG36" s="240"/>
      <c r="BH36" s="240"/>
      <c r="BI36" s="168"/>
      <c r="BJ36" s="168"/>
      <c r="BK36" s="456"/>
      <c r="BL36" s="183" t="s">
        <v>745</v>
      </c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 t="s">
        <v>778</v>
      </c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239" t="s">
        <v>779</v>
      </c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239" t="s">
        <v>780</v>
      </c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674</v>
      </c>
      <c r="R38" s="183"/>
      <c r="S38" s="183"/>
      <c r="T38" s="183" t="s">
        <v>336</v>
      </c>
      <c r="U38" s="183"/>
      <c r="V38" s="183"/>
      <c r="W38" s="183" t="s">
        <v>336</v>
      </c>
      <c r="X38" s="186"/>
      <c r="Y38" s="185"/>
      <c r="Z38" s="183"/>
      <c r="AA38" s="183"/>
      <c r="AB38" s="183"/>
      <c r="AC38" s="183"/>
      <c r="AD38" s="183"/>
      <c r="AE38" s="183"/>
      <c r="AF38" s="183"/>
      <c r="AG38" s="185"/>
      <c r="AH38" s="183"/>
      <c r="AI38" s="183" t="s">
        <v>710</v>
      </c>
      <c r="AJ38" s="183"/>
      <c r="AK38" s="183"/>
      <c r="AL38" s="183"/>
      <c r="AM38" s="183" t="s">
        <v>674</v>
      </c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239" t="s">
        <v>609</v>
      </c>
      <c r="BM38" s="183"/>
      <c r="BN38" s="183"/>
      <c r="BO38" s="239" t="s">
        <v>609</v>
      </c>
      <c r="BP38" s="183"/>
      <c r="BQ38" s="183"/>
      <c r="BR38" s="183"/>
      <c r="BS38" s="185"/>
      <c r="BT38" s="183"/>
      <c r="BU38" s="183"/>
      <c r="BV38" s="183"/>
      <c r="BW38" s="183"/>
      <c r="BX38" s="183"/>
      <c r="BY38" s="183" t="s">
        <v>381</v>
      </c>
      <c r="BZ38" s="186"/>
      <c r="CA38" s="185"/>
      <c r="CB38" s="183"/>
      <c r="CC38" s="183"/>
      <c r="CD38" s="183" t="s">
        <v>381</v>
      </c>
      <c r="CE38" s="183"/>
      <c r="CF38" s="183"/>
      <c r="CG38" s="239" t="s">
        <v>609</v>
      </c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749</v>
      </c>
      <c r="R39" s="183"/>
      <c r="S39" s="183"/>
      <c r="T39" s="239" t="s">
        <v>384</v>
      </c>
      <c r="U39" s="183"/>
      <c r="V39" s="183"/>
      <c r="W39" s="183" t="s">
        <v>224</v>
      </c>
      <c r="X39" s="186"/>
      <c r="Y39" s="185"/>
      <c r="Z39" s="183"/>
      <c r="AA39" s="183"/>
      <c r="AB39" s="183"/>
      <c r="AC39" s="183"/>
      <c r="AD39" s="183"/>
      <c r="AE39" s="183"/>
      <c r="AF39" s="183"/>
      <c r="AG39" s="185"/>
      <c r="AH39" s="183"/>
      <c r="AI39" s="183" t="s">
        <v>224</v>
      </c>
      <c r="AJ39" s="183"/>
      <c r="AK39" s="183"/>
      <c r="AL39" s="183"/>
      <c r="AM39" s="484" t="s">
        <v>781</v>
      </c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239" t="s">
        <v>614</v>
      </c>
      <c r="BM39" s="183"/>
      <c r="BN39" s="183"/>
      <c r="BO39" s="183" t="s">
        <v>387</v>
      </c>
      <c r="BP39" s="183"/>
      <c r="BQ39" s="183"/>
      <c r="BR39" s="239" t="s">
        <v>646</v>
      </c>
      <c r="BS39" s="185"/>
      <c r="BT39" s="183"/>
      <c r="BU39" s="183"/>
      <c r="BV39" s="183"/>
      <c r="BW39" s="183"/>
      <c r="BX39" s="183"/>
      <c r="BY39" s="183" t="s">
        <v>782</v>
      </c>
      <c r="BZ39" s="186"/>
      <c r="CA39" s="185"/>
      <c r="CB39" s="183"/>
      <c r="CC39" s="183"/>
      <c r="CD39" s="183" t="s">
        <v>783</v>
      </c>
      <c r="CE39" s="183"/>
      <c r="CF39" s="183"/>
      <c r="CG39" s="239" t="s">
        <v>614</v>
      </c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225</v>
      </c>
      <c r="R40" s="210" t="s">
        <v>217</v>
      </c>
      <c r="S40" s="210"/>
      <c r="T40" s="210" t="s">
        <v>459</v>
      </c>
      <c r="U40" s="183"/>
      <c r="V40" s="210"/>
      <c r="W40" s="210" t="s">
        <v>459</v>
      </c>
      <c r="X40" s="224" t="s">
        <v>482</v>
      </c>
      <c r="Y40" s="209"/>
      <c r="Z40" s="210"/>
      <c r="AA40" s="210"/>
      <c r="AB40" s="183"/>
      <c r="AC40" s="210"/>
      <c r="AD40" s="210"/>
      <c r="AE40" s="210" t="s">
        <v>217</v>
      </c>
      <c r="AF40" s="183"/>
      <c r="AG40" s="209"/>
      <c r="AH40" s="210"/>
      <c r="AI40" s="210" t="s">
        <v>459</v>
      </c>
      <c r="AJ40" s="183"/>
      <c r="AK40" s="210" t="s">
        <v>415</v>
      </c>
      <c r="AL40" s="210"/>
      <c r="AM40" s="210" t="s">
        <v>784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115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65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117.1</v>
      </c>
      <c r="G41" s="247"/>
      <c r="H41" s="247"/>
      <c r="I41" s="247" t="n">
        <v>2700.3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35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785</v>
      </c>
      <c r="K43" s="265"/>
      <c r="L43" s="265"/>
      <c r="M43" s="265"/>
      <c r="N43" s="265"/>
      <c r="O43" s="265" t="s">
        <v>786</v>
      </c>
      <c r="P43" s="265"/>
      <c r="Q43" s="265"/>
      <c r="R43" s="265"/>
      <c r="S43" s="265"/>
      <c r="T43" s="265"/>
      <c r="U43" s="266" t="n">
        <v>190</v>
      </c>
      <c r="V43" s="266"/>
      <c r="W43" s="266"/>
      <c r="X43" s="266"/>
      <c r="Y43" s="266" t="n">
        <v>0</v>
      </c>
      <c r="Z43" s="266"/>
      <c r="AA43" s="266"/>
      <c r="AB43" s="266" t="n">
        <v>9</v>
      </c>
      <c r="AC43" s="266"/>
      <c r="AD43" s="266"/>
      <c r="AE43" s="266" t="n">
        <v>1</v>
      </c>
      <c r="AF43" s="266"/>
      <c r="AG43" s="266"/>
      <c r="AH43" s="267" t="n">
        <v>0.0763888888888889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787</v>
      </c>
      <c r="K45" s="265"/>
      <c r="L45" s="265"/>
      <c r="M45" s="265"/>
      <c r="N45" s="265"/>
      <c r="O45" s="265" t="s">
        <v>788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0</v>
      </c>
      <c r="AC45" s="266"/>
      <c r="AD45" s="266"/>
      <c r="AE45" s="266" t="n">
        <v>0</v>
      </c>
      <c r="AF45" s="266"/>
      <c r="AG45" s="266"/>
      <c r="AH45" s="267" t="n">
        <v>0.0277777777777778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118.268</v>
      </c>
      <c r="BA47" s="270"/>
      <c r="BB47" s="270"/>
      <c r="BC47" s="271" t="n">
        <v>849.703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0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612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789</v>
      </c>
      <c r="K49" s="283"/>
      <c r="L49" s="283"/>
      <c r="M49" s="283"/>
      <c r="N49" s="283"/>
      <c r="O49" s="284" t="s">
        <v>790</v>
      </c>
      <c r="P49" s="284"/>
      <c r="Q49" s="284"/>
      <c r="R49" s="284"/>
      <c r="S49" s="284"/>
      <c r="T49" s="284"/>
      <c r="U49" s="285" t="n">
        <v>4710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1399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18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791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792</v>
      </c>
      <c r="BE52" s="301"/>
      <c r="BF52" s="301"/>
      <c r="BG52" s="301"/>
      <c r="BH52" s="301"/>
      <c r="BI52" s="301" t="s">
        <v>793</v>
      </c>
      <c r="BJ52" s="301"/>
      <c r="BK52" s="301"/>
      <c r="BL52" s="301"/>
      <c r="BM52" s="301"/>
      <c r="BN52" s="301"/>
      <c r="BO52" s="266" t="n">
        <v>142</v>
      </c>
      <c r="BP52" s="266"/>
      <c r="BQ52" s="266"/>
      <c r="BR52" s="266"/>
      <c r="BS52" s="266" t="n">
        <v>4</v>
      </c>
      <c r="BT52" s="266"/>
      <c r="BU52" s="266"/>
      <c r="BV52" s="266" t="n">
        <v>5</v>
      </c>
      <c r="BW52" s="266"/>
      <c r="BX52" s="266"/>
      <c r="BY52" s="266" t="n">
        <v>1</v>
      </c>
      <c r="BZ52" s="266"/>
      <c r="CA52" s="266"/>
      <c r="CB52" s="267" t="n">
        <v>0.125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5121</v>
      </c>
      <c r="AW54" s="309" t="n">
        <v>24639</v>
      </c>
      <c r="AX54" s="310"/>
      <c r="AY54" s="308" t="n">
        <v>97.217375</v>
      </c>
      <c r="AZ54" s="311" t="n">
        <v>464.472125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794</v>
      </c>
      <c r="BE55" s="301"/>
      <c r="BF55" s="301"/>
      <c r="BG55" s="301"/>
      <c r="BH55" s="301"/>
      <c r="BI55" s="301" t="s">
        <v>795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2</v>
      </c>
      <c r="BW55" s="266"/>
      <c r="BX55" s="266"/>
      <c r="BY55" s="266" t="n">
        <v>2</v>
      </c>
      <c r="BZ55" s="266"/>
      <c r="CA55" s="266"/>
      <c r="CB55" s="267" t="n">
        <v>0.0694444444444445</v>
      </c>
      <c r="CC55" s="267"/>
      <c r="CD55" s="267"/>
      <c r="CE55" s="267" t="n">
        <v>0.0416666666666667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990</v>
      </c>
      <c r="AW57" s="286" t="n">
        <v>4492</v>
      </c>
      <c r="AX57" s="111"/>
      <c r="AY57" s="308" t="n">
        <v>18.117</v>
      </c>
      <c r="AZ57" s="311" t="n">
        <v>68.779875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3</v>
      </c>
      <c r="C58" s="317"/>
      <c r="D58" s="317"/>
      <c r="E58" s="317"/>
      <c r="F58" s="318" t="n">
        <v>208</v>
      </c>
      <c r="G58" s="318"/>
      <c r="H58" s="318"/>
      <c r="I58" s="318"/>
      <c r="J58" s="42" t="n">
        <v>1.44230769230769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796</v>
      </c>
      <c r="BE58" s="301"/>
      <c r="BF58" s="301"/>
      <c r="BG58" s="301"/>
      <c r="BH58" s="301"/>
      <c r="BI58" s="301" t="s">
        <v>797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798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449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1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8</v>
      </c>
      <c r="H65" s="93"/>
      <c r="I65" s="93"/>
      <c r="J65" s="322" t="s">
        <v>157</v>
      </c>
      <c r="K65" s="341" t="n">
        <v>107</v>
      </c>
      <c r="L65" s="341"/>
      <c r="M65" s="341"/>
      <c r="N65" s="341"/>
      <c r="O65" s="322" t="s">
        <v>157</v>
      </c>
      <c r="P65" s="43" t="n">
        <v>65</v>
      </c>
      <c r="Q65" s="43"/>
      <c r="R65" s="43"/>
      <c r="S65" s="43"/>
      <c r="T65" s="43" t="n">
        <v>77</v>
      </c>
      <c r="U65" s="43"/>
      <c r="V65" s="43"/>
      <c r="W65" s="43"/>
      <c r="X65" s="342" t="s">
        <v>145</v>
      </c>
      <c r="Y65" s="343" t="n">
        <v>7</v>
      </c>
      <c r="Z65" s="343"/>
      <c r="AA65" s="343"/>
      <c r="AB65" s="343"/>
      <c r="AC65" s="344" t="s">
        <v>261</v>
      </c>
      <c r="AD65" s="342" t="s">
        <v>145</v>
      </c>
      <c r="AE65" s="345" t="n">
        <v>4200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12</v>
      </c>
      <c r="AW65" s="347"/>
      <c r="AX65" s="347"/>
      <c r="AY65" s="347"/>
      <c r="AZ65" s="348" t="n">
        <v>218</v>
      </c>
      <c r="BA65" s="348"/>
      <c r="BB65" s="348"/>
      <c r="BC65" s="348"/>
      <c r="BD65" s="349" t="n">
        <v>5.5045871559633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48</v>
      </c>
      <c r="AL66" s="350"/>
      <c r="AM66" s="350"/>
      <c r="AN66" s="350"/>
      <c r="AO66" s="350"/>
      <c r="AP66" s="351" t="n">
        <v>426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597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523</v>
      </c>
      <c r="BY66" s="324"/>
      <c r="BZ66" s="324"/>
      <c r="CA66" s="324"/>
      <c r="CB66" s="324"/>
      <c r="CC66" s="324"/>
      <c r="CD66" s="324"/>
      <c r="CE66" s="324"/>
      <c r="CF66" s="325" t="n">
        <v>4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 t="s">
        <v>348</v>
      </c>
      <c r="BI67" s="328"/>
      <c r="BJ67" s="328"/>
      <c r="BK67" s="328"/>
      <c r="BL67" s="328"/>
      <c r="BM67" s="328"/>
      <c r="BN67" s="328"/>
      <c r="BO67" s="329" t="n">
        <v>1</v>
      </c>
      <c r="BP67" s="328"/>
      <c r="BQ67" s="328"/>
      <c r="BR67" s="328"/>
      <c r="BS67" s="328"/>
      <c r="BT67" s="328"/>
      <c r="BU67" s="328"/>
      <c r="BV67" s="328"/>
      <c r="BW67" s="330"/>
      <c r="BX67" s="328" t="s">
        <v>431</v>
      </c>
      <c r="BY67" s="328"/>
      <c r="BZ67" s="328"/>
      <c r="CA67" s="328"/>
      <c r="CB67" s="328"/>
      <c r="CC67" s="328"/>
      <c r="CD67" s="328"/>
      <c r="CE67" s="328"/>
      <c r="CF67" s="329" t="n">
        <v>3</v>
      </c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168</v>
      </c>
      <c r="Z68" s="354"/>
      <c r="AA68" s="354"/>
      <c r="AB68" s="354"/>
      <c r="AC68" s="355" t="s">
        <v>261</v>
      </c>
      <c r="AD68" s="353" t="s">
        <v>129</v>
      </c>
      <c r="AE68" s="356" t="n">
        <v>100800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 t="s">
        <v>276</v>
      </c>
      <c r="BY68" s="328"/>
      <c r="BZ68" s="328"/>
      <c r="CA68" s="328"/>
      <c r="CB68" s="328"/>
      <c r="CC68" s="328"/>
      <c r="CD68" s="328"/>
      <c r="CE68" s="328"/>
      <c r="CF68" s="329" t="n">
        <v>2</v>
      </c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152</v>
      </c>
      <c r="AL69" s="360"/>
      <c r="AM69" s="360"/>
      <c r="AN69" s="360"/>
      <c r="AO69" s="360"/>
      <c r="AP69" s="361" t="n">
        <v>2780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 t="s">
        <v>349</v>
      </c>
      <c r="BY69" s="328"/>
      <c r="BZ69" s="328"/>
      <c r="CA69" s="328"/>
      <c r="CB69" s="328"/>
      <c r="CC69" s="328"/>
      <c r="CD69" s="328"/>
      <c r="CE69" s="328"/>
      <c r="CF69" s="329" t="n">
        <v>1</v>
      </c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6</v>
      </c>
      <c r="BB72" s="370"/>
      <c r="BC72" s="370"/>
      <c r="BD72" s="371" t="s">
        <v>157</v>
      </c>
      <c r="BE72" s="372" t="n">
        <v>6</v>
      </c>
      <c r="BF72" s="372"/>
      <c r="BG72" s="372"/>
      <c r="BH72" s="372"/>
      <c r="BI72" s="373" t="s">
        <v>157</v>
      </c>
      <c r="BJ72" s="374" t="n">
        <v>85</v>
      </c>
      <c r="BK72" s="374"/>
      <c r="BL72" s="374"/>
      <c r="BM72" s="375" t="s">
        <v>261</v>
      </c>
      <c r="BN72" s="374" t="n">
        <v>113</v>
      </c>
      <c r="BO72" s="374"/>
      <c r="BP72" s="374"/>
      <c r="BQ72" s="375" t="s">
        <v>261</v>
      </c>
      <c r="BR72" s="376" t="s">
        <v>145</v>
      </c>
      <c r="BS72" s="377" t="n">
        <v>5</v>
      </c>
      <c r="BT72" s="377"/>
      <c r="BU72" s="377"/>
      <c r="BV72" s="377"/>
      <c r="BW72" s="378" t="s">
        <v>261</v>
      </c>
      <c r="BX72" s="376" t="s">
        <v>145</v>
      </c>
      <c r="BY72" s="379" t="n">
        <v>3000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17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23</v>
      </c>
      <c r="CF73" s="388"/>
      <c r="CG73" s="388"/>
      <c r="CH73" s="388"/>
      <c r="CI73" s="388"/>
      <c r="CJ73" s="389" t="n">
        <v>230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17</v>
      </c>
      <c r="BT74" s="398"/>
      <c r="BU74" s="398"/>
      <c r="BV74" s="398"/>
      <c r="BW74" s="399" t="s">
        <v>261</v>
      </c>
      <c r="BX74" s="397" t="s">
        <v>129</v>
      </c>
      <c r="BY74" s="398" t="n">
        <v>10200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118.268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7.29055639097744</v>
      </c>
      <c r="P75" s="404"/>
      <c r="Q75" s="404"/>
      <c r="R75" s="404"/>
      <c r="S75" s="405" t="n">
        <f aca="false">BC47</f>
        <v>849.703</v>
      </c>
      <c r="T75" s="405"/>
      <c r="U75" s="405"/>
      <c r="V75" s="405"/>
      <c r="W75" s="403" t="n">
        <f aca="false">K75*($G$73-10)</f>
        <v>776.842105263158</v>
      </c>
      <c r="X75" s="403"/>
      <c r="Y75" s="403"/>
      <c r="Z75" s="403"/>
      <c r="AA75" s="477" t="n">
        <f aca="false">S75-W75</f>
        <v>72.8608947368421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-1480.82331578947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126</v>
      </c>
      <c r="CF75" s="381"/>
      <c r="CG75" s="381"/>
      <c r="CH75" s="381"/>
      <c r="CI75" s="381"/>
      <c r="CJ75" s="410" t="n">
        <v>677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316.43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-92.3985229202039</v>
      </c>
      <c r="P76" s="414"/>
      <c r="Q76" s="414"/>
      <c r="R76" s="414"/>
      <c r="S76" s="415" t="n">
        <f aca="false">G14</f>
        <v>6795.603</v>
      </c>
      <c r="T76" s="415"/>
      <c r="U76" s="415"/>
      <c r="V76" s="415"/>
      <c r="W76" s="413" t="n">
        <f aca="false">K76*$G$73</f>
        <v>6950.08488964346</v>
      </c>
      <c r="X76" s="413"/>
      <c r="Y76" s="413"/>
      <c r="Z76" s="413"/>
      <c r="AA76" s="478" t="n">
        <f aca="false">S76-W76</f>
        <v>-154.481889643463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-5878.08121052632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799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800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117.1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-25.0052631578947</v>
      </c>
      <c r="P77" s="424"/>
      <c r="Q77" s="424"/>
      <c r="R77" s="424"/>
      <c r="S77" s="425" t="n">
        <f aca="false">I41</f>
        <v>2700.3</v>
      </c>
      <c r="T77" s="425"/>
      <c r="U77" s="425"/>
      <c r="V77" s="425"/>
      <c r="W77" s="336" t="n">
        <f aca="false">K77*$G$73</f>
        <v>2415.78947368421</v>
      </c>
      <c r="X77" s="336"/>
      <c r="Y77" s="336"/>
      <c r="Z77" s="336"/>
      <c r="AA77" s="479" t="n">
        <f aca="false">S77-W77</f>
        <v>284.51052631579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-1704.96315789474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16" activeCellId="0" sqref="F1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12</v>
      </c>
      <c r="T2" s="29"/>
      <c r="U2" s="30" t="s">
        <v>120</v>
      </c>
      <c r="X2" s="29" t="n">
        <v>1</v>
      </c>
      <c r="Y2" s="29"/>
      <c r="Z2" s="30" t="s">
        <v>121</v>
      </c>
      <c r="AC2" s="25" t="s">
        <v>122</v>
      </c>
      <c r="AH2" s="29" t="n">
        <v>12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18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178.923</v>
      </c>
      <c r="E4" s="41"/>
      <c r="F4" s="41"/>
      <c r="G4" s="42" t="n">
        <v>3486.202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772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25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240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28384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11244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13</v>
      </c>
      <c r="L5" s="55"/>
      <c r="M5" s="55"/>
      <c r="N5" s="44"/>
      <c r="O5" s="44"/>
      <c r="P5" s="56" t="s">
        <v>801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4</v>
      </c>
      <c r="AC5" s="57"/>
      <c r="AD5" s="58" t="s">
        <v>147</v>
      </c>
      <c r="AE5" s="58"/>
      <c r="AF5" s="59" t="s">
        <v>771</v>
      </c>
      <c r="AG5" s="59"/>
      <c r="AH5" s="59"/>
      <c r="AI5" s="59"/>
      <c r="AJ5" s="60" t="n">
        <v>14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SUM('1日:18日'!ax4)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SUM('1日:18日'!bf4)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SUM('1日:18日'!bo4)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SUM('1日:18日'!bw4)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467" t="s">
        <v>193</v>
      </c>
      <c r="AG6" s="467"/>
      <c r="AH6" s="467"/>
      <c r="AI6" s="467"/>
      <c r="AJ6" s="66" t="n">
        <v>9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6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802</v>
      </c>
      <c r="AG8" s="85"/>
      <c r="AH8" s="85"/>
      <c r="AI8" s="85"/>
      <c r="AJ8" s="86" t="n">
        <v>16</v>
      </c>
      <c r="AK8" s="86"/>
      <c r="AL8" s="87" t="n">
        <v>29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781</v>
      </c>
      <c r="BE8" s="90"/>
      <c r="BF8" s="90"/>
      <c r="BG8" s="90"/>
      <c r="BH8" s="91"/>
      <c r="BI8" s="92" t="n">
        <v>7550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243.75</v>
      </c>
      <c r="E9" s="42"/>
      <c r="F9" s="42"/>
      <c r="G9" s="42" t="n">
        <v>3732.074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772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8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219</v>
      </c>
      <c r="AM9" s="49"/>
      <c r="AN9" s="49"/>
      <c r="AO9" s="50" t="n">
        <v>0.0694444444444445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12</v>
      </c>
      <c r="M10" s="102"/>
      <c r="N10" s="44"/>
      <c r="O10" s="44"/>
      <c r="P10" s="56" t="s">
        <v>803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8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483</v>
      </c>
      <c r="BE11" s="90"/>
      <c r="BF11" s="90"/>
      <c r="BG11" s="90"/>
      <c r="BH11" s="91"/>
      <c r="BI11" s="92" t="n">
        <v>6747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12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16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422.673</v>
      </c>
      <c r="E14" s="113"/>
      <c r="F14" s="73" t="s">
        <v>173</v>
      </c>
      <c r="G14" s="113" t="n">
        <v>7218.276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21784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266356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453</v>
      </c>
      <c r="AN14" s="275"/>
      <c r="AO14" s="122" t="s">
        <v>157</v>
      </c>
      <c r="AP14" s="123" t="s">
        <v>179</v>
      </c>
      <c r="AQ14" s="123"/>
      <c r="AR14" s="124" t="n">
        <v>93.305298013245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842</v>
      </c>
      <c r="BE14" s="90"/>
      <c r="BF14" s="90"/>
      <c r="BG14" s="90"/>
      <c r="BH14" s="91"/>
      <c r="BI14" s="92" t="n">
        <v>12300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804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4</v>
      </c>
      <c r="AI16" s="133"/>
      <c r="AJ16" s="133"/>
      <c r="AK16" s="133"/>
      <c r="AL16" s="336" t="n">
        <v>407.6</v>
      </c>
      <c r="AM16" s="336"/>
      <c r="AN16" s="336"/>
      <c r="AO16" s="336"/>
      <c r="AP16" s="135" t="n">
        <v>4544.8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252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15.073</v>
      </c>
      <c r="AM18" s="141"/>
      <c r="AN18" s="141"/>
      <c r="AO18" s="141"/>
      <c r="AP18" s="135" t="n">
        <v>2673.476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23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13</v>
      </c>
      <c r="AG19" s="150"/>
      <c r="AH19" s="149" t="s">
        <v>194</v>
      </c>
      <c r="AI19" s="149"/>
      <c r="AJ19" s="150" t="n">
        <v>5</v>
      </c>
      <c r="AK19" s="150"/>
      <c r="AL19" s="151" t="s">
        <v>195</v>
      </c>
      <c r="AM19" s="151"/>
      <c r="AN19" s="150" t="n">
        <v>30</v>
      </c>
      <c r="AO19" s="150"/>
      <c r="AP19" s="440" t="s">
        <v>174</v>
      </c>
      <c r="AQ19" s="440"/>
      <c r="AR19" s="441" t="n">
        <v>49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875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18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203.725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39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16.3</v>
      </c>
      <c r="G23" s="172"/>
      <c r="H23" s="172"/>
      <c r="I23" s="42" t="n">
        <v>847.3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4</v>
      </c>
      <c r="Q23" s="297"/>
      <c r="R23" s="176"/>
      <c r="S23" s="176"/>
      <c r="T23" s="176" t="s">
        <v>206</v>
      </c>
      <c r="U23" s="176"/>
      <c r="V23" s="176"/>
      <c r="W23" s="176"/>
      <c r="X23" s="174"/>
      <c r="Y23" s="178"/>
      <c r="Z23" s="174"/>
      <c r="AA23" s="174"/>
      <c r="AB23" s="174"/>
      <c r="AC23" s="174"/>
      <c r="AD23" s="174"/>
      <c r="AE23" s="174"/>
      <c r="AF23" s="443"/>
      <c r="AG23" s="178"/>
      <c r="AH23" s="174"/>
      <c r="AI23" s="174"/>
      <c r="AJ23" s="174"/>
      <c r="AK23" s="174"/>
      <c r="AL23" s="174"/>
      <c r="AM23" s="174"/>
      <c r="AN23" s="443"/>
      <c r="AO23" s="179" t="n">
        <v>0.8507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18</v>
      </c>
      <c r="BG23" s="58"/>
      <c r="BH23" s="168"/>
      <c r="BI23" s="168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671</v>
      </c>
      <c r="R24" s="183"/>
      <c r="S24" s="184"/>
      <c r="T24" s="183" t="s">
        <v>208</v>
      </c>
      <c r="U24" s="183"/>
      <c r="V24" s="184"/>
      <c r="W24" s="239" t="s">
        <v>805</v>
      </c>
      <c r="X24" s="183"/>
      <c r="Y24" s="185"/>
      <c r="Z24" s="239" t="s">
        <v>436</v>
      </c>
      <c r="AA24" s="183"/>
      <c r="AB24" s="183"/>
      <c r="AC24" s="184"/>
      <c r="AD24" s="183"/>
      <c r="AE24" s="183"/>
      <c r="AF24" s="186"/>
      <c r="AG24" s="187" t="s">
        <v>805</v>
      </c>
      <c r="AH24" s="183"/>
      <c r="AI24" s="183"/>
      <c r="AJ24" s="184"/>
      <c r="AK24" s="183"/>
      <c r="AL24" s="184"/>
      <c r="AM24" s="239" t="s">
        <v>233</v>
      </c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 t="s">
        <v>806</v>
      </c>
      <c r="X25" s="183"/>
      <c r="Y25" s="185"/>
      <c r="Z25" s="183"/>
      <c r="AA25" s="183"/>
      <c r="AB25" s="183"/>
      <c r="AC25" s="183"/>
      <c r="AD25" s="183"/>
      <c r="AE25" s="183"/>
      <c r="AF25" s="186"/>
      <c r="AG25" s="185" t="s">
        <v>807</v>
      </c>
      <c r="AH25" s="183"/>
      <c r="AI25" s="183"/>
      <c r="AJ25" s="183"/>
      <c r="AK25" s="183"/>
      <c r="AL25" s="183"/>
      <c r="AM25" s="183" t="s">
        <v>808</v>
      </c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710</v>
      </c>
      <c r="R26" s="183"/>
      <c r="S26" s="183"/>
      <c r="T26" s="183" t="s">
        <v>336</v>
      </c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18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485" t="s">
        <v>774</v>
      </c>
      <c r="R27" s="183"/>
      <c r="S27" s="183"/>
      <c r="T27" s="239" t="s">
        <v>384</v>
      </c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30045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/>
      <c r="T28" s="183" t="s">
        <v>237</v>
      </c>
      <c r="U28" s="210"/>
      <c r="V28" s="183"/>
      <c r="W28" s="210" t="s">
        <v>415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42.9</v>
      </c>
      <c r="G29" s="172"/>
      <c r="H29" s="172"/>
      <c r="I29" s="42" t="n">
        <v>1254.1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5</v>
      </c>
      <c r="Q29" s="215"/>
      <c r="R29" s="216"/>
      <c r="S29" s="216"/>
      <c r="T29" s="216" t="s">
        <v>206</v>
      </c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29"/>
      <c r="AH29" s="230"/>
      <c r="AI29" s="230"/>
      <c r="AJ29" s="230"/>
      <c r="AK29" s="230"/>
      <c r="AL29" s="230"/>
      <c r="AM29" s="230"/>
      <c r="AN29" s="231"/>
      <c r="AO29" s="179" t="n">
        <v>0.5208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203.725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7</v>
      </c>
      <c r="M30" s="181"/>
      <c r="N30" s="181"/>
      <c r="O30" s="44"/>
      <c r="P30" s="44"/>
      <c r="Q30" s="185" t="s">
        <v>208</v>
      </c>
      <c r="R30" s="183"/>
      <c r="S30" s="183"/>
      <c r="T30" s="183" t="s">
        <v>208</v>
      </c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334</v>
      </c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0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336</v>
      </c>
      <c r="R32" s="183"/>
      <c r="S32" s="183"/>
      <c r="T32" s="183" t="s">
        <v>336</v>
      </c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749</v>
      </c>
      <c r="R33" s="183"/>
      <c r="S33" s="183"/>
      <c r="T33" s="239" t="s">
        <v>384</v>
      </c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 t="s">
        <v>225</v>
      </c>
      <c r="U34" s="210"/>
      <c r="V34" s="210"/>
      <c r="W34" s="210" t="s">
        <v>338</v>
      </c>
      <c r="X34" s="224"/>
      <c r="Y34" s="209"/>
      <c r="Z34" s="210"/>
      <c r="AA34" s="210"/>
      <c r="AB34" s="210"/>
      <c r="AC34" s="210"/>
      <c r="AD34" s="210"/>
      <c r="AE34" s="210" t="s">
        <v>338</v>
      </c>
      <c r="AF34" s="224"/>
      <c r="AG34" s="209"/>
      <c r="AH34" s="210"/>
      <c r="AI34" s="210"/>
      <c r="AJ34" s="210"/>
      <c r="AK34" s="210"/>
      <c r="AL34" s="210"/>
      <c r="AM34" s="183"/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45.1</v>
      </c>
      <c r="G35" s="172"/>
      <c r="H35" s="172"/>
      <c r="I35" s="42" t="n">
        <v>703.2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10</v>
      </c>
      <c r="Q35" s="215"/>
      <c r="R35" s="216"/>
      <c r="S35" s="216"/>
      <c r="T35" s="216"/>
      <c r="U35" s="216" t="s">
        <v>206</v>
      </c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30"/>
      <c r="AO35" s="179" t="n">
        <v>0.3472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97.989</v>
      </c>
      <c r="BA35" s="42"/>
      <c r="BB35" s="42"/>
      <c r="BC35" s="42" t="n">
        <v>947.692</v>
      </c>
      <c r="BD35" s="42"/>
      <c r="BE35" s="42"/>
      <c r="BF35" s="232" t="s">
        <v>231</v>
      </c>
      <c r="BG35" s="232"/>
      <c r="BH35" s="232"/>
      <c r="BI35" s="168" t="n">
        <v>3</v>
      </c>
      <c r="BJ35" s="168" t="n">
        <v>3</v>
      </c>
      <c r="BK35" s="458"/>
      <c r="BL35" s="459" t="s">
        <v>602</v>
      </c>
      <c r="BM35" s="459"/>
      <c r="BN35" s="459"/>
      <c r="BO35" s="459"/>
      <c r="BP35" s="216"/>
      <c r="BQ35" s="459"/>
      <c r="BR35" s="459"/>
      <c r="BS35" s="458"/>
      <c r="BT35" s="459" t="s">
        <v>376</v>
      </c>
      <c r="BU35" s="459"/>
      <c r="BV35" s="216"/>
      <c r="BW35" s="459"/>
      <c r="BX35" s="459" t="s">
        <v>206</v>
      </c>
      <c r="BY35" s="459"/>
      <c r="BZ35" s="476"/>
      <c r="CA35" s="458"/>
      <c r="CB35" s="459"/>
      <c r="CC35" s="459"/>
      <c r="CD35" s="459" t="s">
        <v>376</v>
      </c>
      <c r="CE35" s="216"/>
      <c r="CF35" s="459"/>
      <c r="CG35" s="459" t="s">
        <v>206</v>
      </c>
      <c r="CH35" s="476"/>
      <c r="CI35" s="179" t="n">
        <v>0.256944444444444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671</v>
      </c>
      <c r="R36" s="183"/>
      <c r="S36" s="183"/>
      <c r="T36" s="183"/>
      <c r="U36" s="239" t="s">
        <v>671</v>
      </c>
      <c r="V36" s="183"/>
      <c r="W36" s="238"/>
      <c r="X36" s="186"/>
      <c r="Y36" s="185"/>
      <c r="Z36" s="239" t="s">
        <v>671</v>
      </c>
      <c r="AA36" s="183"/>
      <c r="AB36" s="183"/>
      <c r="AC36" s="183"/>
      <c r="AD36" s="184"/>
      <c r="AE36" s="183" t="s">
        <v>208</v>
      </c>
      <c r="AF36" s="186"/>
      <c r="AG36" s="185"/>
      <c r="AH36" s="183"/>
      <c r="AI36" s="183"/>
      <c r="AJ36" s="183"/>
      <c r="AK36" s="183"/>
      <c r="AL36" s="183"/>
      <c r="AM36" s="239" t="s">
        <v>175</v>
      </c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39</v>
      </c>
      <c r="BG36" s="240"/>
      <c r="BH36" s="240"/>
      <c r="BI36" s="168"/>
      <c r="BJ36" s="168"/>
      <c r="BK36" s="456"/>
      <c r="BL36" s="183" t="s">
        <v>809</v>
      </c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239" t="s">
        <v>810</v>
      </c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239" t="s">
        <v>780</v>
      </c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674</v>
      </c>
      <c r="R38" s="183"/>
      <c r="S38" s="183"/>
      <c r="T38" s="183"/>
      <c r="U38" s="183" t="s">
        <v>672</v>
      </c>
      <c r="V38" s="183"/>
      <c r="W38" s="183"/>
      <c r="X38" s="186"/>
      <c r="Y38" s="185"/>
      <c r="Z38" s="183" t="s">
        <v>710</v>
      </c>
      <c r="AA38" s="183"/>
      <c r="AB38" s="183"/>
      <c r="AC38" s="183"/>
      <c r="AD38" s="183"/>
      <c r="AE38" s="183" t="s">
        <v>211</v>
      </c>
      <c r="AF38" s="183"/>
      <c r="AG38" s="185"/>
      <c r="AH38" s="183"/>
      <c r="AI38" s="183"/>
      <c r="AJ38" s="183"/>
      <c r="AK38" s="183"/>
      <c r="AL38" s="183"/>
      <c r="AM38" s="183" t="s">
        <v>811</v>
      </c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239" t="s">
        <v>609</v>
      </c>
      <c r="BM38" s="183"/>
      <c r="BN38" s="183"/>
      <c r="BO38" s="183" t="s">
        <v>383</v>
      </c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812</v>
      </c>
      <c r="R39" s="183"/>
      <c r="S39" s="183"/>
      <c r="T39" s="183"/>
      <c r="U39" s="183" t="s">
        <v>224</v>
      </c>
      <c r="V39" s="183"/>
      <c r="W39" s="183"/>
      <c r="X39" s="186"/>
      <c r="Y39" s="185"/>
      <c r="Z39" s="183" t="s">
        <v>224</v>
      </c>
      <c r="AA39" s="183"/>
      <c r="AB39" s="183"/>
      <c r="AC39" s="183"/>
      <c r="AD39" s="183"/>
      <c r="AE39" s="183" t="s">
        <v>224</v>
      </c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239" t="s">
        <v>614</v>
      </c>
      <c r="BM39" s="183"/>
      <c r="BN39" s="183"/>
      <c r="BO39" s="183" t="s">
        <v>387</v>
      </c>
      <c r="BP39" s="183"/>
      <c r="BQ39" s="183"/>
      <c r="BR39" s="183"/>
      <c r="BS39" s="185"/>
      <c r="BT39" s="183"/>
      <c r="BU39" s="183"/>
      <c r="BV39" s="183"/>
      <c r="BW39" s="183"/>
      <c r="BX39" s="183" t="s">
        <v>813</v>
      </c>
      <c r="BY39" s="183"/>
      <c r="BZ39" s="186"/>
      <c r="CA39" s="185"/>
      <c r="CB39" s="183"/>
      <c r="CC39" s="183"/>
      <c r="CD39" s="183"/>
      <c r="CE39" s="183"/>
      <c r="CF39" s="183" t="s">
        <v>385</v>
      </c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784</v>
      </c>
      <c r="R40" s="210"/>
      <c r="S40" s="210"/>
      <c r="T40" s="210"/>
      <c r="U40" s="183" t="s">
        <v>237</v>
      </c>
      <c r="V40" s="210" t="s">
        <v>814</v>
      </c>
      <c r="W40" s="210"/>
      <c r="X40" s="224"/>
      <c r="Y40" s="209"/>
      <c r="Z40" s="210" t="s">
        <v>237</v>
      </c>
      <c r="AA40" s="210"/>
      <c r="AB40" s="183"/>
      <c r="AC40" s="210" t="s">
        <v>217</v>
      </c>
      <c r="AD40" s="210"/>
      <c r="AE40" s="210" t="s">
        <v>237</v>
      </c>
      <c r="AF40" s="183"/>
      <c r="AG40" s="209"/>
      <c r="AH40" s="210"/>
      <c r="AI40" s="210"/>
      <c r="AJ40" s="183"/>
      <c r="AK40" s="210" t="s">
        <v>217</v>
      </c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100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s">
        <v>815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100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104.3</v>
      </c>
      <c r="G41" s="247"/>
      <c r="H41" s="247"/>
      <c r="I41" s="247" t="n">
        <v>2804.6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7200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5850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14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816</v>
      </c>
      <c r="K43" s="265"/>
      <c r="L43" s="265"/>
      <c r="M43" s="265"/>
      <c r="N43" s="265"/>
      <c r="O43" s="265" t="s">
        <v>817</v>
      </c>
      <c r="P43" s="265"/>
      <c r="Q43" s="265"/>
      <c r="R43" s="265"/>
      <c r="S43" s="265"/>
      <c r="T43" s="265"/>
      <c r="U43" s="266" t="n">
        <v>163</v>
      </c>
      <c r="V43" s="266"/>
      <c r="W43" s="266"/>
      <c r="X43" s="266"/>
      <c r="Y43" s="266" t="n">
        <v>1</v>
      </c>
      <c r="Z43" s="266"/>
      <c r="AA43" s="266"/>
      <c r="AB43" s="266" t="n">
        <v>3</v>
      </c>
      <c r="AC43" s="266"/>
      <c r="AD43" s="266"/>
      <c r="AE43" s="266" t="n">
        <v>1</v>
      </c>
      <c r="AF43" s="266"/>
      <c r="AG43" s="266"/>
      <c r="AH43" s="267" t="n">
        <v>0.236111111111111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818</v>
      </c>
      <c r="K45" s="265"/>
      <c r="L45" s="265"/>
      <c r="M45" s="265"/>
      <c r="N45" s="265"/>
      <c r="O45" s="265" t="s">
        <v>819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4</v>
      </c>
      <c r="Z45" s="266"/>
      <c r="AA45" s="266"/>
      <c r="AB45" s="266" t="n">
        <v>0</v>
      </c>
      <c r="AC45" s="266"/>
      <c r="AD45" s="266"/>
      <c r="AE45" s="266" t="n">
        <v>2</v>
      </c>
      <c r="AF45" s="266"/>
      <c r="AG45" s="266"/>
      <c r="AH45" s="267" t="n">
        <v>0.0833333333333333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25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97.989</v>
      </c>
      <c r="BA47" s="270"/>
      <c r="BB47" s="270"/>
      <c r="BC47" s="271" t="n">
        <v>947.692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4644</v>
      </c>
      <c r="BL47" s="273"/>
      <c r="BM47" s="273"/>
      <c r="BN47" s="274" t="s">
        <v>166</v>
      </c>
      <c r="BO47" s="275" t="s">
        <v>129</v>
      </c>
      <c r="BP47" s="275"/>
      <c r="BQ47" s="196" t="n">
        <v>4644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820</v>
      </c>
      <c r="K49" s="283"/>
      <c r="L49" s="283"/>
      <c r="M49" s="283"/>
      <c r="N49" s="283"/>
      <c r="O49" s="284" t="s">
        <v>821</v>
      </c>
      <c r="P49" s="284"/>
      <c r="Q49" s="284"/>
      <c r="R49" s="284"/>
      <c r="S49" s="284"/>
      <c r="T49" s="284"/>
      <c r="U49" s="285" t="n">
        <v>2408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3384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21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822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823</v>
      </c>
      <c r="BE52" s="301"/>
      <c r="BF52" s="301"/>
      <c r="BG52" s="301"/>
      <c r="BH52" s="301"/>
      <c r="BI52" s="301" t="s">
        <v>824</v>
      </c>
      <c r="BJ52" s="301"/>
      <c r="BK52" s="301"/>
      <c r="BL52" s="301"/>
      <c r="BM52" s="301"/>
      <c r="BN52" s="301"/>
      <c r="BO52" s="266" t="n">
        <v>54</v>
      </c>
      <c r="BP52" s="266"/>
      <c r="BQ52" s="266"/>
      <c r="BR52" s="266"/>
      <c r="BS52" s="266" t="n">
        <v>10</v>
      </c>
      <c r="BT52" s="266"/>
      <c r="BU52" s="266"/>
      <c r="BV52" s="266" t="n">
        <v>7</v>
      </c>
      <c r="BW52" s="266"/>
      <c r="BX52" s="266"/>
      <c r="BY52" s="266" t="n">
        <v>3</v>
      </c>
      <c r="BZ52" s="266"/>
      <c r="CA52" s="266"/>
      <c r="CB52" s="267" t="n">
        <v>0.201388888888889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3991</v>
      </c>
      <c r="AW54" s="309" t="n">
        <v>28630</v>
      </c>
      <c r="AX54" s="310"/>
      <c r="AY54" s="308" t="n">
        <v>83.138625</v>
      </c>
      <c r="AZ54" s="311" t="n">
        <v>547.61075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825</v>
      </c>
      <c r="BE55" s="301"/>
      <c r="BF55" s="301"/>
      <c r="BG55" s="301"/>
      <c r="BH55" s="301"/>
      <c r="BI55" s="301" t="s">
        <v>826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4</v>
      </c>
      <c r="BT55" s="266"/>
      <c r="BU55" s="266"/>
      <c r="BV55" s="266" t="n">
        <v>3</v>
      </c>
      <c r="BW55" s="266"/>
      <c r="BX55" s="266"/>
      <c r="BY55" s="266" t="n">
        <v>1</v>
      </c>
      <c r="BZ55" s="266"/>
      <c r="CA55" s="266"/>
      <c r="CB55" s="267" t="n">
        <v>0.0694444444444445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1198</v>
      </c>
      <c r="AW57" s="286" t="n">
        <v>5690</v>
      </c>
      <c r="AX57" s="111"/>
      <c r="AY57" s="308" t="n">
        <v>30.013</v>
      </c>
      <c r="AZ57" s="311" t="n">
        <v>98.792875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4</v>
      </c>
      <c r="C58" s="317"/>
      <c r="D58" s="317"/>
      <c r="E58" s="317"/>
      <c r="F58" s="318" t="n">
        <v>196</v>
      </c>
      <c r="G58" s="318"/>
      <c r="H58" s="318"/>
      <c r="I58" s="318"/>
      <c r="J58" s="42" t="n">
        <v>2.04081632653061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827</v>
      </c>
      <c r="BE58" s="301"/>
      <c r="BF58" s="301"/>
      <c r="BG58" s="301"/>
      <c r="BH58" s="301"/>
      <c r="BI58" s="301" t="s">
        <v>828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281</v>
      </c>
      <c r="O59" s="324"/>
      <c r="P59" s="324"/>
      <c r="Q59" s="324"/>
      <c r="R59" s="324"/>
      <c r="S59" s="324"/>
      <c r="T59" s="324"/>
      <c r="U59" s="325" t="n">
        <v>1</v>
      </c>
      <c r="V59" s="324"/>
      <c r="W59" s="324"/>
      <c r="X59" s="324"/>
      <c r="Y59" s="324"/>
      <c r="Z59" s="324"/>
      <c r="AA59" s="324"/>
      <c r="AB59" s="324"/>
      <c r="AC59" s="326"/>
      <c r="AD59" s="324" t="s">
        <v>405</v>
      </c>
      <c r="AE59" s="324"/>
      <c r="AF59" s="324"/>
      <c r="AG59" s="324"/>
      <c r="AH59" s="324"/>
      <c r="AI59" s="324"/>
      <c r="AJ59" s="324"/>
      <c r="AK59" s="324"/>
      <c r="AL59" s="325" t="n">
        <v>1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348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627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5</v>
      </c>
      <c r="H65" s="93"/>
      <c r="I65" s="93"/>
      <c r="J65" s="322" t="s">
        <v>157</v>
      </c>
      <c r="K65" s="341" t="n">
        <v>112</v>
      </c>
      <c r="L65" s="341"/>
      <c r="M65" s="341"/>
      <c r="N65" s="341"/>
      <c r="O65" s="322" t="s">
        <v>157</v>
      </c>
      <c r="P65" s="43" t="n">
        <v>63</v>
      </c>
      <c r="Q65" s="43"/>
      <c r="R65" s="43"/>
      <c r="S65" s="43"/>
      <c r="T65" s="43" t="n">
        <v>83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13</v>
      </c>
      <c r="AW65" s="347"/>
      <c r="AX65" s="347"/>
      <c r="AY65" s="347"/>
      <c r="AZ65" s="348" t="n">
        <v>168</v>
      </c>
      <c r="BA65" s="348"/>
      <c r="BB65" s="348"/>
      <c r="BC65" s="348"/>
      <c r="BD65" s="349" t="n">
        <v>7.73809523809524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11</v>
      </c>
      <c r="AL66" s="350"/>
      <c r="AM66" s="350"/>
      <c r="AN66" s="350"/>
      <c r="AO66" s="350"/>
      <c r="AP66" s="351" t="n">
        <v>437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627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12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179</v>
      </c>
      <c r="Z68" s="354"/>
      <c r="AA68" s="354"/>
      <c r="AB68" s="354"/>
      <c r="AC68" s="355" t="s">
        <v>261</v>
      </c>
      <c r="AD68" s="353" t="s">
        <v>129</v>
      </c>
      <c r="AE68" s="356" t="n">
        <v>107400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103</v>
      </c>
      <c r="AL69" s="360"/>
      <c r="AM69" s="360"/>
      <c r="AN69" s="360"/>
      <c r="AO69" s="360"/>
      <c r="AP69" s="361" t="n">
        <v>2883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1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111</v>
      </c>
      <c r="BK72" s="374"/>
      <c r="BL72" s="374"/>
      <c r="BM72" s="375" t="s">
        <v>261</v>
      </c>
      <c r="BN72" s="374" t="n">
        <v>139</v>
      </c>
      <c r="BO72" s="374"/>
      <c r="BP72" s="374"/>
      <c r="BQ72" s="375" t="s">
        <v>261</v>
      </c>
      <c r="BR72" s="376" t="s">
        <v>145</v>
      </c>
      <c r="BS72" s="377" t="n">
        <v>11</v>
      </c>
      <c r="BT72" s="377"/>
      <c r="BU72" s="377"/>
      <c r="BV72" s="377"/>
      <c r="BW72" s="378" t="s">
        <v>261</v>
      </c>
      <c r="BX72" s="376" t="s">
        <v>145</v>
      </c>
      <c r="BY72" s="379" t="n">
        <v>6600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18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17</v>
      </c>
      <c r="CF73" s="388"/>
      <c r="CG73" s="388"/>
      <c r="CH73" s="388"/>
      <c r="CI73" s="388"/>
      <c r="CJ73" s="389" t="n">
        <v>247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9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28</v>
      </c>
      <c r="BT74" s="398"/>
      <c r="BU74" s="398"/>
      <c r="BV74" s="398"/>
      <c r="BW74" s="399" t="s">
        <v>261</v>
      </c>
      <c r="BX74" s="397" t="s">
        <v>129</v>
      </c>
      <c r="BY74" s="398" t="n">
        <v>16800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97.989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-12.9884436090226</v>
      </c>
      <c r="P75" s="404"/>
      <c r="Q75" s="404"/>
      <c r="R75" s="404"/>
      <c r="S75" s="405" t="n">
        <f aca="false">BC47</f>
        <v>947.692</v>
      </c>
      <c r="T75" s="405"/>
      <c r="U75" s="405"/>
      <c r="V75" s="405"/>
      <c r="W75" s="403" t="n">
        <f aca="false">K75*($G$73-10)</f>
        <v>887.819548872181</v>
      </c>
      <c r="X75" s="403"/>
      <c r="Y75" s="403"/>
      <c r="Z75" s="403"/>
      <c r="AA75" s="477" t="n">
        <f aca="false">S75-W75</f>
        <v>59.8724511278195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-1382.83431578947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117</v>
      </c>
      <c r="CF75" s="381"/>
      <c r="CG75" s="381"/>
      <c r="CH75" s="381"/>
      <c r="CI75" s="381"/>
      <c r="CJ75" s="410" t="n">
        <v>794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422.673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13.8444770797963</v>
      </c>
      <c r="P76" s="414"/>
      <c r="Q76" s="414"/>
      <c r="R76" s="414"/>
      <c r="S76" s="415" t="n">
        <f aca="false">G14</f>
        <v>7218.276</v>
      </c>
      <c r="T76" s="415"/>
      <c r="U76" s="415"/>
      <c r="V76" s="415"/>
      <c r="W76" s="413" t="n">
        <f aca="false">K76*$G$73</f>
        <v>7358.91341256367</v>
      </c>
      <c r="X76" s="413"/>
      <c r="Y76" s="413"/>
      <c r="Z76" s="413"/>
      <c r="AA76" s="478" t="n">
        <f aca="false">S76-W76</f>
        <v>-140.637412563668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-5455.40821052632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829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629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104.3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-37.8052631578947</v>
      </c>
      <c r="P77" s="424"/>
      <c r="Q77" s="424"/>
      <c r="R77" s="424"/>
      <c r="S77" s="425" t="n">
        <f aca="false">I41</f>
        <v>2804.6</v>
      </c>
      <c r="T77" s="425"/>
      <c r="U77" s="425"/>
      <c r="V77" s="425"/>
      <c r="W77" s="336" t="n">
        <f aca="false">K77*$G$73</f>
        <v>2557.89473684211</v>
      </c>
      <c r="X77" s="336"/>
      <c r="Y77" s="336"/>
      <c r="Z77" s="336"/>
      <c r="AA77" s="479" t="n">
        <f aca="false">S77-W77</f>
        <v>246.705263157894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-1600.66315789474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6</v>
      </c>
      <c r="T2" s="29"/>
      <c r="U2" s="30" t="s">
        <v>120</v>
      </c>
      <c r="X2" s="29" t="n">
        <v>8</v>
      </c>
      <c r="Y2" s="29"/>
      <c r="Z2" s="30" t="s">
        <v>121</v>
      </c>
      <c r="AC2" s="25" t="s">
        <v>122</v>
      </c>
      <c r="AH2" s="29" t="n">
        <v>18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19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151.73</v>
      </c>
      <c r="E4" s="41"/>
      <c r="F4" s="41"/>
      <c r="G4" s="42" t="n">
        <v>3637.932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801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17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266</v>
      </c>
      <c r="AM4" s="49"/>
      <c r="AN4" s="49"/>
      <c r="AO4" s="50" t="n">
        <v>0.0416666666666667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27538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4789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14</v>
      </c>
      <c r="L5" s="55"/>
      <c r="M5" s="55"/>
      <c r="N5" s="44"/>
      <c r="O5" s="44"/>
      <c r="P5" s="56" t="s">
        <v>830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9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12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SUM('1日:19日'!ax4)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SUM('1日:19日'!bf4)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SUM('1日:19日'!bo4)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SUM('1日:19日'!bw4)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831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8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467" t="s">
        <v>194</v>
      </c>
      <c r="AG7" s="467"/>
      <c r="AH7" s="467"/>
      <c r="AI7" s="467"/>
      <c r="AJ7" s="66" t="n">
        <v>8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832</v>
      </c>
      <c r="AG8" s="85"/>
      <c r="AH8" s="85"/>
      <c r="AI8" s="85"/>
      <c r="AJ8" s="86" t="n">
        <v>18</v>
      </c>
      <c r="AK8" s="86"/>
      <c r="AL8" s="87" t="n">
        <v>26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503</v>
      </c>
      <c r="BE8" s="90"/>
      <c r="BF8" s="90"/>
      <c r="BG8" s="90"/>
      <c r="BH8" s="91"/>
      <c r="BI8" s="92" t="n">
        <v>8053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173.973</v>
      </c>
      <c r="E9" s="42"/>
      <c r="F9" s="42"/>
      <c r="G9" s="42" t="n">
        <v>3906.047</v>
      </c>
      <c r="H9" s="42"/>
      <c r="I9" s="42"/>
      <c r="J9" s="42"/>
      <c r="K9" s="95" t="s">
        <v>164</v>
      </c>
      <c r="L9" s="95"/>
      <c r="M9" s="95"/>
      <c r="N9" s="44" t="n">
        <v>3</v>
      </c>
      <c r="O9" s="44"/>
      <c r="P9" s="45" t="s">
        <v>803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4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239</v>
      </c>
      <c r="AM9" s="49"/>
      <c r="AN9" s="49"/>
      <c r="AO9" s="50" t="n">
        <v>0.0833333333333333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18</v>
      </c>
      <c r="M10" s="102"/>
      <c r="N10" s="44"/>
      <c r="O10" s="44"/>
      <c r="P10" s="56" t="s">
        <v>830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16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831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298</v>
      </c>
      <c r="BE11" s="90"/>
      <c r="BF11" s="90"/>
      <c r="BG11" s="90"/>
      <c r="BH11" s="91"/>
      <c r="BI11" s="92" t="n">
        <v>7045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18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325.703</v>
      </c>
      <c r="E14" s="113"/>
      <c r="F14" s="73" t="s">
        <v>173</v>
      </c>
      <c r="G14" s="113" t="n">
        <v>7543.979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23338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289694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353</v>
      </c>
      <c r="AN14" s="275"/>
      <c r="AO14" s="122" t="s">
        <v>157</v>
      </c>
      <c r="AP14" s="123" t="s">
        <v>179</v>
      </c>
      <c r="AQ14" s="123"/>
      <c r="AR14" s="124" t="n">
        <v>92.2671388101983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972</v>
      </c>
      <c r="BE14" s="90"/>
      <c r="BF14" s="90"/>
      <c r="BG14" s="90"/>
      <c r="BH14" s="91"/>
      <c r="BI14" s="92" t="n">
        <v>13272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7</v>
      </c>
      <c r="AI16" s="133"/>
      <c r="AJ16" s="133"/>
      <c r="AK16" s="133"/>
      <c r="AL16" s="336" t="n">
        <v>243.1</v>
      </c>
      <c r="AM16" s="336"/>
      <c r="AN16" s="336"/>
      <c r="AO16" s="336"/>
      <c r="AP16" s="135" t="n">
        <v>4787.9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41</v>
      </c>
      <c r="BE17" s="90"/>
      <c r="BF17" s="90"/>
      <c r="BG17" s="90"/>
      <c r="BH17" s="91"/>
      <c r="BI17" s="92" t="n">
        <v>293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82.603</v>
      </c>
      <c r="AM18" s="141"/>
      <c r="AN18" s="141"/>
      <c r="AO18" s="141"/>
      <c r="AP18" s="135" t="n">
        <v>2756.079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18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9</v>
      </c>
      <c r="AG19" s="150"/>
      <c r="AH19" s="149" t="s">
        <v>194</v>
      </c>
      <c r="AI19" s="149"/>
      <c r="AJ19" s="150" t="n">
        <v>9</v>
      </c>
      <c r="AK19" s="150"/>
      <c r="AL19" s="151" t="s">
        <v>195</v>
      </c>
      <c r="AM19" s="151"/>
      <c r="AN19" s="150" t="n">
        <v>37</v>
      </c>
      <c r="AO19" s="150"/>
      <c r="AP19" s="440" t="s">
        <v>174</v>
      </c>
      <c r="AQ19" s="440"/>
      <c r="AR19" s="441" t="n">
        <v>55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930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12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38.061</v>
      </c>
      <c r="AY22" s="166"/>
      <c r="AZ22" s="166"/>
      <c r="BA22" s="167" t="n">
        <v>241.786</v>
      </c>
      <c r="BB22" s="167"/>
      <c r="BC22" s="167"/>
      <c r="BD22" s="167"/>
      <c r="BE22" s="95" t="s">
        <v>164</v>
      </c>
      <c r="BF22" s="95"/>
      <c r="BG22" s="95"/>
      <c r="BH22" s="168" t="n">
        <v>1</v>
      </c>
      <c r="BI22" s="168"/>
      <c r="BJ22" s="169" t="s">
        <v>739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41</v>
      </c>
      <c r="CG22" s="168"/>
      <c r="CH22" s="168"/>
      <c r="CI22" s="170" t="n">
        <v>0.0486111111111111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38.9</v>
      </c>
      <c r="G23" s="172"/>
      <c r="H23" s="172"/>
      <c r="I23" s="42" t="n">
        <v>886.2</v>
      </c>
      <c r="J23" s="42"/>
      <c r="K23" s="42"/>
      <c r="L23" s="112" t="s">
        <v>205</v>
      </c>
      <c r="M23" s="112"/>
      <c r="N23" s="112"/>
      <c r="O23" s="44" t="n">
        <v>2</v>
      </c>
      <c r="P23" s="44" t="n">
        <v>5</v>
      </c>
      <c r="Q23" s="297"/>
      <c r="R23" s="176"/>
      <c r="S23" s="176"/>
      <c r="T23" s="176"/>
      <c r="U23" s="176"/>
      <c r="V23" s="176"/>
      <c r="W23" s="176"/>
      <c r="X23" s="176"/>
      <c r="Y23" s="178"/>
      <c r="Z23" s="174"/>
      <c r="AA23" s="174"/>
      <c r="AB23" s="176"/>
      <c r="AC23" s="176"/>
      <c r="AD23" s="176"/>
      <c r="AE23" s="176"/>
      <c r="AF23" s="177" t="s">
        <v>206</v>
      </c>
      <c r="AG23" s="175"/>
      <c r="AH23" s="176"/>
      <c r="AI23" s="176"/>
      <c r="AJ23" s="176"/>
      <c r="AK23" s="176"/>
      <c r="AL23" s="176" t="s">
        <v>206</v>
      </c>
      <c r="AM23" s="176"/>
      <c r="AN23" s="177"/>
      <c r="AO23" s="179" t="n">
        <v>0.2951</v>
      </c>
      <c r="AP23" s="179"/>
      <c r="AQ23" s="179"/>
      <c r="AR23" s="179" t="n">
        <v>0.125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12</v>
      </c>
      <c r="BG23" s="58"/>
      <c r="BH23" s="168"/>
      <c r="BI23" s="168"/>
      <c r="BJ23" s="180" t="s">
        <v>833</v>
      </c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601</v>
      </c>
      <c r="CA23" s="59"/>
      <c r="CB23" s="59"/>
      <c r="CC23" s="59"/>
      <c r="CD23" s="60" t="n">
        <v>2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183"/>
      <c r="Y24" s="187" t="s">
        <v>834</v>
      </c>
      <c r="Z24" s="183"/>
      <c r="AA24" s="183"/>
      <c r="AB24" s="183" t="s">
        <v>208</v>
      </c>
      <c r="AC24" s="184"/>
      <c r="AD24" s="183"/>
      <c r="AE24" s="183"/>
      <c r="AF24" s="186" t="s">
        <v>208</v>
      </c>
      <c r="AG24" s="185"/>
      <c r="AH24" s="183"/>
      <c r="AI24" s="183"/>
      <c r="AJ24" s="184"/>
      <c r="AK24" s="183"/>
      <c r="AL24" s="184" t="s">
        <v>208</v>
      </c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180" t="s">
        <v>835</v>
      </c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 t="s">
        <v>641</v>
      </c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236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 t="s">
        <v>373</v>
      </c>
      <c r="AC26" s="183"/>
      <c r="AD26" s="183"/>
      <c r="AE26" s="183"/>
      <c r="AF26" s="186" t="s">
        <v>373</v>
      </c>
      <c r="AG26" s="185"/>
      <c r="AH26" s="183"/>
      <c r="AI26" s="183"/>
      <c r="AJ26" s="183"/>
      <c r="AK26" s="183"/>
      <c r="AL26" s="183" t="s">
        <v>373</v>
      </c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12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812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 t="s">
        <v>812</v>
      </c>
      <c r="AC27" s="183"/>
      <c r="AD27" s="183"/>
      <c r="AE27" s="183"/>
      <c r="AF27" s="186" t="s">
        <v>774</v>
      </c>
      <c r="AG27" s="185"/>
      <c r="AH27" s="183"/>
      <c r="AI27" s="183"/>
      <c r="AJ27" s="183"/>
      <c r="AK27" s="183"/>
      <c r="AL27" s="183" t="s">
        <v>213</v>
      </c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921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30966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41.214</v>
      </c>
      <c r="CI27" s="202"/>
      <c r="CJ27" s="203" t="s">
        <v>215</v>
      </c>
      <c r="CK27" s="203"/>
      <c r="CL27" s="123" t="n">
        <v>92.3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/>
      <c r="T28" s="183"/>
      <c r="U28" s="210"/>
      <c r="V28" s="183"/>
      <c r="W28" s="210"/>
      <c r="X28" s="183"/>
      <c r="Y28" s="185"/>
      <c r="Z28" s="210"/>
      <c r="AA28" s="210"/>
      <c r="AB28" s="210" t="s">
        <v>237</v>
      </c>
      <c r="AC28" s="183"/>
      <c r="AD28" s="210"/>
      <c r="AE28" s="210"/>
      <c r="AF28" s="210" t="s">
        <v>237</v>
      </c>
      <c r="AG28" s="185"/>
      <c r="AH28" s="210"/>
      <c r="AI28" s="210"/>
      <c r="AJ28" s="183"/>
      <c r="AK28" s="210"/>
      <c r="AL28" s="183" t="s">
        <v>237</v>
      </c>
      <c r="AM28" s="210" t="s">
        <v>836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8.2</v>
      </c>
      <c r="G29" s="172"/>
      <c r="H29" s="172"/>
      <c r="I29" s="42" t="n">
        <v>1262.3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</v>
      </c>
      <c r="Q29" s="229"/>
      <c r="R29" s="230"/>
      <c r="S29" s="230"/>
      <c r="T29" s="230"/>
      <c r="U29" s="230"/>
      <c r="V29" s="230"/>
      <c r="W29" s="230"/>
      <c r="X29" s="231"/>
      <c r="Y29" s="229"/>
      <c r="Z29" s="230"/>
      <c r="AA29" s="230"/>
      <c r="AB29" s="230"/>
      <c r="AC29" s="230"/>
      <c r="AD29" s="230"/>
      <c r="AE29" s="230"/>
      <c r="AF29" s="231"/>
      <c r="AG29" s="229"/>
      <c r="AH29" s="230"/>
      <c r="AI29" s="230"/>
      <c r="AJ29" s="216" t="s">
        <v>206</v>
      </c>
      <c r="AK29" s="216"/>
      <c r="AL29" s="216"/>
      <c r="AM29" s="216"/>
      <c r="AN29" s="217"/>
      <c r="AO29" s="179" t="n">
        <v>0.7257</v>
      </c>
      <c r="AP29" s="179"/>
      <c r="AQ29" s="179"/>
      <c r="AR29" s="179" t="n">
        <v>0.15625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26.328</v>
      </c>
      <c r="CG29" s="218"/>
      <c r="CH29" s="218"/>
      <c r="CI29" s="218"/>
      <c r="CJ29" s="219" t="n">
        <v>230.053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20</v>
      </c>
      <c r="M30" s="181"/>
      <c r="N30" s="181"/>
      <c r="O30" s="44"/>
      <c r="P30" s="44"/>
      <c r="Q30" s="187" t="s">
        <v>534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834</v>
      </c>
      <c r="AH30" s="183"/>
      <c r="AI30" s="183"/>
      <c r="AJ30" s="183" t="s">
        <v>208</v>
      </c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 t="s">
        <v>837</v>
      </c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6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11.733</v>
      </c>
      <c r="CG31" s="218"/>
      <c r="CH31" s="218"/>
      <c r="CI31" s="218"/>
      <c r="CJ31" s="219" t="n">
        <v>11.733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/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 t="s">
        <v>373</v>
      </c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/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 t="s">
        <v>838</v>
      </c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/>
      <c r="R34" s="210"/>
      <c r="S34" s="210"/>
      <c r="T34" s="210"/>
      <c r="U34" s="210"/>
      <c r="V34" s="210"/>
      <c r="W34" s="210"/>
      <c r="X34" s="224"/>
      <c r="Y34" s="209"/>
      <c r="Z34" s="210"/>
      <c r="AA34" s="210"/>
      <c r="AB34" s="210"/>
      <c r="AC34" s="210"/>
      <c r="AD34" s="210"/>
      <c r="AE34" s="210"/>
      <c r="AF34" s="224"/>
      <c r="AG34" s="209"/>
      <c r="AH34" s="210"/>
      <c r="AI34" s="210"/>
      <c r="AJ34" s="210" t="s">
        <v>225</v>
      </c>
      <c r="AK34" s="210"/>
      <c r="AL34" s="210"/>
      <c r="AM34" s="183"/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5.2</v>
      </c>
      <c r="G35" s="172"/>
      <c r="H35" s="172"/>
      <c r="I35" s="42" t="n">
        <v>708.4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2</v>
      </c>
      <c r="Q35" s="229"/>
      <c r="R35" s="230"/>
      <c r="S35" s="230"/>
      <c r="T35" s="230"/>
      <c r="U35" s="230"/>
      <c r="V35" s="230"/>
      <c r="W35" s="230"/>
      <c r="X35" s="231"/>
      <c r="Y35" s="229"/>
      <c r="Z35" s="230"/>
      <c r="AA35" s="230"/>
      <c r="AB35" s="230"/>
      <c r="AC35" s="230"/>
      <c r="AD35" s="230"/>
      <c r="AE35" s="230"/>
      <c r="AF35" s="231"/>
      <c r="AG35" s="229"/>
      <c r="AH35" s="230"/>
      <c r="AI35" s="230"/>
      <c r="AJ35" s="216" t="s">
        <v>206</v>
      </c>
      <c r="AK35" s="216"/>
      <c r="AL35" s="216"/>
      <c r="AM35" s="216"/>
      <c r="AN35" s="216"/>
      <c r="AO35" s="179" t="n">
        <v>0.9201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117.942</v>
      </c>
      <c r="BA35" s="42"/>
      <c r="BB35" s="42"/>
      <c r="BC35" s="42" t="n">
        <v>1065.634</v>
      </c>
      <c r="BD35" s="42"/>
      <c r="BE35" s="42"/>
      <c r="BF35" s="232" t="s">
        <v>231</v>
      </c>
      <c r="BG35" s="232"/>
      <c r="BH35" s="232"/>
      <c r="BI35" s="168" t="n">
        <v>3</v>
      </c>
      <c r="BJ35" s="168" t="n">
        <v>4</v>
      </c>
      <c r="BK35" s="458"/>
      <c r="BL35" s="459"/>
      <c r="BM35" s="459"/>
      <c r="BN35" s="459"/>
      <c r="BO35" s="459" t="s">
        <v>602</v>
      </c>
      <c r="BP35" s="216"/>
      <c r="BQ35" s="459"/>
      <c r="BR35" s="459"/>
      <c r="BS35" s="458"/>
      <c r="BT35" s="459"/>
      <c r="BU35" s="459"/>
      <c r="BV35" s="216"/>
      <c r="BW35" s="459" t="s">
        <v>602</v>
      </c>
      <c r="BX35" s="459"/>
      <c r="BY35" s="459"/>
      <c r="BZ35" s="476"/>
      <c r="CA35" s="458"/>
      <c r="CB35" s="459" t="s">
        <v>376</v>
      </c>
      <c r="CC35" s="459"/>
      <c r="CD35" s="459"/>
      <c r="CE35" s="216"/>
      <c r="CF35" s="459" t="s">
        <v>376</v>
      </c>
      <c r="CG35" s="459" t="s">
        <v>206</v>
      </c>
      <c r="CH35" s="476"/>
      <c r="CI35" s="179" t="n">
        <v>0.260416666666667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839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/>
      <c r="AB36" s="183"/>
      <c r="AC36" s="183"/>
      <c r="AD36" s="184"/>
      <c r="AE36" s="183"/>
      <c r="AF36" s="186"/>
      <c r="AG36" s="185"/>
      <c r="AH36" s="183"/>
      <c r="AI36" s="183"/>
      <c r="AJ36" s="183" t="s">
        <v>208</v>
      </c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58</v>
      </c>
      <c r="BG36" s="240"/>
      <c r="BH36" s="240"/>
      <c r="BI36" s="168"/>
      <c r="BJ36" s="168"/>
      <c r="BK36" s="456" t="s">
        <v>840</v>
      </c>
      <c r="BL36" s="183"/>
      <c r="BM36" s="183"/>
      <c r="BN36" s="183"/>
      <c r="BO36" s="183"/>
      <c r="BP36" s="183" t="s">
        <v>841</v>
      </c>
      <c r="BQ36" s="183"/>
      <c r="BR36" s="183"/>
      <c r="BS36" s="185"/>
      <c r="BT36" s="183"/>
      <c r="BU36" s="183"/>
      <c r="BV36" s="183"/>
      <c r="BW36" s="183" t="s">
        <v>842</v>
      </c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843</v>
      </c>
      <c r="BL37" s="183"/>
      <c r="BM37" s="183"/>
      <c r="BN37" s="183"/>
      <c r="BO37" s="183"/>
      <c r="BP37" s="239" t="s">
        <v>843</v>
      </c>
      <c r="BQ37" s="183"/>
      <c r="BR37" s="183"/>
      <c r="BS37" s="185"/>
      <c r="BT37" s="183"/>
      <c r="BU37" s="183"/>
      <c r="BV37" s="183"/>
      <c r="BW37" s="183" t="s">
        <v>844</v>
      </c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/>
      <c r="AC38" s="183"/>
      <c r="AD38" s="183"/>
      <c r="AE38" s="183"/>
      <c r="AF38" s="183"/>
      <c r="AG38" s="185"/>
      <c r="AH38" s="183"/>
      <c r="AI38" s="183"/>
      <c r="AJ38" s="183" t="s">
        <v>373</v>
      </c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239" t="s">
        <v>845</v>
      </c>
      <c r="BX38" s="183"/>
      <c r="BY38" s="183"/>
      <c r="BZ38" s="186"/>
      <c r="CA38" s="185"/>
      <c r="CB38" s="183"/>
      <c r="CC38" s="183"/>
      <c r="CD38" s="183"/>
      <c r="CE38" s="183"/>
      <c r="CF38" s="239" t="s">
        <v>382</v>
      </c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/>
      <c r="AC39" s="183"/>
      <c r="AD39" s="183"/>
      <c r="AE39" s="183"/>
      <c r="AF39" s="183"/>
      <c r="AG39" s="185"/>
      <c r="AH39" s="183"/>
      <c r="AI39" s="183"/>
      <c r="AJ39" s="183" t="s">
        <v>212</v>
      </c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385</v>
      </c>
      <c r="BL39" s="183"/>
      <c r="BM39" s="183"/>
      <c r="BN39" s="183"/>
      <c r="BO39" s="183"/>
      <c r="BP39" s="183" t="s">
        <v>846</v>
      </c>
      <c r="BQ39" s="183"/>
      <c r="BR39" s="183"/>
      <c r="BS39" s="185"/>
      <c r="BT39" s="183"/>
      <c r="BU39" s="183"/>
      <c r="BV39" s="183"/>
      <c r="BW39" s="183" t="s">
        <v>386</v>
      </c>
      <c r="BX39" s="183"/>
      <c r="BY39" s="183"/>
      <c r="BZ39" s="186"/>
      <c r="CA39" s="185"/>
      <c r="CB39" s="183"/>
      <c r="CC39" s="183"/>
      <c r="CD39" s="183"/>
      <c r="CE39" s="183"/>
      <c r="CF39" s="239" t="s">
        <v>847</v>
      </c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09"/>
      <c r="Z40" s="210"/>
      <c r="AA40" s="210"/>
      <c r="AB40" s="183"/>
      <c r="AC40" s="210"/>
      <c r="AD40" s="210"/>
      <c r="AE40" s="210"/>
      <c r="AF40" s="183"/>
      <c r="AG40" s="209"/>
      <c r="AH40" s="210"/>
      <c r="AI40" s="210"/>
      <c r="AJ40" s="183" t="s">
        <v>459</v>
      </c>
      <c r="AK40" s="210"/>
      <c r="AL40" s="210"/>
      <c r="AM40" s="210" t="s">
        <v>414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s">
        <v>848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s">
        <v>849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120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52.3</v>
      </c>
      <c r="G41" s="247"/>
      <c r="H41" s="247"/>
      <c r="I41" s="247" t="n">
        <v>2856.9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30000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23947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850</v>
      </c>
      <c r="K43" s="265"/>
      <c r="L43" s="265"/>
      <c r="M43" s="265"/>
      <c r="N43" s="265"/>
      <c r="O43" s="265" t="s">
        <v>851</v>
      </c>
      <c r="P43" s="265"/>
      <c r="Q43" s="265"/>
      <c r="R43" s="265"/>
      <c r="S43" s="265"/>
      <c r="T43" s="265"/>
      <c r="U43" s="266" t="n">
        <v>13</v>
      </c>
      <c r="V43" s="266"/>
      <c r="W43" s="266"/>
      <c r="X43" s="266"/>
      <c r="Y43" s="266" t="n">
        <v>4</v>
      </c>
      <c r="Z43" s="266"/>
      <c r="AA43" s="266"/>
      <c r="AB43" s="266" t="n">
        <v>8</v>
      </c>
      <c r="AC43" s="266"/>
      <c r="AD43" s="266"/>
      <c r="AE43" s="266" t="n">
        <v>1</v>
      </c>
      <c r="AF43" s="266"/>
      <c r="AG43" s="266"/>
      <c r="AH43" s="267" t="n">
        <v>0.125</v>
      </c>
      <c r="AI43" s="267"/>
      <c r="AJ43" s="267"/>
      <c r="AK43" s="267" t="n">
        <v>0.145833333333333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852</v>
      </c>
      <c r="K45" s="265"/>
      <c r="L45" s="265"/>
      <c r="M45" s="265"/>
      <c r="N45" s="265"/>
      <c r="O45" s="265" t="s">
        <v>853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6</v>
      </c>
      <c r="Z45" s="266"/>
      <c r="AA45" s="266"/>
      <c r="AB45" s="266" t="n">
        <v>3</v>
      </c>
      <c r="AC45" s="266"/>
      <c r="AD45" s="266"/>
      <c r="AE45" s="266" t="n">
        <v>3</v>
      </c>
      <c r="AF45" s="266"/>
      <c r="AG45" s="266"/>
      <c r="AH45" s="267" t="n">
        <v>0.145833333333333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58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117.942</v>
      </c>
      <c r="BA47" s="270"/>
      <c r="BB47" s="270"/>
      <c r="BC47" s="271" t="n">
        <v>1065.634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1468</v>
      </c>
      <c r="BL47" s="273"/>
      <c r="BM47" s="273"/>
      <c r="BN47" s="274" t="s">
        <v>166</v>
      </c>
      <c r="BO47" s="275" t="s">
        <v>129</v>
      </c>
      <c r="BP47" s="275"/>
      <c r="BQ47" s="196" t="n">
        <v>6112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854</v>
      </c>
      <c r="K49" s="283"/>
      <c r="L49" s="283"/>
      <c r="M49" s="283"/>
      <c r="N49" s="283"/>
      <c r="O49" s="284" t="s">
        <v>855</v>
      </c>
      <c r="P49" s="284"/>
      <c r="Q49" s="284"/>
      <c r="R49" s="284"/>
      <c r="S49" s="284"/>
      <c r="T49" s="284"/>
      <c r="U49" s="285" t="n">
        <v>3124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2381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22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856</v>
      </c>
      <c r="BE52" s="301"/>
      <c r="BF52" s="301"/>
      <c r="BG52" s="301"/>
      <c r="BH52" s="301"/>
      <c r="BI52" s="301" t="s">
        <v>857</v>
      </c>
      <c r="BJ52" s="301"/>
      <c r="BK52" s="301"/>
      <c r="BL52" s="301"/>
      <c r="BM52" s="301"/>
      <c r="BN52" s="301"/>
      <c r="BO52" s="266" t="n">
        <v>66</v>
      </c>
      <c r="BP52" s="266"/>
      <c r="BQ52" s="266"/>
      <c r="BR52" s="266"/>
      <c r="BS52" s="266" t="n">
        <v>3</v>
      </c>
      <c r="BT52" s="266"/>
      <c r="BU52" s="266"/>
      <c r="BV52" s="266" t="n">
        <v>5</v>
      </c>
      <c r="BW52" s="266"/>
      <c r="BX52" s="266"/>
      <c r="BY52" s="266" t="n">
        <v>3</v>
      </c>
      <c r="BZ52" s="266"/>
      <c r="CA52" s="266"/>
      <c r="CB52" s="267" t="n">
        <v>0.138888888888889</v>
      </c>
      <c r="CC52" s="267"/>
      <c r="CD52" s="267"/>
      <c r="CE52" s="267" t="n">
        <v>0.166666666666667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3985</v>
      </c>
      <c r="AW54" s="309" t="n">
        <v>32615</v>
      </c>
      <c r="AX54" s="310"/>
      <c r="AY54" s="308" t="n">
        <v>69.200875</v>
      </c>
      <c r="AZ54" s="311" t="n">
        <v>616.811625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858</v>
      </c>
      <c r="BE55" s="301"/>
      <c r="BF55" s="301"/>
      <c r="BG55" s="301"/>
      <c r="BH55" s="301"/>
      <c r="BI55" s="301" t="s">
        <v>859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3</v>
      </c>
      <c r="BT55" s="266"/>
      <c r="BU55" s="266"/>
      <c r="BV55" s="266" t="n">
        <v>2</v>
      </c>
      <c r="BW55" s="266"/>
      <c r="BX55" s="266"/>
      <c r="BY55" s="266" t="n">
        <v>0</v>
      </c>
      <c r="BZ55" s="266"/>
      <c r="CA55" s="266"/>
      <c r="CB55" s="267" t="n">
        <v>0.0486111111111111</v>
      </c>
      <c r="CC55" s="267"/>
      <c r="CD55" s="267"/>
      <c r="CE55" s="267" t="n">
        <v>0.0625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901</v>
      </c>
      <c r="AW57" s="286" t="n">
        <v>6591</v>
      </c>
      <c r="AX57" s="111"/>
      <c r="AY57" s="308" t="n">
        <v>15.822375</v>
      </c>
      <c r="AZ57" s="311" t="n">
        <v>114.61525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10</v>
      </c>
      <c r="C58" s="317"/>
      <c r="D58" s="317"/>
      <c r="E58" s="317"/>
      <c r="F58" s="318" t="n">
        <v>64</v>
      </c>
      <c r="G58" s="318"/>
      <c r="H58" s="318"/>
      <c r="I58" s="318"/>
      <c r="J58" s="42" t="n">
        <v>15.625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860</v>
      </c>
      <c r="BE58" s="301"/>
      <c r="BF58" s="301"/>
      <c r="BG58" s="301"/>
      <c r="BH58" s="301"/>
      <c r="BI58" s="301" t="s">
        <v>861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627</v>
      </c>
      <c r="O59" s="324"/>
      <c r="P59" s="324"/>
      <c r="Q59" s="324"/>
      <c r="R59" s="324"/>
      <c r="S59" s="324"/>
      <c r="T59" s="324"/>
      <c r="U59" s="325" t="n">
        <v>3</v>
      </c>
      <c r="V59" s="324"/>
      <c r="W59" s="324"/>
      <c r="X59" s="324"/>
      <c r="Y59" s="324"/>
      <c r="Z59" s="324"/>
      <c r="AA59" s="324"/>
      <c r="AB59" s="324"/>
      <c r="AC59" s="326"/>
      <c r="AD59" s="324" t="s">
        <v>351</v>
      </c>
      <c r="AE59" s="324"/>
      <c r="AF59" s="324"/>
      <c r="AG59" s="324"/>
      <c r="AH59" s="324"/>
      <c r="AI59" s="324"/>
      <c r="AJ59" s="324"/>
      <c r="AK59" s="324"/>
      <c r="AL59" s="325" t="n">
        <v>2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399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1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279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6</v>
      </c>
      <c r="H65" s="93"/>
      <c r="I65" s="93"/>
      <c r="J65" s="322" t="s">
        <v>157</v>
      </c>
      <c r="K65" s="341" t="n">
        <v>118</v>
      </c>
      <c r="L65" s="341"/>
      <c r="M65" s="341"/>
      <c r="N65" s="341"/>
      <c r="O65" s="322" t="s">
        <v>157</v>
      </c>
      <c r="P65" s="43" t="n">
        <v>73</v>
      </c>
      <c r="Q65" s="43"/>
      <c r="R65" s="43"/>
      <c r="S65" s="43"/>
      <c r="T65" s="43" t="n">
        <v>100</v>
      </c>
      <c r="U65" s="43"/>
      <c r="V65" s="43"/>
      <c r="W65" s="43"/>
      <c r="X65" s="342" t="s">
        <v>145</v>
      </c>
      <c r="Y65" s="343" t="n">
        <v>7</v>
      </c>
      <c r="Z65" s="343"/>
      <c r="AA65" s="343"/>
      <c r="AB65" s="343"/>
      <c r="AC65" s="344" t="s">
        <v>261</v>
      </c>
      <c r="AD65" s="342" t="s">
        <v>145</v>
      </c>
      <c r="AE65" s="345" t="n">
        <v>4200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8</v>
      </c>
      <c r="AW65" s="347"/>
      <c r="AX65" s="347"/>
      <c r="AY65" s="347"/>
      <c r="AZ65" s="348" t="n">
        <v>174</v>
      </c>
      <c r="BA65" s="348"/>
      <c r="BB65" s="348"/>
      <c r="BC65" s="348"/>
      <c r="BD65" s="349" t="n">
        <v>4.59770114942529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19</v>
      </c>
      <c r="AL66" s="350"/>
      <c r="AM66" s="350"/>
      <c r="AN66" s="350"/>
      <c r="AO66" s="350"/>
      <c r="AP66" s="351" t="n">
        <v>456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348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6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 t="s">
        <v>349</v>
      </c>
      <c r="BY67" s="328"/>
      <c r="BZ67" s="328"/>
      <c r="CA67" s="328"/>
      <c r="CB67" s="328"/>
      <c r="CC67" s="328"/>
      <c r="CD67" s="328"/>
      <c r="CE67" s="328"/>
      <c r="CF67" s="329" t="n">
        <v>1</v>
      </c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186</v>
      </c>
      <c r="Z68" s="354"/>
      <c r="AA68" s="354"/>
      <c r="AB68" s="354"/>
      <c r="AC68" s="355" t="s">
        <v>261</v>
      </c>
      <c r="AD68" s="353" t="s">
        <v>129</v>
      </c>
      <c r="AE68" s="356" t="n">
        <v>111600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103</v>
      </c>
      <c r="AL69" s="360"/>
      <c r="AM69" s="360"/>
      <c r="AN69" s="360"/>
      <c r="AO69" s="360"/>
      <c r="AP69" s="361" t="n">
        <v>2986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142</v>
      </c>
      <c r="BK72" s="374"/>
      <c r="BL72" s="374"/>
      <c r="BM72" s="375" t="s">
        <v>261</v>
      </c>
      <c r="BN72" s="374" t="n">
        <v>172</v>
      </c>
      <c r="BO72" s="374"/>
      <c r="BP72" s="374"/>
      <c r="BQ72" s="375" t="s">
        <v>261</v>
      </c>
      <c r="BR72" s="376" t="s">
        <v>145</v>
      </c>
      <c r="BS72" s="377" t="n">
        <v>4</v>
      </c>
      <c r="BT72" s="377"/>
      <c r="BU72" s="377"/>
      <c r="BV72" s="377"/>
      <c r="BW72" s="378" t="s">
        <v>261</v>
      </c>
      <c r="BX72" s="376" t="s">
        <v>145</v>
      </c>
      <c r="BY72" s="379" t="n">
        <v>2400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19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14</v>
      </c>
      <c r="CF73" s="388"/>
      <c r="CG73" s="388"/>
      <c r="CH73" s="388"/>
      <c r="CI73" s="388"/>
      <c r="CJ73" s="389" t="n">
        <v>261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32</v>
      </c>
      <c r="BT74" s="398"/>
      <c r="BU74" s="398"/>
      <c r="BV74" s="398"/>
      <c r="BW74" s="399" t="s">
        <v>261</v>
      </c>
      <c r="BX74" s="397" t="s">
        <v>129</v>
      </c>
      <c r="BY74" s="398" t="n">
        <v>19200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117.942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6.96455639097744</v>
      </c>
      <c r="P75" s="404"/>
      <c r="Q75" s="404"/>
      <c r="R75" s="404"/>
      <c r="S75" s="405" t="n">
        <f aca="false">BC47</f>
        <v>1065.634</v>
      </c>
      <c r="T75" s="405"/>
      <c r="U75" s="405"/>
      <c r="V75" s="405"/>
      <c r="W75" s="403" t="n">
        <f aca="false">K75*($G$73-10)</f>
        <v>998.796992481203</v>
      </c>
      <c r="X75" s="403"/>
      <c r="Y75" s="403"/>
      <c r="Z75" s="403"/>
      <c r="AA75" s="477" t="n">
        <f aca="false">S75-W75</f>
        <v>66.837007518797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-1264.89231578947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90</v>
      </c>
      <c r="CF75" s="381"/>
      <c r="CG75" s="381"/>
      <c r="CH75" s="381"/>
      <c r="CI75" s="381"/>
      <c r="CJ75" s="410" t="n">
        <v>884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325.703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-83.1255229202038</v>
      </c>
      <c r="P76" s="414"/>
      <c r="Q76" s="414"/>
      <c r="R76" s="414"/>
      <c r="S76" s="415" t="n">
        <f aca="false">G14</f>
        <v>7543.979</v>
      </c>
      <c r="T76" s="415"/>
      <c r="U76" s="415"/>
      <c r="V76" s="415"/>
      <c r="W76" s="413" t="n">
        <f aca="false">K76*$G$73</f>
        <v>7767.74193548387</v>
      </c>
      <c r="X76" s="413"/>
      <c r="Y76" s="413"/>
      <c r="Z76" s="413"/>
      <c r="AA76" s="478" t="n">
        <f aca="false">S76-W76</f>
        <v>-223.762935483871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-5129.70521052632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862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666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52.3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-89.8052631578947</v>
      </c>
      <c r="P77" s="424"/>
      <c r="Q77" s="424"/>
      <c r="R77" s="424"/>
      <c r="S77" s="425" t="n">
        <f aca="false">I41</f>
        <v>2856.9</v>
      </c>
      <c r="T77" s="425"/>
      <c r="U77" s="425"/>
      <c r="V77" s="425"/>
      <c r="W77" s="336" t="n">
        <f aca="false">K77*$G$73</f>
        <v>2700</v>
      </c>
      <c r="X77" s="336"/>
      <c r="Y77" s="336"/>
      <c r="Z77" s="336"/>
      <c r="AA77" s="479" t="n">
        <f aca="false">S77-W77</f>
        <v>156.9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-1548.36315789474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FF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6" activeCellId="0" sqref="F1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13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8</v>
      </c>
      <c r="AI2" s="29"/>
      <c r="AJ2" s="30" t="s">
        <v>120</v>
      </c>
      <c r="AM2" s="29" t="n">
        <v>12</v>
      </c>
      <c r="AN2" s="29"/>
      <c r="AO2" s="30" t="s">
        <v>123</v>
      </c>
      <c r="AR2" s="29" t="n">
        <v>1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20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241.499</v>
      </c>
      <c r="E4" s="41"/>
      <c r="F4" s="41"/>
      <c r="G4" s="42" t="n">
        <v>3879.431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863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2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268</v>
      </c>
      <c r="AM4" s="49"/>
      <c r="AN4" s="49"/>
      <c r="AO4" s="50" t="n">
        <v>0.0138888888888889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4532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5140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13</v>
      </c>
      <c r="L5" s="55"/>
      <c r="M5" s="55"/>
      <c r="N5" s="44"/>
      <c r="O5" s="44"/>
      <c r="P5" s="56" t="s">
        <v>864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SUM('1日:20日'!ax4)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SUM('1日:20日'!bf4)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SUM('1日:20日'!bo4)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SUM('1日:20日'!bw4)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467"/>
      <c r="AG6" s="467"/>
      <c r="AH6" s="467"/>
      <c r="AI6" s="467"/>
      <c r="AJ6" s="66"/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467"/>
      <c r="AG7" s="467"/>
      <c r="AH7" s="467"/>
      <c r="AI7" s="467"/>
      <c r="AJ7" s="66"/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/>
      <c r="AG8" s="85"/>
      <c r="AH8" s="85"/>
      <c r="AI8" s="85"/>
      <c r="AJ8" s="86"/>
      <c r="AK8" s="86"/>
      <c r="AL8" s="87" t="n">
        <v>2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63</v>
      </c>
      <c r="BE8" s="90"/>
      <c r="BF8" s="90"/>
      <c r="BG8" s="90"/>
      <c r="BH8" s="91"/>
      <c r="BI8" s="92" t="n">
        <v>8116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242.315</v>
      </c>
      <c r="E9" s="42"/>
      <c r="F9" s="42"/>
      <c r="G9" s="42" t="n">
        <v>4148.362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863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239</v>
      </c>
      <c r="AM9" s="49"/>
      <c r="AN9" s="49"/>
      <c r="AO9" s="50" t="n">
        <v>0.0416666666666667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20</v>
      </c>
      <c r="M10" s="102"/>
      <c r="N10" s="44"/>
      <c r="O10" s="44"/>
      <c r="P10" s="56" t="s">
        <v>864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1</v>
      </c>
      <c r="M11" s="104"/>
      <c r="N11" s="44"/>
      <c r="O11" s="44"/>
      <c r="P11" s="56" t="s">
        <v>865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274</v>
      </c>
      <c r="BE11" s="90"/>
      <c r="BF11" s="90"/>
      <c r="BG11" s="90"/>
      <c r="BH11" s="91"/>
      <c r="BI11" s="92" t="n">
        <v>7319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21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483.814</v>
      </c>
      <c r="E14" s="113"/>
      <c r="F14" s="73" t="s">
        <v>173</v>
      </c>
      <c r="G14" s="113" t="n">
        <v>8027.793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932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290626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488</v>
      </c>
      <c r="AN14" s="275"/>
      <c r="AO14" s="122" t="s">
        <v>157</v>
      </c>
      <c r="AP14" s="123" t="s">
        <v>179</v>
      </c>
      <c r="AQ14" s="123"/>
      <c r="AR14" s="124" t="n">
        <v>99.1422131147541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768</v>
      </c>
      <c r="BE14" s="90"/>
      <c r="BF14" s="90"/>
      <c r="BG14" s="90"/>
      <c r="BH14" s="91"/>
      <c r="BI14" s="92" t="n">
        <v>14040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31.7</v>
      </c>
      <c r="AM16" s="336"/>
      <c r="AN16" s="336"/>
      <c r="AO16" s="336"/>
      <c r="AP16" s="135" t="n">
        <v>4819.6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40</v>
      </c>
      <c r="BE17" s="90"/>
      <c r="BF17" s="90"/>
      <c r="BG17" s="90"/>
      <c r="BH17" s="91"/>
      <c r="BI17" s="92" t="n">
        <v>333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452.114</v>
      </c>
      <c r="AM18" s="141"/>
      <c r="AN18" s="141"/>
      <c r="AO18" s="141"/>
      <c r="AP18" s="135" t="n">
        <v>3208.193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26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3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28</v>
      </c>
      <c r="AO19" s="150"/>
      <c r="AP19" s="440" t="s">
        <v>174</v>
      </c>
      <c r="AQ19" s="440"/>
      <c r="AR19" s="441" t="n">
        <v>32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962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5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37.631</v>
      </c>
      <c r="AY22" s="166"/>
      <c r="AZ22" s="166"/>
      <c r="BA22" s="167" t="n">
        <v>279.417</v>
      </c>
      <c r="BB22" s="167"/>
      <c r="BC22" s="167"/>
      <c r="BD22" s="167"/>
      <c r="BE22" s="95" t="s">
        <v>164</v>
      </c>
      <c r="BF22" s="95"/>
      <c r="BG22" s="95"/>
      <c r="BH22" s="168" t="n">
        <v>1</v>
      </c>
      <c r="BI22" s="168"/>
      <c r="BJ22" s="169" t="s">
        <v>835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45</v>
      </c>
      <c r="CG22" s="168"/>
      <c r="CH22" s="168"/>
      <c r="CI22" s="170" t="n">
        <v>0.0555555555555556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45.2</v>
      </c>
      <c r="G23" s="172"/>
      <c r="H23" s="172"/>
      <c r="I23" s="42" t="n">
        <v>931.4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6</v>
      </c>
      <c r="Q23" s="297"/>
      <c r="R23" s="176"/>
      <c r="S23" s="176"/>
      <c r="T23" s="176"/>
      <c r="U23" s="176"/>
      <c r="V23" s="176"/>
      <c r="W23" s="176"/>
      <c r="X23" s="176"/>
      <c r="Y23" s="178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 t="s">
        <v>206</v>
      </c>
      <c r="AJ23" s="176"/>
      <c r="AK23" s="176"/>
      <c r="AL23" s="176"/>
      <c r="AM23" s="176"/>
      <c r="AN23" s="177"/>
      <c r="AO23" s="179" t="n">
        <v>0.559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5</v>
      </c>
      <c r="BG23" s="58"/>
      <c r="BH23" s="168"/>
      <c r="BI23" s="168"/>
      <c r="BJ23" s="180" t="s">
        <v>866</v>
      </c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183"/>
      <c r="Y24" s="187" t="s">
        <v>479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183" t="s">
        <v>208</v>
      </c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 t="s">
        <v>867</v>
      </c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373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 t="s">
        <v>210</v>
      </c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5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213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 t="s">
        <v>212</v>
      </c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3940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34906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44.008</v>
      </c>
      <c r="CI27" s="202"/>
      <c r="CJ27" s="203" t="s">
        <v>215</v>
      </c>
      <c r="CK27" s="203"/>
      <c r="CL27" s="123" t="n">
        <v>85.5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/>
      <c r="T28" s="183"/>
      <c r="U28" s="210"/>
      <c r="V28" s="183"/>
      <c r="W28" s="210" t="s">
        <v>557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 t="s">
        <v>216</v>
      </c>
      <c r="AJ28" s="183"/>
      <c r="AK28" s="210"/>
      <c r="AL28" s="183"/>
      <c r="AM28" s="210" t="s">
        <v>239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868</v>
      </c>
      <c r="CA28" s="59"/>
      <c r="CB28" s="59"/>
      <c r="CC28" s="59"/>
      <c r="CD28" s="60" t="n">
        <v>4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58.9</v>
      </c>
      <c r="G29" s="172"/>
      <c r="H29" s="172"/>
      <c r="I29" s="42" t="n">
        <v>1321.2</v>
      </c>
      <c r="J29" s="42"/>
      <c r="K29" s="42"/>
      <c r="L29" s="214" t="s">
        <v>220</v>
      </c>
      <c r="M29" s="214"/>
      <c r="N29" s="214"/>
      <c r="O29" s="44" t="n">
        <v>2</v>
      </c>
      <c r="P29" s="44" t="n">
        <v>8</v>
      </c>
      <c r="Q29" s="215"/>
      <c r="R29" s="216"/>
      <c r="S29" s="216"/>
      <c r="T29" s="216"/>
      <c r="U29" s="216" t="s">
        <v>206</v>
      </c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 t="s">
        <v>206</v>
      </c>
      <c r="AM29" s="216"/>
      <c r="AN29" s="217"/>
      <c r="AO29" s="179" t="n">
        <v>0.3264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230.053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248</v>
      </c>
      <c r="M30" s="181"/>
      <c r="N30" s="181"/>
      <c r="O30" s="44"/>
      <c r="P30" s="44"/>
      <c r="Q30" s="185" t="s">
        <v>208</v>
      </c>
      <c r="R30" s="183"/>
      <c r="S30" s="183"/>
      <c r="T30" s="183"/>
      <c r="U30" s="183" t="s">
        <v>208</v>
      </c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183" t="s">
        <v>208</v>
      </c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7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37.631</v>
      </c>
      <c r="CG31" s="218"/>
      <c r="CH31" s="218"/>
      <c r="CI31" s="218"/>
      <c r="CJ31" s="219" t="n">
        <v>49.364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373</v>
      </c>
      <c r="R32" s="183"/>
      <c r="S32" s="183"/>
      <c r="T32" s="183"/>
      <c r="U32" s="183" t="s">
        <v>373</v>
      </c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 t="s">
        <v>373</v>
      </c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838</v>
      </c>
      <c r="R33" s="183"/>
      <c r="S33" s="183"/>
      <c r="T33" s="183"/>
      <c r="U33" s="183" t="s">
        <v>224</v>
      </c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239" t="s">
        <v>384</v>
      </c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 t="s">
        <v>225</v>
      </c>
      <c r="V34" s="210"/>
      <c r="W34" s="210" t="s">
        <v>480</v>
      </c>
      <c r="X34" s="224"/>
      <c r="Y34" s="209"/>
      <c r="Z34" s="210"/>
      <c r="AA34" s="210"/>
      <c r="AB34" s="210"/>
      <c r="AC34" s="210"/>
      <c r="AD34" s="210"/>
      <c r="AE34" s="210" t="s">
        <v>480</v>
      </c>
      <c r="AF34" s="224"/>
      <c r="AG34" s="209"/>
      <c r="AH34" s="210"/>
      <c r="AI34" s="210"/>
      <c r="AJ34" s="210"/>
      <c r="AK34" s="210"/>
      <c r="AL34" s="210" t="s">
        <v>225</v>
      </c>
      <c r="AM34" s="183" t="s">
        <v>439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37.2</v>
      </c>
      <c r="G35" s="172"/>
      <c r="H35" s="172"/>
      <c r="I35" s="42" t="n">
        <v>745.6</v>
      </c>
      <c r="J35" s="42"/>
      <c r="K35" s="42"/>
      <c r="L35" s="228" t="s">
        <v>175</v>
      </c>
      <c r="M35" s="228"/>
      <c r="N35" s="228"/>
      <c r="O35" s="44" t="n">
        <v>2</v>
      </c>
      <c r="P35" s="44" t="n">
        <v>9</v>
      </c>
      <c r="Q35" s="215"/>
      <c r="R35" s="216"/>
      <c r="S35" s="216"/>
      <c r="T35" s="216"/>
      <c r="U35" s="216"/>
      <c r="V35" s="216"/>
      <c r="W35" s="216"/>
      <c r="X35" s="217" t="s">
        <v>206</v>
      </c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 t="s">
        <v>206</v>
      </c>
      <c r="AK35" s="216"/>
      <c r="AL35" s="216"/>
      <c r="AM35" s="216"/>
      <c r="AN35" s="216"/>
      <c r="AO35" s="179" t="n">
        <v>0.3646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153.551</v>
      </c>
      <c r="BA35" s="42"/>
      <c r="BB35" s="42"/>
      <c r="BC35" s="42" t="n">
        <v>1219.185</v>
      </c>
      <c r="BD35" s="42"/>
      <c r="BE35" s="42"/>
      <c r="BF35" s="232" t="s">
        <v>231</v>
      </c>
      <c r="BG35" s="232"/>
      <c r="BH35" s="232"/>
      <c r="BI35" s="168" t="n">
        <v>2</v>
      </c>
      <c r="BJ35" s="168" t="n">
        <v>4</v>
      </c>
      <c r="BK35" s="458"/>
      <c r="BL35" s="459"/>
      <c r="BM35" s="486" t="s">
        <v>869</v>
      </c>
      <c r="BN35" s="486"/>
      <c r="BO35" s="486" t="s">
        <v>870</v>
      </c>
      <c r="BP35" s="216"/>
      <c r="BQ35" s="486"/>
      <c r="BR35" s="486"/>
      <c r="BS35" s="487" t="s">
        <v>869</v>
      </c>
      <c r="BT35" s="486"/>
      <c r="BU35" s="486" t="s">
        <v>870</v>
      </c>
      <c r="BV35" s="216"/>
      <c r="BW35" s="486"/>
      <c r="BX35" s="486"/>
      <c r="BY35" s="486" t="s">
        <v>869</v>
      </c>
      <c r="BZ35" s="476"/>
      <c r="CA35" s="487"/>
      <c r="CB35" s="486"/>
      <c r="CC35" s="486"/>
      <c r="CD35" s="486" t="s">
        <v>869</v>
      </c>
      <c r="CE35" s="216"/>
      <c r="CF35" s="486"/>
      <c r="CG35" s="486"/>
      <c r="CH35" s="476"/>
      <c r="CI35" s="179" t="n">
        <v>0.208333333333333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5" t="s">
        <v>208</v>
      </c>
      <c r="R36" s="183"/>
      <c r="S36" s="183"/>
      <c r="T36" s="183"/>
      <c r="U36" s="183"/>
      <c r="V36" s="183"/>
      <c r="W36" s="238"/>
      <c r="X36" s="186" t="s">
        <v>208</v>
      </c>
      <c r="Y36" s="185"/>
      <c r="Z36" s="183"/>
      <c r="AA36" s="183"/>
      <c r="AB36" s="183"/>
      <c r="AC36" s="183"/>
      <c r="AD36" s="184"/>
      <c r="AE36" s="183"/>
      <c r="AF36" s="186"/>
      <c r="AG36" s="185"/>
      <c r="AH36" s="183"/>
      <c r="AI36" s="183"/>
      <c r="AJ36" s="183" t="s">
        <v>208</v>
      </c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35</v>
      </c>
      <c r="BG36" s="240"/>
      <c r="BH36" s="240"/>
      <c r="BI36" s="168"/>
      <c r="BJ36" s="168"/>
      <c r="BK36" s="182" t="s">
        <v>871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872</v>
      </c>
      <c r="BL37" s="183"/>
      <c r="BM37" s="183"/>
      <c r="BN37" s="183"/>
      <c r="BO37" s="183"/>
      <c r="BP37" s="183"/>
      <c r="BQ37" s="183"/>
      <c r="BR37" s="183"/>
      <c r="BS37" s="187" t="s">
        <v>873</v>
      </c>
      <c r="BT37" s="183"/>
      <c r="BU37" s="183"/>
      <c r="BV37" s="183"/>
      <c r="BW37" s="183"/>
      <c r="BX37" s="183"/>
      <c r="BY37" s="239" t="s">
        <v>873</v>
      </c>
      <c r="BZ37" s="186"/>
      <c r="CA37" s="185"/>
      <c r="CB37" s="183"/>
      <c r="CC37" s="183"/>
      <c r="CD37" s="239" t="s">
        <v>873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373</v>
      </c>
      <c r="R38" s="183"/>
      <c r="S38" s="183"/>
      <c r="T38" s="183"/>
      <c r="U38" s="183"/>
      <c r="V38" s="183"/>
      <c r="W38" s="183"/>
      <c r="X38" s="186" t="s">
        <v>373</v>
      </c>
      <c r="Y38" s="185"/>
      <c r="Z38" s="183"/>
      <c r="AA38" s="183"/>
      <c r="AB38" s="183"/>
      <c r="AC38" s="183"/>
      <c r="AD38" s="183"/>
      <c r="AE38" s="183"/>
      <c r="AF38" s="183"/>
      <c r="AG38" s="185"/>
      <c r="AH38" s="183"/>
      <c r="AI38" s="183"/>
      <c r="AJ38" s="183" t="s">
        <v>210</v>
      </c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874</v>
      </c>
      <c r="BL38" s="183"/>
      <c r="BM38" s="183"/>
      <c r="BN38" s="183"/>
      <c r="BO38" s="239" t="s">
        <v>875</v>
      </c>
      <c r="BP38" s="183"/>
      <c r="BQ38" s="183"/>
      <c r="BR38" s="183"/>
      <c r="BS38" s="185"/>
      <c r="BT38" s="183"/>
      <c r="BU38" s="239" t="s">
        <v>874</v>
      </c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212</v>
      </c>
      <c r="R39" s="183"/>
      <c r="S39" s="183"/>
      <c r="T39" s="183"/>
      <c r="U39" s="183"/>
      <c r="V39" s="183"/>
      <c r="W39" s="183"/>
      <c r="X39" s="186" t="s">
        <v>224</v>
      </c>
      <c r="Y39" s="185"/>
      <c r="Z39" s="183"/>
      <c r="AA39" s="183"/>
      <c r="AB39" s="183"/>
      <c r="AC39" s="183"/>
      <c r="AD39" s="183"/>
      <c r="AE39" s="183"/>
      <c r="AF39" s="183"/>
      <c r="AG39" s="185"/>
      <c r="AH39" s="183"/>
      <c r="AI39" s="183"/>
      <c r="AJ39" s="239" t="s">
        <v>384</v>
      </c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876</v>
      </c>
      <c r="BL39" s="183"/>
      <c r="BM39" s="183"/>
      <c r="BN39" s="183"/>
      <c r="BO39" s="239" t="s">
        <v>876</v>
      </c>
      <c r="BP39" s="183"/>
      <c r="BQ39" s="183"/>
      <c r="BR39" s="183"/>
      <c r="BS39" s="185"/>
      <c r="BT39" s="183"/>
      <c r="BU39" s="239" t="s">
        <v>877</v>
      </c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 t="s">
        <v>239</v>
      </c>
      <c r="S40" s="210"/>
      <c r="T40" s="210"/>
      <c r="U40" s="183"/>
      <c r="V40" s="210"/>
      <c r="W40" s="210"/>
      <c r="X40" s="224" t="s">
        <v>459</v>
      </c>
      <c r="Y40" s="209" t="s">
        <v>439</v>
      </c>
      <c r="Z40" s="210"/>
      <c r="AA40" s="210"/>
      <c r="AB40" s="183"/>
      <c r="AC40" s="210"/>
      <c r="AD40" s="210"/>
      <c r="AE40" s="210" t="s">
        <v>414</v>
      </c>
      <c r="AF40" s="183"/>
      <c r="AG40" s="209" t="s">
        <v>239</v>
      </c>
      <c r="AH40" s="210"/>
      <c r="AI40" s="210"/>
      <c r="AJ40" s="183" t="s">
        <v>459</v>
      </c>
      <c r="AK40" s="210"/>
      <c r="AL40" s="210"/>
      <c r="AM40" s="210" t="s">
        <v>878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120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120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120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141.3</v>
      </c>
      <c r="G41" s="247"/>
      <c r="H41" s="247"/>
      <c r="I41" s="247" t="n">
        <v>2998.2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20400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879</v>
      </c>
      <c r="K43" s="265"/>
      <c r="L43" s="265"/>
      <c r="M43" s="265"/>
      <c r="N43" s="265"/>
      <c r="O43" s="265" t="s">
        <v>880</v>
      </c>
      <c r="P43" s="265"/>
      <c r="Q43" s="265"/>
      <c r="R43" s="265"/>
      <c r="S43" s="265"/>
      <c r="T43" s="265"/>
      <c r="U43" s="266" t="n">
        <v>37</v>
      </c>
      <c r="V43" s="266"/>
      <c r="W43" s="266"/>
      <c r="X43" s="266"/>
      <c r="Y43" s="266" t="n">
        <v>5</v>
      </c>
      <c r="Z43" s="266"/>
      <c r="AA43" s="266"/>
      <c r="AB43" s="266" t="n">
        <v>1</v>
      </c>
      <c r="AC43" s="266"/>
      <c r="AD43" s="266"/>
      <c r="AE43" s="266" t="n">
        <v>1</v>
      </c>
      <c r="AF43" s="266"/>
      <c r="AG43" s="266"/>
      <c r="AH43" s="267" t="n">
        <v>0.131944444444444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881</v>
      </c>
      <c r="K45" s="265"/>
      <c r="L45" s="265"/>
      <c r="M45" s="265"/>
      <c r="N45" s="265"/>
      <c r="O45" s="265" t="s">
        <v>882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3</v>
      </c>
      <c r="Z45" s="266"/>
      <c r="AA45" s="266"/>
      <c r="AB45" s="266" t="n">
        <v>4</v>
      </c>
      <c r="AC45" s="266"/>
      <c r="AD45" s="266"/>
      <c r="AE45" s="266" t="n">
        <v>2</v>
      </c>
      <c r="AF45" s="266"/>
      <c r="AG45" s="266"/>
      <c r="AH45" s="267" t="n">
        <v>0.0972222222222222</v>
      </c>
      <c r="AI45" s="267"/>
      <c r="AJ45" s="267"/>
      <c r="AK45" s="267" t="n">
        <v>0.166666666666667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35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153.551</v>
      </c>
      <c r="BA47" s="270"/>
      <c r="BB47" s="270"/>
      <c r="BC47" s="271" t="n">
        <v>1219.185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6112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883</v>
      </c>
      <c r="K49" s="283"/>
      <c r="L49" s="283"/>
      <c r="M49" s="283"/>
      <c r="N49" s="283"/>
      <c r="O49" s="284" t="s">
        <v>884</v>
      </c>
      <c r="P49" s="284"/>
      <c r="Q49" s="284"/>
      <c r="R49" s="284"/>
      <c r="S49" s="284"/>
      <c r="T49" s="284"/>
      <c r="U49" s="285" t="n">
        <v>2662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3404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18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885</v>
      </c>
      <c r="BE52" s="301"/>
      <c r="BF52" s="301"/>
      <c r="BG52" s="301"/>
      <c r="BH52" s="301"/>
      <c r="BI52" s="301" t="s">
        <v>886</v>
      </c>
      <c r="BJ52" s="301"/>
      <c r="BK52" s="301"/>
      <c r="BL52" s="301"/>
      <c r="BM52" s="301"/>
      <c r="BN52" s="301"/>
      <c r="BO52" s="266" t="n">
        <v>92</v>
      </c>
      <c r="BP52" s="266"/>
      <c r="BQ52" s="266"/>
      <c r="BR52" s="266"/>
      <c r="BS52" s="266" t="n">
        <v>2</v>
      </c>
      <c r="BT52" s="266"/>
      <c r="BU52" s="266"/>
      <c r="BV52" s="266" t="n">
        <v>6</v>
      </c>
      <c r="BW52" s="266"/>
      <c r="BX52" s="266"/>
      <c r="BY52" s="266" t="n">
        <v>3</v>
      </c>
      <c r="BZ52" s="266"/>
      <c r="CA52" s="266"/>
      <c r="CB52" s="267" t="n">
        <v>0.125</v>
      </c>
      <c r="CC52" s="267"/>
      <c r="CD52" s="267"/>
      <c r="CE52" s="267" t="n">
        <v>0.208333333333333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569</v>
      </c>
      <c r="AP54" s="306"/>
      <c r="AQ54" s="306"/>
      <c r="AR54" s="306"/>
      <c r="AS54" s="306"/>
      <c r="AT54" s="307"/>
      <c r="AV54" s="308" t="n">
        <v>2701</v>
      </c>
      <c r="AW54" s="309" t="n">
        <v>35316</v>
      </c>
      <c r="AX54" s="310"/>
      <c r="AY54" s="308" t="n">
        <v>61.568875</v>
      </c>
      <c r="AZ54" s="311" t="n">
        <v>678.3805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887</v>
      </c>
      <c r="BE55" s="301"/>
      <c r="BF55" s="301"/>
      <c r="BG55" s="301"/>
      <c r="BH55" s="301"/>
      <c r="BI55" s="301" t="s">
        <v>888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7</v>
      </c>
      <c r="BW55" s="266"/>
      <c r="BX55" s="266"/>
      <c r="BY55" s="266" t="n">
        <v>1</v>
      </c>
      <c r="BZ55" s="266"/>
      <c r="CA55" s="266"/>
      <c r="CB55" s="267" t="n">
        <v>0.0902777777777778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1260</v>
      </c>
      <c r="AW57" s="286" t="n">
        <v>7851</v>
      </c>
      <c r="AX57" s="111"/>
      <c r="AY57" s="308" t="n">
        <v>29.4525</v>
      </c>
      <c r="AZ57" s="311" t="n">
        <v>144.06775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12</v>
      </c>
      <c r="C58" s="317"/>
      <c r="D58" s="317"/>
      <c r="E58" s="317"/>
      <c r="F58" s="318" t="n">
        <v>231</v>
      </c>
      <c r="G58" s="318"/>
      <c r="H58" s="318"/>
      <c r="I58" s="318"/>
      <c r="J58" s="42" t="n">
        <v>5.1948051948052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889</v>
      </c>
      <c r="BE58" s="301"/>
      <c r="BF58" s="301"/>
      <c r="BG58" s="301"/>
      <c r="BH58" s="301"/>
      <c r="BI58" s="301" t="s">
        <v>890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276</v>
      </c>
      <c r="O59" s="324"/>
      <c r="P59" s="324"/>
      <c r="Q59" s="324"/>
      <c r="R59" s="324"/>
      <c r="S59" s="324"/>
      <c r="T59" s="324"/>
      <c r="U59" s="325" t="n">
        <v>3</v>
      </c>
      <c r="V59" s="324" t="s">
        <v>348</v>
      </c>
      <c r="W59" s="324"/>
      <c r="X59" s="324"/>
      <c r="Y59" s="324"/>
      <c r="Z59" s="324"/>
      <c r="AA59" s="324"/>
      <c r="AB59" s="324"/>
      <c r="AC59" s="326" t="n">
        <v>1</v>
      </c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281</v>
      </c>
      <c r="O60" s="328"/>
      <c r="P60" s="328"/>
      <c r="Q60" s="328"/>
      <c r="R60" s="328"/>
      <c r="S60" s="328"/>
      <c r="T60" s="328"/>
      <c r="U60" s="329" t="n">
        <v>3</v>
      </c>
      <c r="V60" s="328" t="s">
        <v>428</v>
      </c>
      <c r="W60" s="328"/>
      <c r="X60" s="328"/>
      <c r="Y60" s="328"/>
      <c r="Z60" s="328"/>
      <c r="AA60" s="328"/>
      <c r="AB60" s="328"/>
      <c r="AC60" s="330" t="n">
        <v>1</v>
      </c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4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279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798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 t="s">
        <v>150</v>
      </c>
      <c r="O63" s="340"/>
      <c r="P63" s="340"/>
      <c r="Q63" s="340"/>
      <c r="R63" s="340"/>
      <c r="S63" s="340"/>
      <c r="T63" s="340"/>
      <c r="U63" s="338" t="n">
        <v>1</v>
      </c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4</v>
      </c>
      <c r="H65" s="93"/>
      <c r="I65" s="93"/>
      <c r="J65" s="322" t="s">
        <v>157</v>
      </c>
      <c r="K65" s="341" t="n">
        <v>122</v>
      </c>
      <c r="L65" s="341"/>
      <c r="M65" s="341"/>
      <c r="N65" s="341"/>
      <c r="O65" s="322" t="s">
        <v>157</v>
      </c>
      <c r="P65" s="43" t="n">
        <v>60</v>
      </c>
      <c r="Q65" s="43"/>
      <c r="R65" s="43"/>
      <c r="S65" s="43"/>
      <c r="T65" s="43" t="n">
        <v>65</v>
      </c>
      <c r="U65" s="43"/>
      <c r="V65" s="43"/>
      <c r="W65" s="43"/>
      <c r="X65" s="342" t="s">
        <v>145</v>
      </c>
      <c r="Y65" s="343" t="n">
        <v>6</v>
      </c>
      <c r="Z65" s="343"/>
      <c r="AA65" s="343"/>
      <c r="AB65" s="343"/>
      <c r="AC65" s="344" t="s">
        <v>261</v>
      </c>
      <c r="AD65" s="342" t="s">
        <v>145</v>
      </c>
      <c r="AE65" s="345" t="n">
        <v>3600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5</v>
      </c>
      <c r="AW65" s="347"/>
      <c r="AX65" s="347"/>
      <c r="AY65" s="347"/>
      <c r="AZ65" s="348" t="n">
        <v>284</v>
      </c>
      <c r="BA65" s="348"/>
      <c r="BB65" s="348"/>
      <c r="BC65" s="348"/>
      <c r="BD65" s="349" t="n">
        <v>1.76056338028169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34</v>
      </c>
      <c r="AL66" s="350"/>
      <c r="AM66" s="350"/>
      <c r="AN66" s="350"/>
      <c r="AO66" s="350"/>
      <c r="AP66" s="351" t="n">
        <v>490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348</v>
      </c>
      <c r="BI66" s="324"/>
      <c r="BJ66" s="324"/>
      <c r="BK66" s="324"/>
      <c r="BL66" s="324"/>
      <c r="BM66" s="324"/>
      <c r="BN66" s="324"/>
      <c r="BO66" s="325" t="n">
        <v>5</v>
      </c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192</v>
      </c>
      <c r="Z68" s="354"/>
      <c r="AA68" s="354"/>
      <c r="AB68" s="354"/>
      <c r="AC68" s="355" t="s">
        <v>261</v>
      </c>
      <c r="AD68" s="353" t="s">
        <v>129</v>
      </c>
      <c r="AE68" s="356" t="n">
        <v>115200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127</v>
      </c>
      <c r="AL69" s="360"/>
      <c r="AM69" s="360"/>
      <c r="AN69" s="360"/>
      <c r="AO69" s="360"/>
      <c r="AP69" s="361" t="n">
        <v>3113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203</v>
      </c>
      <c r="BK72" s="374"/>
      <c r="BL72" s="374"/>
      <c r="BM72" s="375" t="s">
        <v>261</v>
      </c>
      <c r="BN72" s="374" t="n">
        <v>240</v>
      </c>
      <c r="BO72" s="374"/>
      <c r="BP72" s="374"/>
      <c r="BQ72" s="375" t="s">
        <v>261</v>
      </c>
      <c r="BR72" s="376" t="s">
        <v>145</v>
      </c>
      <c r="BS72" s="377" t="n">
        <v>2</v>
      </c>
      <c r="BT72" s="377"/>
      <c r="BU72" s="377"/>
      <c r="BV72" s="377"/>
      <c r="BW72" s="378" t="s">
        <v>261</v>
      </c>
      <c r="BX72" s="376" t="s">
        <v>145</v>
      </c>
      <c r="BY72" s="379" t="n">
        <v>1200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20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14</v>
      </c>
      <c r="CF73" s="388"/>
      <c r="CG73" s="388"/>
      <c r="CH73" s="388"/>
      <c r="CI73" s="388"/>
      <c r="CJ73" s="389" t="n">
        <v>275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5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34</v>
      </c>
      <c r="BT74" s="398"/>
      <c r="BU74" s="398"/>
      <c r="BV74" s="398"/>
      <c r="BW74" s="399" t="s">
        <v>261</v>
      </c>
      <c r="BX74" s="397" t="s">
        <v>129</v>
      </c>
      <c r="BY74" s="398" t="n">
        <v>20400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153.551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42.5735563909774</v>
      </c>
      <c r="P75" s="404"/>
      <c r="Q75" s="404"/>
      <c r="R75" s="404"/>
      <c r="S75" s="405" t="n">
        <f aca="false">BC47</f>
        <v>1219.185</v>
      </c>
      <c r="T75" s="405"/>
      <c r="U75" s="405"/>
      <c r="V75" s="405"/>
      <c r="W75" s="403" t="n">
        <f aca="false">K75*($G$73-10)</f>
        <v>1109.77443609023</v>
      </c>
      <c r="X75" s="403"/>
      <c r="Y75" s="403"/>
      <c r="Z75" s="403"/>
      <c r="AA75" s="477" t="n">
        <f aca="false">S75-W75</f>
        <v>109.410563909774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-1111.34131578947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106</v>
      </c>
      <c r="CF75" s="381"/>
      <c r="CG75" s="381"/>
      <c r="CH75" s="381"/>
      <c r="CI75" s="381"/>
      <c r="CJ75" s="410" t="n">
        <v>990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483.814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74.9854770797963</v>
      </c>
      <c r="P76" s="414"/>
      <c r="Q76" s="414"/>
      <c r="R76" s="414"/>
      <c r="S76" s="415" t="n">
        <f aca="false">G14</f>
        <v>8027.793</v>
      </c>
      <c r="T76" s="415"/>
      <c r="U76" s="415"/>
      <c r="V76" s="415"/>
      <c r="W76" s="413" t="n">
        <f aca="false">K76*$G$73</f>
        <v>8176.57045840408</v>
      </c>
      <c r="X76" s="413"/>
      <c r="Y76" s="413"/>
      <c r="Z76" s="413"/>
      <c r="AA76" s="478" t="n">
        <f aca="false">S76-W76</f>
        <v>-148.777458404075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-4645.89121052632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891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315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141.3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-0.805263157894729</v>
      </c>
      <c r="P77" s="424"/>
      <c r="Q77" s="424"/>
      <c r="R77" s="424"/>
      <c r="S77" s="425" t="n">
        <f aca="false">I41</f>
        <v>2998.2</v>
      </c>
      <c r="T77" s="425"/>
      <c r="U77" s="425"/>
      <c r="V77" s="425"/>
      <c r="W77" s="336" t="n">
        <f aca="false">K77*$G$73</f>
        <v>2842.1052631579</v>
      </c>
      <c r="X77" s="336"/>
      <c r="Y77" s="336"/>
      <c r="Z77" s="336"/>
      <c r="AA77" s="479" t="n">
        <f aca="false">S77-W77</f>
        <v>156.094736842105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-1407.06315789474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Y53" activeCellId="0" sqref="Y53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11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26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21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223.027</v>
      </c>
      <c r="E4" s="41"/>
      <c r="F4" s="41"/>
      <c r="G4" s="42" t="n">
        <v>4102.458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892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273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17017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6356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11</v>
      </c>
      <c r="L5" s="55"/>
      <c r="M5" s="55"/>
      <c r="N5" s="44"/>
      <c r="O5" s="44"/>
      <c r="P5" s="56" t="s">
        <v>864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5</v>
      </c>
      <c r="AC5" s="57"/>
      <c r="AD5" s="58" t="s">
        <v>147</v>
      </c>
      <c r="AE5" s="58"/>
      <c r="AF5" s="59" t="s">
        <v>356</v>
      </c>
      <c r="AG5" s="59"/>
      <c r="AH5" s="59"/>
      <c r="AI5" s="59"/>
      <c r="AJ5" s="60" t="n">
        <v>6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SUM('1日:21日'!ax4)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SUM('1日:21日'!bf4)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SUM('1日:21日'!bo4)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SUM('1日:21日'!bw4)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893</v>
      </c>
      <c r="AG6" s="65"/>
      <c r="AH6" s="65"/>
      <c r="AI6" s="65"/>
      <c r="AJ6" s="66" t="n">
        <v>5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3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894</v>
      </c>
      <c r="AG8" s="436"/>
      <c r="AH8" s="436"/>
      <c r="AI8" s="436"/>
      <c r="AJ8" s="86" t="n">
        <v>5</v>
      </c>
      <c r="AK8" s="86"/>
      <c r="AL8" s="87" t="n">
        <v>5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247</v>
      </c>
      <c r="BE8" s="90"/>
      <c r="BF8" s="90"/>
      <c r="BG8" s="90"/>
      <c r="BH8" s="91"/>
      <c r="BI8" s="92" t="n">
        <v>8363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220.484</v>
      </c>
      <c r="E9" s="42"/>
      <c r="F9" s="42"/>
      <c r="G9" s="42" t="n">
        <v>4368.846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865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14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253</v>
      </c>
      <c r="AM9" s="49"/>
      <c r="AN9" s="49"/>
      <c r="AO9" s="50" t="n">
        <v>0.0694444444444445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26</v>
      </c>
      <c r="M10" s="102"/>
      <c r="N10" s="44"/>
      <c r="O10" s="44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214</v>
      </c>
      <c r="BE11" s="90"/>
      <c r="BF11" s="90"/>
      <c r="BG11" s="90"/>
      <c r="BH11" s="91"/>
      <c r="BI11" s="92" t="n">
        <v>7533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26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14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443.511</v>
      </c>
      <c r="E14" s="113"/>
      <c r="F14" s="73" t="s">
        <v>173</v>
      </c>
      <c r="G14" s="113" t="n">
        <v>8471.304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12817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303443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462</v>
      </c>
      <c r="AN14" s="275"/>
      <c r="AO14" s="122" t="s">
        <v>157</v>
      </c>
      <c r="AP14" s="123" t="s">
        <v>179</v>
      </c>
      <c r="AQ14" s="123"/>
      <c r="AR14" s="124" t="n">
        <v>95.9980519480519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911</v>
      </c>
      <c r="BE14" s="90"/>
      <c r="BF14" s="90"/>
      <c r="BG14" s="90"/>
      <c r="BH14" s="91"/>
      <c r="BI14" s="92" t="n">
        <v>14951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148.6</v>
      </c>
      <c r="AM16" s="336"/>
      <c r="AN16" s="336"/>
      <c r="AO16" s="336"/>
      <c r="AP16" s="135" t="n">
        <v>4968.2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895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38</v>
      </c>
      <c r="BE17" s="90"/>
      <c r="BF17" s="90"/>
      <c r="BG17" s="90"/>
      <c r="BH17" s="91"/>
      <c r="BI17" s="92" t="n">
        <v>371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294.911</v>
      </c>
      <c r="AM18" s="141"/>
      <c r="AN18" s="141"/>
      <c r="AO18" s="141"/>
      <c r="AP18" s="135" t="n">
        <v>3503.104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24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22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32</v>
      </c>
      <c r="AO19" s="150"/>
      <c r="AP19" s="440" t="s">
        <v>174</v>
      </c>
      <c r="AQ19" s="440"/>
      <c r="AR19" s="441" t="n">
        <v>55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1017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29.55</v>
      </c>
      <c r="AY22" s="166"/>
      <c r="AZ22" s="166"/>
      <c r="BA22" s="167" t="n">
        <v>308.967</v>
      </c>
      <c r="BB22" s="167"/>
      <c r="BC22" s="167"/>
      <c r="BD22" s="167"/>
      <c r="BE22" s="95" t="s">
        <v>164</v>
      </c>
      <c r="BF22" s="95"/>
      <c r="BG22" s="95"/>
      <c r="BH22" s="168" t="n">
        <v>1</v>
      </c>
      <c r="BI22" s="168"/>
      <c r="BJ22" s="444" t="s">
        <v>867</v>
      </c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47</v>
      </c>
      <c r="CG22" s="168"/>
      <c r="CH22" s="168"/>
      <c r="CI22" s="170" t="n">
        <v>0.0347222222222222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37.7</v>
      </c>
      <c r="G23" s="172"/>
      <c r="H23" s="172"/>
      <c r="I23" s="42" t="n">
        <v>969.1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4</v>
      </c>
      <c r="Q23" s="297"/>
      <c r="R23" s="176"/>
      <c r="S23" s="174"/>
      <c r="T23" s="174"/>
      <c r="U23" s="174"/>
      <c r="V23" s="174"/>
      <c r="W23" s="174"/>
      <c r="X23" s="174"/>
      <c r="Y23" s="178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/>
      <c r="AJ23" s="176"/>
      <c r="AK23" s="176"/>
      <c r="AL23" s="176"/>
      <c r="AM23" s="176"/>
      <c r="AN23" s="177"/>
      <c r="AO23" s="179" t="n">
        <v>0.75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59" t="s">
        <v>896</v>
      </c>
      <c r="CA23" s="59"/>
      <c r="CB23" s="59"/>
      <c r="CC23" s="59"/>
      <c r="CD23" s="60" t="n">
        <v>2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15</v>
      </c>
      <c r="M24" s="181"/>
      <c r="N24" s="181"/>
      <c r="O24" s="44"/>
      <c r="P24" s="44"/>
      <c r="Q24" s="456" t="s">
        <v>208</v>
      </c>
      <c r="R24" s="183"/>
      <c r="S24" s="457" t="s">
        <v>897</v>
      </c>
      <c r="T24" s="183"/>
      <c r="U24" s="183"/>
      <c r="V24" s="184"/>
      <c r="W24" s="183"/>
      <c r="X24" s="183"/>
      <c r="Y24" s="185"/>
      <c r="Z24" s="183"/>
      <c r="AA24" s="183"/>
      <c r="AB24" s="183"/>
      <c r="AC24" s="184"/>
      <c r="AD24" s="183"/>
      <c r="AE24" s="183"/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210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1556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36462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32.785</v>
      </c>
      <c r="CI27" s="202"/>
      <c r="CJ27" s="203" t="s">
        <v>215</v>
      </c>
      <c r="CK27" s="203"/>
      <c r="CL27" s="123" t="n">
        <v>90.1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/>
      <c r="T28" s="183"/>
      <c r="U28" s="210"/>
      <c r="V28" s="183"/>
      <c r="W28" s="210" t="s">
        <v>239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/>
      <c r="AK28" s="210"/>
      <c r="AL28" s="183"/>
      <c r="AM28" s="210" t="s">
        <v>239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87.3</v>
      </c>
      <c r="G29" s="172"/>
      <c r="H29" s="172"/>
      <c r="I29" s="42" t="n">
        <v>1408.5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12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0.2813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230.053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366</v>
      </c>
      <c r="M30" s="181"/>
      <c r="N30" s="181"/>
      <c r="O30" s="44"/>
      <c r="P30" s="44"/>
      <c r="Q30" s="185" t="s">
        <v>208</v>
      </c>
      <c r="R30" s="183"/>
      <c r="S30" s="183"/>
      <c r="T30" s="183"/>
      <c r="U30" s="183" t="s">
        <v>208</v>
      </c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5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29.55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373</v>
      </c>
      <c r="R32" s="183"/>
      <c r="S32" s="183"/>
      <c r="T32" s="183"/>
      <c r="U32" s="183" t="s">
        <v>210</v>
      </c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7" t="s">
        <v>384</v>
      </c>
      <c r="R33" s="183"/>
      <c r="S33" s="183"/>
      <c r="T33" s="183"/>
      <c r="U33" s="239" t="s">
        <v>384</v>
      </c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 t="s">
        <v>225</v>
      </c>
      <c r="V34" s="210"/>
      <c r="W34" s="210" t="s">
        <v>239</v>
      </c>
      <c r="X34" s="224"/>
      <c r="Y34" s="209"/>
      <c r="Z34" s="210"/>
      <c r="AA34" s="210"/>
      <c r="AB34" s="210"/>
      <c r="AC34" s="210"/>
      <c r="AD34" s="210"/>
      <c r="AE34" s="210" t="s">
        <v>239</v>
      </c>
      <c r="AF34" s="224"/>
      <c r="AG34" s="209"/>
      <c r="AH34" s="210"/>
      <c r="AI34" s="210"/>
      <c r="AJ34" s="210"/>
      <c r="AK34" s="210"/>
      <c r="AL34" s="210"/>
      <c r="AM34" s="183" t="s">
        <v>414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50.8</v>
      </c>
      <c r="G35" s="172"/>
      <c r="H35" s="172"/>
      <c r="I35" s="42" t="n">
        <v>796.4</v>
      </c>
      <c r="J35" s="42"/>
      <c r="K35" s="42"/>
      <c r="L35" s="228" t="s">
        <v>175</v>
      </c>
      <c r="M35" s="228"/>
      <c r="N35" s="228"/>
      <c r="O35" s="44" t="n">
        <v>2</v>
      </c>
      <c r="P35" s="44" t="n">
        <v>11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 t="s">
        <v>206</v>
      </c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 t="s">
        <v>206</v>
      </c>
      <c r="AM35" s="216"/>
      <c r="AN35" s="216"/>
      <c r="AO35" s="179" t="n">
        <v>0.3715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115.176</v>
      </c>
      <c r="BA35" s="42"/>
      <c r="BB35" s="42"/>
      <c r="BC35" s="42" t="n">
        <v>1334.361</v>
      </c>
      <c r="BD35" s="42"/>
      <c r="BE35" s="42"/>
      <c r="BF35" s="232" t="s">
        <v>231</v>
      </c>
      <c r="BG35" s="232"/>
      <c r="BH35" s="232"/>
      <c r="BI35" s="168" t="n">
        <v>2</v>
      </c>
      <c r="BJ35" s="168" t="n">
        <v>5</v>
      </c>
      <c r="BK35" s="458" t="s">
        <v>376</v>
      </c>
      <c r="BL35" s="486"/>
      <c r="BM35" s="486"/>
      <c r="BN35" s="486"/>
      <c r="BO35" s="486"/>
      <c r="BP35" s="216"/>
      <c r="BQ35" s="486"/>
      <c r="BR35" s="459" t="s">
        <v>206</v>
      </c>
      <c r="BS35" s="487"/>
      <c r="BT35" s="459" t="s">
        <v>376</v>
      </c>
      <c r="BU35" s="486"/>
      <c r="BV35" s="216"/>
      <c r="BW35" s="459" t="s">
        <v>376</v>
      </c>
      <c r="BX35" s="486"/>
      <c r="BY35" s="459" t="s">
        <v>206</v>
      </c>
      <c r="BZ35" s="476"/>
      <c r="CA35" s="487"/>
      <c r="CB35" s="486"/>
      <c r="CC35" s="459" t="s">
        <v>376</v>
      </c>
      <c r="CD35" s="486"/>
      <c r="CE35" s="216"/>
      <c r="CF35" s="486"/>
      <c r="CG35" s="459" t="s">
        <v>376</v>
      </c>
      <c r="CH35" s="476"/>
      <c r="CI35" s="179" t="n">
        <v>0.375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4</v>
      </c>
      <c r="M36" s="181"/>
      <c r="N36" s="181"/>
      <c r="O36" s="44"/>
      <c r="P36" s="44"/>
      <c r="Q36" s="185" t="s">
        <v>208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239" t="s">
        <v>501</v>
      </c>
      <c r="AB36" s="183"/>
      <c r="AC36" s="183"/>
      <c r="AD36" s="184"/>
      <c r="AE36" s="183"/>
      <c r="AF36" s="186"/>
      <c r="AG36" s="185"/>
      <c r="AH36" s="183"/>
      <c r="AI36" s="183"/>
      <c r="AJ36" s="183"/>
      <c r="AK36" s="183"/>
      <c r="AL36" s="239" t="s">
        <v>501</v>
      </c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21</v>
      </c>
      <c r="BG36" s="240"/>
      <c r="BH36" s="240"/>
      <c r="BI36" s="168"/>
      <c r="BJ36" s="168"/>
      <c r="BK36" s="456" t="s">
        <v>842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 t="s">
        <v>898</v>
      </c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 t="s">
        <v>899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 t="s">
        <v>900</v>
      </c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210</v>
      </c>
      <c r="R38" s="183"/>
      <c r="S38" s="183"/>
      <c r="T38" s="183"/>
      <c r="U38" s="183"/>
      <c r="V38" s="183"/>
      <c r="W38" s="183"/>
      <c r="X38" s="186"/>
      <c r="Y38" s="185"/>
      <c r="Z38" s="183"/>
      <c r="AA38" s="183" t="s">
        <v>556</v>
      </c>
      <c r="AB38" s="183"/>
      <c r="AC38" s="183"/>
      <c r="AD38" s="183"/>
      <c r="AE38" s="183"/>
      <c r="AF38" s="183"/>
      <c r="AG38" s="185"/>
      <c r="AH38" s="183"/>
      <c r="AI38" s="183"/>
      <c r="AJ38" s="183"/>
      <c r="AK38" s="183"/>
      <c r="AL38" s="183" t="s">
        <v>556</v>
      </c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382</v>
      </c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239" t="s">
        <v>382</v>
      </c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7" t="s">
        <v>384</v>
      </c>
      <c r="R39" s="183"/>
      <c r="S39" s="183"/>
      <c r="T39" s="183"/>
      <c r="U39" s="183"/>
      <c r="V39" s="183"/>
      <c r="W39" s="183"/>
      <c r="X39" s="186"/>
      <c r="Y39" s="185"/>
      <c r="Z39" s="183"/>
      <c r="AA39" s="239" t="s">
        <v>384</v>
      </c>
      <c r="AB39" s="183"/>
      <c r="AC39" s="183"/>
      <c r="AD39" s="183"/>
      <c r="AE39" s="183"/>
      <c r="AF39" s="183"/>
      <c r="AG39" s="185"/>
      <c r="AH39" s="183"/>
      <c r="AI39" s="183"/>
      <c r="AJ39" s="183"/>
      <c r="AK39" s="183"/>
      <c r="AL39" s="183" t="s">
        <v>224</v>
      </c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387</v>
      </c>
      <c r="BL39" s="183"/>
      <c r="BM39" s="183"/>
      <c r="BN39" s="183"/>
      <c r="BO39" s="183"/>
      <c r="BP39" s="183"/>
      <c r="BQ39" s="183"/>
      <c r="BR39" s="183" t="s">
        <v>385</v>
      </c>
      <c r="BS39" s="185"/>
      <c r="BT39" s="183"/>
      <c r="BU39" s="183" t="s">
        <v>385</v>
      </c>
      <c r="BV39" s="183"/>
      <c r="BW39" s="183"/>
      <c r="BX39" s="183"/>
      <c r="BY39" s="239" t="s">
        <v>847</v>
      </c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/>
      <c r="S40" s="210"/>
      <c r="T40" s="210"/>
      <c r="U40" s="183"/>
      <c r="V40" s="210"/>
      <c r="W40" s="210" t="s">
        <v>483</v>
      </c>
      <c r="X40" s="224"/>
      <c r="Y40" s="209"/>
      <c r="Z40" s="210"/>
      <c r="AA40" s="210" t="s">
        <v>237</v>
      </c>
      <c r="AB40" s="183"/>
      <c r="AC40" s="210"/>
      <c r="AD40" s="210"/>
      <c r="AE40" s="210" t="s">
        <v>414</v>
      </c>
      <c r="AF40" s="183"/>
      <c r="AG40" s="209"/>
      <c r="AH40" s="210"/>
      <c r="AI40" s="210"/>
      <c r="AJ40" s="183"/>
      <c r="AK40" s="210"/>
      <c r="AL40" s="210" t="s">
        <v>237</v>
      </c>
      <c r="AM40" s="210" t="s">
        <v>416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120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120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120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175.8</v>
      </c>
      <c r="G41" s="247"/>
      <c r="H41" s="247"/>
      <c r="I41" s="247" t="n">
        <v>3174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49800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901</v>
      </c>
      <c r="K43" s="265"/>
      <c r="L43" s="265"/>
      <c r="M43" s="265"/>
      <c r="N43" s="265"/>
      <c r="O43" s="265" t="s">
        <v>902</v>
      </c>
      <c r="P43" s="265"/>
      <c r="Q43" s="265"/>
      <c r="R43" s="265"/>
      <c r="S43" s="265"/>
      <c r="T43" s="265"/>
      <c r="U43" s="266" t="n">
        <v>85</v>
      </c>
      <c r="V43" s="266"/>
      <c r="W43" s="266"/>
      <c r="X43" s="266"/>
      <c r="Y43" s="266" t="n">
        <v>3</v>
      </c>
      <c r="Z43" s="266"/>
      <c r="AA43" s="266"/>
      <c r="AB43" s="266" t="n">
        <v>1</v>
      </c>
      <c r="AC43" s="266"/>
      <c r="AD43" s="266"/>
      <c r="AE43" s="266" t="n">
        <v>3</v>
      </c>
      <c r="AF43" s="266"/>
      <c r="AG43" s="266"/>
      <c r="AH43" s="267" t="n">
        <v>0.0902777777777778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903</v>
      </c>
      <c r="K45" s="265"/>
      <c r="L45" s="265"/>
      <c r="M45" s="265"/>
      <c r="N45" s="265"/>
      <c r="O45" s="265" t="s">
        <v>904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3</v>
      </c>
      <c r="AC45" s="266"/>
      <c r="AD45" s="266"/>
      <c r="AE45" s="266" t="n">
        <v>1</v>
      </c>
      <c r="AF45" s="266"/>
      <c r="AG45" s="266"/>
      <c r="AH45" s="267" t="n">
        <v>0.0625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21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115.176</v>
      </c>
      <c r="BA47" s="270"/>
      <c r="BB47" s="270"/>
      <c r="BC47" s="271" t="n">
        <v>1334.361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6112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905</v>
      </c>
      <c r="K49" s="283"/>
      <c r="L49" s="283"/>
      <c r="M49" s="283"/>
      <c r="N49" s="283"/>
      <c r="O49" s="284" t="s">
        <v>906</v>
      </c>
      <c r="P49" s="284"/>
      <c r="Q49" s="284"/>
      <c r="R49" s="284"/>
      <c r="S49" s="284"/>
      <c r="T49" s="284"/>
      <c r="U49" s="285" t="n">
        <v>1558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 t="s">
        <v>907</v>
      </c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5683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13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908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909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910</v>
      </c>
      <c r="BE52" s="301"/>
      <c r="BF52" s="301"/>
      <c r="BG52" s="301"/>
      <c r="BH52" s="301"/>
      <c r="BI52" s="301" t="s">
        <v>911</v>
      </c>
      <c r="BJ52" s="301"/>
      <c r="BK52" s="301"/>
      <c r="BL52" s="301"/>
      <c r="BM52" s="301"/>
      <c r="BN52" s="301"/>
      <c r="BO52" s="266" t="n">
        <v>103</v>
      </c>
      <c r="BP52" s="266"/>
      <c r="BQ52" s="266"/>
      <c r="BR52" s="266"/>
      <c r="BS52" s="266" t="n">
        <v>3</v>
      </c>
      <c r="BT52" s="266"/>
      <c r="BU52" s="266"/>
      <c r="BV52" s="266" t="n">
        <v>7</v>
      </c>
      <c r="BW52" s="266"/>
      <c r="BX52" s="266"/>
      <c r="BY52" s="266" t="n">
        <v>3</v>
      </c>
      <c r="BZ52" s="266"/>
      <c r="CA52" s="266"/>
      <c r="CB52" s="267" t="n">
        <v>0.152777777777778</v>
      </c>
      <c r="CC52" s="267"/>
      <c r="CD52" s="267"/>
      <c r="CE52" s="267" t="n">
        <v>0.166666666666667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 t="s">
        <v>912</v>
      </c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 t="s">
        <v>913</v>
      </c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914</v>
      </c>
      <c r="AP54" s="306"/>
      <c r="AQ54" s="306"/>
      <c r="AR54" s="306"/>
      <c r="AS54" s="306"/>
      <c r="AT54" s="307"/>
      <c r="AV54" s="308" t="n">
        <v>4142</v>
      </c>
      <c r="AW54" s="309" t="n">
        <v>39458</v>
      </c>
      <c r="AX54" s="310"/>
      <c r="AY54" s="308" t="n">
        <v>82.827</v>
      </c>
      <c r="AZ54" s="311" t="n">
        <v>761.2075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915</v>
      </c>
      <c r="BE55" s="301"/>
      <c r="BF55" s="301"/>
      <c r="BG55" s="301"/>
      <c r="BH55" s="301"/>
      <c r="BI55" s="301" t="s">
        <v>916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1</v>
      </c>
      <c r="BT55" s="266"/>
      <c r="BU55" s="266"/>
      <c r="BV55" s="266" t="n">
        <v>1</v>
      </c>
      <c r="BW55" s="266"/>
      <c r="BX55" s="266"/>
      <c r="BY55" s="266" t="n">
        <v>1</v>
      </c>
      <c r="BZ55" s="266"/>
      <c r="CA55" s="266"/>
      <c r="CB55" s="267" t="n">
        <v>0.0416666666666667</v>
      </c>
      <c r="CC55" s="267"/>
      <c r="CD55" s="267"/>
      <c r="CE55" s="267" t="n">
        <v>0.236111111111111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65</v>
      </c>
      <c r="AW57" s="286" t="n">
        <v>7916</v>
      </c>
      <c r="AX57" s="111"/>
      <c r="AY57" s="308" t="n">
        <v>1.096875</v>
      </c>
      <c r="AZ57" s="311" t="n">
        <v>145.164625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5</v>
      </c>
      <c r="C58" s="317"/>
      <c r="D58" s="317"/>
      <c r="E58" s="317"/>
      <c r="F58" s="318" t="n">
        <v>292</v>
      </c>
      <c r="G58" s="318"/>
      <c r="H58" s="318"/>
      <c r="I58" s="318"/>
      <c r="J58" s="42" t="n">
        <v>1.71232876712329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917</v>
      </c>
      <c r="BE58" s="301"/>
      <c r="BF58" s="301"/>
      <c r="BG58" s="301"/>
      <c r="BH58" s="301"/>
      <c r="BI58" s="301" t="s">
        <v>918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3</v>
      </c>
      <c r="V59" s="324"/>
      <c r="W59" s="324"/>
      <c r="X59" s="324"/>
      <c r="Y59" s="324"/>
      <c r="Z59" s="324"/>
      <c r="AA59" s="324"/>
      <c r="AB59" s="324"/>
      <c r="AC59" s="326"/>
      <c r="AD59" s="324" t="s">
        <v>351</v>
      </c>
      <c r="AE59" s="324"/>
      <c r="AF59" s="324"/>
      <c r="AG59" s="324"/>
      <c r="AH59" s="324"/>
      <c r="AI59" s="324"/>
      <c r="AJ59" s="324"/>
      <c r="AK59" s="324"/>
      <c r="AL59" s="325" t="n">
        <v>1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279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767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919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0</v>
      </c>
      <c r="H65" s="93"/>
      <c r="I65" s="93"/>
      <c r="J65" s="322" t="s">
        <v>157</v>
      </c>
      <c r="K65" s="341" t="n">
        <v>122</v>
      </c>
      <c r="L65" s="341"/>
      <c r="M65" s="341"/>
      <c r="N65" s="341"/>
      <c r="O65" s="322" t="s">
        <v>157</v>
      </c>
      <c r="P65" s="43" t="n">
        <v>71</v>
      </c>
      <c r="Q65" s="43"/>
      <c r="R65" s="43"/>
      <c r="S65" s="43"/>
      <c r="T65" s="43" t="n">
        <v>92</v>
      </c>
      <c r="U65" s="43"/>
      <c r="V65" s="43"/>
      <c r="W65" s="43"/>
      <c r="X65" s="342" t="s">
        <v>145</v>
      </c>
      <c r="Y65" s="343" t="n">
        <v>7</v>
      </c>
      <c r="Z65" s="343"/>
      <c r="AA65" s="343"/>
      <c r="AB65" s="343"/>
      <c r="AC65" s="344" t="s">
        <v>261</v>
      </c>
      <c r="AD65" s="342" t="s">
        <v>145</v>
      </c>
      <c r="AE65" s="345" t="n">
        <v>4200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2</v>
      </c>
      <c r="AW65" s="347"/>
      <c r="AX65" s="347"/>
      <c r="AY65" s="347"/>
      <c r="AZ65" s="348" t="n">
        <v>198</v>
      </c>
      <c r="BA65" s="348"/>
      <c r="BB65" s="348"/>
      <c r="BC65" s="348"/>
      <c r="BD65" s="349" t="n">
        <v>1.01010101010101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21</v>
      </c>
      <c r="AL66" s="350"/>
      <c r="AM66" s="350"/>
      <c r="AN66" s="350"/>
      <c r="AO66" s="350"/>
      <c r="AP66" s="351" t="n">
        <v>511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429</v>
      </c>
      <c r="BI66" s="324"/>
      <c r="BJ66" s="324"/>
      <c r="BK66" s="324"/>
      <c r="BL66" s="324"/>
      <c r="BM66" s="324"/>
      <c r="BN66" s="324"/>
      <c r="BO66" s="325" t="n">
        <v>2</v>
      </c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199</v>
      </c>
      <c r="Z68" s="354"/>
      <c r="AA68" s="354"/>
      <c r="AB68" s="354"/>
      <c r="AC68" s="355" t="s">
        <v>261</v>
      </c>
      <c r="AD68" s="353" t="s">
        <v>129</v>
      </c>
      <c r="AE68" s="356" t="n">
        <v>119400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192</v>
      </c>
      <c r="AL69" s="360"/>
      <c r="AM69" s="360"/>
      <c r="AN69" s="360"/>
      <c r="AO69" s="360"/>
      <c r="AP69" s="361" t="n">
        <v>3305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166</v>
      </c>
      <c r="BK72" s="374"/>
      <c r="BL72" s="374"/>
      <c r="BM72" s="375" t="s">
        <v>261</v>
      </c>
      <c r="BN72" s="374" t="n">
        <v>220</v>
      </c>
      <c r="BO72" s="374"/>
      <c r="BP72" s="374"/>
      <c r="BQ72" s="375" t="s">
        <v>261</v>
      </c>
      <c r="BR72" s="376" t="s">
        <v>145</v>
      </c>
      <c r="BS72" s="377" t="n">
        <v>8</v>
      </c>
      <c r="BT72" s="377"/>
      <c r="BU72" s="377"/>
      <c r="BV72" s="377"/>
      <c r="BW72" s="378" t="s">
        <v>261</v>
      </c>
      <c r="BX72" s="376" t="s">
        <v>145</v>
      </c>
      <c r="BY72" s="379" t="n">
        <v>4800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21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44</v>
      </c>
      <c r="CF73" s="388"/>
      <c r="CG73" s="388"/>
      <c r="CH73" s="388"/>
      <c r="CI73" s="388"/>
      <c r="CJ73" s="389" t="n">
        <v>319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42</v>
      </c>
      <c r="BT74" s="398"/>
      <c r="BU74" s="398"/>
      <c r="BV74" s="398"/>
      <c r="BW74" s="399" t="s">
        <v>261</v>
      </c>
      <c r="BX74" s="397" t="s">
        <v>129</v>
      </c>
      <c r="BY74" s="398" t="n">
        <v>25200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115.176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4.19855639097744</v>
      </c>
      <c r="P75" s="404"/>
      <c r="Q75" s="404"/>
      <c r="R75" s="404"/>
      <c r="S75" s="405" t="n">
        <f aca="false">BC47</f>
        <v>1334.361</v>
      </c>
      <c r="T75" s="405"/>
      <c r="U75" s="405"/>
      <c r="V75" s="405"/>
      <c r="W75" s="403" t="n">
        <f aca="false">K75*($G$73-10)</f>
        <v>1220.75187969925</v>
      </c>
      <c r="X75" s="403"/>
      <c r="Y75" s="403"/>
      <c r="Z75" s="403"/>
      <c r="AA75" s="477" t="n">
        <f aca="false">S75-W75</f>
        <v>113.609120300752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-996.165315789474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106</v>
      </c>
      <c r="CF75" s="381"/>
      <c r="CG75" s="381"/>
      <c r="CH75" s="381"/>
      <c r="CI75" s="381"/>
      <c r="CJ75" s="410" t="n">
        <v>1096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443.511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34.6824770797963</v>
      </c>
      <c r="P76" s="414"/>
      <c r="Q76" s="414"/>
      <c r="R76" s="414"/>
      <c r="S76" s="415" t="n">
        <f aca="false">G14</f>
        <v>8471.304</v>
      </c>
      <c r="T76" s="415"/>
      <c r="U76" s="415"/>
      <c r="V76" s="415"/>
      <c r="W76" s="413" t="n">
        <f aca="false">K76*$G$73</f>
        <v>8585.39898132428</v>
      </c>
      <c r="X76" s="413"/>
      <c r="Y76" s="413"/>
      <c r="Z76" s="413"/>
      <c r="AA76" s="478" t="n">
        <f aca="false">S76-W76</f>
        <v>-114.094981324279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-4202.38021052632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920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573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175.8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33.6947368421053</v>
      </c>
      <c r="P77" s="424"/>
      <c r="Q77" s="424"/>
      <c r="R77" s="424"/>
      <c r="S77" s="425" t="n">
        <f aca="false">I41</f>
        <v>3174</v>
      </c>
      <c r="T77" s="425"/>
      <c r="U77" s="425"/>
      <c r="V77" s="425"/>
      <c r="W77" s="336" t="n">
        <f aca="false">K77*$G$73</f>
        <v>2984.21052631579</v>
      </c>
      <c r="X77" s="336"/>
      <c r="Y77" s="336"/>
      <c r="Z77" s="336"/>
      <c r="AA77" s="479" t="n">
        <f aca="false">S77-W77</f>
        <v>189.78947368421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-1231.26315789474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Q1" colorId="64" zoomScale="100" zoomScaleNormal="100" zoomScalePageLayoutView="100" workbookViewId="0">
      <selection pane="topLeft" activeCell="CF6" activeCellId="0" sqref="CF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7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18</v>
      </c>
      <c r="AI2" s="29"/>
      <c r="AJ2" s="30" t="s">
        <v>120</v>
      </c>
      <c r="AM2" s="29" t="n">
        <v>3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22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245.348</v>
      </c>
      <c r="E4" s="41"/>
      <c r="F4" s="41"/>
      <c r="G4" s="42" t="n">
        <v>4347.806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892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278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23292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6000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7</v>
      </c>
      <c r="L5" s="55"/>
      <c r="M5" s="55"/>
      <c r="N5" s="44"/>
      <c r="O5" s="44"/>
      <c r="P5" s="56" t="s">
        <v>865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5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13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SUM('1日:22日'!ax4)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SUM('1日:22日'!bf4)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SUM('1日:22日'!bo4)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SUM('1日:22日'!bw4)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7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921</v>
      </c>
      <c r="AG8" s="436"/>
      <c r="AH8" s="436"/>
      <c r="AI8" s="436"/>
      <c r="AJ8" s="86" t="n">
        <v>4</v>
      </c>
      <c r="AK8" s="86"/>
      <c r="AL8" s="87" t="n">
        <v>5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701</v>
      </c>
      <c r="BE8" s="90"/>
      <c r="BF8" s="90"/>
      <c r="BG8" s="90"/>
      <c r="BH8" s="91"/>
      <c r="BI8" s="92" t="n">
        <v>9064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 t="s">
        <v>922</v>
      </c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261.423</v>
      </c>
      <c r="E9" s="42"/>
      <c r="F9" s="42"/>
      <c r="G9" s="42" t="n">
        <v>4630.269</v>
      </c>
      <c r="H9" s="42"/>
      <c r="I9" s="42"/>
      <c r="J9" s="42"/>
      <c r="K9" s="95" t="s">
        <v>164</v>
      </c>
      <c r="L9" s="95"/>
      <c r="M9" s="95"/>
      <c r="N9" s="44" t="n">
        <v>1</v>
      </c>
      <c r="O9" s="44"/>
      <c r="P9" s="45" t="s">
        <v>865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26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279</v>
      </c>
      <c r="AM9" s="49"/>
      <c r="AN9" s="49"/>
      <c r="AO9" s="50" t="n">
        <v>0.0138888888888889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BW9" s="30" t="s">
        <v>923</v>
      </c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21</v>
      </c>
      <c r="M10" s="102"/>
      <c r="N10" s="44"/>
      <c r="O10" s="44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294</v>
      </c>
      <c r="BE11" s="90"/>
      <c r="BF11" s="90"/>
      <c r="BG11" s="90"/>
      <c r="BH11" s="91"/>
      <c r="BI11" s="92" t="n">
        <v>7827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21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26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506.771</v>
      </c>
      <c r="E14" s="113"/>
      <c r="F14" s="73" t="s">
        <v>173</v>
      </c>
      <c r="G14" s="113" t="n">
        <v>8978.075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16692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320135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532</v>
      </c>
      <c r="AN14" s="275"/>
      <c r="AO14" s="122" t="s">
        <v>157</v>
      </c>
      <c r="AP14" s="123" t="s">
        <v>179</v>
      </c>
      <c r="AQ14" s="123"/>
      <c r="AR14" s="124" t="n">
        <v>95.2577067669173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688</v>
      </c>
      <c r="BE14" s="90"/>
      <c r="BF14" s="90"/>
      <c r="BG14" s="90"/>
      <c r="BH14" s="91"/>
      <c r="BI14" s="92" t="n">
        <v>15639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 t="s">
        <v>924</v>
      </c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128" t="s">
        <v>925</v>
      </c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2</v>
      </c>
      <c r="AI16" s="133"/>
      <c r="AJ16" s="133"/>
      <c r="AK16" s="133"/>
      <c r="AL16" s="336" t="n">
        <v>405.7</v>
      </c>
      <c r="AM16" s="336"/>
      <c r="AN16" s="336"/>
      <c r="AO16" s="336"/>
      <c r="AP16" s="135" t="n">
        <v>5373.9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371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101.071</v>
      </c>
      <c r="AM18" s="141"/>
      <c r="AN18" s="141"/>
      <c r="AO18" s="141"/>
      <c r="AP18" s="135" t="n">
        <v>3604.175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24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26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20</v>
      </c>
      <c r="AO19" s="150"/>
      <c r="AP19" s="440" t="s">
        <v>174</v>
      </c>
      <c r="AQ19" s="440"/>
      <c r="AR19" s="441" t="n">
        <v>46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1063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24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308.967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47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70.3</v>
      </c>
      <c r="G23" s="172"/>
      <c r="H23" s="172"/>
      <c r="I23" s="42" t="n">
        <v>1039.3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8</v>
      </c>
      <c r="Q23" s="297"/>
      <c r="R23" s="176"/>
      <c r="S23" s="176"/>
      <c r="T23" s="176"/>
      <c r="U23" s="176"/>
      <c r="V23" s="176"/>
      <c r="W23" s="176"/>
      <c r="X23" s="176"/>
      <c r="Y23" s="178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/>
      <c r="AJ23" s="176"/>
      <c r="AK23" s="176"/>
      <c r="AL23" s="176" t="s">
        <v>206</v>
      </c>
      <c r="AM23" s="176"/>
      <c r="AN23" s="177"/>
      <c r="AO23" s="179" t="n">
        <v>0.566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24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456" t="s">
        <v>208</v>
      </c>
      <c r="R24" s="183"/>
      <c r="S24" s="184"/>
      <c r="T24" s="183"/>
      <c r="U24" s="183"/>
      <c r="V24" s="184"/>
      <c r="W24" s="183"/>
      <c r="X24" s="183"/>
      <c r="Y24" s="187" t="s">
        <v>479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183"/>
      <c r="AJ24" s="184"/>
      <c r="AK24" s="183"/>
      <c r="AL24" s="183" t="s">
        <v>208</v>
      </c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210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 t="s">
        <v>373</v>
      </c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24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 t="s">
        <v>213</v>
      </c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36462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/>
      <c r="S28" s="183"/>
      <c r="T28" s="183"/>
      <c r="U28" s="210"/>
      <c r="V28" s="183"/>
      <c r="W28" s="210" t="s">
        <v>926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 t="s">
        <v>926</v>
      </c>
      <c r="AK28" s="210"/>
      <c r="AL28" s="183" t="s">
        <v>216</v>
      </c>
      <c r="AM28" s="210" t="s">
        <v>557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70.5</v>
      </c>
      <c r="G29" s="172"/>
      <c r="H29" s="172"/>
      <c r="I29" s="42" t="n">
        <v>1479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10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 t="s">
        <v>206</v>
      </c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0.3576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230.053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309</v>
      </c>
      <c r="M30" s="181"/>
      <c r="N30" s="181"/>
      <c r="O30" s="44"/>
      <c r="P30" s="44"/>
      <c r="Q30" s="183" t="s">
        <v>208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 t="s">
        <v>208</v>
      </c>
      <c r="AC30" s="183"/>
      <c r="AD30" s="183" t="s">
        <v>208</v>
      </c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3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3" t="s">
        <v>210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 t="s">
        <v>211</v>
      </c>
      <c r="AC32" s="183"/>
      <c r="AD32" s="183" t="s">
        <v>210</v>
      </c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239" t="s">
        <v>384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 t="s">
        <v>224</v>
      </c>
      <c r="AC33" s="183"/>
      <c r="AD33" s="183" t="s">
        <v>224</v>
      </c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10" t="s">
        <v>225</v>
      </c>
      <c r="R34" s="210"/>
      <c r="S34" s="210"/>
      <c r="T34" s="210"/>
      <c r="U34" s="210"/>
      <c r="V34" s="210"/>
      <c r="W34" s="210" t="s">
        <v>239</v>
      </c>
      <c r="X34" s="224"/>
      <c r="Y34" s="209"/>
      <c r="Z34" s="210"/>
      <c r="AA34" s="210"/>
      <c r="AB34" s="210" t="s">
        <v>225</v>
      </c>
      <c r="AC34" s="210"/>
      <c r="AD34" s="210" t="s">
        <v>225</v>
      </c>
      <c r="AE34" s="210" t="s">
        <v>239</v>
      </c>
      <c r="AF34" s="224"/>
      <c r="AG34" s="209"/>
      <c r="AH34" s="210"/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37.1</v>
      </c>
      <c r="G35" s="172"/>
      <c r="H35" s="172"/>
      <c r="I35" s="42" t="n">
        <v>833.5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7</v>
      </c>
      <c r="Q35" s="178"/>
      <c r="R35" s="174"/>
      <c r="S35" s="174"/>
      <c r="T35" s="174"/>
      <c r="U35" s="174"/>
      <c r="V35" s="174"/>
      <c r="W35" s="174"/>
      <c r="X35" s="443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0.5417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131.625</v>
      </c>
      <c r="BA35" s="42"/>
      <c r="BB35" s="42"/>
      <c r="BC35" s="42" t="n">
        <v>1465.986</v>
      </c>
      <c r="BD35" s="42"/>
      <c r="BE35" s="42"/>
      <c r="BF35" s="232" t="s">
        <v>231</v>
      </c>
      <c r="BG35" s="232"/>
      <c r="BH35" s="232"/>
      <c r="BI35" s="168" t="n">
        <v>0</v>
      </c>
      <c r="BJ35" s="168" t="n">
        <v>6</v>
      </c>
      <c r="BK35" s="487"/>
      <c r="BL35" s="486" t="s">
        <v>869</v>
      </c>
      <c r="BM35" s="486"/>
      <c r="BN35" s="486" t="s">
        <v>869</v>
      </c>
      <c r="BO35" s="486"/>
      <c r="BP35" s="216"/>
      <c r="BQ35" s="486"/>
      <c r="BR35" s="486" t="s">
        <v>869</v>
      </c>
      <c r="BS35" s="487"/>
      <c r="BT35" s="486"/>
      <c r="BU35" s="486" t="s">
        <v>869</v>
      </c>
      <c r="BV35" s="216"/>
      <c r="BW35" s="486"/>
      <c r="BX35" s="486"/>
      <c r="BY35" s="486" t="s">
        <v>869</v>
      </c>
      <c r="BZ35" s="476"/>
      <c r="CA35" s="487"/>
      <c r="CB35" s="486" t="s">
        <v>869</v>
      </c>
      <c r="CC35" s="486"/>
      <c r="CD35" s="486"/>
      <c r="CE35" s="216"/>
      <c r="CF35" s="486"/>
      <c r="CG35" s="474"/>
      <c r="CH35" s="488"/>
      <c r="CI35" s="179" t="n">
        <v>0.180555555555556</v>
      </c>
      <c r="CJ35" s="179"/>
      <c r="CK35" s="179"/>
      <c r="CL35" s="237" t="n">
        <v>0.0833333333333333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4</v>
      </c>
      <c r="M36" s="181"/>
      <c r="N36" s="181"/>
      <c r="O36" s="44"/>
      <c r="P36" s="44"/>
      <c r="Q36" s="187" t="s">
        <v>207</v>
      </c>
      <c r="R36" s="183"/>
      <c r="S36" s="183"/>
      <c r="T36" s="183"/>
      <c r="U36" s="184"/>
      <c r="V36" s="183"/>
      <c r="W36" s="183"/>
      <c r="X36" s="186"/>
      <c r="Y36" s="239" t="s">
        <v>501</v>
      </c>
      <c r="Z36" s="183"/>
      <c r="AA36" s="183"/>
      <c r="AB36" s="183"/>
      <c r="AC36" s="183"/>
      <c r="AD36" s="184"/>
      <c r="AE36" s="183"/>
      <c r="AF36" s="186"/>
      <c r="AG36" s="185"/>
      <c r="AH36" s="183"/>
      <c r="AI36" s="183"/>
      <c r="AJ36" s="183"/>
      <c r="AK36" s="183"/>
      <c r="AL36" s="183"/>
      <c r="AM36" s="183" t="s">
        <v>208</v>
      </c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5</v>
      </c>
      <c r="BG36" s="240"/>
      <c r="BH36" s="240"/>
      <c r="BI36" s="168"/>
      <c r="BJ36" s="168"/>
      <c r="BK36" s="182" t="s">
        <v>927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3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928</v>
      </c>
      <c r="BL37" s="183"/>
      <c r="BM37" s="183"/>
      <c r="BN37" s="183"/>
      <c r="BO37" s="183"/>
      <c r="BP37" s="183"/>
      <c r="BQ37" s="183"/>
      <c r="BR37" s="239" t="s">
        <v>929</v>
      </c>
      <c r="BS37" s="185"/>
      <c r="BT37" s="183"/>
      <c r="BU37" s="239" t="s">
        <v>929</v>
      </c>
      <c r="BV37" s="183"/>
      <c r="BW37" s="183"/>
      <c r="BX37" s="183"/>
      <c r="BY37" s="239" t="s">
        <v>929</v>
      </c>
      <c r="BZ37" s="186"/>
      <c r="CA37" s="185"/>
      <c r="CB37" s="239" t="s">
        <v>929</v>
      </c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3" t="s">
        <v>556</v>
      </c>
      <c r="Z38" s="183"/>
      <c r="AA38" s="183"/>
      <c r="AB38" s="183"/>
      <c r="AC38" s="183"/>
      <c r="AD38" s="183"/>
      <c r="AE38" s="183"/>
      <c r="AF38" s="183"/>
      <c r="AG38" s="185"/>
      <c r="AH38" s="183"/>
      <c r="AI38" s="183"/>
      <c r="AJ38" s="183"/>
      <c r="AK38" s="183"/>
      <c r="AL38" s="183"/>
      <c r="AM38" s="183" t="s">
        <v>210</v>
      </c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382</v>
      </c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3" t="s">
        <v>224</v>
      </c>
      <c r="Z39" s="183"/>
      <c r="AA39" s="183"/>
      <c r="AB39" s="183"/>
      <c r="AC39" s="183"/>
      <c r="AD39" s="183"/>
      <c r="AE39" s="183"/>
      <c r="AF39" s="183"/>
      <c r="AG39" s="185"/>
      <c r="AH39" s="183"/>
      <c r="AI39" s="183"/>
      <c r="AJ39" s="183"/>
      <c r="AK39" s="183"/>
      <c r="AL39" s="183"/>
      <c r="AM39" s="183" t="s">
        <v>224</v>
      </c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847</v>
      </c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10" t="s">
        <v>237</v>
      </c>
      <c r="Z40" s="210"/>
      <c r="AA40" s="210"/>
      <c r="AB40" s="183"/>
      <c r="AC40" s="210"/>
      <c r="AD40" s="210"/>
      <c r="AE40" s="210" t="s">
        <v>414</v>
      </c>
      <c r="AF40" s="183"/>
      <c r="AG40" s="209"/>
      <c r="AH40" s="210"/>
      <c r="AI40" s="210"/>
      <c r="AJ40" s="183"/>
      <c r="AK40" s="210"/>
      <c r="AL40" s="210"/>
      <c r="AM40" s="210" t="s">
        <v>237</v>
      </c>
      <c r="AN40" s="224" t="s">
        <v>217</v>
      </c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125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125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125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177.9</v>
      </c>
      <c r="G41" s="247"/>
      <c r="H41" s="247"/>
      <c r="I41" s="247" t="n">
        <v>3351.8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9000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5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930</v>
      </c>
      <c r="K43" s="265"/>
      <c r="L43" s="265"/>
      <c r="M43" s="265"/>
      <c r="N43" s="265"/>
      <c r="O43" s="265" t="s">
        <v>931</v>
      </c>
      <c r="P43" s="265"/>
      <c r="Q43" s="265"/>
      <c r="R43" s="265"/>
      <c r="S43" s="265"/>
      <c r="T43" s="265"/>
      <c r="U43" s="266" t="n">
        <v>122</v>
      </c>
      <c r="V43" s="266"/>
      <c r="W43" s="266"/>
      <c r="X43" s="266"/>
      <c r="Y43" s="266" t="n">
        <v>0</v>
      </c>
      <c r="Z43" s="266"/>
      <c r="AA43" s="266"/>
      <c r="AB43" s="266" t="n">
        <v>0</v>
      </c>
      <c r="AC43" s="266"/>
      <c r="AD43" s="266"/>
      <c r="AE43" s="266" t="n">
        <v>0</v>
      </c>
      <c r="AF43" s="266"/>
      <c r="AG43" s="266"/>
      <c r="AH43" s="267" t="n">
        <v>0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932</v>
      </c>
      <c r="K45" s="265"/>
      <c r="L45" s="265"/>
      <c r="M45" s="265"/>
      <c r="N45" s="265"/>
      <c r="O45" s="265" t="s">
        <v>933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1</v>
      </c>
      <c r="Z45" s="266"/>
      <c r="AA45" s="266"/>
      <c r="AB45" s="266" t="n">
        <v>0</v>
      </c>
      <c r="AC45" s="266"/>
      <c r="AD45" s="266"/>
      <c r="AE45" s="266" t="n">
        <v>1</v>
      </c>
      <c r="AF45" s="266"/>
      <c r="AG45" s="266"/>
      <c r="AH45" s="267" t="n">
        <v>0.0277777777777778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131.625</v>
      </c>
      <c r="BA47" s="270"/>
      <c r="BB47" s="270"/>
      <c r="BC47" s="271" t="n">
        <v>1465.986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6112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 t="s">
        <v>934</v>
      </c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935</v>
      </c>
      <c r="K49" s="283"/>
      <c r="L49" s="283"/>
      <c r="M49" s="283"/>
      <c r="N49" s="283"/>
      <c r="O49" s="284" t="s">
        <v>936</v>
      </c>
      <c r="P49" s="284"/>
      <c r="Q49" s="284"/>
      <c r="R49" s="284"/>
      <c r="S49" s="284"/>
      <c r="T49" s="284"/>
      <c r="U49" s="285" t="n">
        <v>2272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5564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21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937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T52" s="297"/>
      <c r="U52" s="297"/>
      <c r="V52" s="297"/>
      <c r="W52" s="297"/>
      <c r="X52" s="298"/>
      <c r="Y52" s="296" t="s">
        <v>938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939</v>
      </c>
      <c r="BE52" s="301"/>
      <c r="BF52" s="301"/>
      <c r="BG52" s="301"/>
      <c r="BH52" s="301"/>
      <c r="BI52" s="301" t="s">
        <v>940</v>
      </c>
      <c r="BJ52" s="301"/>
      <c r="BK52" s="301"/>
      <c r="BL52" s="301"/>
      <c r="BM52" s="301"/>
      <c r="BN52" s="301"/>
      <c r="BO52" s="266" t="n">
        <v>172</v>
      </c>
      <c r="BP52" s="266"/>
      <c r="BQ52" s="266"/>
      <c r="BR52" s="266"/>
      <c r="BS52" s="266" t="n">
        <v>3</v>
      </c>
      <c r="BT52" s="266"/>
      <c r="BU52" s="266"/>
      <c r="BV52" s="266" t="n">
        <v>3</v>
      </c>
      <c r="BW52" s="266"/>
      <c r="BX52" s="266"/>
      <c r="BY52" s="266" t="n">
        <v>1</v>
      </c>
      <c r="BZ52" s="266"/>
      <c r="CA52" s="266"/>
      <c r="CB52" s="267" t="n">
        <v>0.131944444444444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 t="s">
        <v>941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T53" s="297"/>
      <c r="U53" s="297"/>
      <c r="V53" s="297"/>
      <c r="W53" s="297"/>
      <c r="X53" s="298"/>
      <c r="Y53" s="296" t="s">
        <v>942</v>
      </c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914</v>
      </c>
      <c r="AP54" s="306"/>
      <c r="AQ54" s="306"/>
      <c r="AR54" s="306"/>
      <c r="AS54" s="306"/>
      <c r="AT54" s="307"/>
      <c r="AV54" s="308" t="n">
        <v>4692</v>
      </c>
      <c r="AW54" s="309" t="n">
        <v>44150</v>
      </c>
      <c r="AX54" s="310"/>
      <c r="AY54" s="308" t="n">
        <v>73.3125</v>
      </c>
      <c r="AZ54" s="311" t="n">
        <v>834.52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943</v>
      </c>
      <c r="BE55" s="301"/>
      <c r="BF55" s="301"/>
      <c r="BG55" s="301"/>
      <c r="BH55" s="301"/>
      <c r="BI55" s="301" t="s">
        <v>944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4</v>
      </c>
      <c r="BW55" s="266"/>
      <c r="BX55" s="266"/>
      <c r="BY55" s="266" t="n">
        <v>1</v>
      </c>
      <c r="BZ55" s="266"/>
      <c r="CA55" s="266"/>
      <c r="CB55" s="267" t="n">
        <v>0.0625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1462</v>
      </c>
      <c r="AW57" s="286" t="n">
        <v>9378</v>
      </c>
      <c r="AX57" s="111"/>
      <c r="AY57" s="308" t="n">
        <v>25.234</v>
      </c>
      <c r="AZ57" s="311" t="n">
        <v>170.398625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4</v>
      </c>
      <c r="C58" s="317"/>
      <c r="D58" s="317"/>
      <c r="E58" s="317"/>
      <c r="F58" s="318" t="n">
        <v>297</v>
      </c>
      <c r="G58" s="318"/>
      <c r="H58" s="318"/>
      <c r="I58" s="318"/>
      <c r="J58" s="42" t="n">
        <v>1.34680134680135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945</v>
      </c>
      <c r="BE58" s="301"/>
      <c r="BF58" s="301"/>
      <c r="BG58" s="301"/>
      <c r="BH58" s="301"/>
      <c r="BI58" s="301" t="s">
        <v>946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200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348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449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8</v>
      </c>
      <c r="H65" s="93"/>
      <c r="I65" s="93"/>
      <c r="J65" s="322" t="s">
        <v>157</v>
      </c>
      <c r="K65" s="341" t="n">
        <v>130</v>
      </c>
      <c r="L65" s="341"/>
      <c r="M65" s="341"/>
      <c r="N65" s="341"/>
      <c r="O65" s="322" t="s">
        <v>157</v>
      </c>
      <c r="P65" s="43" t="n">
        <v>69</v>
      </c>
      <c r="Q65" s="43"/>
      <c r="R65" s="43"/>
      <c r="S65" s="43"/>
      <c r="T65" s="43" t="n">
        <v>83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2</v>
      </c>
      <c r="AW65" s="347"/>
      <c r="AX65" s="347"/>
      <c r="AY65" s="347"/>
      <c r="AZ65" s="348" t="n">
        <v>268</v>
      </c>
      <c r="BA65" s="348"/>
      <c r="BB65" s="348"/>
      <c r="BC65" s="348"/>
      <c r="BD65" s="349" t="n">
        <v>0.746268656716418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0</v>
      </c>
      <c r="AL66" s="350"/>
      <c r="AM66" s="350"/>
      <c r="AN66" s="350"/>
      <c r="AO66" s="350"/>
      <c r="AP66" s="351" t="n">
        <v>511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348</v>
      </c>
      <c r="BI66" s="324"/>
      <c r="BJ66" s="324"/>
      <c r="BK66" s="324"/>
      <c r="BL66" s="324"/>
      <c r="BM66" s="324"/>
      <c r="BN66" s="324"/>
      <c r="BO66" s="325" t="n">
        <v>2</v>
      </c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210</v>
      </c>
      <c r="Z68" s="354"/>
      <c r="AA68" s="354"/>
      <c r="AB68" s="354"/>
      <c r="AC68" s="355" t="s">
        <v>261</v>
      </c>
      <c r="AD68" s="353" t="s">
        <v>129</v>
      </c>
      <c r="AE68" s="356" t="n">
        <v>126000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177</v>
      </c>
      <c r="AL69" s="360"/>
      <c r="AM69" s="360"/>
      <c r="AN69" s="360"/>
      <c r="AO69" s="360"/>
      <c r="AP69" s="361" t="n">
        <v>3482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200</v>
      </c>
      <c r="BK72" s="374"/>
      <c r="BL72" s="374"/>
      <c r="BM72" s="375" t="s">
        <v>261</v>
      </c>
      <c r="BN72" s="374" t="n">
        <v>254</v>
      </c>
      <c r="BO72" s="374"/>
      <c r="BP72" s="374"/>
      <c r="BQ72" s="375" t="s">
        <v>261</v>
      </c>
      <c r="BR72" s="376" t="s">
        <v>145</v>
      </c>
      <c r="BS72" s="377" t="n">
        <v>10</v>
      </c>
      <c r="BT72" s="377"/>
      <c r="BU72" s="377"/>
      <c r="BV72" s="377"/>
      <c r="BW72" s="378" t="s">
        <v>261</v>
      </c>
      <c r="BX72" s="376" t="s">
        <v>145</v>
      </c>
      <c r="BY72" s="379" t="n">
        <v>6000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22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6</v>
      </c>
      <c r="CF73" s="388"/>
      <c r="CG73" s="388"/>
      <c r="CH73" s="388"/>
      <c r="CI73" s="388"/>
      <c r="CJ73" s="389" t="n">
        <v>325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52</v>
      </c>
      <c r="BT74" s="398"/>
      <c r="BU74" s="398"/>
      <c r="BV74" s="398"/>
      <c r="BW74" s="399" t="s">
        <v>261</v>
      </c>
      <c r="BX74" s="397" t="s">
        <v>129</v>
      </c>
      <c r="BY74" s="398" t="n">
        <v>31200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131.625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20.6475563909774</v>
      </c>
      <c r="P75" s="404"/>
      <c r="Q75" s="404"/>
      <c r="R75" s="404"/>
      <c r="S75" s="405" t="n">
        <f aca="false">BC47</f>
        <v>1465.986</v>
      </c>
      <c r="T75" s="405"/>
      <c r="U75" s="405"/>
      <c r="V75" s="405"/>
      <c r="W75" s="403" t="n">
        <f aca="false">K75*($G$73-10)</f>
        <v>1331.72932330827</v>
      </c>
      <c r="X75" s="403"/>
      <c r="Y75" s="403"/>
      <c r="Z75" s="403"/>
      <c r="AA75" s="477" t="n">
        <f aca="false">S75-W75</f>
        <v>134.256676691729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-864.540315789474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105</v>
      </c>
      <c r="CF75" s="381"/>
      <c r="CG75" s="381"/>
      <c r="CH75" s="381"/>
      <c r="CI75" s="381"/>
      <c r="CJ75" s="410" t="n">
        <v>1201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506.771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97.9424770797963</v>
      </c>
      <c r="P76" s="414"/>
      <c r="Q76" s="414"/>
      <c r="R76" s="414"/>
      <c r="S76" s="415" t="n">
        <f aca="false">G14</f>
        <v>8978.075</v>
      </c>
      <c r="T76" s="415"/>
      <c r="U76" s="415"/>
      <c r="V76" s="415"/>
      <c r="W76" s="413" t="n">
        <f aca="false">K76*$G$73</f>
        <v>8994.22750424448</v>
      </c>
      <c r="X76" s="413"/>
      <c r="Y76" s="413"/>
      <c r="Z76" s="413"/>
      <c r="AA76" s="478" t="n">
        <f aca="false">S76-W76</f>
        <v>-16.152504244481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-3695.60921052632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947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948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177.9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35.7947368421053</v>
      </c>
      <c r="P77" s="424"/>
      <c r="Q77" s="424"/>
      <c r="R77" s="424"/>
      <c r="S77" s="425" t="n">
        <f aca="false">I41</f>
        <v>3351.8</v>
      </c>
      <c r="T77" s="425"/>
      <c r="U77" s="425"/>
      <c r="V77" s="425"/>
      <c r="W77" s="336" t="n">
        <f aca="false">K77*$G$73</f>
        <v>3126.31578947368</v>
      </c>
      <c r="X77" s="336"/>
      <c r="Y77" s="336"/>
      <c r="Z77" s="336"/>
      <c r="AA77" s="479" t="n">
        <f aca="false">S77-W77</f>
        <v>225.484210526316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-1053.46315789474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F18" activeCellId="0" sqref="F18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11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3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23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229.026</v>
      </c>
      <c r="E4" s="41"/>
      <c r="F4" s="41"/>
      <c r="G4" s="42" t="n">
        <v>4576.832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949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281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14415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11619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11</v>
      </c>
      <c r="L5" s="55"/>
      <c r="M5" s="55"/>
      <c r="N5" s="44"/>
      <c r="O5" s="44"/>
      <c r="P5" s="56" t="s">
        <v>950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3</v>
      </c>
      <c r="AC5" s="57"/>
      <c r="AD5" s="58" t="s">
        <v>147</v>
      </c>
      <c r="AE5" s="58"/>
      <c r="AF5" s="59" t="s">
        <v>581</v>
      </c>
      <c r="AG5" s="59"/>
      <c r="AH5" s="59"/>
      <c r="AI5" s="59"/>
      <c r="AJ5" s="60" t="n">
        <v>4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SUM('1日:23日'!ax4)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SUM('1日:23日'!bf4)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SUM('1日:23日'!bo4)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SUM('1日:23日'!bw4)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3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148</v>
      </c>
      <c r="AG7" s="65"/>
      <c r="AH7" s="65"/>
      <c r="AI7" s="65"/>
      <c r="AJ7" s="66" t="n">
        <v>2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951</v>
      </c>
      <c r="AG8" s="436"/>
      <c r="AH8" s="436"/>
      <c r="AI8" s="436"/>
      <c r="AJ8" s="86" t="n">
        <v>5</v>
      </c>
      <c r="AK8" s="86"/>
      <c r="AL8" s="87" t="n">
        <v>3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363</v>
      </c>
      <c r="BE8" s="90"/>
      <c r="BF8" s="90"/>
      <c r="BG8" s="90"/>
      <c r="BH8" s="91"/>
      <c r="BI8" s="92" t="n">
        <v>9427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183.557</v>
      </c>
      <c r="E9" s="42"/>
      <c r="F9" s="42"/>
      <c r="G9" s="42" t="n">
        <v>4813.826</v>
      </c>
      <c r="H9" s="42"/>
      <c r="I9" s="42"/>
      <c r="J9" s="42"/>
      <c r="K9" s="95" t="s">
        <v>164</v>
      </c>
      <c r="L9" s="95"/>
      <c r="M9" s="95"/>
      <c r="N9" s="44" t="n">
        <v>3</v>
      </c>
      <c r="O9" s="44"/>
      <c r="P9" s="45" t="s">
        <v>952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290</v>
      </c>
      <c r="AM9" s="49"/>
      <c r="AN9" s="49"/>
      <c r="AO9" s="50" t="n">
        <v>0.0694444444444445</v>
      </c>
      <c r="AP9" s="50"/>
      <c r="AQ9" s="50"/>
      <c r="AR9" s="50" t="n">
        <v>0.0486111111111111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 t="s">
        <v>953</v>
      </c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3</v>
      </c>
      <c r="M10" s="102"/>
      <c r="N10" s="44"/>
      <c r="O10" s="44"/>
      <c r="P10" s="56" t="s">
        <v>949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11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79" t="s">
        <v>954</v>
      </c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452</v>
      </c>
      <c r="BE11" s="90"/>
      <c r="BF11" s="90"/>
      <c r="BG11" s="90"/>
      <c r="BH11" s="91"/>
      <c r="BI11" s="92" t="n">
        <v>8279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3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11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412.583</v>
      </c>
      <c r="E14" s="113"/>
      <c r="F14" s="73" t="s">
        <v>173</v>
      </c>
      <c r="G14" s="113" t="n">
        <v>9390.658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8415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328550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428</v>
      </c>
      <c r="AN14" s="275"/>
      <c r="AO14" s="122" t="s">
        <v>157</v>
      </c>
      <c r="AP14" s="123" t="s">
        <v>179</v>
      </c>
      <c r="AQ14" s="123"/>
      <c r="AR14" s="124" t="n">
        <v>96.3978971962617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681</v>
      </c>
      <c r="BE14" s="90"/>
      <c r="BF14" s="90"/>
      <c r="BG14" s="90"/>
      <c r="BH14" s="91"/>
      <c r="BI14" s="92" t="n">
        <v>16320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0</v>
      </c>
      <c r="AI16" s="133"/>
      <c r="AJ16" s="133"/>
      <c r="AK16" s="133"/>
      <c r="AL16" s="336" t="n">
        <v>205.7</v>
      </c>
      <c r="AM16" s="336"/>
      <c r="AN16" s="336"/>
      <c r="AO16" s="336"/>
      <c r="AP16" s="135" t="n">
        <v>5579.6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955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56</v>
      </c>
      <c r="BE17" s="90"/>
      <c r="BF17" s="90"/>
      <c r="BG17" s="90"/>
      <c r="BH17" s="91"/>
      <c r="BI17" s="92" t="n">
        <v>427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</v>
      </c>
      <c r="AI18" s="140"/>
      <c r="AJ18" s="140"/>
      <c r="AK18" s="140"/>
      <c r="AL18" s="141" t="n">
        <v>206.883</v>
      </c>
      <c r="AM18" s="141"/>
      <c r="AN18" s="141"/>
      <c r="AO18" s="141"/>
      <c r="AP18" s="135" t="n">
        <v>3811.058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21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2</v>
      </c>
      <c r="AC19" s="150"/>
      <c r="AD19" s="149" t="s">
        <v>193</v>
      </c>
      <c r="AE19" s="149"/>
      <c r="AF19" s="150" t="n">
        <v>7</v>
      </c>
      <c r="AG19" s="150"/>
      <c r="AH19" s="149" t="s">
        <v>194</v>
      </c>
      <c r="AI19" s="149"/>
      <c r="AJ19" s="150" t="n">
        <v>0</v>
      </c>
      <c r="AK19" s="150"/>
      <c r="AL19" s="151" t="s">
        <v>195</v>
      </c>
      <c r="AM19" s="151"/>
      <c r="AN19" s="150" t="n">
        <v>27</v>
      </c>
      <c r="AO19" s="150"/>
      <c r="AP19" s="440" t="s">
        <v>174</v>
      </c>
      <c r="AQ19" s="440"/>
      <c r="AR19" s="441" t="n">
        <v>36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1099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23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50.05</v>
      </c>
      <c r="AY22" s="166"/>
      <c r="AZ22" s="166"/>
      <c r="BA22" s="167" t="n">
        <v>359.017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 t="s">
        <v>956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60</v>
      </c>
      <c r="CG22" s="168"/>
      <c r="CH22" s="168"/>
      <c r="CI22" s="170" t="n">
        <v>0.0763888888888889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51.1</v>
      </c>
      <c r="G23" s="172"/>
      <c r="H23" s="172"/>
      <c r="I23" s="42" t="n">
        <v>1090.5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7</v>
      </c>
      <c r="Q23" s="178"/>
      <c r="R23" s="174"/>
      <c r="S23" s="174"/>
      <c r="T23" s="174"/>
      <c r="U23" s="174"/>
      <c r="V23" s="174"/>
      <c r="W23" s="174"/>
      <c r="X23" s="443"/>
      <c r="Y23" s="175"/>
      <c r="Z23" s="176"/>
      <c r="AA23" s="176"/>
      <c r="AB23" s="176" t="s">
        <v>206</v>
      </c>
      <c r="AC23" s="176"/>
      <c r="AD23" s="176"/>
      <c r="AE23" s="176"/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0.5521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23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468" t="s">
        <v>957</v>
      </c>
      <c r="CA23" s="468"/>
      <c r="CB23" s="468"/>
      <c r="CC23" s="468"/>
      <c r="CD23" s="60" t="n">
        <v>6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10</v>
      </c>
      <c r="M24" s="181"/>
      <c r="N24" s="181"/>
      <c r="O24" s="44"/>
      <c r="P24" s="44"/>
      <c r="Q24" s="187" t="s">
        <v>207</v>
      </c>
      <c r="R24" s="183"/>
      <c r="S24" s="183"/>
      <c r="T24" s="183"/>
      <c r="U24" s="184"/>
      <c r="V24" s="183"/>
      <c r="W24" s="183"/>
      <c r="X24" s="186"/>
      <c r="Y24" s="456" t="s">
        <v>208</v>
      </c>
      <c r="Z24" s="183"/>
      <c r="AA24" s="183"/>
      <c r="AB24" s="183" t="s">
        <v>208</v>
      </c>
      <c r="AC24" s="184"/>
      <c r="AD24" s="183"/>
      <c r="AE24" s="183"/>
      <c r="AF24" s="186"/>
      <c r="AG24" s="185"/>
      <c r="AH24" s="183"/>
      <c r="AI24" s="183"/>
      <c r="AJ24" s="183" t="s">
        <v>208</v>
      </c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65" t="s">
        <v>351</v>
      </c>
      <c r="CA24" s="65"/>
      <c r="CB24" s="65"/>
      <c r="CC24" s="65"/>
      <c r="CD24" s="66" t="n">
        <v>4</v>
      </c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65" t="s">
        <v>896</v>
      </c>
      <c r="CA25" s="65"/>
      <c r="CB25" s="65"/>
      <c r="CC25" s="65"/>
      <c r="CD25" s="66" t="n">
        <v>3</v>
      </c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373</v>
      </c>
      <c r="Z26" s="183"/>
      <c r="AA26" s="183"/>
      <c r="AB26" s="183" t="s">
        <v>373</v>
      </c>
      <c r="AC26" s="183"/>
      <c r="AD26" s="183"/>
      <c r="AE26" s="183"/>
      <c r="AF26" s="186"/>
      <c r="AG26" s="185"/>
      <c r="AH26" s="183"/>
      <c r="AI26" s="183"/>
      <c r="AJ26" s="183" t="s">
        <v>210</v>
      </c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23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213</v>
      </c>
      <c r="Z27" s="183"/>
      <c r="AA27" s="183"/>
      <c r="AB27" s="183" t="s">
        <v>224</v>
      </c>
      <c r="AC27" s="183"/>
      <c r="AD27" s="183"/>
      <c r="AE27" s="183"/>
      <c r="AF27" s="186"/>
      <c r="AG27" s="185"/>
      <c r="AH27" s="183"/>
      <c r="AI27" s="183"/>
      <c r="AJ27" s="183" t="s">
        <v>224</v>
      </c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11619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48081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63.608</v>
      </c>
      <c r="CI27" s="202"/>
      <c r="CJ27" s="203" t="s">
        <v>215</v>
      </c>
      <c r="CK27" s="203"/>
      <c r="CL27" s="123" t="n">
        <v>78.7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209" t="s">
        <v>216</v>
      </c>
      <c r="Z28" s="210"/>
      <c r="AA28" s="210"/>
      <c r="AB28" s="183" t="s">
        <v>216</v>
      </c>
      <c r="AC28" s="183"/>
      <c r="AD28" s="210"/>
      <c r="AE28" s="210" t="s">
        <v>439</v>
      </c>
      <c r="AF28" s="210"/>
      <c r="AG28" s="185"/>
      <c r="AH28" s="210"/>
      <c r="AI28" s="210"/>
      <c r="AJ28" s="183" t="s">
        <v>216</v>
      </c>
      <c r="AK28" s="210"/>
      <c r="AL28" s="183"/>
      <c r="AM28" s="210" t="s">
        <v>415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75.7</v>
      </c>
      <c r="G29" s="172"/>
      <c r="H29" s="172"/>
      <c r="I29" s="42" t="n">
        <v>1554.7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11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0.3924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50.05</v>
      </c>
      <c r="CG29" s="218"/>
      <c r="CH29" s="218"/>
      <c r="CI29" s="218"/>
      <c r="CJ29" s="219" t="n">
        <v>280.103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302</v>
      </c>
      <c r="M30" s="181"/>
      <c r="N30" s="181"/>
      <c r="O30" s="44"/>
      <c r="P30" s="44"/>
      <c r="Q30" s="183" t="s">
        <v>208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501</v>
      </c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3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12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3" t="s">
        <v>210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 t="s">
        <v>556</v>
      </c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3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3" t="s">
        <v>224</v>
      </c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10" t="s">
        <v>225</v>
      </c>
      <c r="R34" s="210"/>
      <c r="S34" s="210"/>
      <c r="T34" s="210"/>
      <c r="U34" s="210"/>
      <c r="V34" s="210"/>
      <c r="W34" s="210" t="s">
        <v>239</v>
      </c>
      <c r="X34" s="224"/>
      <c r="Y34" s="209"/>
      <c r="Z34" s="210"/>
      <c r="AA34" s="210"/>
      <c r="AB34" s="210"/>
      <c r="AC34" s="210"/>
      <c r="AD34" s="210"/>
      <c r="AE34" s="210" t="s">
        <v>239</v>
      </c>
      <c r="AF34" s="224"/>
      <c r="AG34" s="210" t="s">
        <v>225</v>
      </c>
      <c r="AH34" s="210"/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52.1</v>
      </c>
      <c r="G35" s="172"/>
      <c r="H35" s="172"/>
      <c r="I35" s="42" t="n">
        <v>885.6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13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 t="s">
        <v>206</v>
      </c>
      <c r="AI35" s="216"/>
      <c r="AJ35" s="216"/>
      <c r="AK35" s="216"/>
      <c r="AL35" s="216"/>
      <c r="AM35" s="216"/>
      <c r="AN35" s="216"/>
      <c r="AO35" s="179" t="n">
        <v>0.3542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101.822</v>
      </c>
      <c r="BA35" s="42"/>
      <c r="BB35" s="42"/>
      <c r="BC35" s="42" t="n">
        <v>1567.808</v>
      </c>
      <c r="BD35" s="42"/>
      <c r="BE35" s="42"/>
      <c r="BF35" s="232" t="s">
        <v>231</v>
      </c>
      <c r="BG35" s="232"/>
      <c r="BH35" s="232"/>
      <c r="BI35" s="168" t="n">
        <v>3</v>
      </c>
      <c r="BJ35" s="168" t="n">
        <v>3</v>
      </c>
      <c r="BK35" s="233"/>
      <c r="BL35" s="486" t="s">
        <v>869</v>
      </c>
      <c r="BM35" s="486"/>
      <c r="BN35" s="486"/>
      <c r="BO35" s="486" t="s">
        <v>870</v>
      </c>
      <c r="BP35" s="216"/>
      <c r="BQ35" s="486"/>
      <c r="BR35" s="486"/>
      <c r="BS35" s="487"/>
      <c r="BT35" s="486" t="s">
        <v>870</v>
      </c>
      <c r="BU35" s="486"/>
      <c r="BV35" s="216"/>
      <c r="BW35" s="486" t="s">
        <v>869</v>
      </c>
      <c r="BX35" s="486"/>
      <c r="BY35" s="486"/>
      <c r="BZ35" s="476"/>
      <c r="CA35" s="487"/>
      <c r="CB35" s="486"/>
      <c r="CC35" s="486"/>
      <c r="CD35" s="486"/>
      <c r="CE35" s="216"/>
      <c r="CF35" s="486" t="s">
        <v>869</v>
      </c>
      <c r="CG35" s="486"/>
      <c r="CH35" s="489" t="s">
        <v>870</v>
      </c>
      <c r="CI35" s="179" t="n">
        <v>0.184027777777778</v>
      </c>
      <c r="CJ35" s="179"/>
      <c r="CK35" s="179"/>
      <c r="CL35" s="237" t="n">
        <v>0.0416666666666667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3" t="s">
        <v>208</v>
      </c>
      <c r="R36" s="183"/>
      <c r="S36" s="183" t="s">
        <v>208</v>
      </c>
      <c r="T36" s="183"/>
      <c r="U36" s="183"/>
      <c r="V36" s="183"/>
      <c r="W36" s="238"/>
      <c r="X36" s="186"/>
      <c r="Y36" s="185"/>
      <c r="Z36" s="183" t="s">
        <v>208</v>
      </c>
      <c r="AA36" s="183"/>
      <c r="AB36" s="183"/>
      <c r="AC36" s="183"/>
      <c r="AD36" s="184"/>
      <c r="AE36" s="183"/>
      <c r="AF36" s="186"/>
      <c r="AG36" s="185"/>
      <c r="AH36" s="183" t="s">
        <v>208</v>
      </c>
      <c r="AI36" s="183"/>
      <c r="AJ36" s="183"/>
      <c r="AK36" s="239" t="s">
        <v>501</v>
      </c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20</v>
      </c>
      <c r="BG36" s="240"/>
      <c r="BH36" s="240"/>
      <c r="BI36" s="168"/>
      <c r="BJ36" s="168"/>
      <c r="BK36" s="456"/>
      <c r="BL36" s="183" t="s">
        <v>958</v>
      </c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3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5"/>
      <c r="BL37" s="239" t="s">
        <v>959</v>
      </c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239" t="s">
        <v>960</v>
      </c>
      <c r="BX37" s="183"/>
      <c r="BY37" s="183"/>
      <c r="BZ37" s="186"/>
      <c r="CA37" s="185"/>
      <c r="CB37" s="183"/>
      <c r="CC37" s="183"/>
      <c r="CD37" s="183"/>
      <c r="CE37" s="183"/>
      <c r="CF37" s="239" t="s">
        <v>960</v>
      </c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3" t="s">
        <v>210</v>
      </c>
      <c r="R38" s="183"/>
      <c r="S38" s="183" t="s">
        <v>211</v>
      </c>
      <c r="T38" s="183"/>
      <c r="U38" s="183"/>
      <c r="V38" s="183"/>
      <c r="W38" s="183"/>
      <c r="X38" s="186"/>
      <c r="Y38" s="185"/>
      <c r="Z38" s="183" t="s">
        <v>210</v>
      </c>
      <c r="AA38" s="183"/>
      <c r="AB38" s="183"/>
      <c r="AC38" s="183"/>
      <c r="AD38" s="183"/>
      <c r="AE38" s="183"/>
      <c r="AF38" s="183"/>
      <c r="AG38" s="185"/>
      <c r="AH38" s="183" t="s">
        <v>373</v>
      </c>
      <c r="AI38" s="183"/>
      <c r="AJ38" s="183"/>
      <c r="AK38" s="183" t="s">
        <v>556</v>
      </c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239" t="s">
        <v>961</v>
      </c>
      <c r="BM38" s="183"/>
      <c r="BN38" s="183"/>
      <c r="BO38" s="239" t="s">
        <v>961</v>
      </c>
      <c r="BP38" s="183"/>
      <c r="BQ38" s="183"/>
      <c r="BR38" s="183"/>
      <c r="BS38" s="185"/>
      <c r="BT38" s="239" t="s">
        <v>962</v>
      </c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3" t="s">
        <v>224</v>
      </c>
      <c r="R39" s="183"/>
      <c r="S39" s="183" t="s">
        <v>224</v>
      </c>
      <c r="T39" s="183"/>
      <c r="U39" s="183"/>
      <c r="V39" s="183"/>
      <c r="W39" s="183"/>
      <c r="X39" s="186"/>
      <c r="Y39" s="185"/>
      <c r="Z39" s="183" t="s">
        <v>224</v>
      </c>
      <c r="AA39" s="183"/>
      <c r="AB39" s="183"/>
      <c r="AC39" s="183"/>
      <c r="AD39" s="183"/>
      <c r="AE39" s="183"/>
      <c r="AF39" s="183"/>
      <c r="AG39" s="185"/>
      <c r="AH39" s="183" t="s">
        <v>212</v>
      </c>
      <c r="AI39" s="183"/>
      <c r="AJ39" s="183"/>
      <c r="AK39" s="183" t="s">
        <v>212</v>
      </c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/>
      <c r="BL39" s="239" t="s">
        <v>963</v>
      </c>
      <c r="BM39" s="183"/>
      <c r="BN39" s="183"/>
      <c r="BO39" s="239" t="s">
        <v>964</v>
      </c>
      <c r="BP39" s="183"/>
      <c r="BQ39" s="183"/>
      <c r="BR39" s="183"/>
      <c r="BS39" s="185"/>
      <c r="BT39" s="239" t="s">
        <v>964</v>
      </c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490" t="s">
        <v>965</v>
      </c>
      <c r="CH39" s="490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10" t="s">
        <v>237</v>
      </c>
      <c r="R40" s="210"/>
      <c r="S40" s="210" t="s">
        <v>237</v>
      </c>
      <c r="T40" s="210"/>
      <c r="U40" s="183"/>
      <c r="V40" s="210"/>
      <c r="W40" s="210" t="s">
        <v>414</v>
      </c>
      <c r="X40" s="224"/>
      <c r="Y40" s="209"/>
      <c r="Z40" s="210" t="s">
        <v>237</v>
      </c>
      <c r="AA40" s="210"/>
      <c r="AB40" s="183"/>
      <c r="AC40" s="210"/>
      <c r="AD40" s="210"/>
      <c r="AE40" s="210" t="s">
        <v>966</v>
      </c>
      <c r="AF40" s="183"/>
      <c r="AG40" s="209"/>
      <c r="AH40" s="210" t="s">
        <v>459</v>
      </c>
      <c r="AI40" s="210"/>
      <c r="AJ40" s="183"/>
      <c r="AK40" s="210" t="s">
        <v>459</v>
      </c>
      <c r="AL40" s="491"/>
      <c r="AM40" s="492" t="s">
        <v>967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85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85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85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178.9</v>
      </c>
      <c r="G41" s="247"/>
      <c r="H41" s="247"/>
      <c r="I41" s="247" t="n">
        <v>3530.8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25200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20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968</v>
      </c>
      <c r="K43" s="265"/>
      <c r="L43" s="265"/>
      <c r="M43" s="265"/>
      <c r="N43" s="265"/>
      <c r="O43" s="265" t="s">
        <v>969</v>
      </c>
      <c r="P43" s="265"/>
      <c r="Q43" s="265"/>
      <c r="R43" s="265"/>
      <c r="S43" s="265"/>
      <c r="T43" s="265"/>
      <c r="U43" s="266" t="n">
        <v>128</v>
      </c>
      <c r="V43" s="266"/>
      <c r="W43" s="266"/>
      <c r="X43" s="266"/>
      <c r="Y43" s="266" t="n">
        <v>2</v>
      </c>
      <c r="Z43" s="266"/>
      <c r="AA43" s="266"/>
      <c r="AB43" s="266" t="n">
        <v>1</v>
      </c>
      <c r="AC43" s="266"/>
      <c r="AD43" s="266"/>
      <c r="AE43" s="266" t="n">
        <v>2</v>
      </c>
      <c r="AF43" s="266"/>
      <c r="AG43" s="266"/>
      <c r="AH43" s="267" t="n">
        <v>0.0625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970</v>
      </c>
      <c r="K45" s="265"/>
      <c r="L45" s="265"/>
      <c r="M45" s="265"/>
      <c r="N45" s="265"/>
      <c r="O45" s="265" t="s">
        <v>971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1</v>
      </c>
      <c r="AC45" s="266"/>
      <c r="AD45" s="266"/>
      <c r="AE45" s="266" t="n">
        <v>2</v>
      </c>
      <c r="AF45" s="266"/>
      <c r="AG45" s="266"/>
      <c r="AH45" s="267" t="n">
        <v>0.0347222222222222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101.822</v>
      </c>
      <c r="BA47" s="270"/>
      <c r="BB47" s="270"/>
      <c r="BC47" s="271" t="n">
        <v>1567.808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6112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972</v>
      </c>
      <c r="K49" s="283"/>
      <c r="L49" s="283"/>
      <c r="M49" s="283"/>
      <c r="N49" s="283"/>
      <c r="O49" s="284" t="s">
        <v>973</v>
      </c>
      <c r="P49" s="284"/>
      <c r="Q49" s="284"/>
      <c r="R49" s="284"/>
      <c r="S49" s="284"/>
      <c r="T49" s="284"/>
      <c r="U49" s="285" t="n">
        <v>3366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180" t="s">
        <v>974</v>
      </c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6050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14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 t="s">
        <v>975</v>
      </c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976</v>
      </c>
      <c r="BE52" s="301"/>
      <c r="BF52" s="301"/>
      <c r="BG52" s="301"/>
      <c r="BH52" s="301"/>
      <c r="BI52" s="301" t="s">
        <v>977</v>
      </c>
      <c r="BJ52" s="301"/>
      <c r="BK52" s="301"/>
      <c r="BL52" s="301"/>
      <c r="BM52" s="301"/>
      <c r="BN52" s="301"/>
      <c r="BO52" s="266" t="n">
        <v>186</v>
      </c>
      <c r="BP52" s="266"/>
      <c r="BQ52" s="266"/>
      <c r="BR52" s="266"/>
      <c r="BS52" s="266" t="n">
        <v>6</v>
      </c>
      <c r="BT52" s="266"/>
      <c r="BU52" s="266"/>
      <c r="BV52" s="266" t="n">
        <v>7</v>
      </c>
      <c r="BW52" s="266"/>
      <c r="BX52" s="266"/>
      <c r="BY52" s="266" t="n">
        <v>2</v>
      </c>
      <c r="BZ52" s="266"/>
      <c r="CA52" s="266"/>
      <c r="CB52" s="267" t="n">
        <v>0.201388888888889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978</v>
      </c>
      <c r="AO54" s="306"/>
      <c r="AP54" s="306"/>
      <c r="AQ54" s="306"/>
      <c r="AR54" s="306"/>
      <c r="AS54" s="306"/>
      <c r="AT54" s="307"/>
      <c r="AV54" s="308" t="n">
        <v>4259</v>
      </c>
      <c r="AW54" s="309" t="n">
        <v>48409</v>
      </c>
      <c r="AX54" s="310"/>
      <c r="AY54" s="308" t="n">
        <v>80.064375</v>
      </c>
      <c r="AZ54" s="311" t="n">
        <v>914.584375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979</v>
      </c>
      <c r="BE55" s="301"/>
      <c r="BF55" s="301"/>
      <c r="BG55" s="301"/>
      <c r="BH55" s="301"/>
      <c r="BI55" s="301" t="s">
        <v>980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0</v>
      </c>
      <c r="BT55" s="266"/>
      <c r="BU55" s="266"/>
      <c r="BV55" s="266" t="n">
        <v>0</v>
      </c>
      <c r="BW55" s="266"/>
      <c r="BX55" s="266"/>
      <c r="BY55" s="266" t="n">
        <v>1</v>
      </c>
      <c r="BZ55" s="266"/>
      <c r="CA55" s="266"/>
      <c r="CB55" s="267" t="n">
        <v>0.0277777777777778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1600</v>
      </c>
      <c r="AW57" s="286" t="n">
        <v>10978</v>
      </c>
      <c r="AX57" s="111"/>
      <c r="AY57" s="308" t="n">
        <v>25</v>
      </c>
      <c r="AZ57" s="311" t="n">
        <v>195.398625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7</v>
      </c>
      <c r="C58" s="317"/>
      <c r="D58" s="317"/>
      <c r="E58" s="317"/>
      <c r="F58" s="318" t="n">
        <v>339</v>
      </c>
      <c r="G58" s="318"/>
      <c r="H58" s="318"/>
      <c r="I58" s="318"/>
      <c r="J58" s="42" t="n">
        <v>2.06489675516224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981</v>
      </c>
      <c r="BE58" s="301"/>
      <c r="BF58" s="301"/>
      <c r="BG58" s="301"/>
      <c r="BH58" s="301"/>
      <c r="BI58" s="301" t="s">
        <v>982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3</v>
      </c>
      <c r="V59" s="324"/>
      <c r="W59" s="324"/>
      <c r="X59" s="324"/>
      <c r="Y59" s="324"/>
      <c r="Z59" s="324"/>
      <c r="AA59" s="324"/>
      <c r="AB59" s="324"/>
      <c r="AC59" s="326"/>
      <c r="AD59" s="324" t="s">
        <v>983</v>
      </c>
      <c r="AE59" s="324"/>
      <c r="AF59" s="324"/>
      <c r="AG59" s="324"/>
      <c r="AH59" s="324"/>
      <c r="AI59" s="324"/>
      <c r="AJ59" s="324"/>
      <c r="AK59" s="324"/>
      <c r="AL59" s="325" t="n">
        <v>2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281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 t="s">
        <v>159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4</v>
      </c>
      <c r="H65" s="93"/>
      <c r="I65" s="93"/>
      <c r="J65" s="322" t="s">
        <v>157</v>
      </c>
      <c r="K65" s="341" t="n">
        <v>134</v>
      </c>
      <c r="L65" s="341"/>
      <c r="M65" s="341"/>
      <c r="N65" s="341"/>
      <c r="O65" s="322" t="s">
        <v>157</v>
      </c>
      <c r="P65" s="43" t="n">
        <v>62</v>
      </c>
      <c r="Q65" s="43"/>
      <c r="R65" s="43"/>
      <c r="S65" s="43"/>
      <c r="T65" s="43" t="n">
        <v>96</v>
      </c>
      <c r="U65" s="43"/>
      <c r="V65" s="43"/>
      <c r="W65" s="43"/>
      <c r="X65" s="342" t="s">
        <v>145</v>
      </c>
      <c r="Y65" s="343" t="n">
        <v>10</v>
      </c>
      <c r="Z65" s="343"/>
      <c r="AA65" s="343"/>
      <c r="AB65" s="343"/>
      <c r="AC65" s="344" t="s">
        <v>261</v>
      </c>
      <c r="AD65" s="342" t="s">
        <v>145</v>
      </c>
      <c r="AE65" s="345" t="n">
        <v>6000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11</v>
      </c>
      <c r="AW65" s="347"/>
      <c r="AX65" s="347"/>
      <c r="AY65" s="347"/>
      <c r="AZ65" s="348" t="n">
        <v>212</v>
      </c>
      <c r="BA65" s="348"/>
      <c r="BB65" s="348"/>
      <c r="BC65" s="348"/>
      <c r="BD65" s="349" t="n">
        <v>5.18867924528302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10</v>
      </c>
      <c r="AL66" s="350"/>
      <c r="AM66" s="350"/>
      <c r="AN66" s="350"/>
      <c r="AO66" s="350"/>
      <c r="AP66" s="351" t="n">
        <v>521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627</v>
      </c>
      <c r="BI66" s="324"/>
      <c r="BJ66" s="324"/>
      <c r="BK66" s="324"/>
      <c r="BL66" s="324"/>
      <c r="BM66" s="324"/>
      <c r="BN66" s="324"/>
      <c r="BO66" s="325" t="n">
        <v>3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8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220</v>
      </c>
      <c r="Z68" s="354"/>
      <c r="AA68" s="354"/>
      <c r="AB68" s="354"/>
      <c r="AC68" s="355" t="s">
        <v>261</v>
      </c>
      <c r="AD68" s="353" t="s">
        <v>129</v>
      </c>
      <c r="AE68" s="356" t="n">
        <v>132000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194</v>
      </c>
      <c r="AL69" s="360"/>
      <c r="AM69" s="360"/>
      <c r="AN69" s="360"/>
      <c r="AO69" s="360"/>
      <c r="AP69" s="361" t="n">
        <v>3676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148</v>
      </c>
      <c r="BK72" s="374"/>
      <c r="BL72" s="374"/>
      <c r="BM72" s="375" t="s">
        <v>261</v>
      </c>
      <c r="BN72" s="374" t="n">
        <v>219</v>
      </c>
      <c r="BO72" s="374"/>
      <c r="BP72" s="374"/>
      <c r="BQ72" s="375" t="s">
        <v>261</v>
      </c>
      <c r="BR72" s="376" t="s">
        <v>145</v>
      </c>
      <c r="BS72" s="377" t="n">
        <v>0</v>
      </c>
      <c r="BT72" s="377"/>
      <c r="BU72" s="377"/>
      <c r="BV72" s="377"/>
      <c r="BW72" s="378" t="s">
        <v>261</v>
      </c>
      <c r="BX72" s="376" t="s">
        <v>145</v>
      </c>
      <c r="BY72" s="379" t="n">
        <v>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23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27</v>
      </c>
      <c r="CF73" s="388"/>
      <c r="CG73" s="388"/>
      <c r="CH73" s="388"/>
      <c r="CI73" s="388"/>
      <c r="CJ73" s="389" t="n">
        <v>352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17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52</v>
      </c>
      <c r="BT74" s="398"/>
      <c r="BU74" s="398"/>
      <c r="BV74" s="398"/>
      <c r="BW74" s="399" t="s">
        <v>261</v>
      </c>
      <c r="BX74" s="397" t="s">
        <v>129</v>
      </c>
      <c r="BY74" s="398" t="n">
        <v>31200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101.822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-9.15544360902256</v>
      </c>
      <c r="P75" s="404"/>
      <c r="Q75" s="404"/>
      <c r="R75" s="404"/>
      <c r="S75" s="405" t="n">
        <f aca="false">BC47</f>
        <v>1567.808</v>
      </c>
      <c r="T75" s="405"/>
      <c r="U75" s="405"/>
      <c r="V75" s="405"/>
      <c r="W75" s="403" t="n">
        <f aca="false">K75*($G$73-10)</f>
        <v>1442.70676691729</v>
      </c>
      <c r="X75" s="403"/>
      <c r="Y75" s="403"/>
      <c r="Z75" s="403"/>
      <c r="AA75" s="477" t="n">
        <f aca="false">S75-W75</f>
        <v>125.101233082707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-762.718315789474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118</v>
      </c>
      <c r="CF75" s="381"/>
      <c r="CG75" s="381"/>
      <c r="CH75" s="381"/>
      <c r="CI75" s="381"/>
      <c r="CJ75" s="410" t="n">
        <v>1319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412.583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3.75447707979629</v>
      </c>
      <c r="P76" s="414"/>
      <c r="Q76" s="414"/>
      <c r="R76" s="414"/>
      <c r="S76" s="415" t="n">
        <f aca="false">G14</f>
        <v>9390.658</v>
      </c>
      <c r="T76" s="415"/>
      <c r="U76" s="415"/>
      <c r="V76" s="415"/>
      <c r="W76" s="413" t="n">
        <f aca="false">K76*$G$73</f>
        <v>9403.05602716469</v>
      </c>
      <c r="X76" s="413"/>
      <c r="Y76" s="413"/>
      <c r="Z76" s="413"/>
      <c r="AA76" s="478" t="n">
        <f aca="false">S76-W76</f>
        <v>-12.3980271646869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-3283.02621052632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984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573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178.9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36.7947368421053</v>
      </c>
      <c r="P77" s="424"/>
      <c r="Q77" s="424"/>
      <c r="R77" s="424"/>
      <c r="S77" s="425" t="n">
        <f aca="false">I41</f>
        <v>3530.8</v>
      </c>
      <c r="T77" s="425"/>
      <c r="U77" s="425"/>
      <c r="V77" s="425"/>
      <c r="W77" s="336" t="n">
        <f aca="false">K77*$G$73</f>
        <v>3268.42105263158</v>
      </c>
      <c r="X77" s="336"/>
      <c r="Y77" s="336"/>
      <c r="Z77" s="336"/>
      <c r="AA77" s="479" t="n">
        <f aca="false">S77-W77</f>
        <v>262.378947368421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-874.463157894737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2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CG39:C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F15" activeCellId="0" sqref="F1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10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4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24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112.494</v>
      </c>
      <c r="E4" s="41"/>
      <c r="F4" s="41"/>
      <c r="G4" s="42" t="n">
        <v>4689.326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985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10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320</v>
      </c>
      <c r="AM4" s="49"/>
      <c r="AN4" s="49"/>
      <c r="AO4" s="50" t="n">
        <v>0.0659722222222222</v>
      </c>
      <c r="AP4" s="50"/>
      <c r="AQ4" s="50"/>
      <c r="AR4" s="50" t="n">
        <v>0.145833333333333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47698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8239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10</v>
      </c>
      <c r="L5" s="55"/>
      <c r="M5" s="55"/>
      <c r="N5" s="44"/>
      <c r="O5" s="44"/>
      <c r="P5" s="56" t="s">
        <v>986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26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17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SUM('1日:24日'!ax4)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SUM('1日:24日'!bf4)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SUM('1日:24日'!bo4)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SUM('1日:24日'!bw4)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987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3</v>
      </c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12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 t="s">
        <v>950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/>
      <c r="AC7" s="57"/>
      <c r="AD7" s="64" t="s">
        <v>152</v>
      </c>
      <c r="AE7" s="64"/>
      <c r="AF7" s="65" t="s">
        <v>988</v>
      </c>
      <c r="AG7" s="65"/>
      <c r="AH7" s="65"/>
      <c r="AI7" s="65"/>
      <c r="AJ7" s="66" t="n">
        <v>6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989</v>
      </c>
      <c r="AG8" s="436"/>
      <c r="AH8" s="436"/>
      <c r="AI8" s="436"/>
      <c r="AJ8" s="86" t="n">
        <v>14</v>
      </c>
      <c r="AK8" s="86"/>
      <c r="AL8" s="87" t="n">
        <v>39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359</v>
      </c>
      <c r="BE8" s="90"/>
      <c r="BF8" s="90"/>
      <c r="BG8" s="90"/>
      <c r="BH8" s="91"/>
      <c r="BI8" s="92" t="n">
        <v>9786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 t="s">
        <v>990</v>
      </c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152.809</v>
      </c>
      <c r="E9" s="42"/>
      <c r="F9" s="42"/>
      <c r="G9" s="42" t="n">
        <v>4966.635</v>
      </c>
      <c r="H9" s="42"/>
      <c r="I9" s="42"/>
      <c r="J9" s="42"/>
      <c r="K9" s="95" t="s">
        <v>164</v>
      </c>
      <c r="L9" s="95"/>
      <c r="M9" s="95"/>
      <c r="N9" s="44" t="n">
        <v>0</v>
      </c>
      <c r="O9" s="44"/>
      <c r="P9" s="45" t="s">
        <v>952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18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310</v>
      </c>
      <c r="AM9" s="49"/>
      <c r="AN9" s="49"/>
      <c r="AO9" s="50" t="n">
        <v>0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F9" s="25" t="s">
        <v>991</v>
      </c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4</v>
      </c>
      <c r="M10" s="102"/>
      <c r="N10" s="44"/>
      <c r="O10" s="44"/>
      <c r="P10" s="56" t="s">
        <v>986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2</v>
      </c>
      <c r="AC10" s="57"/>
      <c r="AD10" s="58" t="s">
        <v>147</v>
      </c>
      <c r="AE10" s="58"/>
      <c r="AF10" s="59" t="s">
        <v>992</v>
      </c>
      <c r="AG10" s="59"/>
      <c r="AH10" s="59"/>
      <c r="AI10" s="59"/>
      <c r="AJ10" s="60" t="n">
        <v>10</v>
      </c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254</v>
      </c>
      <c r="BE11" s="90"/>
      <c r="BF11" s="90"/>
      <c r="BG11" s="90"/>
      <c r="BH11" s="91"/>
      <c r="BI11" s="92" t="n">
        <v>8533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4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20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265.303</v>
      </c>
      <c r="E14" s="113"/>
      <c r="F14" s="73" t="s">
        <v>173</v>
      </c>
      <c r="G14" s="113" t="n">
        <v>9655.961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42298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370848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313</v>
      </c>
      <c r="AN14" s="275"/>
      <c r="AO14" s="122" t="s">
        <v>157</v>
      </c>
      <c r="AP14" s="123" t="s">
        <v>179</v>
      </c>
      <c r="AQ14" s="123"/>
      <c r="AR14" s="124" t="n">
        <v>84.7613418530352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720</v>
      </c>
      <c r="BE14" s="90"/>
      <c r="BF14" s="90"/>
      <c r="BG14" s="90"/>
      <c r="BH14" s="91"/>
      <c r="BI14" s="92" t="n">
        <v>17040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993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 t="s">
        <v>994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30</v>
      </c>
      <c r="AI16" s="133"/>
      <c r="AJ16" s="133"/>
      <c r="AK16" s="133"/>
      <c r="AL16" s="336" t="n">
        <v>262.6</v>
      </c>
      <c r="AM16" s="336"/>
      <c r="AN16" s="336"/>
      <c r="AO16" s="336"/>
      <c r="AP16" s="135" t="n">
        <v>5842.2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995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88</v>
      </c>
      <c r="BE17" s="90"/>
      <c r="BF17" s="90"/>
      <c r="BG17" s="90"/>
      <c r="BH17" s="91"/>
      <c r="BI17" s="92" t="n">
        <v>515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 t="s">
        <v>996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8.21917808219178</v>
      </c>
      <c r="AI18" s="140"/>
      <c r="AJ18" s="140"/>
      <c r="AK18" s="140"/>
      <c r="AL18" s="141" t="n">
        <v>2.70299999999998</v>
      </c>
      <c r="AM18" s="141"/>
      <c r="AN18" s="141"/>
      <c r="AO18" s="141"/>
      <c r="AP18" s="135" t="n">
        <v>3813.761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15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4</v>
      </c>
      <c r="AC19" s="150"/>
      <c r="AD19" s="149" t="s">
        <v>193</v>
      </c>
      <c r="AE19" s="149"/>
      <c r="AF19" s="150" t="n">
        <v>32</v>
      </c>
      <c r="AG19" s="150"/>
      <c r="AH19" s="149" t="s">
        <v>194</v>
      </c>
      <c r="AI19" s="149"/>
      <c r="AJ19" s="150" t="n">
        <v>2</v>
      </c>
      <c r="AK19" s="150"/>
      <c r="AL19" s="151" t="s">
        <v>195</v>
      </c>
      <c r="AM19" s="151"/>
      <c r="AN19" s="150" t="n">
        <v>26</v>
      </c>
      <c r="AO19" s="150"/>
      <c r="AP19" s="440" t="s">
        <v>174</v>
      </c>
      <c r="AQ19" s="440"/>
      <c r="AR19" s="441" t="n">
        <v>64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1163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12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52.119</v>
      </c>
      <c r="AY22" s="166"/>
      <c r="AZ22" s="166"/>
      <c r="BA22" s="167" t="n">
        <v>411.136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169" t="s">
        <v>956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62</v>
      </c>
      <c r="CG22" s="168"/>
      <c r="CH22" s="168"/>
      <c r="CI22" s="170" t="n">
        <v>0.0833333333333333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50.3</v>
      </c>
      <c r="G23" s="172"/>
      <c r="H23" s="172"/>
      <c r="I23" s="42" t="n">
        <v>1140.7</v>
      </c>
      <c r="J23" s="42"/>
      <c r="K23" s="42"/>
      <c r="L23" s="112" t="s">
        <v>205</v>
      </c>
      <c r="M23" s="112"/>
      <c r="N23" s="112"/>
      <c r="O23" s="44" t="n">
        <v>3</v>
      </c>
      <c r="P23" s="44" t="n">
        <v>8</v>
      </c>
      <c r="Q23" s="178"/>
      <c r="R23" s="174"/>
      <c r="S23" s="174"/>
      <c r="T23" s="174"/>
      <c r="U23" s="174"/>
      <c r="V23" s="174"/>
      <c r="W23" s="174"/>
      <c r="X23" s="443"/>
      <c r="Y23" s="175" t="s">
        <v>206</v>
      </c>
      <c r="Z23" s="176"/>
      <c r="AA23" s="176"/>
      <c r="AB23" s="176"/>
      <c r="AC23" s="176"/>
      <c r="AD23" s="176"/>
      <c r="AE23" s="176"/>
      <c r="AF23" s="177"/>
      <c r="AG23" s="175" t="s">
        <v>206</v>
      </c>
      <c r="AH23" s="176"/>
      <c r="AI23" s="176"/>
      <c r="AJ23" s="176"/>
      <c r="AK23" s="176"/>
      <c r="AL23" s="176" t="s">
        <v>206</v>
      </c>
      <c r="AM23" s="176"/>
      <c r="AN23" s="177"/>
      <c r="AO23" s="179" t="n">
        <v>0.5972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12</v>
      </c>
      <c r="BG23" s="58"/>
      <c r="BH23" s="168"/>
      <c r="BI23" s="168"/>
      <c r="BJ23" s="180" t="s">
        <v>997</v>
      </c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351</v>
      </c>
      <c r="CA23" s="59"/>
      <c r="CB23" s="59"/>
      <c r="CC23" s="59"/>
      <c r="CD23" s="60" t="n">
        <v>2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10</v>
      </c>
      <c r="M24" s="181"/>
      <c r="N24" s="181"/>
      <c r="O24" s="44"/>
      <c r="P24" s="44"/>
      <c r="Q24" s="187" t="s">
        <v>207</v>
      </c>
      <c r="R24" s="183"/>
      <c r="S24" s="183"/>
      <c r="T24" s="183"/>
      <c r="U24" s="184"/>
      <c r="V24" s="183"/>
      <c r="W24" s="183"/>
      <c r="X24" s="186"/>
      <c r="Y24" s="183" t="s">
        <v>208</v>
      </c>
      <c r="Z24" s="183"/>
      <c r="AA24" s="183"/>
      <c r="AB24" s="183"/>
      <c r="AC24" s="184"/>
      <c r="AD24" s="183"/>
      <c r="AE24" s="183"/>
      <c r="AF24" s="186"/>
      <c r="AG24" s="183" t="s">
        <v>208</v>
      </c>
      <c r="AH24" s="183"/>
      <c r="AI24" s="183"/>
      <c r="AJ24" s="184"/>
      <c r="AK24" s="183"/>
      <c r="AL24" s="183" t="s">
        <v>208</v>
      </c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210</v>
      </c>
      <c r="Z26" s="183"/>
      <c r="AA26" s="183"/>
      <c r="AB26" s="183"/>
      <c r="AC26" s="183"/>
      <c r="AD26" s="183"/>
      <c r="AE26" s="183"/>
      <c r="AF26" s="186"/>
      <c r="AG26" s="185" t="s">
        <v>210</v>
      </c>
      <c r="AH26" s="183"/>
      <c r="AI26" s="183"/>
      <c r="AJ26" s="183"/>
      <c r="AK26" s="183"/>
      <c r="AL26" s="183" t="s">
        <v>210</v>
      </c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12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998</v>
      </c>
      <c r="Z27" s="183"/>
      <c r="AA27" s="183"/>
      <c r="AB27" s="183"/>
      <c r="AC27" s="183"/>
      <c r="AD27" s="183"/>
      <c r="AE27" s="183"/>
      <c r="AF27" s="186"/>
      <c r="AG27" s="185" t="s">
        <v>774</v>
      </c>
      <c r="AH27" s="183"/>
      <c r="AI27" s="183"/>
      <c r="AJ27" s="183"/>
      <c r="AK27" s="183"/>
      <c r="AL27" s="183" t="s">
        <v>212</v>
      </c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493" t="n">
        <v>1788</v>
      </c>
      <c r="BB27" s="493"/>
      <c r="BC27" s="493"/>
      <c r="BD27" s="493"/>
      <c r="BE27" s="195" t="s">
        <v>166</v>
      </c>
      <c r="BF27" s="116" t="s">
        <v>129</v>
      </c>
      <c r="BG27" s="116"/>
      <c r="BH27" s="196" t="n">
        <v>49869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6" t="n">
        <v>0</v>
      </c>
      <c r="BR27" s="196"/>
      <c r="BS27" s="196"/>
      <c r="BT27" s="196"/>
      <c r="BU27" s="196"/>
      <c r="BV27" s="196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57.682</v>
      </c>
      <c r="CI27" s="202"/>
      <c r="CJ27" s="203" t="s">
        <v>215</v>
      </c>
      <c r="CK27" s="203"/>
      <c r="CL27" s="123" t="n">
        <v>90.4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 t="s">
        <v>237</v>
      </c>
      <c r="Z28" s="210"/>
      <c r="AA28" s="210"/>
      <c r="AB28" s="210"/>
      <c r="AC28" s="183"/>
      <c r="AD28" s="210"/>
      <c r="AE28" s="210" t="s">
        <v>415</v>
      </c>
      <c r="AF28" s="210"/>
      <c r="AG28" s="185" t="s">
        <v>237</v>
      </c>
      <c r="AH28" s="210"/>
      <c r="AI28" s="210"/>
      <c r="AJ28" s="183" t="s">
        <v>439</v>
      </c>
      <c r="AK28" s="210"/>
      <c r="AL28" s="183" t="s">
        <v>237</v>
      </c>
      <c r="AM28" s="210" t="s">
        <v>439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94</v>
      </c>
      <c r="G29" s="172"/>
      <c r="H29" s="172"/>
      <c r="I29" s="42" t="n">
        <v>1648.7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13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0.309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52.119</v>
      </c>
      <c r="CG29" s="218"/>
      <c r="CH29" s="218"/>
      <c r="CI29" s="218"/>
      <c r="CJ29" s="219" t="n">
        <v>332.222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135</v>
      </c>
      <c r="M30" s="181"/>
      <c r="N30" s="181"/>
      <c r="O30" s="44"/>
      <c r="P30" s="44"/>
      <c r="Q30" s="187" t="s">
        <v>501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11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556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3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10" t="s">
        <v>225</v>
      </c>
      <c r="R34" s="210"/>
      <c r="S34" s="210"/>
      <c r="T34" s="210"/>
      <c r="U34" s="210"/>
      <c r="V34" s="210"/>
      <c r="W34" s="210" t="s">
        <v>239</v>
      </c>
      <c r="X34" s="224"/>
      <c r="Y34" s="209"/>
      <c r="Z34" s="210"/>
      <c r="AA34" s="210"/>
      <c r="AB34" s="210"/>
      <c r="AC34" s="210"/>
      <c r="AD34" s="210"/>
      <c r="AE34" s="210" t="s">
        <v>239</v>
      </c>
      <c r="AF34" s="224"/>
      <c r="AG34" s="209"/>
      <c r="AH34" s="210"/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43.2</v>
      </c>
      <c r="G35" s="172"/>
      <c r="H35" s="172"/>
      <c r="I35" s="42" t="n">
        <v>928.8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10</v>
      </c>
      <c r="Q35" s="215"/>
      <c r="R35" s="216"/>
      <c r="S35" s="216"/>
      <c r="T35" s="216"/>
      <c r="U35" s="216" t="s">
        <v>206</v>
      </c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0.3368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105.339</v>
      </c>
      <c r="BA35" s="42"/>
      <c r="BB35" s="42"/>
      <c r="BC35" s="42" t="n">
        <v>1673.147</v>
      </c>
      <c r="BD35" s="42"/>
      <c r="BE35" s="42"/>
      <c r="BF35" s="232" t="s">
        <v>231</v>
      </c>
      <c r="BG35" s="232"/>
      <c r="BH35" s="232"/>
      <c r="BI35" s="168" t="n">
        <v>2</v>
      </c>
      <c r="BJ35" s="168" t="n">
        <v>2</v>
      </c>
      <c r="BK35" s="487"/>
      <c r="BL35" s="486"/>
      <c r="BM35" s="486"/>
      <c r="BN35" s="486" t="s">
        <v>870</v>
      </c>
      <c r="BO35" s="486"/>
      <c r="BP35" s="216"/>
      <c r="BQ35" s="486" t="s">
        <v>870</v>
      </c>
      <c r="BR35" s="486" t="s">
        <v>869</v>
      </c>
      <c r="BS35" s="487"/>
      <c r="BT35" s="486"/>
      <c r="BU35" s="486"/>
      <c r="BV35" s="216"/>
      <c r="BW35" s="486"/>
      <c r="BX35" s="486"/>
      <c r="BY35" s="486"/>
      <c r="BZ35" s="489"/>
      <c r="CA35" s="487"/>
      <c r="CB35" s="486"/>
      <c r="CC35" s="486"/>
      <c r="CD35" s="486"/>
      <c r="CE35" s="216"/>
      <c r="CF35" s="486"/>
      <c r="CG35" s="486" t="s">
        <v>869</v>
      </c>
      <c r="CH35" s="489"/>
      <c r="CI35" s="179" t="n">
        <v>0.303472222222222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239" t="s">
        <v>501</v>
      </c>
      <c r="R36" s="183"/>
      <c r="S36" s="183"/>
      <c r="T36" s="183"/>
      <c r="U36" s="239" t="s">
        <v>501</v>
      </c>
      <c r="V36" s="183"/>
      <c r="W36" s="238"/>
      <c r="X36" s="186"/>
      <c r="Y36" s="185"/>
      <c r="Z36" s="183"/>
      <c r="AA36" s="183"/>
      <c r="AB36" s="183"/>
      <c r="AC36" s="183"/>
      <c r="AD36" s="184"/>
      <c r="AE36" s="183" t="s">
        <v>208</v>
      </c>
      <c r="AF36" s="186"/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29</v>
      </c>
      <c r="BG36" s="240"/>
      <c r="BH36" s="240"/>
      <c r="BI36" s="168"/>
      <c r="BJ36" s="168"/>
      <c r="BK36" s="456" t="s">
        <v>958</v>
      </c>
      <c r="BL36" s="183"/>
      <c r="BM36" s="183"/>
      <c r="BN36" s="183"/>
      <c r="BO36" s="183"/>
      <c r="BP36" s="183"/>
      <c r="BQ36" s="183" t="s">
        <v>999</v>
      </c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3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959</v>
      </c>
      <c r="BL37" s="183"/>
      <c r="BM37" s="183"/>
      <c r="BN37" s="183"/>
      <c r="BO37" s="183"/>
      <c r="BP37" s="183"/>
      <c r="BQ37" s="239" t="s">
        <v>379</v>
      </c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 t="s">
        <v>1000</v>
      </c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3" t="s">
        <v>556</v>
      </c>
      <c r="R38" s="183"/>
      <c r="S38" s="183"/>
      <c r="T38" s="183"/>
      <c r="U38" s="183" t="s">
        <v>556</v>
      </c>
      <c r="V38" s="183"/>
      <c r="W38" s="183"/>
      <c r="X38" s="186"/>
      <c r="Y38" s="185"/>
      <c r="Z38" s="183"/>
      <c r="AA38" s="183"/>
      <c r="AB38" s="183"/>
      <c r="AC38" s="183"/>
      <c r="AD38" s="183"/>
      <c r="AE38" s="183" t="s">
        <v>210</v>
      </c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183"/>
      <c r="BP38" s="183"/>
      <c r="BQ38" s="239" t="s">
        <v>875</v>
      </c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3" t="s">
        <v>212</v>
      </c>
      <c r="R39" s="183"/>
      <c r="S39" s="183"/>
      <c r="T39" s="183"/>
      <c r="U39" s="183" t="s">
        <v>224</v>
      </c>
      <c r="V39" s="183"/>
      <c r="W39" s="183"/>
      <c r="X39" s="186"/>
      <c r="Y39" s="185"/>
      <c r="Z39" s="183"/>
      <c r="AA39" s="183"/>
      <c r="AB39" s="183"/>
      <c r="AC39" s="183"/>
      <c r="AD39" s="183"/>
      <c r="AE39" s="183" t="s">
        <v>224</v>
      </c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965</v>
      </c>
      <c r="BL39" s="183"/>
      <c r="BM39" s="183"/>
      <c r="BN39" s="239" t="s">
        <v>1001</v>
      </c>
      <c r="BO39" s="183"/>
      <c r="BP39" s="183"/>
      <c r="BQ39" s="239" t="s">
        <v>877</v>
      </c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10" t="s">
        <v>459</v>
      </c>
      <c r="R40" s="210"/>
      <c r="S40" s="210"/>
      <c r="T40" s="210"/>
      <c r="U40" s="210" t="s">
        <v>459</v>
      </c>
      <c r="V40" s="210"/>
      <c r="W40" s="210" t="s">
        <v>239</v>
      </c>
      <c r="X40" s="224"/>
      <c r="Y40" s="209"/>
      <c r="Z40" s="210"/>
      <c r="AA40" s="210"/>
      <c r="AB40" s="183"/>
      <c r="AC40" s="210" t="s">
        <v>239</v>
      </c>
      <c r="AD40" s="210"/>
      <c r="AE40" s="210" t="s">
        <v>459</v>
      </c>
      <c r="AF40" s="183" t="s">
        <v>1002</v>
      </c>
      <c r="AG40" s="209"/>
      <c r="AH40" s="210"/>
      <c r="AI40" s="210"/>
      <c r="AJ40" s="183"/>
      <c r="AK40" s="210"/>
      <c r="AL40" s="210"/>
      <c r="AM40" s="210" t="s">
        <v>415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85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80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80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187.5</v>
      </c>
      <c r="G41" s="247"/>
      <c r="H41" s="247"/>
      <c r="I41" s="247" t="n">
        <v>3718.2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48000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29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1003</v>
      </c>
      <c r="K43" s="265"/>
      <c r="L43" s="265"/>
      <c r="M43" s="265"/>
      <c r="N43" s="265"/>
      <c r="O43" s="265" t="s">
        <v>1004</v>
      </c>
      <c r="P43" s="265"/>
      <c r="Q43" s="265"/>
      <c r="R43" s="265"/>
      <c r="S43" s="265"/>
      <c r="T43" s="265"/>
      <c r="U43" s="266" t="n">
        <v>80</v>
      </c>
      <c r="V43" s="266"/>
      <c r="W43" s="266"/>
      <c r="X43" s="266"/>
      <c r="Y43" s="266" t="n">
        <v>2</v>
      </c>
      <c r="Z43" s="266"/>
      <c r="AA43" s="266"/>
      <c r="AB43" s="266" t="n">
        <v>6</v>
      </c>
      <c r="AC43" s="266"/>
      <c r="AD43" s="266"/>
      <c r="AE43" s="266" t="n">
        <v>2</v>
      </c>
      <c r="AF43" s="266"/>
      <c r="AG43" s="266"/>
      <c r="AH43" s="267" t="n">
        <v>0.0972222222222222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1005</v>
      </c>
      <c r="K45" s="265"/>
      <c r="L45" s="265"/>
      <c r="M45" s="265"/>
      <c r="N45" s="265"/>
      <c r="O45" s="265" t="s">
        <v>1006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0</v>
      </c>
      <c r="AC45" s="266"/>
      <c r="AD45" s="266"/>
      <c r="AE45" s="266" t="n">
        <v>0</v>
      </c>
      <c r="AF45" s="266"/>
      <c r="AG45" s="266"/>
      <c r="AH45" s="267" t="n">
        <v>0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105.339</v>
      </c>
      <c r="BA47" s="270"/>
      <c r="BB47" s="270"/>
      <c r="BC47" s="271" t="n">
        <v>1673.147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1651</v>
      </c>
      <c r="BL47" s="273"/>
      <c r="BM47" s="273"/>
      <c r="BN47" s="274" t="s">
        <v>166</v>
      </c>
      <c r="BO47" s="275" t="s">
        <v>129</v>
      </c>
      <c r="BP47" s="275"/>
      <c r="BQ47" s="196" t="n">
        <v>7763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1007</v>
      </c>
      <c r="K49" s="283"/>
      <c r="L49" s="283"/>
      <c r="M49" s="283"/>
      <c r="N49" s="283"/>
      <c r="O49" s="284" t="s">
        <v>1008</v>
      </c>
      <c r="P49" s="284"/>
      <c r="Q49" s="284"/>
      <c r="R49" s="284"/>
      <c r="S49" s="284"/>
      <c r="T49" s="284"/>
      <c r="U49" s="285" t="n">
        <v>3542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8096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17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1009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1010</v>
      </c>
      <c r="BE52" s="301"/>
      <c r="BF52" s="301"/>
      <c r="BG52" s="301"/>
      <c r="BH52" s="301"/>
      <c r="BI52" s="301" t="s">
        <v>1011</v>
      </c>
      <c r="BJ52" s="301"/>
      <c r="BK52" s="301"/>
      <c r="BL52" s="301"/>
      <c r="BM52" s="301"/>
      <c r="BN52" s="301"/>
      <c r="BO52" s="266" t="n">
        <v>116</v>
      </c>
      <c r="BP52" s="266"/>
      <c r="BQ52" s="266"/>
      <c r="BR52" s="266"/>
      <c r="BS52" s="266" t="n">
        <v>6</v>
      </c>
      <c r="BT52" s="266"/>
      <c r="BU52" s="266"/>
      <c r="BV52" s="266" t="n">
        <v>5</v>
      </c>
      <c r="BW52" s="266"/>
      <c r="BX52" s="266"/>
      <c r="BY52" s="266" t="n">
        <v>1</v>
      </c>
      <c r="BZ52" s="266"/>
      <c r="CA52" s="266"/>
      <c r="CB52" s="267" t="n">
        <v>0.138888888888889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 t="s">
        <v>1012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978</v>
      </c>
      <c r="AO54" s="222"/>
      <c r="AP54" s="306"/>
      <c r="AQ54" s="306"/>
      <c r="AR54" s="306"/>
      <c r="AS54" s="306"/>
      <c r="AT54" s="307"/>
      <c r="AV54" s="308" t="n">
        <v>3972</v>
      </c>
      <c r="AW54" s="309" t="n">
        <v>52381</v>
      </c>
      <c r="AX54" s="310"/>
      <c r="AY54" s="308" t="n">
        <v>79.634125</v>
      </c>
      <c r="AZ54" s="311" t="n">
        <v>994.2185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1013</v>
      </c>
      <c r="BE55" s="301"/>
      <c r="BF55" s="301"/>
      <c r="BG55" s="301"/>
      <c r="BH55" s="301"/>
      <c r="BI55" s="301" t="s">
        <v>1014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1</v>
      </c>
      <c r="BT55" s="266"/>
      <c r="BU55" s="266"/>
      <c r="BV55" s="266" t="n">
        <v>2</v>
      </c>
      <c r="BW55" s="266"/>
      <c r="BX55" s="266"/>
      <c r="BY55" s="266" t="n">
        <v>1</v>
      </c>
      <c r="BZ55" s="266"/>
      <c r="CA55" s="266"/>
      <c r="CB55" s="267" t="n">
        <v>0.0486111111111111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1332</v>
      </c>
      <c r="AW57" s="286" t="n">
        <v>12310</v>
      </c>
      <c r="AX57" s="111"/>
      <c r="AY57" s="308" t="n">
        <v>22.5975</v>
      </c>
      <c r="AZ57" s="311" t="n">
        <v>217.996125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19</v>
      </c>
      <c r="C58" s="317"/>
      <c r="D58" s="317"/>
      <c r="E58" s="317"/>
      <c r="F58" s="318" t="n">
        <v>270</v>
      </c>
      <c r="G58" s="318"/>
      <c r="H58" s="318"/>
      <c r="I58" s="318"/>
      <c r="J58" s="42" t="n">
        <v>7.03703703703704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1015</v>
      </c>
      <c r="BE58" s="301"/>
      <c r="BF58" s="301"/>
      <c r="BG58" s="301"/>
      <c r="BH58" s="301"/>
      <c r="BI58" s="301" t="s">
        <v>1016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200</v>
      </c>
      <c r="O59" s="324"/>
      <c r="P59" s="324"/>
      <c r="Q59" s="324"/>
      <c r="R59" s="324"/>
      <c r="S59" s="324"/>
      <c r="T59" s="324"/>
      <c r="U59" s="325" t="n">
        <v>8</v>
      </c>
      <c r="V59" s="324"/>
      <c r="W59" s="324"/>
      <c r="X59" s="324"/>
      <c r="Y59" s="324"/>
      <c r="Z59" s="324"/>
      <c r="AA59" s="324"/>
      <c r="AB59" s="324"/>
      <c r="AC59" s="326"/>
      <c r="AD59" s="324" t="s">
        <v>625</v>
      </c>
      <c r="AE59" s="324"/>
      <c r="AF59" s="324"/>
      <c r="AG59" s="324"/>
      <c r="AH59" s="324"/>
      <c r="AI59" s="324"/>
      <c r="AJ59" s="324"/>
      <c r="AK59" s="324"/>
      <c r="AL59" s="325" t="n">
        <v>3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429</v>
      </c>
      <c r="O60" s="328"/>
      <c r="P60" s="328"/>
      <c r="Q60" s="328"/>
      <c r="R60" s="328"/>
      <c r="S60" s="328"/>
      <c r="T60" s="328"/>
      <c r="U60" s="329" t="n">
        <v>4</v>
      </c>
      <c r="V60" s="328"/>
      <c r="W60" s="328"/>
      <c r="X60" s="328"/>
      <c r="Y60" s="328"/>
      <c r="Z60" s="328"/>
      <c r="AA60" s="328"/>
      <c r="AB60" s="328"/>
      <c r="AC60" s="330"/>
      <c r="AD60" s="328" t="s">
        <v>351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1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2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281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6</v>
      </c>
      <c r="H65" s="93"/>
      <c r="I65" s="93"/>
      <c r="J65" s="322" t="s">
        <v>157</v>
      </c>
      <c r="K65" s="341" t="n">
        <v>140</v>
      </c>
      <c r="L65" s="341"/>
      <c r="M65" s="341"/>
      <c r="N65" s="341"/>
      <c r="O65" s="322" t="s">
        <v>157</v>
      </c>
      <c r="P65" s="43" t="n">
        <v>104</v>
      </c>
      <c r="Q65" s="43"/>
      <c r="R65" s="43"/>
      <c r="S65" s="43"/>
      <c r="T65" s="43" t="n">
        <v>164</v>
      </c>
      <c r="U65" s="43"/>
      <c r="V65" s="43"/>
      <c r="W65" s="43"/>
      <c r="X65" s="342" t="s">
        <v>145</v>
      </c>
      <c r="Y65" s="343" t="n">
        <v>9</v>
      </c>
      <c r="Z65" s="343"/>
      <c r="AA65" s="343"/>
      <c r="AB65" s="343"/>
      <c r="AC65" s="344" t="s">
        <v>261</v>
      </c>
      <c r="AD65" s="342" t="s">
        <v>145</v>
      </c>
      <c r="AE65" s="345" t="n">
        <v>5400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22</v>
      </c>
      <c r="AW65" s="347"/>
      <c r="AX65" s="347"/>
      <c r="AY65" s="347"/>
      <c r="AZ65" s="348" t="n">
        <v>191</v>
      </c>
      <c r="BA65" s="348"/>
      <c r="BB65" s="348"/>
      <c r="BC65" s="348"/>
      <c r="BD65" s="349" t="n">
        <v>11.5183246073298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0</v>
      </c>
      <c r="AL66" s="350"/>
      <c r="AM66" s="350"/>
      <c r="AN66" s="350"/>
      <c r="AO66" s="350"/>
      <c r="AP66" s="351" t="n">
        <v>521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348</v>
      </c>
      <c r="BI66" s="324"/>
      <c r="BJ66" s="324"/>
      <c r="BK66" s="324"/>
      <c r="BL66" s="324"/>
      <c r="BM66" s="324"/>
      <c r="BN66" s="324"/>
      <c r="BO66" s="325" t="n">
        <v>2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19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 t="s">
        <v>430</v>
      </c>
      <c r="BI67" s="328"/>
      <c r="BJ67" s="328"/>
      <c r="BK67" s="328"/>
      <c r="BL67" s="328"/>
      <c r="BM67" s="328"/>
      <c r="BN67" s="328"/>
      <c r="BO67" s="329" t="n">
        <v>1</v>
      </c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229</v>
      </c>
      <c r="Z68" s="354"/>
      <c r="AA68" s="354"/>
      <c r="AB68" s="354"/>
      <c r="AC68" s="355" t="s">
        <v>261</v>
      </c>
      <c r="AD68" s="353" t="s">
        <v>129</v>
      </c>
      <c r="AE68" s="356" t="n">
        <v>137400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202</v>
      </c>
      <c r="AL69" s="360"/>
      <c r="AM69" s="360"/>
      <c r="AN69" s="360"/>
      <c r="AO69" s="360"/>
      <c r="AP69" s="361" t="n">
        <v>3878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152</v>
      </c>
      <c r="BK72" s="374"/>
      <c r="BL72" s="374"/>
      <c r="BM72" s="375" t="s">
        <v>261</v>
      </c>
      <c r="BN72" s="374" t="n">
        <v>230</v>
      </c>
      <c r="BO72" s="374"/>
      <c r="BP72" s="374"/>
      <c r="BQ72" s="375" t="s">
        <v>261</v>
      </c>
      <c r="BR72" s="376" t="s">
        <v>145</v>
      </c>
      <c r="BS72" s="377" t="n">
        <v>8</v>
      </c>
      <c r="BT72" s="377"/>
      <c r="BU72" s="377"/>
      <c r="BV72" s="377"/>
      <c r="BW72" s="378" t="s">
        <v>261</v>
      </c>
      <c r="BX72" s="376" t="s">
        <v>145</v>
      </c>
      <c r="BY72" s="379" t="n">
        <v>4800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24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10</v>
      </c>
      <c r="CF73" s="388"/>
      <c r="CG73" s="388"/>
      <c r="CH73" s="388"/>
      <c r="CI73" s="388"/>
      <c r="CJ73" s="389" t="n">
        <v>362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60</v>
      </c>
      <c r="BT74" s="398"/>
      <c r="BU74" s="398"/>
      <c r="BV74" s="398"/>
      <c r="BW74" s="399" t="s">
        <v>261</v>
      </c>
      <c r="BX74" s="397" t="s">
        <v>129</v>
      </c>
      <c r="BY74" s="398" t="n">
        <v>36000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105.339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-5.63844360902256</v>
      </c>
      <c r="P75" s="404"/>
      <c r="Q75" s="404"/>
      <c r="R75" s="404"/>
      <c r="S75" s="405" t="n">
        <f aca="false">BC47</f>
        <v>1673.147</v>
      </c>
      <c r="T75" s="405"/>
      <c r="U75" s="405"/>
      <c r="V75" s="405"/>
      <c r="W75" s="403" t="n">
        <f aca="false">K75*($G$73-10)</f>
        <v>1553.68421052632</v>
      </c>
      <c r="X75" s="403"/>
      <c r="Y75" s="403"/>
      <c r="Z75" s="403"/>
      <c r="AA75" s="477" t="n">
        <f aca="false">S75-W75</f>
        <v>119.462789473684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-657.379315789474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108</v>
      </c>
      <c r="CF75" s="381"/>
      <c r="CG75" s="381"/>
      <c r="CH75" s="381"/>
      <c r="CI75" s="381"/>
      <c r="CJ75" s="410" t="n">
        <v>1427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265.303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-143.525522920204</v>
      </c>
      <c r="P76" s="414"/>
      <c r="Q76" s="414"/>
      <c r="R76" s="414"/>
      <c r="S76" s="415" t="n">
        <f aca="false">G14</f>
        <v>9655.961</v>
      </c>
      <c r="T76" s="415"/>
      <c r="U76" s="415"/>
      <c r="V76" s="415"/>
      <c r="W76" s="413" t="n">
        <f aca="false">K76*$G$73</f>
        <v>9811.88455008489</v>
      </c>
      <c r="X76" s="413"/>
      <c r="Y76" s="413"/>
      <c r="Z76" s="413"/>
      <c r="AA76" s="478" t="n">
        <f aca="false">S76-W76</f>
        <v>-155.92355008489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-3017.72321052632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1017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800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187.5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45.3947368421053</v>
      </c>
      <c r="P77" s="424"/>
      <c r="Q77" s="424"/>
      <c r="R77" s="424"/>
      <c r="S77" s="425" t="n">
        <f aca="false">I41</f>
        <v>3718.2</v>
      </c>
      <c r="T77" s="425"/>
      <c r="U77" s="425"/>
      <c r="V77" s="425"/>
      <c r="W77" s="336" t="n">
        <f aca="false">K77*$G$73</f>
        <v>3410.52631578947</v>
      </c>
      <c r="X77" s="336"/>
      <c r="Y77" s="336"/>
      <c r="Z77" s="336"/>
      <c r="AA77" s="479" t="n">
        <f aca="false">S77-W77</f>
        <v>307.673684210526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-687.063157894737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94" t="s">
        <v>1018</v>
      </c>
      <c r="BS77" s="494"/>
      <c r="BT77" s="494"/>
      <c r="BU77" s="494"/>
      <c r="BV77" s="494"/>
      <c r="BW77" s="494"/>
      <c r="BX77" s="494"/>
      <c r="BY77" s="494"/>
      <c r="BZ77" s="494"/>
      <c r="CA77" s="494"/>
      <c r="CB77" s="494"/>
      <c r="CC77" s="494"/>
      <c r="CD77" s="494"/>
      <c r="CE77" s="494"/>
      <c r="CF77" s="494"/>
      <c r="CG77" s="494"/>
      <c r="CH77" s="494"/>
      <c r="CI77" s="494"/>
      <c r="CJ77" s="494"/>
      <c r="CK77" s="494"/>
      <c r="CL77" s="494"/>
      <c r="CM77" s="494"/>
      <c r="CN77" s="494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I43" colorId="64" zoomScale="100" zoomScaleNormal="100" zoomScalePageLayoutView="100" workbookViewId="0">
      <selection pane="topLeft" activeCell="F18" activeCellId="0" sqref="F18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12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6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25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193.41</v>
      </c>
      <c r="E4" s="41"/>
      <c r="F4" s="41"/>
      <c r="G4" s="42" t="n">
        <v>4882.736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987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19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340</v>
      </c>
      <c r="AM4" s="49"/>
      <c r="AN4" s="49"/>
      <c r="AO4" s="50" t="n">
        <v>0.0555555555555556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35896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7880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12</v>
      </c>
      <c r="L5" s="55"/>
      <c r="M5" s="55"/>
      <c r="N5" s="44"/>
      <c r="O5" s="44"/>
      <c r="P5" s="56" t="s">
        <v>1019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1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22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SUM('1日:25日'!ax4)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SUM('1日:25日'!bf4)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SUM('1日:25日'!bo4)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SUM('1日:25日'!bw4)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2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1020</v>
      </c>
      <c r="AG8" s="436"/>
      <c r="AH8" s="436"/>
      <c r="AI8" s="436"/>
      <c r="AJ8" s="86" t="n">
        <v>11</v>
      </c>
      <c r="AK8" s="86"/>
      <c r="AL8" s="87" t="n">
        <v>20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548</v>
      </c>
      <c r="BE8" s="90"/>
      <c r="BF8" s="90"/>
      <c r="BG8" s="90"/>
      <c r="BH8" s="91"/>
      <c r="BI8" s="92" t="n">
        <v>10334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199.113</v>
      </c>
      <c r="E9" s="42"/>
      <c r="F9" s="42"/>
      <c r="G9" s="42" t="n">
        <v>5165.748</v>
      </c>
      <c r="H9" s="42"/>
      <c r="I9" s="42"/>
      <c r="J9" s="42"/>
      <c r="K9" s="95" t="s">
        <v>164</v>
      </c>
      <c r="L9" s="95"/>
      <c r="M9" s="95"/>
      <c r="N9" s="44" t="n">
        <v>0</v>
      </c>
      <c r="O9" s="44"/>
      <c r="P9" s="45" t="s">
        <v>986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9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332</v>
      </c>
      <c r="AM9" s="49"/>
      <c r="AN9" s="49"/>
      <c r="AO9" s="50" t="n">
        <v>0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6</v>
      </c>
      <c r="M10" s="102"/>
      <c r="N10" s="44"/>
      <c r="O10" s="44"/>
      <c r="P10" s="56" t="s">
        <v>987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13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118</v>
      </c>
      <c r="BE11" s="90"/>
      <c r="BF11" s="90"/>
      <c r="BG11" s="90"/>
      <c r="BH11" s="91"/>
      <c r="BI11" s="92" t="n">
        <v>8651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6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22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392.523</v>
      </c>
      <c r="E14" s="113"/>
      <c r="F14" s="73" t="s">
        <v>173</v>
      </c>
      <c r="G14" s="113" t="n">
        <v>10048.484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30496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401344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430</v>
      </c>
      <c r="AN14" s="275"/>
      <c r="AO14" s="122" t="s">
        <v>157</v>
      </c>
      <c r="AP14" s="123" t="s">
        <v>179</v>
      </c>
      <c r="AQ14" s="123"/>
      <c r="AR14" s="124" t="n">
        <v>91.2844186046512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759</v>
      </c>
      <c r="BE14" s="90"/>
      <c r="BF14" s="90"/>
      <c r="BG14" s="90"/>
      <c r="BH14" s="91"/>
      <c r="BI14" s="92" t="n">
        <v>17799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16</v>
      </c>
      <c r="AI16" s="133"/>
      <c r="AJ16" s="133"/>
      <c r="AK16" s="133"/>
      <c r="AL16" s="336" t="n">
        <v>392.5</v>
      </c>
      <c r="AM16" s="336"/>
      <c r="AN16" s="336"/>
      <c r="AO16" s="336"/>
      <c r="AP16" s="135" t="n">
        <v>6234.7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81</v>
      </c>
      <c r="BE17" s="90"/>
      <c r="BF17" s="90"/>
      <c r="BG17" s="90"/>
      <c r="BH17" s="91"/>
      <c r="BI17" s="92" t="n">
        <v>596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4</v>
      </c>
      <c r="AI18" s="140"/>
      <c r="AJ18" s="140"/>
      <c r="AK18" s="140"/>
      <c r="AL18" s="141" t="n">
        <v>0.0230000000000246</v>
      </c>
      <c r="AM18" s="141"/>
      <c r="AN18" s="141"/>
      <c r="AO18" s="141"/>
      <c r="AP18" s="135" t="n">
        <v>3813.784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18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2</v>
      </c>
      <c r="AC19" s="150"/>
      <c r="AD19" s="149" t="s">
        <v>193</v>
      </c>
      <c r="AE19" s="149"/>
      <c r="AF19" s="150" t="n">
        <v>45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24</v>
      </c>
      <c r="AO19" s="150"/>
      <c r="AP19" s="440" t="s">
        <v>174</v>
      </c>
      <c r="AQ19" s="440"/>
      <c r="AR19" s="441" t="n">
        <v>72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1235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2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51.373</v>
      </c>
      <c r="AY22" s="166"/>
      <c r="AZ22" s="166"/>
      <c r="BA22" s="167" t="n">
        <v>462.509</v>
      </c>
      <c r="BB22" s="167"/>
      <c r="BC22" s="167"/>
      <c r="BD22" s="167"/>
      <c r="BE22" s="95" t="s">
        <v>164</v>
      </c>
      <c r="BF22" s="95"/>
      <c r="BG22" s="95"/>
      <c r="BH22" s="168" t="n">
        <v>4</v>
      </c>
      <c r="BI22" s="168"/>
      <c r="BJ22" s="169" t="s">
        <v>997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68</v>
      </c>
      <c r="CG22" s="168"/>
      <c r="CH22" s="168"/>
      <c r="CI22" s="170" t="n">
        <v>0.0972222222222222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46.7</v>
      </c>
      <c r="G23" s="172"/>
      <c r="H23" s="172"/>
      <c r="I23" s="42" t="n">
        <v>1187.4</v>
      </c>
      <c r="J23" s="42"/>
      <c r="K23" s="42"/>
      <c r="L23" s="112" t="s">
        <v>205</v>
      </c>
      <c r="M23" s="112"/>
      <c r="N23" s="112"/>
      <c r="O23" s="44" t="n">
        <v>0</v>
      </c>
      <c r="P23" s="44" t="n">
        <v>8</v>
      </c>
      <c r="Q23" s="173"/>
      <c r="R23" s="174"/>
      <c r="S23" s="174"/>
      <c r="T23" s="174"/>
      <c r="U23" s="174"/>
      <c r="V23" s="174"/>
      <c r="W23" s="174"/>
      <c r="X23" s="174"/>
      <c r="Y23" s="175"/>
      <c r="Z23" s="176"/>
      <c r="AA23" s="176"/>
      <c r="AB23" s="176"/>
      <c r="AC23" s="176"/>
      <c r="AD23" s="176"/>
      <c r="AE23" s="176"/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0.5208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2</v>
      </c>
      <c r="BG23" s="58"/>
      <c r="BH23" s="168"/>
      <c r="BI23" s="168"/>
      <c r="BJ23" s="180" t="s">
        <v>1021</v>
      </c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351</v>
      </c>
      <c r="CA23" s="59"/>
      <c r="CB23" s="59"/>
      <c r="CC23" s="59"/>
      <c r="CD23" s="60" t="n">
        <v>4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207</v>
      </c>
      <c r="R24" s="183"/>
      <c r="S24" s="184"/>
      <c r="T24" s="183"/>
      <c r="U24" s="183"/>
      <c r="V24" s="184"/>
      <c r="W24" s="183"/>
      <c r="X24" s="183"/>
      <c r="Y24" s="187" t="s">
        <v>333</v>
      </c>
      <c r="Z24" s="183"/>
      <c r="AA24" s="183"/>
      <c r="AB24" s="183"/>
      <c r="AC24" s="457" t="s">
        <v>501</v>
      </c>
      <c r="AD24" s="183"/>
      <c r="AE24" s="183"/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65" t="s">
        <v>1022</v>
      </c>
      <c r="CA24" s="65"/>
      <c r="CB24" s="65"/>
      <c r="CC24" s="65"/>
      <c r="CD24" s="66" t="n">
        <v>2</v>
      </c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210</v>
      </c>
      <c r="Z26" s="183"/>
      <c r="AA26" s="183"/>
      <c r="AB26" s="183"/>
      <c r="AC26" s="183" t="s">
        <v>556</v>
      </c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2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212</v>
      </c>
      <c r="Z27" s="183"/>
      <c r="AA27" s="183"/>
      <c r="AB27" s="183"/>
      <c r="AC27" s="183" t="s">
        <v>212</v>
      </c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3615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53484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57.902</v>
      </c>
      <c r="CI27" s="202"/>
      <c r="CJ27" s="203" t="s">
        <v>215</v>
      </c>
      <c r="CK27" s="203"/>
      <c r="CL27" s="123" t="n">
        <v>88.7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 t="s">
        <v>237</v>
      </c>
      <c r="Z28" s="210"/>
      <c r="AA28" s="210"/>
      <c r="AB28" s="210"/>
      <c r="AC28" s="183" t="s">
        <v>237</v>
      </c>
      <c r="AD28" s="210"/>
      <c r="AE28" s="210" t="s">
        <v>338</v>
      </c>
      <c r="AF28" s="210"/>
      <c r="AG28" s="185"/>
      <c r="AH28" s="210"/>
      <c r="AI28" s="210"/>
      <c r="AJ28" s="183"/>
      <c r="AK28" s="210"/>
      <c r="AL28" s="183"/>
      <c r="AM28" s="210" t="s">
        <v>338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86.2</v>
      </c>
      <c r="G29" s="172"/>
      <c r="H29" s="172"/>
      <c r="I29" s="42" t="n">
        <v>1734.9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11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0.2813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51.373</v>
      </c>
      <c r="CG29" s="218"/>
      <c r="CH29" s="218"/>
      <c r="CI29" s="218"/>
      <c r="CJ29" s="219" t="n">
        <v>383.595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35</v>
      </c>
      <c r="M30" s="181"/>
      <c r="N30" s="181"/>
      <c r="O30" s="44"/>
      <c r="P30" s="44"/>
      <c r="Q30" s="187" t="s">
        <v>501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501</v>
      </c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10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556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 t="s">
        <v>582</v>
      </c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 t="s">
        <v>224</v>
      </c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/>
      <c r="W34" s="210" t="s">
        <v>415</v>
      </c>
      <c r="X34" s="224"/>
      <c r="Y34" s="209"/>
      <c r="Z34" s="210"/>
      <c r="AA34" s="210"/>
      <c r="AB34" s="210"/>
      <c r="AC34" s="210"/>
      <c r="AD34" s="210"/>
      <c r="AE34" s="210" t="s">
        <v>415</v>
      </c>
      <c r="AF34" s="224"/>
      <c r="AG34" s="209" t="s">
        <v>225</v>
      </c>
      <c r="AH34" s="210"/>
      <c r="AI34" s="210"/>
      <c r="AJ34" s="210"/>
      <c r="AK34" s="210"/>
      <c r="AL34" s="210"/>
      <c r="AM34" s="183" t="s">
        <v>415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10</v>
      </c>
      <c r="G35" s="172"/>
      <c r="H35" s="172"/>
      <c r="I35" s="42" t="n">
        <v>938.7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3</v>
      </c>
      <c r="Q35" s="215"/>
      <c r="R35" s="216"/>
      <c r="S35" s="216" t="s">
        <v>206</v>
      </c>
      <c r="T35" s="216"/>
      <c r="U35" s="216"/>
      <c r="V35" s="216"/>
      <c r="W35" s="216"/>
      <c r="X35" s="217"/>
      <c r="Y35" s="445"/>
      <c r="Z35" s="446"/>
      <c r="AA35" s="446"/>
      <c r="AB35" s="446"/>
      <c r="AC35" s="446"/>
      <c r="AD35" s="446"/>
      <c r="AE35" s="446"/>
      <c r="AF35" s="447"/>
      <c r="AG35" s="229"/>
      <c r="AH35" s="230"/>
      <c r="AI35" s="230"/>
      <c r="AJ35" s="230"/>
      <c r="AK35" s="230"/>
      <c r="AL35" s="230"/>
      <c r="AM35" s="230"/>
      <c r="AN35" s="230"/>
      <c r="AO35" s="179" t="n">
        <v>0.8021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89.6</v>
      </c>
      <c r="BA35" s="42"/>
      <c r="BB35" s="42"/>
      <c r="BC35" s="42" t="n">
        <v>1762.747</v>
      </c>
      <c r="BD35" s="42"/>
      <c r="BE35" s="42"/>
      <c r="BF35" s="232" t="s">
        <v>231</v>
      </c>
      <c r="BG35" s="232"/>
      <c r="BH35" s="232"/>
      <c r="BI35" s="168" t="n">
        <v>1</v>
      </c>
      <c r="BJ35" s="168" t="n">
        <v>1</v>
      </c>
      <c r="BK35" s="487"/>
      <c r="BL35" s="486"/>
      <c r="BM35" s="486"/>
      <c r="BN35" s="486"/>
      <c r="BO35" s="486"/>
      <c r="BP35" s="216"/>
      <c r="BQ35" s="486"/>
      <c r="BR35" s="486"/>
      <c r="BS35" s="487"/>
      <c r="BT35" s="486"/>
      <c r="BU35" s="486"/>
      <c r="BV35" s="216"/>
      <c r="BW35" s="486"/>
      <c r="BX35" s="486"/>
      <c r="BY35" s="486"/>
      <c r="BZ35" s="476" t="s">
        <v>376</v>
      </c>
      <c r="CA35" s="487"/>
      <c r="CB35" s="486"/>
      <c r="CC35" s="486"/>
      <c r="CD35" s="486"/>
      <c r="CE35" s="216"/>
      <c r="CF35" s="486"/>
      <c r="CG35" s="486"/>
      <c r="CH35" s="476" t="s">
        <v>206</v>
      </c>
      <c r="CI35" s="179" t="n">
        <v>0.173611111111111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333</v>
      </c>
      <c r="R36" s="183"/>
      <c r="S36" s="239" t="s">
        <v>333</v>
      </c>
      <c r="T36" s="183"/>
      <c r="U36" s="183"/>
      <c r="V36" s="183"/>
      <c r="W36" s="238"/>
      <c r="X36" s="186"/>
      <c r="Y36" s="187" t="s">
        <v>1023</v>
      </c>
      <c r="Z36" s="183"/>
      <c r="AA36" s="183"/>
      <c r="AB36" s="183"/>
      <c r="AC36" s="183"/>
      <c r="AD36" s="184"/>
      <c r="AE36" s="183"/>
      <c r="AF36" s="186"/>
      <c r="AG36" s="185"/>
      <c r="AH36" s="239" t="s">
        <v>334</v>
      </c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31</v>
      </c>
      <c r="BG36" s="240"/>
      <c r="BH36" s="240"/>
      <c r="BI36" s="168"/>
      <c r="BJ36" s="168"/>
      <c r="BK36" s="183" t="s">
        <v>999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239" t="s">
        <v>379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 t="s">
        <v>1000</v>
      </c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210</v>
      </c>
      <c r="R38" s="183"/>
      <c r="S38" s="183" t="s">
        <v>210</v>
      </c>
      <c r="T38" s="183"/>
      <c r="U38" s="183"/>
      <c r="V38" s="183"/>
      <c r="W38" s="183"/>
      <c r="X38" s="186"/>
      <c r="Y38" s="185"/>
      <c r="Z38" s="183"/>
      <c r="AA38" s="183"/>
      <c r="AB38" s="183"/>
      <c r="AC38" s="183"/>
      <c r="AD38" s="183"/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875</v>
      </c>
      <c r="BL38" s="183"/>
      <c r="BM38" s="183"/>
      <c r="BN38" s="183"/>
      <c r="BO38" s="183"/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239" t="s">
        <v>382</v>
      </c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 t="s">
        <v>1024</v>
      </c>
      <c r="T39" s="183"/>
      <c r="U39" s="183"/>
      <c r="V39" s="183"/>
      <c r="W39" s="183"/>
      <c r="X39" s="186"/>
      <c r="Y39" s="185"/>
      <c r="Z39" s="183"/>
      <c r="AA39" s="183"/>
      <c r="AB39" s="183"/>
      <c r="AC39" s="183"/>
      <c r="AD39" s="183"/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877</v>
      </c>
      <c r="BL39" s="183"/>
      <c r="BM39" s="183"/>
      <c r="BN39" s="183"/>
      <c r="BO39" s="183"/>
      <c r="BP39" s="183"/>
      <c r="BQ39" s="183"/>
      <c r="BR39" s="183"/>
      <c r="BS39" s="185"/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183"/>
      <c r="CF39" s="239" t="s">
        <v>847</v>
      </c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/>
      <c r="S40" s="210" t="s">
        <v>784</v>
      </c>
      <c r="T40" s="210"/>
      <c r="U40" s="183"/>
      <c r="V40" s="210"/>
      <c r="W40" s="210" t="s">
        <v>415</v>
      </c>
      <c r="X40" s="224"/>
      <c r="Y40" s="209"/>
      <c r="Z40" s="210"/>
      <c r="AA40" s="210"/>
      <c r="AB40" s="183"/>
      <c r="AC40" s="210"/>
      <c r="AD40" s="210"/>
      <c r="AE40" s="210"/>
      <c r="AF40" s="183"/>
      <c r="AG40" s="209"/>
      <c r="AH40" s="210"/>
      <c r="AI40" s="210"/>
      <c r="AJ40" s="183"/>
      <c r="AK40" s="210"/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80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80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80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142.9</v>
      </c>
      <c r="G41" s="247"/>
      <c r="H41" s="247"/>
      <c r="I41" s="247" t="n">
        <v>3861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18600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15302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31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1025</v>
      </c>
      <c r="K43" s="265"/>
      <c r="L43" s="265"/>
      <c r="M43" s="265"/>
      <c r="N43" s="265"/>
      <c r="O43" s="265" t="s">
        <v>1026</v>
      </c>
      <c r="P43" s="265"/>
      <c r="Q43" s="265"/>
      <c r="R43" s="265"/>
      <c r="S43" s="265"/>
      <c r="T43" s="265"/>
      <c r="U43" s="266" t="n">
        <v>80</v>
      </c>
      <c r="V43" s="266"/>
      <c r="W43" s="266"/>
      <c r="X43" s="266"/>
      <c r="Y43" s="266" t="n">
        <v>2</v>
      </c>
      <c r="Z43" s="266"/>
      <c r="AA43" s="266"/>
      <c r="AB43" s="266" t="n">
        <v>3</v>
      </c>
      <c r="AC43" s="266"/>
      <c r="AD43" s="266"/>
      <c r="AE43" s="266" t="n">
        <v>4</v>
      </c>
      <c r="AF43" s="266"/>
      <c r="AG43" s="266"/>
      <c r="AH43" s="267" t="n">
        <v>0.104166666666667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1027</v>
      </c>
      <c r="K45" s="265"/>
      <c r="L45" s="265"/>
      <c r="M45" s="265"/>
      <c r="N45" s="265"/>
      <c r="O45" s="265" t="s">
        <v>1028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2</v>
      </c>
      <c r="AC45" s="266"/>
      <c r="AD45" s="266"/>
      <c r="AE45" s="266" t="n">
        <v>1</v>
      </c>
      <c r="AF45" s="266"/>
      <c r="AG45" s="266"/>
      <c r="AH45" s="267" t="n">
        <v>0.0277777777777778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89.6</v>
      </c>
      <c r="BA47" s="270"/>
      <c r="BB47" s="270"/>
      <c r="BC47" s="271" t="n">
        <v>1762.747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665</v>
      </c>
      <c r="BL47" s="273"/>
      <c r="BM47" s="273"/>
      <c r="BN47" s="274" t="s">
        <v>166</v>
      </c>
      <c r="BO47" s="275" t="s">
        <v>129</v>
      </c>
      <c r="BP47" s="275"/>
      <c r="BQ47" s="196" t="n">
        <v>8428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1029</v>
      </c>
      <c r="K49" s="283"/>
      <c r="L49" s="283"/>
      <c r="M49" s="283"/>
      <c r="N49" s="283"/>
      <c r="O49" s="284" t="s">
        <v>1030</v>
      </c>
      <c r="P49" s="284"/>
      <c r="Q49" s="284"/>
      <c r="R49" s="284"/>
      <c r="S49" s="284"/>
      <c r="T49" s="284"/>
      <c r="U49" s="285" t="n">
        <v>2307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4137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1031</v>
      </c>
      <c r="BE52" s="301"/>
      <c r="BF52" s="301"/>
      <c r="BG52" s="301"/>
      <c r="BH52" s="301"/>
      <c r="BI52" s="301" t="s">
        <v>1032</v>
      </c>
      <c r="BJ52" s="301"/>
      <c r="BK52" s="301"/>
      <c r="BL52" s="301"/>
      <c r="BM52" s="301"/>
      <c r="BN52" s="301"/>
      <c r="BO52" s="266" t="n">
        <v>136</v>
      </c>
      <c r="BP52" s="266"/>
      <c r="BQ52" s="266"/>
      <c r="BR52" s="266"/>
      <c r="BS52" s="266" t="n">
        <v>13</v>
      </c>
      <c r="BT52" s="266"/>
      <c r="BU52" s="266"/>
      <c r="BV52" s="266" t="n">
        <v>2</v>
      </c>
      <c r="BW52" s="266"/>
      <c r="BX52" s="266"/>
      <c r="BY52" s="266" t="n">
        <v>1</v>
      </c>
      <c r="BZ52" s="266"/>
      <c r="CA52" s="266"/>
      <c r="CB52" s="267" t="n">
        <v>0.159722222222222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978</v>
      </c>
      <c r="AO54" s="222"/>
      <c r="AP54" s="306"/>
      <c r="AQ54" s="306"/>
      <c r="AR54" s="306"/>
      <c r="AS54" s="306"/>
      <c r="AT54" s="307"/>
      <c r="AV54" s="308" t="n">
        <v>4228</v>
      </c>
      <c r="AW54" s="309" t="n">
        <v>56609</v>
      </c>
      <c r="AX54" s="310"/>
      <c r="AY54" s="308" t="n">
        <v>75.18175</v>
      </c>
      <c r="AZ54" s="311" t="n">
        <v>1069.40025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1033</v>
      </c>
      <c r="BE55" s="301"/>
      <c r="BF55" s="301"/>
      <c r="BG55" s="301"/>
      <c r="BH55" s="301"/>
      <c r="BI55" s="301" t="s">
        <v>1034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1</v>
      </c>
      <c r="BT55" s="266"/>
      <c r="BU55" s="266"/>
      <c r="BV55" s="266" t="n">
        <v>2</v>
      </c>
      <c r="BW55" s="266"/>
      <c r="BX55" s="266"/>
      <c r="BY55" s="266" t="n">
        <v>1</v>
      </c>
      <c r="BZ55" s="266"/>
      <c r="CA55" s="266"/>
      <c r="CB55" s="267" t="n">
        <v>0.0486111111111111</v>
      </c>
      <c r="CC55" s="267"/>
      <c r="CD55" s="267"/>
      <c r="CE55" s="267" t="n">
        <v>0.0833333333333333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795</v>
      </c>
      <c r="AW57" s="286" t="n">
        <v>13105</v>
      </c>
      <c r="AX57" s="111"/>
      <c r="AY57" s="308" t="n">
        <v>13.9125</v>
      </c>
      <c r="AZ57" s="311" t="n">
        <v>231.908625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4</v>
      </c>
      <c r="C58" s="317"/>
      <c r="D58" s="317"/>
      <c r="E58" s="317"/>
      <c r="F58" s="318" t="n">
        <v>209</v>
      </c>
      <c r="G58" s="318"/>
      <c r="H58" s="318"/>
      <c r="I58" s="318"/>
      <c r="J58" s="42" t="n">
        <v>1.91387559808612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1035</v>
      </c>
      <c r="BE58" s="301"/>
      <c r="BF58" s="301"/>
      <c r="BG58" s="301"/>
      <c r="BH58" s="301"/>
      <c r="BI58" s="301" t="s">
        <v>1036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281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348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1037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6</v>
      </c>
      <c r="H65" s="93"/>
      <c r="I65" s="93"/>
      <c r="J65" s="322" t="s">
        <v>157</v>
      </c>
      <c r="K65" s="341" t="n">
        <v>146</v>
      </c>
      <c r="L65" s="341"/>
      <c r="M65" s="341"/>
      <c r="N65" s="341"/>
      <c r="O65" s="322" t="s">
        <v>157</v>
      </c>
      <c r="P65" s="43" t="n">
        <v>99</v>
      </c>
      <c r="Q65" s="43"/>
      <c r="R65" s="43"/>
      <c r="S65" s="43"/>
      <c r="T65" s="43" t="n">
        <v>169</v>
      </c>
      <c r="U65" s="43"/>
      <c r="V65" s="43"/>
      <c r="W65" s="43"/>
      <c r="X65" s="342" t="s">
        <v>145</v>
      </c>
      <c r="Y65" s="343" t="n">
        <v>9</v>
      </c>
      <c r="Z65" s="343"/>
      <c r="AA65" s="343"/>
      <c r="AB65" s="343"/>
      <c r="AC65" s="344" t="s">
        <v>261</v>
      </c>
      <c r="AD65" s="342" t="s">
        <v>145</v>
      </c>
      <c r="AE65" s="345" t="n">
        <v>5400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31</v>
      </c>
      <c r="AW65" s="347"/>
      <c r="AX65" s="347"/>
      <c r="AY65" s="347"/>
      <c r="AZ65" s="348" t="n">
        <v>196</v>
      </c>
      <c r="BA65" s="348"/>
      <c r="BB65" s="348"/>
      <c r="BC65" s="348"/>
      <c r="BD65" s="349" t="n">
        <v>15.8163265306123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15</v>
      </c>
      <c r="AL66" s="350"/>
      <c r="AM66" s="350"/>
      <c r="AN66" s="350"/>
      <c r="AO66" s="350"/>
      <c r="AP66" s="351" t="n">
        <v>536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19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 t="s">
        <v>1038</v>
      </c>
      <c r="BY67" s="328"/>
      <c r="BZ67" s="328"/>
      <c r="CA67" s="328"/>
      <c r="CB67" s="328"/>
      <c r="CC67" s="328"/>
      <c r="CD67" s="328"/>
      <c r="CE67" s="328"/>
      <c r="CF67" s="329" t="n">
        <v>12</v>
      </c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238</v>
      </c>
      <c r="Z68" s="354"/>
      <c r="AA68" s="354"/>
      <c r="AB68" s="354"/>
      <c r="AC68" s="355" t="s">
        <v>261</v>
      </c>
      <c r="AD68" s="353" t="s">
        <v>129</v>
      </c>
      <c r="AE68" s="356" t="n">
        <v>142800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133</v>
      </c>
      <c r="AL69" s="360"/>
      <c r="AM69" s="360"/>
      <c r="AN69" s="360"/>
      <c r="AO69" s="360"/>
      <c r="AP69" s="361" t="n">
        <v>4011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188</v>
      </c>
      <c r="BK72" s="374"/>
      <c r="BL72" s="374"/>
      <c r="BM72" s="375" t="s">
        <v>261</v>
      </c>
      <c r="BN72" s="374" t="n">
        <v>222</v>
      </c>
      <c r="BO72" s="374"/>
      <c r="BP72" s="374"/>
      <c r="BQ72" s="375" t="s">
        <v>261</v>
      </c>
      <c r="BR72" s="376" t="s">
        <v>145</v>
      </c>
      <c r="BS72" s="377" t="n">
        <v>6</v>
      </c>
      <c r="BT72" s="377"/>
      <c r="BU72" s="377"/>
      <c r="BV72" s="377"/>
      <c r="BW72" s="378" t="s">
        <v>261</v>
      </c>
      <c r="BX72" s="376" t="s">
        <v>145</v>
      </c>
      <c r="BY72" s="379" t="n">
        <v>3600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25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9</v>
      </c>
      <c r="CF73" s="388"/>
      <c r="CG73" s="388"/>
      <c r="CH73" s="388"/>
      <c r="CI73" s="388"/>
      <c r="CJ73" s="389" t="n">
        <v>371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66</v>
      </c>
      <c r="BT74" s="398"/>
      <c r="BU74" s="398"/>
      <c r="BV74" s="398"/>
      <c r="BW74" s="399" t="s">
        <v>261</v>
      </c>
      <c r="BX74" s="397" t="s">
        <v>129</v>
      </c>
      <c r="BY74" s="398" t="n">
        <v>39600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89.6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-21.3774436090226</v>
      </c>
      <c r="P75" s="404"/>
      <c r="Q75" s="404"/>
      <c r="R75" s="404"/>
      <c r="S75" s="405" t="n">
        <f aca="false">BC47</f>
        <v>1762.747</v>
      </c>
      <c r="T75" s="405"/>
      <c r="U75" s="405"/>
      <c r="V75" s="405"/>
      <c r="W75" s="403" t="n">
        <f aca="false">K75*($G$73-10)</f>
        <v>1664.66165413534</v>
      </c>
      <c r="X75" s="403"/>
      <c r="Y75" s="403"/>
      <c r="Z75" s="403"/>
      <c r="AA75" s="477" t="n">
        <f aca="false">S75-W75</f>
        <v>98.0853458646618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-567.779315789474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92</v>
      </c>
      <c r="CF75" s="381"/>
      <c r="CG75" s="381"/>
      <c r="CH75" s="381"/>
      <c r="CI75" s="381"/>
      <c r="CJ75" s="410" t="n">
        <v>1519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392.523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-16.3055229202037</v>
      </c>
      <c r="P76" s="414"/>
      <c r="Q76" s="414"/>
      <c r="R76" s="414"/>
      <c r="S76" s="415" t="n">
        <f aca="false">G14</f>
        <v>10048.484</v>
      </c>
      <c r="T76" s="415"/>
      <c r="U76" s="415"/>
      <c r="V76" s="415"/>
      <c r="W76" s="413" t="n">
        <f aca="false">K76*$G$73</f>
        <v>10220.7130730051</v>
      </c>
      <c r="X76" s="413"/>
      <c r="Y76" s="413"/>
      <c r="Z76" s="413"/>
      <c r="AA76" s="478" t="n">
        <f aca="false">S76-W76</f>
        <v>-172.229073005094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-2625.20021052632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1039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1040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142.9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0.794736842105266</v>
      </c>
      <c r="P77" s="424"/>
      <c r="Q77" s="424"/>
      <c r="R77" s="424"/>
      <c r="S77" s="425" t="n">
        <f aca="false">I41</f>
        <v>3861</v>
      </c>
      <c r="T77" s="425"/>
      <c r="U77" s="425"/>
      <c r="V77" s="425"/>
      <c r="W77" s="336" t="n">
        <f aca="false">K77*$G$73</f>
        <v>3552.63157894737</v>
      </c>
      <c r="X77" s="336"/>
      <c r="Y77" s="336"/>
      <c r="Z77" s="336"/>
      <c r="AA77" s="479" t="n">
        <f aca="false">S77-W77</f>
        <v>308.368421052632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-544.263157894737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15" activeCellId="0" sqref="F1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10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6</v>
      </c>
      <c r="AI2" s="29"/>
      <c r="AJ2" s="30" t="s">
        <v>120</v>
      </c>
      <c r="AM2" s="29" t="n">
        <v>2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26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152.437</v>
      </c>
      <c r="E4" s="41"/>
      <c r="F4" s="41"/>
      <c r="G4" s="42" t="n">
        <v>5035.173</v>
      </c>
      <c r="H4" s="42"/>
      <c r="I4" s="42"/>
      <c r="J4" s="42"/>
      <c r="K4" s="43" t="s">
        <v>141</v>
      </c>
      <c r="L4" s="43"/>
      <c r="M4" s="43"/>
      <c r="N4" s="44" t="n">
        <v>2</v>
      </c>
      <c r="O4" s="44"/>
      <c r="P4" s="45" t="s">
        <v>1019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3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368</v>
      </c>
      <c r="AM4" s="49"/>
      <c r="AN4" s="49"/>
      <c r="AO4" s="50" t="n">
        <v>0.0555555555555556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34180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10590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10</v>
      </c>
      <c r="L5" s="55"/>
      <c r="M5" s="55"/>
      <c r="N5" s="44"/>
      <c r="O5" s="44"/>
      <c r="P5" s="56" t="s">
        <v>1041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25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22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SUM('1日:26日'!ax4)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SUM('1日:26日'!bf4)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SUM('1日:26日'!bo4)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SUM('1日:26日'!bw4)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356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150</v>
      </c>
      <c r="AG7" s="65"/>
      <c r="AH7" s="65"/>
      <c r="AI7" s="65"/>
      <c r="AJ7" s="66" t="n">
        <v>7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1042</v>
      </c>
      <c r="AG8" s="436"/>
      <c r="AH8" s="436"/>
      <c r="AI8" s="436"/>
      <c r="AJ8" s="86" t="n">
        <v>13</v>
      </c>
      <c r="AK8" s="86"/>
      <c r="AL8" s="87" t="n">
        <v>28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591</v>
      </c>
      <c r="BE8" s="90"/>
      <c r="BF8" s="90"/>
      <c r="BG8" s="90"/>
      <c r="BH8" s="91"/>
      <c r="BI8" s="92" t="n">
        <v>10925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186.178</v>
      </c>
      <c r="E9" s="42"/>
      <c r="F9" s="42"/>
      <c r="G9" s="42" t="n">
        <v>5351.926</v>
      </c>
      <c r="H9" s="42"/>
      <c r="I9" s="42"/>
      <c r="J9" s="42"/>
      <c r="K9" s="95" t="s">
        <v>164</v>
      </c>
      <c r="L9" s="95"/>
      <c r="M9" s="95"/>
      <c r="N9" s="44" t="n">
        <v>1</v>
      </c>
      <c r="O9" s="44"/>
      <c r="P9" s="45" t="s">
        <v>987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4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354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8</v>
      </c>
      <c r="M10" s="102"/>
      <c r="N10" s="44"/>
      <c r="O10" s="44"/>
      <c r="P10" s="56" t="s">
        <v>1019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10</v>
      </c>
      <c r="AC10" s="57"/>
      <c r="AD10" s="58" t="s">
        <v>147</v>
      </c>
      <c r="AE10" s="58"/>
      <c r="AF10" s="59" t="s">
        <v>1043</v>
      </c>
      <c r="AG10" s="59"/>
      <c r="AH10" s="59"/>
      <c r="AI10" s="59"/>
      <c r="AJ10" s="60" t="n">
        <v>1</v>
      </c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1041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 t="n">
        <v>8</v>
      </c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149</v>
      </c>
      <c r="BE11" s="90"/>
      <c r="BF11" s="90"/>
      <c r="BG11" s="90"/>
      <c r="BH11" s="91"/>
      <c r="BI11" s="92" t="n">
        <v>8800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8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22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338.615</v>
      </c>
      <c r="E14" s="113"/>
      <c r="F14" s="73" t="s">
        <v>173</v>
      </c>
      <c r="G14" s="113" t="n">
        <v>10387.099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28180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429524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372</v>
      </c>
      <c r="AN14" s="275"/>
      <c r="AO14" s="122" t="s">
        <v>157</v>
      </c>
      <c r="AP14" s="123" t="s">
        <v>179</v>
      </c>
      <c r="AQ14" s="123"/>
      <c r="AR14" s="124" t="n">
        <v>91.0255376344086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534</v>
      </c>
      <c r="BE14" s="90"/>
      <c r="BF14" s="90"/>
      <c r="BG14" s="90"/>
      <c r="BH14" s="91"/>
      <c r="BI14" s="92" t="n">
        <v>18333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 t="s">
        <v>1044</v>
      </c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7</v>
      </c>
      <c r="AI16" s="133"/>
      <c r="AJ16" s="133"/>
      <c r="AK16" s="133"/>
      <c r="AL16" s="336" t="n">
        <v>338.6</v>
      </c>
      <c r="AM16" s="336"/>
      <c r="AN16" s="336"/>
      <c r="AO16" s="336"/>
      <c r="AP16" s="135" t="n">
        <v>6573.3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596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1.16</v>
      </c>
      <c r="AI18" s="140"/>
      <c r="AJ18" s="140"/>
      <c r="AK18" s="140"/>
      <c r="AL18" s="141" t="n">
        <v>0.0149999999999864</v>
      </c>
      <c r="AM18" s="141"/>
      <c r="AN18" s="141"/>
      <c r="AO18" s="141"/>
      <c r="AP18" s="135" t="n">
        <v>3813.799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18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10</v>
      </c>
      <c r="AG19" s="150"/>
      <c r="AH19" s="149" t="s">
        <v>194</v>
      </c>
      <c r="AI19" s="149"/>
      <c r="AJ19" s="150" t="n">
        <v>3</v>
      </c>
      <c r="AK19" s="150"/>
      <c r="AL19" s="151" t="s">
        <v>195</v>
      </c>
      <c r="AM19" s="151"/>
      <c r="AN19" s="150" t="n">
        <v>41</v>
      </c>
      <c r="AO19" s="150"/>
      <c r="AP19" s="440" t="s">
        <v>174</v>
      </c>
      <c r="AQ19" s="440"/>
      <c r="AR19" s="441" t="n">
        <v>55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1290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19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462.509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68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11.4</v>
      </c>
      <c r="G23" s="172"/>
      <c r="H23" s="172"/>
      <c r="I23" s="42" t="n">
        <v>1198.8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2</v>
      </c>
      <c r="Q23" s="173"/>
      <c r="R23" s="174"/>
      <c r="S23" s="174"/>
      <c r="T23" s="174"/>
      <c r="U23" s="174"/>
      <c r="V23" s="174"/>
      <c r="W23" s="174"/>
      <c r="X23" s="174"/>
      <c r="Y23" s="175"/>
      <c r="Z23" s="176" t="s">
        <v>206</v>
      </c>
      <c r="AA23" s="176"/>
      <c r="AB23" s="176"/>
      <c r="AC23" s="174"/>
      <c r="AD23" s="174"/>
      <c r="AE23" s="174"/>
      <c r="AF23" s="174"/>
      <c r="AG23" s="178"/>
      <c r="AH23" s="174"/>
      <c r="AI23" s="174"/>
      <c r="AJ23" s="174"/>
      <c r="AK23" s="174"/>
      <c r="AL23" s="174"/>
      <c r="AM23" s="174"/>
      <c r="AN23" s="174"/>
      <c r="AO23" s="179" t="n">
        <v>0.9201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19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207</v>
      </c>
      <c r="R24" s="183"/>
      <c r="S24" s="184"/>
      <c r="T24" s="183"/>
      <c r="U24" s="183"/>
      <c r="V24" s="184"/>
      <c r="W24" s="183"/>
      <c r="X24" s="183"/>
      <c r="Y24" s="187" t="s">
        <v>501</v>
      </c>
      <c r="Z24" s="183"/>
      <c r="AA24" s="239" t="s">
        <v>501</v>
      </c>
      <c r="AB24" s="183"/>
      <c r="AC24" s="457" t="s">
        <v>1045</v>
      </c>
      <c r="AD24" s="183"/>
      <c r="AE24" s="183"/>
      <c r="AF24" s="186"/>
      <c r="AG24" s="187" t="s">
        <v>334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 t="s">
        <v>556</v>
      </c>
      <c r="Z26" s="183"/>
      <c r="AA26" s="183" t="s">
        <v>582</v>
      </c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19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 t="s">
        <v>212</v>
      </c>
      <c r="Z27" s="183"/>
      <c r="AA27" s="183" t="s">
        <v>224</v>
      </c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53484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 t="s">
        <v>237</v>
      </c>
      <c r="Z28" s="210"/>
      <c r="AA28" s="210" t="s">
        <v>237</v>
      </c>
      <c r="AB28" s="210"/>
      <c r="AC28" s="183"/>
      <c r="AD28" s="210"/>
      <c r="AE28" s="210" t="s">
        <v>239</v>
      </c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41.5</v>
      </c>
      <c r="G29" s="172"/>
      <c r="H29" s="172"/>
      <c r="I29" s="42" t="n">
        <v>1776.5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5</v>
      </c>
      <c r="Q29" s="215"/>
      <c r="R29" s="216"/>
      <c r="S29" s="216" t="s">
        <v>206</v>
      </c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29"/>
      <c r="AH29" s="230"/>
      <c r="AI29" s="230"/>
      <c r="AJ29" s="230"/>
      <c r="AK29" s="230"/>
      <c r="AL29" s="230"/>
      <c r="AM29" s="230"/>
      <c r="AN29" s="230"/>
      <c r="AO29" s="179" t="n">
        <v>0.5556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383.595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0</v>
      </c>
      <c r="M30" s="181"/>
      <c r="N30" s="181"/>
      <c r="O30" s="44"/>
      <c r="P30" s="44"/>
      <c r="Q30" s="187" t="s">
        <v>501</v>
      </c>
      <c r="R30" s="183"/>
      <c r="S30" s="239" t="s">
        <v>501</v>
      </c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1046</v>
      </c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582</v>
      </c>
      <c r="R32" s="183"/>
      <c r="S32" s="183" t="s">
        <v>556</v>
      </c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239" t="s">
        <v>384</v>
      </c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 t="s">
        <v>225</v>
      </c>
      <c r="T34" s="210"/>
      <c r="U34" s="210"/>
      <c r="V34" s="210"/>
      <c r="W34" s="210" t="s">
        <v>415</v>
      </c>
      <c r="X34" s="224"/>
      <c r="Y34" s="209"/>
      <c r="Z34" s="210"/>
      <c r="AA34" s="210"/>
      <c r="AB34" s="210"/>
      <c r="AC34" s="210"/>
      <c r="AD34" s="210"/>
      <c r="AE34" s="210" t="s">
        <v>415</v>
      </c>
      <c r="AF34" s="224"/>
      <c r="AG34" s="209"/>
      <c r="AH34" s="210"/>
      <c r="AI34" s="210"/>
      <c r="AJ34" s="210"/>
      <c r="AK34" s="210"/>
      <c r="AL34" s="210"/>
      <c r="AM34" s="183"/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0</v>
      </c>
      <c r="G35" s="172"/>
      <c r="H35" s="172"/>
      <c r="I35" s="42" t="n">
        <v>938.7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0</v>
      </c>
      <c r="Q35" s="229"/>
      <c r="R35" s="230"/>
      <c r="S35" s="230"/>
      <c r="T35" s="230"/>
      <c r="U35" s="230"/>
      <c r="V35" s="230"/>
      <c r="W35" s="230"/>
      <c r="X35" s="231"/>
      <c r="Y35" s="229"/>
      <c r="Z35" s="230"/>
      <c r="AA35" s="230"/>
      <c r="AB35" s="230"/>
      <c r="AC35" s="230"/>
      <c r="AD35" s="230"/>
      <c r="AE35" s="230"/>
      <c r="AF35" s="231"/>
      <c r="AG35" s="229"/>
      <c r="AH35" s="230"/>
      <c r="AI35" s="230"/>
      <c r="AJ35" s="230"/>
      <c r="AK35" s="230"/>
      <c r="AL35" s="230"/>
      <c r="AM35" s="230"/>
      <c r="AN35" s="230"/>
      <c r="AO35" s="179" t="n">
        <v>1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109.062</v>
      </c>
      <c r="BA35" s="42"/>
      <c r="BB35" s="42"/>
      <c r="BC35" s="42" t="n">
        <v>1871.809</v>
      </c>
      <c r="BD35" s="42"/>
      <c r="BE35" s="42"/>
      <c r="BF35" s="232" t="s">
        <v>231</v>
      </c>
      <c r="BG35" s="232"/>
      <c r="BH35" s="232"/>
      <c r="BI35" s="168" t="n">
        <v>3</v>
      </c>
      <c r="BJ35" s="168" t="n">
        <v>1</v>
      </c>
      <c r="BK35" s="487"/>
      <c r="BL35" s="486"/>
      <c r="BM35" s="486"/>
      <c r="BN35" s="486"/>
      <c r="BO35" s="459" t="s">
        <v>206</v>
      </c>
      <c r="BP35" s="216"/>
      <c r="BQ35" s="486"/>
      <c r="BR35" s="486"/>
      <c r="BS35" s="487"/>
      <c r="BT35" s="459" t="s">
        <v>206</v>
      </c>
      <c r="BU35" s="486"/>
      <c r="BV35" s="216"/>
      <c r="BW35" s="459" t="s">
        <v>376</v>
      </c>
      <c r="BX35" s="486"/>
      <c r="BY35" s="486"/>
      <c r="BZ35" s="476" t="s">
        <v>206</v>
      </c>
      <c r="CA35" s="487"/>
      <c r="CB35" s="486"/>
      <c r="CC35" s="486"/>
      <c r="CD35" s="486"/>
      <c r="CE35" s="216"/>
      <c r="CF35" s="486"/>
      <c r="CG35" s="486"/>
      <c r="CH35" s="489"/>
      <c r="CI35" s="179" t="n">
        <v>0.20625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1047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/>
      <c r="AB36" s="183"/>
      <c r="AC36" s="183"/>
      <c r="AD36" s="184"/>
      <c r="AE36" s="183"/>
      <c r="AF36" s="186"/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13</v>
      </c>
      <c r="BG36" s="240"/>
      <c r="BH36" s="240"/>
      <c r="BI36" s="168"/>
      <c r="BJ36" s="168"/>
      <c r="BK36" s="456" t="s">
        <v>999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379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 t="s">
        <v>1000</v>
      </c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/>
      <c r="AC38" s="183"/>
      <c r="AD38" s="183"/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382</v>
      </c>
      <c r="BL38" s="183"/>
      <c r="BM38" s="183"/>
      <c r="BN38" s="183"/>
      <c r="BO38" s="183" t="s">
        <v>381</v>
      </c>
      <c r="BP38" s="183"/>
      <c r="BQ38" s="183"/>
      <c r="BR38" s="183"/>
      <c r="BS38" s="185"/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/>
      <c r="AC39" s="183"/>
      <c r="AD39" s="183"/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847</v>
      </c>
      <c r="BL39" s="183"/>
      <c r="BM39" s="183"/>
      <c r="BN39" s="183"/>
      <c r="BO39" s="183" t="s">
        <v>386</v>
      </c>
      <c r="BP39" s="183"/>
      <c r="BQ39" s="183"/>
      <c r="BR39" s="183"/>
      <c r="BS39" s="185"/>
      <c r="BT39" s="183" t="s">
        <v>813</v>
      </c>
      <c r="BU39" s="183"/>
      <c r="BV39" s="183"/>
      <c r="BW39" s="183"/>
      <c r="BX39" s="183"/>
      <c r="BY39" s="183"/>
      <c r="BZ39" s="186" t="s">
        <v>385</v>
      </c>
      <c r="CA39" s="185"/>
      <c r="CB39" s="183"/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09"/>
      <c r="Z40" s="210"/>
      <c r="AA40" s="210"/>
      <c r="AB40" s="183"/>
      <c r="AC40" s="210"/>
      <c r="AD40" s="210"/>
      <c r="AE40" s="210"/>
      <c r="AF40" s="183"/>
      <c r="AG40" s="209"/>
      <c r="AH40" s="210"/>
      <c r="AI40" s="210"/>
      <c r="AJ40" s="183"/>
      <c r="AK40" s="210"/>
      <c r="AL40" s="210"/>
      <c r="AM40" s="210"/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s">
        <v>1048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80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90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52.9</v>
      </c>
      <c r="G41" s="247"/>
      <c r="H41" s="247"/>
      <c r="I41" s="247" t="n">
        <v>3914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33000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21592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10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1049</v>
      </c>
      <c r="K43" s="265"/>
      <c r="L43" s="265"/>
      <c r="M43" s="265"/>
      <c r="N43" s="265"/>
      <c r="O43" s="265" t="s">
        <v>1050</v>
      </c>
      <c r="P43" s="265"/>
      <c r="Q43" s="265"/>
      <c r="R43" s="265"/>
      <c r="S43" s="265"/>
      <c r="T43" s="265"/>
      <c r="U43" s="266" t="n">
        <v>0</v>
      </c>
      <c r="V43" s="266"/>
      <c r="W43" s="266"/>
      <c r="X43" s="266"/>
      <c r="Y43" s="266" t="n">
        <v>4</v>
      </c>
      <c r="Z43" s="266"/>
      <c r="AA43" s="266"/>
      <c r="AB43" s="266" t="n">
        <v>3</v>
      </c>
      <c r="AC43" s="266"/>
      <c r="AD43" s="266"/>
      <c r="AE43" s="266" t="n">
        <v>3</v>
      </c>
      <c r="AF43" s="266"/>
      <c r="AG43" s="266"/>
      <c r="AH43" s="267" t="n">
        <v>0.118055555555556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1051</v>
      </c>
      <c r="K45" s="265"/>
      <c r="L45" s="265"/>
      <c r="M45" s="265"/>
      <c r="N45" s="265"/>
      <c r="O45" s="265" t="s">
        <v>1052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1</v>
      </c>
      <c r="Z45" s="266"/>
      <c r="AA45" s="266"/>
      <c r="AB45" s="266" t="n">
        <v>2</v>
      </c>
      <c r="AC45" s="266"/>
      <c r="AD45" s="266"/>
      <c r="AE45" s="266" t="n">
        <v>1</v>
      </c>
      <c r="AF45" s="266"/>
      <c r="AG45" s="266"/>
      <c r="AH45" s="267" t="n">
        <v>0.0416666666666667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3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109.062</v>
      </c>
      <c r="BA47" s="270"/>
      <c r="BB47" s="270"/>
      <c r="BC47" s="271" t="n">
        <v>1871.809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1590</v>
      </c>
      <c r="BL47" s="273"/>
      <c r="BM47" s="273"/>
      <c r="BN47" s="274" t="s">
        <v>166</v>
      </c>
      <c r="BO47" s="275" t="s">
        <v>129</v>
      </c>
      <c r="BP47" s="275"/>
      <c r="BQ47" s="196" t="n">
        <v>10018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1053</v>
      </c>
      <c r="K49" s="283"/>
      <c r="L49" s="283"/>
      <c r="M49" s="283"/>
      <c r="N49" s="283"/>
      <c r="O49" s="284" t="s">
        <v>1054</v>
      </c>
      <c r="P49" s="284"/>
      <c r="Q49" s="284"/>
      <c r="R49" s="284"/>
      <c r="S49" s="284"/>
      <c r="T49" s="284"/>
      <c r="U49" s="285" t="n">
        <v>2410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3685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1055</v>
      </c>
      <c r="BE52" s="301"/>
      <c r="BF52" s="301"/>
      <c r="BG52" s="301"/>
      <c r="BH52" s="301"/>
      <c r="BI52" s="301" t="s">
        <v>1056</v>
      </c>
      <c r="BJ52" s="301"/>
      <c r="BK52" s="301"/>
      <c r="BL52" s="301"/>
      <c r="BM52" s="301"/>
      <c r="BN52" s="301"/>
      <c r="BO52" s="266" t="n">
        <v>66</v>
      </c>
      <c r="BP52" s="266"/>
      <c r="BQ52" s="266"/>
      <c r="BR52" s="266"/>
      <c r="BS52" s="266" t="n">
        <v>8</v>
      </c>
      <c r="BT52" s="266"/>
      <c r="BU52" s="266"/>
      <c r="BV52" s="266" t="n">
        <v>6</v>
      </c>
      <c r="BW52" s="266"/>
      <c r="BX52" s="266"/>
      <c r="BY52" s="266" t="n">
        <v>3</v>
      </c>
      <c r="BZ52" s="266"/>
      <c r="CA52" s="266"/>
      <c r="CB52" s="267" t="n">
        <v>0.201388888888889</v>
      </c>
      <c r="CC52" s="267"/>
      <c r="CD52" s="267"/>
      <c r="CE52" s="267" t="n">
        <v>0.145833333333333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978</v>
      </c>
      <c r="AO54" s="306"/>
      <c r="AP54" s="306"/>
      <c r="AQ54" s="306"/>
      <c r="AR54" s="306"/>
      <c r="AS54" s="306"/>
      <c r="AT54" s="307"/>
      <c r="AV54" s="308" t="n">
        <v>3283</v>
      </c>
      <c r="AW54" s="309" t="n">
        <v>59892</v>
      </c>
      <c r="AX54" s="310"/>
      <c r="AY54" s="308" t="n">
        <v>69.901</v>
      </c>
      <c r="AZ54" s="311" t="n">
        <v>1139.30125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1057</v>
      </c>
      <c r="BE55" s="301"/>
      <c r="BF55" s="301"/>
      <c r="BG55" s="301"/>
      <c r="BH55" s="301"/>
      <c r="BI55" s="301" t="s">
        <v>1058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13</v>
      </c>
      <c r="BT55" s="266"/>
      <c r="BU55" s="266"/>
      <c r="BV55" s="266" t="n">
        <v>2</v>
      </c>
      <c r="BW55" s="266"/>
      <c r="BX55" s="266"/>
      <c r="BY55" s="266" t="n">
        <v>1</v>
      </c>
      <c r="BZ55" s="266"/>
      <c r="CA55" s="266"/>
      <c r="CB55" s="267" t="n">
        <v>0.125</v>
      </c>
      <c r="CC55" s="267"/>
      <c r="CD55" s="267"/>
      <c r="CE55" s="267" t="n">
        <v>0.0833333333333333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552</v>
      </c>
      <c r="AW57" s="286" t="n">
        <v>13657</v>
      </c>
      <c r="AX57" s="111"/>
      <c r="AY57" s="308" t="n">
        <v>10.7895</v>
      </c>
      <c r="AZ57" s="311" t="n">
        <v>242.698125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</v>
      </c>
      <c r="C58" s="317"/>
      <c r="D58" s="317"/>
      <c r="E58" s="317"/>
      <c r="F58" s="318" t="n">
        <v>80</v>
      </c>
      <c r="G58" s="318"/>
      <c r="H58" s="318"/>
      <c r="I58" s="318"/>
      <c r="J58" s="42" t="n">
        <v>1.25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1059</v>
      </c>
      <c r="BE58" s="301"/>
      <c r="BF58" s="301"/>
      <c r="BG58" s="301"/>
      <c r="BH58" s="301"/>
      <c r="BI58" s="301" t="s">
        <v>1060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1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/>
      <c r="O60" s="328"/>
      <c r="P60" s="328"/>
      <c r="Q60" s="328"/>
      <c r="R60" s="328"/>
      <c r="S60" s="328"/>
      <c r="T60" s="328"/>
      <c r="U60" s="329"/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1061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1037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153</v>
      </c>
      <c r="L65" s="341"/>
      <c r="M65" s="341"/>
      <c r="N65" s="341"/>
      <c r="O65" s="322" t="s">
        <v>157</v>
      </c>
      <c r="P65" s="43" t="n">
        <v>96</v>
      </c>
      <c r="Q65" s="43"/>
      <c r="R65" s="43"/>
      <c r="S65" s="43"/>
      <c r="T65" s="43" t="n">
        <v>127</v>
      </c>
      <c r="U65" s="43"/>
      <c r="V65" s="43"/>
      <c r="W65" s="43"/>
      <c r="X65" s="342" t="s">
        <v>145</v>
      </c>
      <c r="Y65" s="343" t="n">
        <v>10</v>
      </c>
      <c r="Z65" s="343"/>
      <c r="AA65" s="343"/>
      <c r="AB65" s="343"/>
      <c r="AC65" s="344" t="s">
        <v>261</v>
      </c>
      <c r="AD65" s="342" t="s">
        <v>145</v>
      </c>
      <c r="AE65" s="345" t="n">
        <v>6000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30</v>
      </c>
      <c r="AW65" s="347"/>
      <c r="AX65" s="347"/>
      <c r="AY65" s="347"/>
      <c r="AZ65" s="348" t="n">
        <v>157</v>
      </c>
      <c r="BA65" s="348"/>
      <c r="BB65" s="348"/>
      <c r="BC65" s="348"/>
      <c r="BD65" s="349" t="n">
        <v>19.1082802547771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15</v>
      </c>
      <c r="AL66" s="350"/>
      <c r="AM66" s="350"/>
      <c r="AN66" s="350"/>
      <c r="AO66" s="350"/>
      <c r="AP66" s="351" t="n">
        <v>551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 t="s">
        <v>1038</v>
      </c>
      <c r="BY66" s="324"/>
      <c r="BZ66" s="324"/>
      <c r="CA66" s="324"/>
      <c r="CB66" s="324"/>
      <c r="CC66" s="324"/>
      <c r="CD66" s="324"/>
      <c r="CE66" s="324"/>
      <c r="CF66" s="325" t="n">
        <v>22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 t="s">
        <v>431</v>
      </c>
      <c r="BY67" s="328"/>
      <c r="BZ67" s="328"/>
      <c r="CA67" s="328"/>
      <c r="CB67" s="328"/>
      <c r="CC67" s="328"/>
      <c r="CD67" s="328"/>
      <c r="CE67" s="328"/>
      <c r="CF67" s="329" t="n">
        <v>8</v>
      </c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248</v>
      </c>
      <c r="Z68" s="354"/>
      <c r="AA68" s="354"/>
      <c r="AB68" s="354"/>
      <c r="AC68" s="355" t="s">
        <v>261</v>
      </c>
      <c r="AD68" s="353" t="s">
        <v>129</v>
      </c>
      <c r="AE68" s="356" t="n">
        <v>148800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111</v>
      </c>
      <c r="AL69" s="360"/>
      <c r="AM69" s="360"/>
      <c r="AN69" s="360"/>
      <c r="AO69" s="360"/>
      <c r="AP69" s="361" t="n">
        <v>4122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7</v>
      </c>
      <c r="BF72" s="372"/>
      <c r="BG72" s="372"/>
      <c r="BH72" s="372"/>
      <c r="BI72" s="373" t="s">
        <v>157</v>
      </c>
      <c r="BJ72" s="374" t="n">
        <v>211</v>
      </c>
      <c r="BK72" s="374"/>
      <c r="BL72" s="374"/>
      <c r="BM72" s="375" t="s">
        <v>261</v>
      </c>
      <c r="BN72" s="374" t="n">
        <v>258</v>
      </c>
      <c r="BO72" s="374"/>
      <c r="BP72" s="374"/>
      <c r="BQ72" s="375" t="s">
        <v>261</v>
      </c>
      <c r="BR72" s="376" t="s">
        <v>145</v>
      </c>
      <c r="BS72" s="377" t="n">
        <v>15</v>
      </c>
      <c r="BT72" s="377"/>
      <c r="BU72" s="377"/>
      <c r="BV72" s="377"/>
      <c r="BW72" s="378" t="s">
        <v>261</v>
      </c>
      <c r="BX72" s="376" t="s">
        <v>145</v>
      </c>
      <c r="BY72" s="379" t="n">
        <v>9000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26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24</v>
      </c>
      <c r="CF73" s="388"/>
      <c r="CG73" s="388"/>
      <c r="CH73" s="388"/>
      <c r="CI73" s="388"/>
      <c r="CJ73" s="389" t="n">
        <v>395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18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81</v>
      </c>
      <c r="BT74" s="398"/>
      <c r="BU74" s="398"/>
      <c r="BV74" s="398"/>
      <c r="BW74" s="399" t="s">
        <v>261</v>
      </c>
      <c r="BX74" s="397" t="s">
        <v>129</v>
      </c>
      <c r="BY74" s="398" t="n">
        <v>48600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109.062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-1.91544360902256</v>
      </c>
      <c r="P75" s="404"/>
      <c r="Q75" s="404"/>
      <c r="R75" s="404"/>
      <c r="S75" s="405" t="n">
        <f aca="false">BC47</f>
        <v>1871.809</v>
      </c>
      <c r="T75" s="405"/>
      <c r="U75" s="405"/>
      <c r="V75" s="405"/>
      <c r="W75" s="403" t="n">
        <f aca="false">K75*($G$73-10)</f>
        <v>1775.63909774436</v>
      </c>
      <c r="X75" s="403"/>
      <c r="Y75" s="403"/>
      <c r="Z75" s="403"/>
      <c r="AA75" s="477" t="n">
        <f aca="false">S75-W75</f>
        <v>96.169902255639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-458.717315789474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89</v>
      </c>
      <c r="CF75" s="381"/>
      <c r="CG75" s="381"/>
      <c r="CH75" s="381"/>
      <c r="CI75" s="381"/>
      <c r="CJ75" s="410" t="n">
        <v>1608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338.615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-70.2135229202037</v>
      </c>
      <c r="P76" s="414"/>
      <c r="Q76" s="414"/>
      <c r="R76" s="414"/>
      <c r="S76" s="415" t="n">
        <f aca="false">G14</f>
        <v>10387.099</v>
      </c>
      <c r="T76" s="415"/>
      <c r="U76" s="415"/>
      <c r="V76" s="415"/>
      <c r="W76" s="413" t="n">
        <f aca="false">K76*$G$73</f>
        <v>10629.5415959253</v>
      </c>
      <c r="X76" s="413"/>
      <c r="Y76" s="413"/>
      <c r="Z76" s="413"/>
      <c r="AA76" s="478" t="n">
        <f aca="false">S76-W76</f>
        <v>-242.442595925297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-2286.58521052632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1062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1063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52.9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-89.2052631578947</v>
      </c>
      <c r="P77" s="424"/>
      <c r="Q77" s="424"/>
      <c r="R77" s="424"/>
      <c r="S77" s="425" t="n">
        <f aca="false">I41</f>
        <v>3914</v>
      </c>
      <c r="T77" s="425"/>
      <c r="U77" s="425"/>
      <c r="V77" s="425"/>
      <c r="W77" s="336" t="n">
        <f aca="false">K77*$G$73</f>
        <v>3694.73684210526</v>
      </c>
      <c r="X77" s="336"/>
      <c r="Y77" s="336"/>
      <c r="Z77" s="336"/>
      <c r="AA77" s="479" t="n">
        <f aca="false">S77-W77</f>
        <v>219.263157894737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-491.263157894737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K25" activeCellId="0" sqref="AK2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9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6</v>
      </c>
      <c r="AI2" s="29"/>
      <c r="AJ2" s="30" t="s">
        <v>120</v>
      </c>
      <c r="AM2" s="29" t="n">
        <v>3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27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172.818</v>
      </c>
      <c r="E4" s="41"/>
      <c r="F4" s="41"/>
      <c r="G4" s="42" t="n">
        <v>5207.991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1041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417</v>
      </c>
      <c r="AM4" s="49"/>
      <c r="AN4" s="49"/>
      <c r="AO4" s="50" t="n">
        <v>0.0138888888888889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37592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12803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9</v>
      </c>
      <c r="L5" s="55"/>
      <c r="M5" s="55"/>
      <c r="N5" s="44"/>
      <c r="O5" s="44"/>
      <c r="P5" s="56" t="s">
        <v>1064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49</v>
      </c>
      <c r="AC5" s="57"/>
      <c r="AD5" s="58" t="s">
        <v>147</v>
      </c>
      <c r="AE5" s="58"/>
      <c r="AF5" s="59" t="s">
        <v>148</v>
      </c>
      <c r="AG5" s="59"/>
      <c r="AH5" s="59"/>
      <c r="AI5" s="59"/>
      <c r="AJ5" s="60" t="n">
        <v>51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SUM('1日:27日'!ax4)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SUM('1日:27日'!bf4)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SUM('1日:27日'!bo4)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SUM('1日:27日'!bw4)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1065</v>
      </c>
      <c r="AG6" s="65"/>
      <c r="AH6" s="65"/>
      <c r="AI6" s="65"/>
      <c r="AJ6" s="66" t="n">
        <v>6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356</v>
      </c>
      <c r="AG7" s="65"/>
      <c r="AH7" s="65"/>
      <c r="AI7" s="65"/>
      <c r="AJ7" s="66" t="n">
        <v>3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1066</v>
      </c>
      <c r="AG8" s="436"/>
      <c r="AH8" s="436"/>
      <c r="AI8" s="436"/>
      <c r="AJ8" s="86" t="n">
        <v>6</v>
      </c>
      <c r="AK8" s="86"/>
      <c r="AL8" s="87" t="n">
        <v>49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564</v>
      </c>
      <c r="BE8" s="90"/>
      <c r="BF8" s="90"/>
      <c r="BG8" s="90"/>
      <c r="BH8" s="91"/>
      <c r="BI8" s="92" t="n">
        <v>11489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 t="s">
        <v>1067</v>
      </c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192.37</v>
      </c>
      <c r="E9" s="42"/>
      <c r="F9" s="42"/>
      <c r="G9" s="42" t="n">
        <v>5544.296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1041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371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9</v>
      </c>
      <c r="M10" s="102"/>
      <c r="N10" s="44"/>
      <c r="O10" s="44"/>
      <c r="P10" s="56" t="s">
        <v>1064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17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1068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329</v>
      </c>
      <c r="BE11" s="90"/>
      <c r="BF11" s="90"/>
      <c r="BG11" s="90"/>
      <c r="BH11" s="91"/>
      <c r="BI11" s="92" t="n">
        <v>9129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 t="s">
        <v>1069</v>
      </c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BW12" s="30" t="s">
        <v>1070</v>
      </c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9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17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365.188</v>
      </c>
      <c r="E14" s="113"/>
      <c r="F14" s="73" t="s">
        <v>173</v>
      </c>
      <c r="G14" s="113" t="n">
        <v>10752.287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30992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460516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401</v>
      </c>
      <c r="AN14" s="275"/>
      <c r="AO14" s="122" t="s">
        <v>157</v>
      </c>
      <c r="AP14" s="123" t="s">
        <v>179</v>
      </c>
      <c r="AQ14" s="123"/>
      <c r="AR14" s="124" t="n">
        <v>91.0693266832918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367</v>
      </c>
      <c r="BE14" s="90"/>
      <c r="BF14" s="90"/>
      <c r="BG14" s="90"/>
      <c r="BH14" s="91"/>
      <c r="BI14" s="92" t="n">
        <v>18700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8</v>
      </c>
      <c r="AI16" s="133"/>
      <c r="AJ16" s="133"/>
      <c r="AK16" s="133"/>
      <c r="AL16" s="336" t="n">
        <v>256.2</v>
      </c>
      <c r="AM16" s="336"/>
      <c r="AN16" s="336"/>
      <c r="AO16" s="336"/>
      <c r="AP16" s="135" t="n">
        <v>6829.5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60</v>
      </c>
      <c r="BE17" s="90"/>
      <c r="BF17" s="90"/>
      <c r="BG17" s="90"/>
      <c r="BH17" s="91"/>
      <c r="BI17" s="92" t="n">
        <v>656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1.44</v>
      </c>
      <c r="AI18" s="140"/>
      <c r="AJ18" s="140"/>
      <c r="AK18" s="140"/>
      <c r="AL18" s="141" t="n">
        <v>108.988</v>
      </c>
      <c r="AM18" s="141"/>
      <c r="AN18" s="141"/>
      <c r="AO18" s="141"/>
      <c r="AP18" s="135" t="n">
        <v>3922.787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22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2</v>
      </c>
      <c r="AC19" s="150"/>
      <c r="AD19" s="149" t="s">
        <v>193</v>
      </c>
      <c r="AE19" s="149"/>
      <c r="AF19" s="150" t="n">
        <v>10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70</v>
      </c>
      <c r="AO19" s="150"/>
      <c r="AP19" s="440" t="s">
        <v>174</v>
      </c>
      <c r="AQ19" s="440"/>
      <c r="AR19" s="441" t="n">
        <v>83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1373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9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57.708</v>
      </c>
      <c r="AY22" s="166"/>
      <c r="AZ22" s="166"/>
      <c r="BA22" s="167" t="n">
        <v>520.217</v>
      </c>
      <c r="BB22" s="167"/>
      <c r="BC22" s="167"/>
      <c r="BD22" s="167"/>
      <c r="BE22" s="95" t="s">
        <v>164</v>
      </c>
      <c r="BF22" s="95"/>
      <c r="BG22" s="95"/>
      <c r="BH22" s="168" t="n">
        <v>1</v>
      </c>
      <c r="BI22" s="168"/>
      <c r="BJ22" s="169" t="s">
        <v>1021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74</v>
      </c>
      <c r="CG22" s="168"/>
      <c r="CH22" s="168"/>
      <c r="CI22" s="170" t="n">
        <v>0.0694444444444445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16.5</v>
      </c>
      <c r="G23" s="172"/>
      <c r="H23" s="172"/>
      <c r="I23" s="42" t="n">
        <v>1215.4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2</v>
      </c>
      <c r="Q23" s="173"/>
      <c r="R23" s="174"/>
      <c r="S23" s="174"/>
      <c r="T23" s="174"/>
      <c r="U23" s="174"/>
      <c r="V23" s="174"/>
      <c r="W23" s="174"/>
      <c r="X23" s="174"/>
      <c r="Y23" s="178"/>
      <c r="Z23" s="174"/>
      <c r="AA23" s="174"/>
      <c r="AB23" s="174"/>
      <c r="AC23" s="174"/>
      <c r="AD23" s="174"/>
      <c r="AE23" s="176" t="s">
        <v>206</v>
      </c>
      <c r="AF23" s="177"/>
      <c r="AG23" s="175"/>
      <c r="AH23" s="176"/>
      <c r="AI23" s="176"/>
      <c r="AJ23" s="176"/>
      <c r="AK23" s="176"/>
      <c r="AL23" s="176"/>
      <c r="AM23" s="176"/>
      <c r="AN23" s="177"/>
      <c r="AO23" s="179" t="n">
        <v>0.7222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9</v>
      </c>
      <c r="BG23" s="58"/>
      <c r="BH23" s="168"/>
      <c r="BI23" s="168"/>
      <c r="BJ23" s="180" t="s">
        <v>1071</v>
      </c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58" t="s">
        <v>147</v>
      </c>
      <c r="BY23" s="58"/>
      <c r="BZ23" s="59" t="s">
        <v>601</v>
      </c>
      <c r="CA23" s="59"/>
      <c r="CB23" s="59"/>
      <c r="CC23" s="59"/>
      <c r="CD23" s="60" t="n">
        <v>3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1072</v>
      </c>
      <c r="R24" s="183"/>
      <c r="S24" s="184"/>
      <c r="T24" s="183"/>
      <c r="U24" s="183"/>
      <c r="V24" s="184"/>
      <c r="W24" s="183"/>
      <c r="X24" s="183"/>
      <c r="Y24" s="185"/>
      <c r="Z24" s="183"/>
      <c r="AA24" s="183"/>
      <c r="AB24" s="183"/>
      <c r="AC24" s="184"/>
      <c r="AD24" s="183"/>
      <c r="AE24" s="183" t="s">
        <v>208</v>
      </c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/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 t="s">
        <v>1073</v>
      </c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9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/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 t="s">
        <v>224</v>
      </c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4403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57887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67.198</v>
      </c>
      <c r="CI27" s="202"/>
      <c r="CJ27" s="203" t="s">
        <v>215</v>
      </c>
      <c r="CK27" s="203"/>
      <c r="CL27" s="123" t="n">
        <v>85.9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/>
      <c r="R28" s="210"/>
      <c r="S28" s="183"/>
      <c r="T28" s="183"/>
      <c r="U28" s="210"/>
      <c r="V28" s="183"/>
      <c r="W28" s="210"/>
      <c r="X28" s="183"/>
      <c r="Y28" s="185"/>
      <c r="Z28" s="210"/>
      <c r="AA28" s="210"/>
      <c r="AB28" s="210"/>
      <c r="AC28" s="183"/>
      <c r="AD28" s="210"/>
      <c r="AE28" s="210" t="s">
        <v>216</v>
      </c>
      <c r="AF28" s="210" t="s">
        <v>226</v>
      </c>
      <c r="AG28" s="185"/>
      <c r="AH28" s="210"/>
      <c r="AI28" s="210"/>
      <c r="AJ28" s="183"/>
      <c r="AK28" s="210"/>
      <c r="AL28" s="183"/>
      <c r="AM28" s="210" t="s">
        <v>836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59" t="s">
        <v>523</v>
      </c>
      <c r="CA28" s="59"/>
      <c r="CB28" s="59"/>
      <c r="CC28" s="59"/>
      <c r="CD28" s="60" t="n">
        <v>2</v>
      </c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0</v>
      </c>
      <c r="G29" s="172"/>
      <c r="H29" s="172"/>
      <c r="I29" s="42" t="n">
        <v>1776.5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0</v>
      </c>
      <c r="Q29" s="229"/>
      <c r="R29" s="230"/>
      <c r="S29" s="230"/>
      <c r="T29" s="230"/>
      <c r="U29" s="230"/>
      <c r="V29" s="230"/>
      <c r="W29" s="230"/>
      <c r="X29" s="231"/>
      <c r="Y29" s="229"/>
      <c r="Z29" s="230"/>
      <c r="AA29" s="230"/>
      <c r="AB29" s="230"/>
      <c r="AC29" s="230"/>
      <c r="AD29" s="230"/>
      <c r="AE29" s="230"/>
      <c r="AF29" s="230"/>
      <c r="AG29" s="229"/>
      <c r="AH29" s="230"/>
      <c r="AI29" s="230"/>
      <c r="AJ29" s="230"/>
      <c r="AK29" s="230"/>
      <c r="AL29" s="230"/>
      <c r="AM29" s="230"/>
      <c r="AN29" s="230"/>
      <c r="AO29" s="179" t="n">
        <v>1.0104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65" t="s">
        <v>1074</v>
      </c>
      <c r="CA29" s="65"/>
      <c r="CB29" s="65"/>
      <c r="CC29" s="65"/>
      <c r="CD29" s="66" t="n">
        <v>1</v>
      </c>
      <c r="CE29" s="66"/>
      <c r="CF29" s="218" t="n">
        <v>57.708</v>
      </c>
      <c r="CG29" s="218"/>
      <c r="CH29" s="218"/>
      <c r="CI29" s="218"/>
      <c r="CJ29" s="219" t="n">
        <v>441.303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62</v>
      </c>
      <c r="M30" s="181"/>
      <c r="N30" s="181"/>
      <c r="O30" s="44"/>
      <c r="P30" s="44"/>
      <c r="Q30" s="187" t="s">
        <v>1075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183"/>
      <c r="AE30" s="183"/>
      <c r="AF30" s="186"/>
      <c r="AG30" s="187" t="s">
        <v>233</v>
      </c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10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/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/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/>
      <c r="R34" s="210"/>
      <c r="S34" s="210"/>
      <c r="T34" s="210"/>
      <c r="U34" s="210"/>
      <c r="V34" s="210"/>
      <c r="W34" s="210"/>
      <c r="X34" s="224"/>
      <c r="Y34" s="209"/>
      <c r="Z34" s="210"/>
      <c r="AA34" s="210"/>
      <c r="AB34" s="210"/>
      <c r="AC34" s="210"/>
      <c r="AD34" s="210"/>
      <c r="AE34" s="210"/>
      <c r="AF34" s="224"/>
      <c r="AG34" s="209"/>
      <c r="AH34" s="210"/>
      <c r="AI34" s="210"/>
      <c r="AJ34" s="210"/>
      <c r="AK34" s="210"/>
      <c r="AL34" s="210"/>
      <c r="AM34" s="183"/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10.3</v>
      </c>
      <c r="G35" s="172"/>
      <c r="H35" s="172"/>
      <c r="I35" s="42" t="n">
        <v>949.1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2</v>
      </c>
      <c r="Q35" s="229"/>
      <c r="R35" s="230"/>
      <c r="S35" s="230"/>
      <c r="T35" s="230"/>
      <c r="U35" s="230"/>
      <c r="V35" s="230"/>
      <c r="W35" s="230"/>
      <c r="X35" s="230"/>
      <c r="Y35" s="229"/>
      <c r="Z35" s="230"/>
      <c r="AA35" s="230"/>
      <c r="AB35" s="230"/>
      <c r="AC35" s="230"/>
      <c r="AD35" s="216" t="s">
        <v>206</v>
      </c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0.6806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71.252</v>
      </c>
      <c r="BA35" s="42"/>
      <c r="BB35" s="42"/>
      <c r="BC35" s="42" t="n">
        <v>1943.061</v>
      </c>
      <c r="BD35" s="42"/>
      <c r="BE35" s="42"/>
      <c r="BF35" s="232" t="s">
        <v>231</v>
      </c>
      <c r="BG35" s="232"/>
      <c r="BH35" s="232"/>
      <c r="BI35" s="168" t="n">
        <v>4</v>
      </c>
      <c r="BJ35" s="168" t="n">
        <v>2</v>
      </c>
      <c r="BK35" s="458" t="s">
        <v>376</v>
      </c>
      <c r="BL35" s="486"/>
      <c r="BM35" s="486"/>
      <c r="BN35" s="486"/>
      <c r="BO35" s="459" t="s">
        <v>206</v>
      </c>
      <c r="BP35" s="216"/>
      <c r="BQ35" s="486"/>
      <c r="BR35" s="486"/>
      <c r="BS35" s="487"/>
      <c r="BT35" s="486"/>
      <c r="BU35" s="486"/>
      <c r="BV35" s="216"/>
      <c r="BW35" s="459" t="s">
        <v>206</v>
      </c>
      <c r="BX35" s="486"/>
      <c r="BY35" s="486"/>
      <c r="BZ35" s="476" t="s">
        <v>206</v>
      </c>
      <c r="CA35" s="487"/>
      <c r="CB35" s="486"/>
      <c r="CC35" s="459" t="s">
        <v>206</v>
      </c>
      <c r="CD35" s="459" t="s">
        <v>376</v>
      </c>
      <c r="CE35" s="216"/>
      <c r="CF35" s="486"/>
      <c r="CG35" s="486"/>
      <c r="CH35" s="489"/>
      <c r="CI35" s="179" t="n">
        <v>0.26875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1076</v>
      </c>
      <c r="R36" s="183"/>
      <c r="S36" s="183"/>
      <c r="T36" s="183"/>
      <c r="U36" s="183"/>
      <c r="V36" s="183"/>
      <c r="W36" s="238"/>
      <c r="X36" s="186"/>
      <c r="Y36" s="185"/>
      <c r="Z36" s="183"/>
      <c r="AA36" s="183"/>
      <c r="AB36" s="183"/>
      <c r="AC36" s="183"/>
      <c r="AD36" s="184" t="s">
        <v>208</v>
      </c>
      <c r="AE36" s="183"/>
      <c r="AF36" s="186"/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45</v>
      </c>
      <c r="BG36" s="240"/>
      <c r="BH36" s="240"/>
      <c r="BI36" s="168"/>
      <c r="BJ36" s="168"/>
      <c r="BK36" s="456" t="s">
        <v>1077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 t="s">
        <v>1078</v>
      </c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1079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239" t="s">
        <v>1080</v>
      </c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/>
      <c r="R38" s="183"/>
      <c r="S38" s="183"/>
      <c r="T38" s="183"/>
      <c r="U38" s="183"/>
      <c r="V38" s="183"/>
      <c r="W38" s="183"/>
      <c r="X38" s="186"/>
      <c r="Y38" s="185"/>
      <c r="Z38" s="183"/>
      <c r="AA38" s="183"/>
      <c r="AB38" s="183"/>
      <c r="AC38" s="183"/>
      <c r="AD38" s="183" t="s">
        <v>1073</v>
      </c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183"/>
      <c r="BO38" s="239" t="s">
        <v>609</v>
      </c>
      <c r="BP38" s="183"/>
      <c r="BQ38" s="183"/>
      <c r="BR38" s="183"/>
      <c r="BS38" s="185"/>
      <c r="BT38" s="183"/>
      <c r="BU38" s="183"/>
      <c r="BV38" s="183"/>
      <c r="BW38" s="183" t="s">
        <v>383</v>
      </c>
      <c r="BX38" s="183"/>
      <c r="BY38" s="183"/>
      <c r="BZ38" s="186"/>
      <c r="CA38" s="185"/>
      <c r="CB38" s="183"/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/>
      <c r="R39" s="183"/>
      <c r="S39" s="183"/>
      <c r="T39" s="183"/>
      <c r="U39" s="183"/>
      <c r="V39" s="183"/>
      <c r="W39" s="183"/>
      <c r="X39" s="186"/>
      <c r="Y39" s="185"/>
      <c r="Z39" s="183"/>
      <c r="AA39" s="183"/>
      <c r="AB39" s="183"/>
      <c r="AC39" s="183"/>
      <c r="AD39" s="183" t="s">
        <v>224</v>
      </c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385</v>
      </c>
      <c r="BL39" s="183"/>
      <c r="BM39" s="183"/>
      <c r="BN39" s="183"/>
      <c r="BO39" s="239" t="s">
        <v>614</v>
      </c>
      <c r="BP39" s="183"/>
      <c r="BQ39" s="183"/>
      <c r="BR39" s="183"/>
      <c r="BS39" s="185"/>
      <c r="BT39" s="183"/>
      <c r="BU39" s="183"/>
      <c r="BV39" s="183"/>
      <c r="BW39" s="239" t="s">
        <v>614</v>
      </c>
      <c r="BX39" s="183"/>
      <c r="BY39" s="183"/>
      <c r="BZ39" s="186" t="s">
        <v>680</v>
      </c>
      <c r="CA39" s="185"/>
      <c r="CB39" s="183"/>
      <c r="CC39" s="239" t="s">
        <v>645</v>
      </c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/>
      <c r="R40" s="210"/>
      <c r="S40" s="210"/>
      <c r="T40" s="210"/>
      <c r="U40" s="183"/>
      <c r="V40" s="210"/>
      <c r="W40" s="210"/>
      <c r="X40" s="224"/>
      <c r="Y40" s="209"/>
      <c r="Z40" s="210"/>
      <c r="AA40" s="210"/>
      <c r="AB40" s="183"/>
      <c r="AC40" s="210"/>
      <c r="AD40" s="210" t="s">
        <v>237</v>
      </c>
      <c r="AE40" s="210" t="s">
        <v>1081</v>
      </c>
      <c r="AF40" s="183"/>
      <c r="AG40" s="209"/>
      <c r="AH40" s="210"/>
      <c r="AI40" s="210"/>
      <c r="AJ40" s="183"/>
      <c r="AK40" s="210"/>
      <c r="AL40" s="210"/>
      <c r="AM40" s="210" t="s">
        <v>1081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80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65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s">
        <v>1082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26.8</v>
      </c>
      <c r="G41" s="247"/>
      <c r="H41" s="247"/>
      <c r="I41" s="247" t="n">
        <v>3941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42000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11449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1083</v>
      </c>
      <c r="K43" s="265"/>
      <c r="L43" s="265"/>
      <c r="M43" s="265"/>
      <c r="N43" s="265"/>
      <c r="O43" s="265" t="s">
        <v>1084</v>
      </c>
      <c r="P43" s="265"/>
      <c r="Q43" s="265"/>
      <c r="R43" s="265"/>
      <c r="S43" s="265"/>
      <c r="T43" s="265"/>
      <c r="U43" s="266" t="n">
        <v>18</v>
      </c>
      <c r="V43" s="266"/>
      <c r="W43" s="266"/>
      <c r="X43" s="266"/>
      <c r="Y43" s="266" t="n">
        <v>0</v>
      </c>
      <c r="Z43" s="266"/>
      <c r="AA43" s="266"/>
      <c r="AB43" s="266" t="n">
        <v>0</v>
      </c>
      <c r="AC43" s="266"/>
      <c r="AD43" s="266"/>
      <c r="AE43" s="266" t="n">
        <v>1</v>
      </c>
      <c r="AF43" s="266"/>
      <c r="AG43" s="266"/>
      <c r="AH43" s="267" t="n">
        <v>0.0138888888888889</v>
      </c>
      <c r="AI43" s="267"/>
      <c r="AJ43" s="267"/>
      <c r="AK43" s="267" t="n">
        <v>0.604166666666667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1085</v>
      </c>
      <c r="K45" s="265"/>
      <c r="L45" s="265"/>
      <c r="M45" s="265"/>
      <c r="N45" s="265"/>
      <c r="O45" s="265" t="s">
        <v>1086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4</v>
      </c>
      <c r="AC45" s="266"/>
      <c r="AD45" s="266"/>
      <c r="AE45" s="266" t="n">
        <v>0</v>
      </c>
      <c r="AF45" s="266"/>
      <c r="AG45" s="266"/>
      <c r="AH45" s="267" t="n">
        <v>0.0694444444444445</v>
      </c>
      <c r="AI45" s="267"/>
      <c r="AJ45" s="267"/>
      <c r="AK45" s="267" t="n">
        <v>0.5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45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71.252</v>
      </c>
      <c r="BA47" s="270"/>
      <c r="BB47" s="270"/>
      <c r="BC47" s="271" t="n">
        <v>1943.061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1800</v>
      </c>
      <c r="BL47" s="273"/>
      <c r="BM47" s="273"/>
      <c r="BN47" s="274" t="s">
        <v>166</v>
      </c>
      <c r="BO47" s="275" t="s">
        <v>129</v>
      </c>
      <c r="BP47" s="275"/>
      <c r="BQ47" s="196" t="n">
        <v>11818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1125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1087</v>
      </c>
      <c r="K49" s="283"/>
      <c r="L49" s="283"/>
      <c r="M49" s="283"/>
      <c r="N49" s="283"/>
      <c r="O49" s="284" t="s">
        <v>1088</v>
      </c>
      <c r="P49" s="284"/>
      <c r="Q49" s="284"/>
      <c r="R49" s="284"/>
      <c r="S49" s="284"/>
      <c r="T49" s="284"/>
      <c r="U49" s="285" t="n">
        <v>43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1256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1089</v>
      </c>
      <c r="BE52" s="301"/>
      <c r="BF52" s="301"/>
      <c r="BG52" s="301"/>
      <c r="BH52" s="301"/>
      <c r="BI52" s="301" t="s">
        <v>1090</v>
      </c>
      <c r="BJ52" s="301"/>
      <c r="BK52" s="301"/>
      <c r="BL52" s="301"/>
      <c r="BM52" s="301"/>
      <c r="BN52" s="301"/>
      <c r="BO52" s="266" t="n">
        <v>43</v>
      </c>
      <c r="BP52" s="266"/>
      <c r="BQ52" s="266"/>
      <c r="BR52" s="266"/>
      <c r="BS52" s="266" t="n">
        <v>7</v>
      </c>
      <c r="BT52" s="266"/>
      <c r="BU52" s="266"/>
      <c r="BV52" s="266" t="n">
        <v>5</v>
      </c>
      <c r="BW52" s="266"/>
      <c r="BX52" s="266"/>
      <c r="BY52" s="266" t="n">
        <v>2</v>
      </c>
      <c r="BZ52" s="266"/>
      <c r="CA52" s="266"/>
      <c r="CB52" s="267" t="n">
        <v>0.173611111111111</v>
      </c>
      <c r="CC52" s="267"/>
      <c r="CD52" s="267"/>
      <c r="CE52" s="267" t="n">
        <v>0.1875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978</v>
      </c>
      <c r="AO54" s="306"/>
      <c r="AP54" s="306"/>
      <c r="AQ54" s="306"/>
      <c r="AR54" s="306"/>
      <c r="AS54" s="306"/>
      <c r="AT54" s="307"/>
      <c r="AV54" s="308" t="n">
        <v>2763</v>
      </c>
      <c r="AW54" s="309" t="n">
        <v>62655</v>
      </c>
      <c r="AX54" s="310"/>
      <c r="AY54" s="308" t="n">
        <v>67.480625</v>
      </c>
      <c r="AZ54" s="311" t="n">
        <v>1206.781875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1091</v>
      </c>
      <c r="BE55" s="301"/>
      <c r="BF55" s="301"/>
      <c r="BG55" s="301"/>
      <c r="BH55" s="301"/>
      <c r="BI55" s="301" t="s">
        <v>1092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1</v>
      </c>
      <c r="BW55" s="266"/>
      <c r="BX55" s="266"/>
      <c r="BY55" s="266" t="n">
        <v>1</v>
      </c>
      <c r="BZ55" s="266"/>
      <c r="CA55" s="266"/>
      <c r="CB55" s="267" t="n">
        <v>0.0486111111111111</v>
      </c>
      <c r="CC55" s="267"/>
      <c r="CD55" s="267"/>
      <c r="CE55" s="267" t="n">
        <v>0.104166666666667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694</v>
      </c>
      <c r="AW57" s="286" t="n">
        <v>14351</v>
      </c>
      <c r="AX57" s="111"/>
      <c r="AY57" s="308" t="n">
        <v>12.688</v>
      </c>
      <c r="AZ57" s="311" t="n">
        <v>255.386125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6</v>
      </c>
      <c r="C58" s="317"/>
      <c r="D58" s="317"/>
      <c r="E58" s="317"/>
      <c r="F58" s="318" t="n">
        <v>57</v>
      </c>
      <c r="G58" s="318"/>
      <c r="H58" s="318"/>
      <c r="I58" s="318"/>
      <c r="J58" s="42" t="n">
        <v>10.5263157894737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1093</v>
      </c>
      <c r="BE58" s="301"/>
      <c r="BF58" s="301"/>
      <c r="BG58" s="301"/>
      <c r="BH58" s="301"/>
      <c r="BI58" s="301" t="s">
        <v>1094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1</v>
      </c>
      <c r="V59" s="324"/>
      <c r="W59" s="324"/>
      <c r="X59" s="324"/>
      <c r="Y59" s="324"/>
      <c r="Z59" s="324"/>
      <c r="AA59" s="324"/>
      <c r="AB59" s="324"/>
      <c r="AC59" s="326"/>
      <c r="AD59" s="324" t="s">
        <v>277</v>
      </c>
      <c r="AE59" s="324"/>
      <c r="AF59" s="324"/>
      <c r="AG59" s="324"/>
      <c r="AH59" s="324"/>
      <c r="AI59" s="324"/>
      <c r="AJ59" s="324"/>
      <c r="AK59" s="324"/>
      <c r="AL59" s="325" t="n">
        <v>2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/>
      <c r="O60" s="328"/>
      <c r="P60" s="328"/>
      <c r="Q60" s="328"/>
      <c r="R60" s="328"/>
      <c r="S60" s="328"/>
      <c r="T60" s="328"/>
      <c r="U60" s="329"/>
      <c r="V60" s="328"/>
      <c r="W60" s="328"/>
      <c r="X60" s="328"/>
      <c r="Y60" s="328"/>
      <c r="Z60" s="328"/>
      <c r="AA60" s="328"/>
      <c r="AB60" s="328"/>
      <c r="AC60" s="330"/>
      <c r="AD60" s="328" t="s">
        <v>405</v>
      </c>
      <c r="AE60" s="328"/>
      <c r="AF60" s="328"/>
      <c r="AG60" s="328"/>
      <c r="AH60" s="328"/>
      <c r="AI60" s="328"/>
      <c r="AJ60" s="328"/>
      <c r="AK60" s="328"/>
      <c r="AL60" s="329" t="n">
        <v>2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 t="s">
        <v>1095</v>
      </c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1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 t="s">
        <v>351</v>
      </c>
      <c r="AE61" s="328"/>
      <c r="AF61" s="328"/>
      <c r="AG61" s="328"/>
      <c r="AH61" s="328"/>
      <c r="AI61" s="328"/>
      <c r="AJ61" s="328"/>
      <c r="AK61" s="328"/>
      <c r="AL61" s="329" t="n">
        <v>1</v>
      </c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1096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160</v>
      </c>
      <c r="L65" s="341"/>
      <c r="M65" s="341"/>
      <c r="N65" s="341"/>
      <c r="O65" s="322" t="s">
        <v>157</v>
      </c>
      <c r="P65" s="43" t="n">
        <v>72</v>
      </c>
      <c r="Q65" s="43"/>
      <c r="R65" s="43"/>
      <c r="S65" s="43"/>
      <c r="T65" s="43" t="n">
        <v>95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14</v>
      </c>
      <c r="AW65" s="347"/>
      <c r="AX65" s="347"/>
      <c r="AY65" s="347"/>
      <c r="AZ65" s="348" t="n">
        <v>109</v>
      </c>
      <c r="BA65" s="348"/>
      <c r="BB65" s="348"/>
      <c r="BC65" s="348"/>
      <c r="BD65" s="349" t="n">
        <v>12.8440366972477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18</v>
      </c>
      <c r="AL66" s="350"/>
      <c r="AM66" s="350"/>
      <c r="AN66" s="350"/>
      <c r="AO66" s="350"/>
      <c r="AP66" s="351" t="n">
        <v>569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597</v>
      </c>
      <c r="BI66" s="324"/>
      <c r="BJ66" s="324"/>
      <c r="BK66" s="324"/>
      <c r="BL66" s="324"/>
      <c r="BM66" s="324"/>
      <c r="BN66" s="324"/>
      <c r="BO66" s="325" t="n">
        <v>4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431</v>
      </c>
      <c r="BY66" s="324"/>
      <c r="BZ66" s="324"/>
      <c r="CA66" s="324"/>
      <c r="CB66" s="324"/>
      <c r="CC66" s="324"/>
      <c r="CD66" s="324"/>
      <c r="CE66" s="324"/>
      <c r="CF66" s="325" t="n">
        <v>4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 t="s">
        <v>428</v>
      </c>
      <c r="BI67" s="328"/>
      <c r="BJ67" s="328"/>
      <c r="BK67" s="328"/>
      <c r="BL67" s="328"/>
      <c r="BM67" s="328"/>
      <c r="BN67" s="328"/>
      <c r="BO67" s="329" t="n">
        <v>3</v>
      </c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259</v>
      </c>
      <c r="Z68" s="354"/>
      <c r="AA68" s="354"/>
      <c r="AB68" s="354"/>
      <c r="AC68" s="355" t="s">
        <v>261</v>
      </c>
      <c r="AD68" s="353" t="s">
        <v>129</v>
      </c>
      <c r="AE68" s="356" t="n">
        <v>155400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 t="s">
        <v>348</v>
      </c>
      <c r="BI68" s="328"/>
      <c r="BJ68" s="328"/>
      <c r="BK68" s="328"/>
      <c r="BL68" s="328"/>
      <c r="BM68" s="328"/>
      <c r="BN68" s="328"/>
      <c r="BO68" s="329" t="n">
        <v>2</v>
      </c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41</v>
      </c>
      <c r="AL69" s="360"/>
      <c r="AM69" s="360"/>
      <c r="AN69" s="360"/>
      <c r="AO69" s="360"/>
      <c r="AP69" s="361" t="n">
        <v>4163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 t="s">
        <v>430</v>
      </c>
      <c r="BI69" s="328"/>
      <c r="BJ69" s="328"/>
      <c r="BK69" s="328"/>
      <c r="BL69" s="328"/>
      <c r="BM69" s="328"/>
      <c r="BN69" s="328"/>
      <c r="BO69" s="329" t="n">
        <v>1</v>
      </c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7</v>
      </c>
      <c r="BB72" s="370"/>
      <c r="BC72" s="370"/>
      <c r="BD72" s="371" t="s">
        <v>157</v>
      </c>
      <c r="BE72" s="372" t="n">
        <v>14</v>
      </c>
      <c r="BF72" s="372"/>
      <c r="BG72" s="372"/>
      <c r="BH72" s="372"/>
      <c r="BI72" s="373" t="s">
        <v>157</v>
      </c>
      <c r="BJ72" s="374" t="n">
        <v>196</v>
      </c>
      <c r="BK72" s="374"/>
      <c r="BL72" s="374"/>
      <c r="BM72" s="375" t="s">
        <v>261</v>
      </c>
      <c r="BN72" s="374" t="n">
        <v>245</v>
      </c>
      <c r="BO72" s="374"/>
      <c r="BP72" s="374"/>
      <c r="BQ72" s="375" t="s">
        <v>261</v>
      </c>
      <c r="BR72" s="376" t="s">
        <v>145</v>
      </c>
      <c r="BS72" s="377" t="n">
        <v>11</v>
      </c>
      <c r="BT72" s="377"/>
      <c r="BU72" s="377"/>
      <c r="BV72" s="377"/>
      <c r="BW72" s="378" t="s">
        <v>261</v>
      </c>
      <c r="BX72" s="376" t="s">
        <v>145</v>
      </c>
      <c r="BY72" s="379" t="n">
        <v>6600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27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13</v>
      </c>
      <c r="CF73" s="388"/>
      <c r="CG73" s="388"/>
      <c r="CH73" s="388"/>
      <c r="CI73" s="388"/>
      <c r="CJ73" s="389" t="n">
        <v>408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92</v>
      </c>
      <c r="BT74" s="398"/>
      <c r="BU74" s="398"/>
      <c r="BV74" s="398"/>
      <c r="BW74" s="399" t="s">
        <v>261</v>
      </c>
      <c r="BX74" s="397" t="s">
        <v>129</v>
      </c>
      <c r="BY74" s="398" t="n">
        <v>55200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71.252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-39.7254436090226</v>
      </c>
      <c r="P75" s="404"/>
      <c r="Q75" s="404"/>
      <c r="R75" s="404"/>
      <c r="S75" s="405" t="n">
        <f aca="false">BC47</f>
        <v>1943.061</v>
      </c>
      <c r="T75" s="405"/>
      <c r="U75" s="405"/>
      <c r="V75" s="405"/>
      <c r="W75" s="403" t="n">
        <f aca="false">K75*($G$73-10)</f>
        <v>1886.61654135338</v>
      </c>
      <c r="X75" s="403"/>
      <c r="Y75" s="403"/>
      <c r="Z75" s="403"/>
      <c r="AA75" s="477" t="n">
        <f aca="false">S75-W75</f>
        <v>56.4444586466163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-387.465315789474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96</v>
      </c>
      <c r="CF75" s="381"/>
      <c r="CG75" s="381"/>
      <c r="CH75" s="381"/>
      <c r="CI75" s="381"/>
      <c r="CJ75" s="410" t="n">
        <v>1704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365.188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-43.6405229202038</v>
      </c>
      <c r="P76" s="414"/>
      <c r="Q76" s="414"/>
      <c r="R76" s="414"/>
      <c r="S76" s="415" t="n">
        <f aca="false">G14</f>
        <v>10752.287</v>
      </c>
      <c r="T76" s="415"/>
      <c r="U76" s="415"/>
      <c r="V76" s="415"/>
      <c r="W76" s="413" t="n">
        <f aca="false">K76*$G$73</f>
        <v>11038.3701188455</v>
      </c>
      <c r="X76" s="413"/>
      <c r="Y76" s="413"/>
      <c r="Z76" s="413"/>
      <c r="AA76" s="478" t="n">
        <f aca="false">S76-W76</f>
        <v>-286.083118845501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-1921.39721052632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984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1097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26.8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-115.305263157895</v>
      </c>
      <c r="P77" s="424"/>
      <c r="Q77" s="424"/>
      <c r="R77" s="424"/>
      <c r="S77" s="425" t="n">
        <f aca="false">I41</f>
        <v>3941</v>
      </c>
      <c r="T77" s="425"/>
      <c r="U77" s="425"/>
      <c r="V77" s="425"/>
      <c r="W77" s="336" t="n">
        <f aca="false">K77*$G$73</f>
        <v>3836.84210526316</v>
      </c>
      <c r="X77" s="336"/>
      <c r="Y77" s="336"/>
      <c r="Z77" s="336"/>
      <c r="AA77" s="479" t="n">
        <f aca="false">S77-W77</f>
        <v>104.157894736842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-464.263157894737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V4" colorId="64" zoomScale="100" zoomScaleNormal="100" zoomScalePageLayoutView="100" workbookViewId="0">
      <selection pane="topLeft" activeCell="CI6" activeCellId="0" sqref="CI6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7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10</v>
      </c>
      <c r="AI2" s="29"/>
      <c r="AJ2" s="30" t="s">
        <v>120</v>
      </c>
      <c r="AM2" s="29" t="n">
        <v>2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28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196.017</v>
      </c>
      <c r="E4" s="41"/>
      <c r="F4" s="41"/>
      <c r="G4" s="42" t="n">
        <v>5404.008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1064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9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436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34050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13550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7</v>
      </c>
      <c r="L5" s="55"/>
      <c r="M5" s="55"/>
      <c r="N5" s="44"/>
      <c r="O5" s="44"/>
      <c r="P5" s="56" t="s">
        <v>1098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10</v>
      </c>
      <c r="AC5" s="57"/>
      <c r="AD5" s="58" t="s">
        <v>147</v>
      </c>
      <c r="AE5" s="58"/>
      <c r="AF5" s="59" t="s">
        <v>1099</v>
      </c>
      <c r="AG5" s="59"/>
      <c r="AH5" s="59"/>
      <c r="AI5" s="59"/>
      <c r="AJ5" s="60" t="n">
        <v>30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SUM('1日:28日'!ax4)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SUM('1日:28日'!bf4)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SUM('1日:28日'!bo4)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SUM('1日:28日'!bw4)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148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356</v>
      </c>
      <c r="AG7" s="65"/>
      <c r="AH7" s="65"/>
      <c r="AI7" s="65"/>
      <c r="AJ7" s="66" t="n">
        <v>7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1100</v>
      </c>
      <c r="AG8" s="85"/>
      <c r="AH8" s="85"/>
      <c r="AI8" s="85"/>
      <c r="AJ8" s="86" t="n">
        <v>12</v>
      </c>
      <c r="AK8" s="86"/>
      <c r="AL8" s="87" t="n">
        <v>19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448</v>
      </c>
      <c r="BE8" s="90"/>
      <c r="BF8" s="90"/>
      <c r="BG8" s="90"/>
      <c r="BH8" s="91"/>
      <c r="BI8" s="92" t="n">
        <v>11937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193.871</v>
      </c>
      <c r="E9" s="42"/>
      <c r="F9" s="42"/>
      <c r="G9" s="42" t="n">
        <v>5738.167</v>
      </c>
      <c r="H9" s="42"/>
      <c r="I9" s="42"/>
      <c r="J9" s="42"/>
      <c r="K9" s="95" t="s">
        <v>164</v>
      </c>
      <c r="L9" s="95"/>
      <c r="M9" s="95"/>
      <c r="N9" s="44" t="n">
        <v>3</v>
      </c>
      <c r="O9" s="44"/>
      <c r="P9" s="45" t="s">
        <v>1068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408</v>
      </c>
      <c r="AM9" s="49"/>
      <c r="AN9" s="49"/>
      <c r="AO9" s="50" t="n">
        <v>0.0555555555555556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12</v>
      </c>
      <c r="M10" s="102"/>
      <c r="N10" s="44"/>
      <c r="O10" s="44"/>
      <c r="P10" s="56" t="s">
        <v>1098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37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0</v>
      </c>
      <c r="BE11" s="90"/>
      <c r="BF11" s="90"/>
      <c r="BG11" s="90"/>
      <c r="BH11" s="91"/>
      <c r="BI11" s="92" t="n">
        <v>9129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 t="s">
        <v>1101</v>
      </c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0" t="s">
        <v>1102</v>
      </c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12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37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100" t="s">
        <v>1103</v>
      </c>
      <c r="CN13" s="98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389.888</v>
      </c>
      <c r="E14" s="113"/>
      <c r="F14" s="73" t="s">
        <v>173</v>
      </c>
      <c r="G14" s="113" t="n">
        <v>11142.175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32250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492766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427</v>
      </c>
      <c r="AN14" s="275"/>
      <c r="AO14" s="122" t="s">
        <v>157</v>
      </c>
      <c r="AP14" s="123" t="s">
        <v>179</v>
      </c>
      <c r="AQ14" s="123"/>
      <c r="AR14" s="124" t="n">
        <v>91.3086651053864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436</v>
      </c>
      <c r="BE14" s="90"/>
      <c r="BF14" s="90"/>
      <c r="BG14" s="90"/>
      <c r="BH14" s="91"/>
      <c r="BI14" s="92" t="n">
        <v>19136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108" t="s">
        <v>1104</v>
      </c>
      <c r="CN14" s="98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 t="s">
        <v>1105</v>
      </c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3</v>
      </c>
      <c r="AI16" s="133"/>
      <c r="AJ16" s="133"/>
      <c r="AK16" s="133"/>
      <c r="AL16" s="336" t="n">
        <v>253.2</v>
      </c>
      <c r="AM16" s="336"/>
      <c r="AN16" s="336"/>
      <c r="AO16" s="336"/>
      <c r="AP16" s="135" t="n">
        <v>7082.7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28</v>
      </c>
      <c r="BE17" s="90"/>
      <c r="BF17" s="90"/>
      <c r="BG17" s="90"/>
      <c r="BH17" s="91"/>
      <c r="BI17" s="92" t="n">
        <v>684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0.67</v>
      </c>
      <c r="AI18" s="140"/>
      <c r="AJ18" s="140"/>
      <c r="AK18" s="140"/>
      <c r="AL18" s="141" t="n">
        <v>136.688</v>
      </c>
      <c r="AM18" s="141"/>
      <c r="AN18" s="141"/>
      <c r="AO18" s="141"/>
      <c r="AP18" s="135" t="n">
        <v>4059.475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21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16</v>
      </c>
      <c r="AG19" s="150"/>
      <c r="AH19" s="149" t="s">
        <v>194</v>
      </c>
      <c r="AI19" s="149"/>
      <c r="AJ19" s="150" t="n">
        <v>2</v>
      </c>
      <c r="AK19" s="150"/>
      <c r="AL19" s="151" t="s">
        <v>195</v>
      </c>
      <c r="AM19" s="151"/>
      <c r="AN19" s="150" t="n">
        <v>72</v>
      </c>
      <c r="AO19" s="150"/>
      <c r="AP19" s="440" t="s">
        <v>174</v>
      </c>
      <c r="AQ19" s="440"/>
      <c r="AR19" s="441" t="n">
        <v>90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1463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5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28.193</v>
      </c>
      <c r="AY22" s="166"/>
      <c r="AZ22" s="166"/>
      <c r="BA22" s="167" t="n">
        <v>548.41</v>
      </c>
      <c r="BB22" s="167"/>
      <c r="BC22" s="167"/>
      <c r="BD22" s="167"/>
      <c r="BE22" s="95" t="s">
        <v>164</v>
      </c>
      <c r="BF22" s="95"/>
      <c r="BG22" s="95"/>
      <c r="BH22" s="168" t="n">
        <v>1</v>
      </c>
      <c r="BI22" s="168"/>
      <c r="BJ22" s="169" t="s">
        <v>1071</v>
      </c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76</v>
      </c>
      <c r="CG22" s="168"/>
      <c r="CH22" s="168"/>
      <c r="CI22" s="170" t="n">
        <v>0.0486111111111111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48.2</v>
      </c>
      <c r="G23" s="172"/>
      <c r="H23" s="172"/>
      <c r="I23" s="42" t="n">
        <v>1263.5</v>
      </c>
      <c r="J23" s="42"/>
      <c r="K23" s="42"/>
      <c r="L23" s="112" t="s">
        <v>205</v>
      </c>
      <c r="M23" s="112"/>
      <c r="N23" s="112"/>
      <c r="O23" s="44" t="n">
        <v>2</v>
      </c>
      <c r="P23" s="44" t="n">
        <v>7</v>
      </c>
      <c r="Q23" s="297"/>
      <c r="R23" s="176"/>
      <c r="S23" s="176" t="s">
        <v>206</v>
      </c>
      <c r="T23" s="176"/>
      <c r="U23" s="176"/>
      <c r="V23" s="176" t="s">
        <v>206</v>
      </c>
      <c r="W23" s="176"/>
      <c r="X23" s="176"/>
      <c r="Y23" s="175"/>
      <c r="Z23" s="176"/>
      <c r="AA23" s="176"/>
      <c r="AB23" s="176"/>
      <c r="AC23" s="176"/>
      <c r="AD23" s="176"/>
      <c r="AE23" s="176"/>
      <c r="AF23" s="177"/>
      <c r="AG23" s="178"/>
      <c r="AH23" s="174"/>
      <c r="AI23" s="174"/>
      <c r="AJ23" s="174"/>
      <c r="AK23" s="174"/>
      <c r="AL23" s="174"/>
      <c r="AM23" s="174"/>
      <c r="AN23" s="443"/>
      <c r="AO23" s="179" t="n">
        <v>0.5868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5</v>
      </c>
      <c r="BG23" s="58"/>
      <c r="BH23" s="168"/>
      <c r="BI23" s="168"/>
      <c r="BJ23" s="448" t="s">
        <v>1106</v>
      </c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59" t="s">
        <v>601</v>
      </c>
      <c r="CA23" s="59"/>
      <c r="CB23" s="59"/>
      <c r="CC23" s="59"/>
      <c r="CD23" s="60" t="n">
        <v>2</v>
      </c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456" t="s">
        <v>208</v>
      </c>
      <c r="R24" s="183"/>
      <c r="S24" s="184" t="s">
        <v>208</v>
      </c>
      <c r="T24" s="183"/>
      <c r="U24" s="183"/>
      <c r="V24" s="184" t="s">
        <v>208</v>
      </c>
      <c r="W24" s="183"/>
      <c r="X24" s="183"/>
      <c r="Y24" s="185"/>
      <c r="Z24" s="183"/>
      <c r="AA24" s="183"/>
      <c r="AB24" s="183"/>
      <c r="AC24" s="184"/>
      <c r="AD24" s="183"/>
      <c r="AE24" s="183"/>
      <c r="AF24" s="186"/>
      <c r="AG24" s="187" t="s">
        <v>334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1073</v>
      </c>
      <c r="R26" s="183"/>
      <c r="S26" s="183" t="s">
        <v>336</v>
      </c>
      <c r="T26" s="183"/>
      <c r="U26" s="183"/>
      <c r="V26" s="183" t="s">
        <v>336</v>
      </c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5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224</v>
      </c>
      <c r="R27" s="183"/>
      <c r="S27" s="183" t="s">
        <v>812</v>
      </c>
      <c r="T27" s="183"/>
      <c r="U27" s="183"/>
      <c r="V27" s="183" t="s">
        <v>212</v>
      </c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2110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59997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32.478</v>
      </c>
      <c r="CI27" s="202"/>
      <c r="CJ27" s="203" t="s">
        <v>215</v>
      </c>
      <c r="CK27" s="203"/>
      <c r="CL27" s="123" t="n">
        <v>86.8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216</v>
      </c>
      <c r="R28" s="210" t="s">
        <v>836</v>
      </c>
      <c r="S28" s="183" t="s">
        <v>237</v>
      </c>
      <c r="T28" s="183" t="s">
        <v>239</v>
      </c>
      <c r="U28" s="210"/>
      <c r="V28" s="183" t="s">
        <v>237</v>
      </c>
      <c r="W28" s="210" t="s">
        <v>440</v>
      </c>
      <c r="X28" s="183"/>
      <c r="Y28" s="185"/>
      <c r="Z28" s="210"/>
      <c r="AA28" s="210"/>
      <c r="AB28" s="210"/>
      <c r="AC28" s="183"/>
      <c r="AD28" s="210" t="s">
        <v>1107</v>
      </c>
      <c r="AE28" s="210"/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63.9</v>
      </c>
      <c r="G29" s="172"/>
      <c r="H29" s="172"/>
      <c r="I29" s="42" t="n">
        <v>1840.3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8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/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0.2639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28.193</v>
      </c>
      <c r="CG29" s="218"/>
      <c r="CH29" s="218"/>
      <c r="CI29" s="218"/>
      <c r="CJ29" s="219" t="n">
        <v>469.496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27</v>
      </c>
      <c r="M30" s="181"/>
      <c r="N30" s="181"/>
      <c r="O30" s="44"/>
      <c r="P30" s="44"/>
      <c r="Q30" s="185" t="s">
        <v>208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239" t="s">
        <v>501</v>
      </c>
      <c r="AB30" s="183"/>
      <c r="AC30" s="183"/>
      <c r="AD30" s="183"/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5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336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 t="s">
        <v>503</v>
      </c>
      <c r="AB32" s="183"/>
      <c r="AC32" s="183"/>
      <c r="AD32" s="183"/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 t="s">
        <v>224</v>
      </c>
      <c r="AB33" s="183"/>
      <c r="AC33" s="183"/>
      <c r="AD33" s="183"/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/>
      <c r="W34" s="210" t="s">
        <v>439</v>
      </c>
      <c r="X34" s="224"/>
      <c r="Y34" s="209"/>
      <c r="Z34" s="210"/>
      <c r="AA34" s="210" t="s">
        <v>225</v>
      </c>
      <c r="AB34" s="210"/>
      <c r="AC34" s="210"/>
      <c r="AD34" s="210"/>
      <c r="AE34" s="210" t="s">
        <v>505</v>
      </c>
      <c r="AF34" s="224"/>
      <c r="AG34" s="209"/>
      <c r="AH34" s="210"/>
      <c r="AI34" s="210"/>
      <c r="AJ34" s="210"/>
      <c r="AK34" s="210"/>
      <c r="AL34" s="210"/>
      <c r="AM34" s="183" t="s">
        <v>505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44.2</v>
      </c>
      <c r="G35" s="172"/>
      <c r="H35" s="172"/>
      <c r="I35" s="42" t="n">
        <v>993.3</v>
      </c>
      <c r="J35" s="42"/>
      <c r="K35" s="42"/>
      <c r="L35" s="228" t="s">
        <v>175</v>
      </c>
      <c r="M35" s="228"/>
      <c r="N35" s="228"/>
      <c r="O35" s="44" t="n">
        <v>0</v>
      </c>
      <c r="P35" s="44" t="n">
        <v>8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0.25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133.874</v>
      </c>
      <c r="BA35" s="42"/>
      <c r="BB35" s="42"/>
      <c r="BC35" s="42" t="n">
        <v>2076.935</v>
      </c>
      <c r="BD35" s="42"/>
      <c r="BE35" s="42"/>
      <c r="BF35" s="232" t="s">
        <v>231</v>
      </c>
      <c r="BG35" s="232"/>
      <c r="BH35" s="232"/>
      <c r="BI35" s="168" t="n">
        <v>4</v>
      </c>
      <c r="BJ35" s="168" t="n">
        <v>2</v>
      </c>
      <c r="BK35" s="487"/>
      <c r="BL35" s="459" t="s">
        <v>206</v>
      </c>
      <c r="BM35" s="486"/>
      <c r="BN35" s="459" t="s">
        <v>206</v>
      </c>
      <c r="BO35" s="486"/>
      <c r="BP35" s="216"/>
      <c r="BQ35" s="459" t="s">
        <v>376</v>
      </c>
      <c r="BR35" s="486"/>
      <c r="BS35" s="487"/>
      <c r="BT35" s="486"/>
      <c r="BU35" s="486"/>
      <c r="BV35" s="216"/>
      <c r="BW35" s="486"/>
      <c r="BX35" s="459" t="s">
        <v>206</v>
      </c>
      <c r="BY35" s="486"/>
      <c r="BZ35" s="489"/>
      <c r="CA35" s="487"/>
      <c r="CB35" s="459" t="s">
        <v>376</v>
      </c>
      <c r="CC35" s="486"/>
      <c r="CD35" s="459" t="s">
        <v>206</v>
      </c>
      <c r="CE35" s="216"/>
      <c r="CF35" s="486"/>
      <c r="CG35" s="486"/>
      <c r="CH35" s="489"/>
      <c r="CI35" s="179" t="n">
        <v>0.243055555555556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5" t="s">
        <v>208</v>
      </c>
      <c r="R36" s="183"/>
      <c r="S36" s="183"/>
      <c r="T36" s="183"/>
      <c r="U36" s="183"/>
      <c r="V36" s="183"/>
      <c r="W36" s="238"/>
      <c r="X36" s="186"/>
      <c r="Y36" s="185"/>
      <c r="Z36" s="183" t="s">
        <v>208</v>
      </c>
      <c r="AA36" s="183"/>
      <c r="AB36" s="183"/>
      <c r="AC36" s="183"/>
      <c r="AD36" s="184"/>
      <c r="AE36" s="183"/>
      <c r="AF36" s="186"/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48</v>
      </c>
      <c r="BG36" s="240"/>
      <c r="BH36" s="240"/>
      <c r="BI36" s="168"/>
      <c r="BJ36" s="168"/>
      <c r="BK36" s="456" t="s">
        <v>1078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1080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1073</v>
      </c>
      <c r="R38" s="183"/>
      <c r="S38" s="183"/>
      <c r="T38" s="183"/>
      <c r="U38" s="183"/>
      <c r="V38" s="183"/>
      <c r="W38" s="183"/>
      <c r="X38" s="186"/>
      <c r="Y38" s="185"/>
      <c r="Z38" s="183" t="s">
        <v>336</v>
      </c>
      <c r="AA38" s="183"/>
      <c r="AB38" s="183"/>
      <c r="AC38" s="183"/>
      <c r="AD38" s="183"/>
      <c r="AE38" s="183"/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/>
      <c r="BL38" s="183"/>
      <c r="BM38" s="183"/>
      <c r="BN38" s="239" t="s">
        <v>609</v>
      </c>
      <c r="BO38" s="183"/>
      <c r="BP38" s="239" t="s">
        <v>609</v>
      </c>
      <c r="BQ38" s="183"/>
      <c r="BR38" s="183"/>
      <c r="BS38" s="185"/>
      <c r="BT38" s="183"/>
      <c r="BU38" s="183"/>
      <c r="BV38" s="183"/>
      <c r="BW38" s="183"/>
      <c r="BX38" s="183" t="s">
        <v>1108</v>
      </c>
      <c r="BY38" s="183"/>
      <c r="BZ38" s="186"/>
      <c r="CA38" s="185"/>
      <c r="CB38" s="183"/>
      <c r="CC38" s="183"/>
      <c r="CD38" s="183" t="s">
        <v>383</v>
      </c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/>
      <c r="U39" s="183"/>
      <c r="V39" s="183"/>
      <c r="W39" s="183"/>
      <c r="X39" s="186"/>
      <c r="Y39" s="185"/>
      <c r="Z39" s="183" t="s">
        <v>224</v>
      </c>
      <c r="AA39" s="183"/>
      <c r="AB39" s="183"/>
      <c r="AC39" s="183"/>
      <c r="AD39" s="183"/>
      <c r="AE39" s="183"/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645</v>
      </c>
      <c r="BL39" s="183"/>
      <c r="BM39" s="183"/>
      <c r="BN39" s="239" t="s">
        <v>614</v>
      </c>
      <c r="BO39" s="183"/>
      <c r="BP39" s="183" t="s">
        <v>387</v>
      </c>
      <c r="BQ39" s="183"/>
      <c r="BR39" s="183"/>
      <c r="BS39" s="185"/>
      <c r="BT39" s="183"/>
      <c r="BU39" s="183"/>
      <c r="BV39" s="183"/>
      <c r="BW39" s="183"/>
      <c r="BX39" s="183" t="s">
        <v>387</v>
      </c>
      <c r="BY39" s="183"/>
      <c r="BZ39" s="186"/>
      <c r="CA39" s="185"/>
      <c r="CB39" s="183"/>
      <c r="CC39" s="183"/>
      <c r="CD39" s="183" t="s">
        <v>387</v>
      </c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/>
      <c r="U40" s="183"/>
      <c r="V40" s="210"/>
      <c r="W40" s="210" t="s">
        <v>1081</v>
      </c>
      <c r="X40" s="224"/>
      <c r="Y40" s="209"/>
      <c r="Z40" s="210" t="s">
        <v>237</v>
      </c>
      <c r="AA40" s="210"/>
      <c r="AB40" s="183"/>
      <c r="AC40" s="210"/>
      <c r="AD40" s="210" t="s">
        <v>1109</v>
      </c>
      <c r="AE40" s="210"/>
      <c r="AF40" s="183"/>
      <c r="AG40" s="209"/>
      <c r="AH40" s="210"/>
      <c r="AI40" s="210"/>
      <c r="AJ40" s="183"/>
      <c r="AK40" s="210"/>
      <c r="AL40" s="210"/>
      <c r="AM40" s="210" t="s">
        <v>415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90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90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90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156.3</v>
      </c>
      <c r="G41" s="247"/>
      <c r="H41" s="247"/>
      <c r="I41" s="247" t="n">
        <v>4097.1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31800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1110</v>
      </c>
      <c r="K43" s="265"/>
      <c r="L43" s="265"/>
      <c r="M43" s="265"/>
      <c r="N43" s="265"/>
      <c r="O43" s="265" t="s">
        <v>1111</v>
      </c>
      <c r="P43" s="265"/>
      <c r="Q43" s="265"/>
      <c r="R43" s="265"/>
      <c r="S43" s="265"/>
      <c r="T43" s="265"/>
      <c r="U43" s="266" t="n">
        <v>49</v>
      </c>
      <c r="V43" s="266"/>
      <c r="W43" s="266"/>
      <c r="X43" s="266"/>
      <c r="Y43" s="266" t="n">
        <v>2</v>
      </c>
      <c r="Z43" s="266"/>
      <c r="AA43" s="266"/>
      <c r="AB43" s="266" t="n">
        <v>2</v>
      </c>
      <c r="AC43" s="266"/>
      <c r="AD43" s="266"/>
      <c r="AE43" s="266" t="n">
        <v>3</v>
      </c>
      <c r="AF43" s="266"/>
      <c r="AG43" s="266"/>
      <c r="AH43" s="267" t="n">
        <v>0.0833333333333333</v>
      </c>
      <c r="AI43" s="267"/>
      <c r="AJ43" s="267"/>
      <c r="AK43" s="267" t="n">
        <v>0.166666666666667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1112</v>
      </c>
      <c r="K45" s="265"/>
      <c r="L45" s="265"/>
      <c r="M45" s="265"/>
      <c r="N45" s="265"/>
      <c r="O45" s="265" t="s">
        <v>1113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0</v>
      </c>
      <c r="Z45" s="266"/>
      <c r="AA45" s="266"/>
      <c r="AB45" s="266" t="n">
        <v>1</v>
      </c>
      <c r="AC45" s="266"/>
      <c r="AD45" s="266"/>
      <c r="AE45" s="266" t="n">
        <v>0</v>
      </c>
      <c r="AF45" s="266"/>
      <c r="AG45" s="266"/>
      <c r="AH45" s="267" t="n">
        <v>0.00694444444444444</v>
      </c>
      <c r="AI45" s="267"/>
      <c r="AJ45" s="267"/>
      <c r="AK45" s="267" t="n">
        <v>0.166666666666667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48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133.874</v>
      </c>
      <c r="BA47" s="270"/>
      <c r="BB47" s="270"/>
      <c r="BC47" s="271" t="n">
        <v>2076.935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11818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3040</v>
      </c>
      <c r="BY47" s="196"/>
      <c r="BZ47" s="196"/>
      <c r="CA47" s="274" t="s">
        <v>166</v>
      </c>
      <c r="CB47" s="275" t="s">
        <v>129</v>
      </c>
      <c r="CC47" s="275"/>
      <c r="CD47" s="196" t="n">
        <v>4165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1114</v>
      </c>
      <c r="K49" s="283"/>
      <c r="L49" s="283"/>
      <c r="M49" s="283"/>
      <c r="N49" s="283"/>
      <c r="O49" s="284" t="s">
        <v>1115</v>
      </c>
      <c r="P49" s="284"/>
      <c r="Q49" s="284"/>
      <c r="R49" s="284"/>
      <c r="S49" s="284"/>
      <c r="T49" s="284"/>
      <c r="U49" s="285" t="n">
        <v>2498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4011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18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1116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1117</v>
      </c>
      <c r="BE52" s="301"/>
      <c r="BF52" s="301"/>
      <c r="BG52" s="301"/>
      <c r="BH52" s="301"/>
      <c r="BI52" s="301" t="s">
        <v>1118</v>
      </c>
      <c r="BJ52" s="301"/>
      <c r="BK52" s="301"/>
      <c r="BL52" s="301"/>
      <c r="BM52" s="301"/>
      <c r="BN52" s="301"/>
      <c r="BO52" s="266" t="n">
        <v>88</v>
      </c>
      <c r="BP52" s="266"/>
      <c r="BQ52" s="266"/>
      <c r="BR52" s="266"/>
      <c r="BS52" s="266" t="n">
        <v>5</v>
      </c>
      <c r="BT52" s="266"/>
      <c r="BU52" s="266"/>
      <c r="BV52" s="266" t="n">
        <v>4</v>
      </c>
      <c r="BW52" s="266"/>
      <c r="BX52" s="266"/>
      <c r="BY52" s="266" t="n">
        <v>2</v>
      </c>
      <c r="BZ52" s="266"/>
      <c r="CA52" s="266"/>
      <c r="CB52" s="267" t="n">
        <v>0.118055555555556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978</v>
      </c>
      <c r="AO54" s="306"/>
      <c r="AP54" s="306"/>
      <c r="AQ54" s="306"/>
      <c r="AR54" s="306"/>
      <c r="AS54" s="306"/>
      <c r="AT54" s="307"/>
      <c r="AV54" s="308" t="n">
        <v>3273</v>
      </c>
      <c r="AW54" s="309" t="n">
        <v>65928</v>
      </c>
      <c r="AX54" s="310"/>
      <c r="AY54" s="308" t="n">
        <v>76.08825</v>
      </c>
      <c r="AZ54" s="311" t="n">
        <v>1282.870125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1119</v>
      </c>
      <c r="BE55" s="301"/>
      <c r="BF55" s="301"/>
      <c r="BG55" s="301"/>
      <c r="BH55" s="301"/>
      <c r="BI55" s="301" t="s">
        <v>1120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4</v>
      </c>
      <c r="BT55" s="266"/>
      <c r="BU55" s="266"/>
      <c r="BV55" s="266" t="n">
        <v>2</v>
      </c>
      <c r="BW55" s="266"/>
      <c r="BX55" s="266"/>
      <c r="BY55" s="266" t="n">
        <v>0</v>
      </c>
      <c r="BZ55" s="266"/>
      <c r="CA55" s="266"/>
      <c r="CB55" s="267" t="n">
        <v>0.0555555555555556</v>
      </c>
      <c r="CC55" s="267"/>
      <c r="CD55" s="267"/>
      <c r="CE55" s="267" t="n">
        <v>0.104166666666667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651</v>
      </c>
      <c r="AW57" s="286" t="n">
        <v>15002</v>
      </c>
      <c r="AX57" s="111"/>
      <c r="AY57" s="308" t="n">
        <v>13.3685</v>
      </c>
      <c r="AZ57" s="311" t="n">
        <v>268.754625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8</v>
      </c>
      <c r="C58" s="317"/>
      <c r="D58" s="317"/>
      <c r="E58" s="317"/>
      <c r="F58" s="318" t="n">
        <v>255</v>
      </c>
      <c r="G58" s="318"/>
      <c r="H58" s="318"/>
      <c r="I58" s="318"/>
      <c r="J58" s="42" t="n">
        <v>3.13725490196078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1121</v>
      </c>
      <c r="BE58" s="301"/>
      <c r="BF58" s="301"/>
      <c r="BG58" s="301"/>
      <c r="BH58" s="301"/>
      <c r="BI58" s="301" t="s">
        <v>1122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200</v>
      </c>
      <c r="O59" s="324"/>
      <c r="P59" s="324"/>
      <c r="Q59" s="324"/>
      <c r="R59" s="324"/>
      <c r="S59" s="324"/>
      <c r="T59" s="324"/>
      <c r="U59" s="325" t="n">
        <v>4</v>
      </c>
      <c r="V59" s="324"/>
      <c r="W59" s="324"/>
      <c r="X59" s="324"/>
      <c r="Y59" s="324"/>
      <c r="Z59" s="324"/>
      <c r="AA59" s="324"/>
      <c r="AB59" s="324"/>
      <c r="AC59" s="326"/>
      <c r="AD59" s="324"/>
      <c r="AE59" s="324"/>
      <c r="AF59" s="324"/>
      <c r="AG59" s="324"/>
      <c r="AH59" s="324"/>
      <c r="AI59" s="324"/>
      <c r="AJ59" s="324"/>
      <c r="AK59" s="324"/>
      <c r="AL59" s="325"/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428</v>
      </c>
      <c r="O60" s="328"/>
      <c r="P60" s="328"/>
      <c r="Q60" s="328"/>
      <c r="R60" s="328"/>
      <c r="S60" s="328"/>
      <c r="T60" s="328"/>
      <c r="U60" s="329" t="n">
        <v>2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1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348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1123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449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2</v>
      </c>
      <c r="H65" s="93"/>
      <c r="I65" s="93"/>
      <c r="J65" s="322" t="s">
        <v>157</v>
      </c>
      <c r="K65" s="341" t="n">
        <v>162</v>
      </c>
      <c r="L65" s="341"/>
      <c r="M65" s="341"/>
      <c r="N65" s="341"/>
      <c r="O65" s="322" t="s">
        <v>157</v>
      </c>
      <c r="P65" s="43" t="n">
        <v>76</v>
      </c>
      <c r="Q65" s="43"/>
      <c r="R65" s="43"/>
      <c r="S65" s="43"/>
      <c r="T65" s="43" t="n">
        <v>104</v>
      </c>
      <c r="U65" s="43"/>
      <c r="V65" s="43"/>
      <c r="W65" s="43"/>
      <c r="X65" s="342" t="s">
        <v>145</v>
      </c>
      <c r="Y65" s="343" t="n">
        <v>3</v>
      </c>
      <c r="Z65" s="343"/>
      <c r="AA65" s="343"/>
      <c r="AB65" s="343"/>
      <c r="AC65" s="344" t="s">
        <v>261</v>
      </c>
      <c r="AD65" s="342" t="s">
        <v>145</v>
      </c>
      <c r="AE65" s="345" t="n">
        <v>1800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</v>
      </c>
      <c r="AW65" s="347"/>
      <c r="AX65" s="347"/>
      <c r="AY65" s="347"/>
      <c r="AZ65" s="348" t="n">
        <v>249</v>
      </c>
      <c r="BA65" s="348"/>
      <c r="BB65" s="348"/>
      <c r="BC65" s="348"/>
      <c r="BD65" s="349" t="n">
        <v>0.401606425702811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30</v>
      </c>
      <c r="AL66" s="350"/>
      <c r="AM66" s="350"/>
      <c r="AN66" s="350"/>
      <c r="AO66" s="350"/>
      <c r="AP66" s="351" t="n">
        <v>599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1124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262</v>
      </c>
      <c r="Z68" s="354"/>
      <c r="AA68" s="354"/>
      <c r="AB68" s="354"/>
      <c r="AC68" s="355" t="s">
        <v>261</v>
      </c>
      <c r="AD68" s="353" t="s">
        <v>129</v>
      </c>
      <c r="AE68" s="356" t="n">
        <v>157200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127</v>
      </c>
      <c r="AL69" s="360"/>
      <c r="AM69" s="360"/>
      <c r="AN69" s="360"/>
      <c r="AO69" s="360"/>
      <c r="AP69" s="361" t="n">
        <v>4290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14</v>
      </c>
      <c r="BF72" s="372"/>
      <c r="BG72" s="372"/>
      <c r="BH72" s="372"/>
      <c r="BI72" s="373" t="s">
        <v>157</v>
      </c>
      <c r="BJ72" s="374" t="n">
        <v>182</v>
      </c>
      <c r="BK72" s="374"/>
      <c r="BL72" s="374"/>
      <c r="BM72" s="375" t="s">
        <v>261</v>
      </c>
      <c r="BN72" s="374" t="n">
        <v>250</v>
      </c>
      <c r="BO72" s="374"/>
      <c r="BP72" s="374"/>
      <c r="BQ72" s="375" t="s">
        <v>261</v>
      </c>
      <c r="BR72" s="376" t="s">
        <v>145</v>
      </c>
      <c r="BS72" s="377" t="n">
        <v>14</v>
      </c>
      <c r="BT72" s="377"/>
      <c r="BU72" s="377"/>
      <c r="BV72" s="377"/>
      <c r="BW72" s="378" t="s">
        <v>261</v>
      </c>
      <c r="BX72" s="376" t="s">
        <v>145</v>
      </c>
      <c r="BY72" s="379" t="n">
        <v>8400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28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2</v>
      </c>
      <c r="CF73" s="388"/>
      <c r="CG73" s="388"/>
      <c r="CH73" s="388"/>
      <c r="CI73" s="388"/>
      <c r="CJ73" s="389" t="n">
        <v>410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20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106</v>
      </c>
      <c r="BT74" s="398"/>
      <c r="BU74" s="398"/>
      <c r="BV74" s="398"/>
      <c r="BW74" s="399" t="s">
        <v>261</v>
      </c>
      <c r="BX74" s="397" t="s">
        <v>129</v>
      </c>
      <c r="BY74" s="398" t="n">
        <v>63600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133.874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22.8965563909774</v>
      </c>
      <c r="P75" s="404"/>
      <c r="Q75" s="404"/>
      <c r="R75" s="404"/>
      <c r="S75" s="405" t="n">
        <f aca="false">BC47</f>
        <v>2076.935</v>
      </c>
      <c r="T75" s="405"/>
      <c r="U75" s="405"/>
      <c r="V75" s="405"/>
      <c r="W75" s="403" t="n">
        <f aca="false">K75*($G$73-10)</f>
        <v>1997.59398496241</v>
      </c>
      <c r="X75" s="403"/>
      <c r="Y75" s="403"/>
      <c r="Z75" s="403"/>
      <c r="AA75" s="477" t="n">
        <f aca="false">S75-W75</f>
        <v>79.341015037593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-253.591315789475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96</v>
      </c>
      <c r="CF75" s="381"/>
      <c r="CG75" s="381"/>
      <c r="CH75" s="381"/>
      <c r="CI75" s="381"/>
      <c r="CJ75" s="410" t="n">
        <v>1800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389.888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-18.9405229202038</v>
      </c>
      <c r="P76" s="414"/>
      <c r="Q76" s="414"/>
      <c r="R76" s="414"/>
      <c r="S76" s="415" t="n">
        <f aca="false">G14</f>
        <v>11142.175</v>
      </c>
      <c r="T76" s="415"/>
      <c r="U76" s="415"/>
      <c r="V76" s="415"/>
      <c r="W76" s="413" t="n">
        <f aca="false">K76*$G$73</f>
        <v>11447.1986417657</v>
      </c>
      <c r="X76" s="413"/>
      <c r="Y76" s="413"/>
      <c r="Z76" s="413"/>
      <c r="AA76" s="478" t="n">
        <f aca="false">S76-W76</f>
        <v>-305.023641765705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-1531.50921052632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1125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1063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156.3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14.1947368421053</v>
      </c>
      <c r="P77" s="424"/>
      <c r="Q77" s="424"/>
      <c r="R77" s="424"/>
      <c r="S77" s="425" t="n">
        <f aca="false">I41</f>
        <v>4097.1</v>
      </c>
      <c r="T77" s="425"/>
      <c r="U77" s="425"/>
      <c r="V77" s="425"/>
      <c r="W77" s="336" t="n">
        <f aca="false">K77*$G$73</f>
        <v>3978.94736842105</v>
      </c>
      <c r="X77" s="336"/>
      <c r="Y77" s="336"/>
      <c r="Z77" s="336"/>
      <c r="AA77" s="479" t="n">
        <f aca="false">S77-W77</f>
        <v>118.152631578948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-308.163157894736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U82" activeCellId="0" sqref="AU82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12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9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29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204.662</v>
      </c>
      <c r="E4" s="41"/>
      <c r="F4" s="41"/>
      <c r="G4" s="42" t="n">
        <v>5608.67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1126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18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465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37054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5188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12</v>
      </c>
      <c r="L5" s="55"/>
      <c r="M5" s="55"/>
      <c r="N5" s="44"/>
      <c r="O5" s="44"/>
      <c r="P5" s="56" t="s">
        <v>1127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11</v>
      </c>
      <c r="AC5" s="57"/>
      <c r="AD5" s="58" t="s">
        <v>147</v>
      </c>
      <c r="AE5" s="58"/>
      <c r="AF5" s="59" t="s">
        <v>1099</v>
      </c>
      <c r="AG5" s="59"/>
      <c r="AH5" s="59"/>
      <c r="AI5" s="59"/>
      <c r="AJ5" s="60" t="n">
        <v>16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SUM('1日:29日'!ax4)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SUM('1日:29日'!bf4)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SUM('1日:29日'!bo4)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SUM('1日:29日'!bw4)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1128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467" t="s">
        <v>193</v>
      </c>
      <c r="AG7" s="467"/>
      <c r="AH7" s="467"/>
      <c r="AI7" s="467"/>
      <c r="AJ7" s="66" t="n">
        <v>8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85" t="s">
        <v>1129</v>
      </c>
      <c r="AG8" s="85"/>
      <c r="AH8" s="85"/>
      <c r="AI8" s="85"/>
      <c r="AJ8" s="86" t="n">
        <v>17</v>
      </c>
      <c r="AK8" s="86"/>
      <c r="AL8" s="87" t="n">
        <v>29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342</v>
      </c>
      <c r="BE8" s="90"/>
      <c r="BF8" s="90"/>
      <c r="BG8" s="90"/>
      <c r="BH8" s="91"/>
      <c r="BI8" s="92" t="n">
        <v>12279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246.888</v>
      </c>
      <c r="E9" s="42"/>
      <c r="F9" s="42"/>
      <c r="G9" s="42" t="n">
        <v>5985.055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1126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5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427</v>
      </c>
      <c r="AM9" s="49"/>
      <c r="AN9" s="49"/>
      <c r="AO9" s="50" t="n">
        <v>0.0277777777777778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9</v>
      </c>
      <c r="M10" s="102"/>
      <c r="N10" s="44"/>
      <c r="O10" s="44"/>
      <c r="P10" s="56" t="s">
        <v>1130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14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1127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454</v>
      </c>
      <c r="BE11" s="90"/>
      <c r="BF11" s="90"/>
      <c r="BG11" s="90"/>
      <c r="BH11" s="91"/>
      <c r="BI11" s="92" t="n">
        <v>9583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56" t="s">
        <v>1131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9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19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451.55</v>
      </c>
      <c r="E14" s="113"/>
      <c r="F14" s="73" t="s">
        <v>173</v>
      </c>
      <c r="G14" s="113" t="n">
        <v>11593.725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30454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523220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488</v>
      </c>
      <c r="AN14" s="275"/>
      <c r="AO14" s="122" t="s">
        <v>157</v>
      </c>
      <c r="AP14" s="123" t="s">
        <v>179</v>
      </c>
      <c r="AQ14" s="123"/>
      <c r="AR14" s="124" t="n">
        <v>92.530737704918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924</v>
      </c>
      <c r="BE14" s="90"/>
      <c r="BF14" s="90"/>
      <c r="BG14" s="90"/>
      <c r="BH14" s="91"/>
      <c r="BI14" s="92" t="n">
        <v>20060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1</v>
      </c>
      <c r="AI16" s="133"/>
      <c r="AJ16" s="133"/>
      <c r="AK16" s="133"/>
      <c r="AL16" s="336" t="n">
        <v>210.9</v>
      </c>
      <c r="AM16" s="336"/>
      <c r="AN16" s="336"/>
      <c r="AO16" s="336"/>
      <c r="AP16" s="135" t="n">
        <v>7293.6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23</v>
      </c>
      <c r="BE17" s="90"/>
      <c r="BF17" s="90"/>
      <c r="BG17" s="90"/>
      <c r="BH17" s="91"/>
      <c r="BI17" s="92" t="n">
        <v>707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</v>
      </c>
      <c r="AI18" s="140"/>
      <c r="AJ18" s="140"/>
      <c r="AK18" s="140"/>
      <c r="AL18" s="141" t="n">
        <v>240.65</v>
      </c>
      <c r="AM18" s="141"/>
      <c r="AN18" s="141"/>
      <c r="AO18" s="141"/>
      <c r="AP18" s="135" t="n">
        <v>4300.125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23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1</v>
      </c>
      <c r="AC19" s="150"/>
      <c r="AD19" s="149" t="s">
        <v>193</v>
      </c>
      <c r="AE19" s="149"/>
      <c r="AF19" s="150" t="n">
        <v>11</v>
      </c>
      <c r="AG19" s="150"/>
      <c r="AH19" s="149" t="s">
        <v>194</v>
      </c>
      <c r="AI19" s="149"/>
      <c r="AJ19" s="150" t="n">
        <v>1</v>
      </c>
      <c r="AK19" s="150"/>
      <c r="AL19" s="151" t="s">
        <v>195</v>
      </c>
      <c r="AM19" s="151"/>
      <c r="AN19" s="150" t="n">
        <v>55</v>
      </c>
      <c r="AO19" s="150"/>
      <c r="AP19" s="440" t="s">
        <v>174</v>
      </c>
      <c r="AQ19" s="440"/>
      <c r="AR19" s="441" t="n">
        <v>68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1531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22.632</v>
      </c>
      <c r="AY22" s="166"/>
      <c r="AZ22" s="166"/>
      <c r="BA22" s="167" t="n">
        <v>571.042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 t="s">
        <v>1106</v>
      </c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76</v>
      </c>
      <c r="CG22" s="168"/>
      <c r="CH22" s="168"/>
      <c r="CI22" s="170" t="n">
        <v>0.0277777777777778</v>
      </c>
      <c r="CJ22" s="170"/>
      <c r="CK22" s="170"/>
      <c r="CL22" s="170" t="n">
        <v>0.104166666666667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19.6</v>
      </c>
      <c r="G23" s="172"/>
      <c r="H23" s="172"/>
      <c r="I23" s="42" t="n">
        <v>1283.1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3</v>
      </c>
      <c r="Q23" s="297"/>
      <c r="R23" s="176"/>
      <c r="S23" s="176"/>
      <c r="T23" s="176"/>
      <c r="U23" s="176"/>
      <c r="V23" s="176"/>
      <c r="W23" s="176"/>
      <c r="X23" s="176"/>
      <c r="Y23" s="178"/>
      <c r="Z23" s="174"/>
      <c r="AA23" s="174"/>
      <c r="AB23" s="174"/>
      <c r="AC23" s="174"/>
      <c r="AD23" s="174"/>
      <c r="AE23" s="174"/>
      <c r="AF23" s="443"/>
      <c r="AG23" s="178"/>
      <c r="AH23" s="174"/>
      <c r="AI23" s="174"/>
      <c r="AJ23" s="174"/>
      <c r="AK23" s="174"/>
      <c r="AL23" s="174"/>
      <c r="AM23" s="174"/>
      <c r="AN23" s="443"/>
      <c r="AO23" s="179" t="n">
        <v>0.7917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456" t="s">
        <v>208</v>
      </c>
      <c r="R24" s="183"/>
      <c r="S24" s="184" t="s">
        <v>208</v>
      </c>
      <c r="T24" s="183"/>
      <c r="U24" s="183"/>
      <c r="V24" s="184"/>
      <c r="W24" s="183"/>
      <c r="X24" s="183"/>
      <c r="Y24" s="187" t="s">
        <v>436</v>
      </c>
      <c r="Z24" s="183"/>
      <c r="AA24" s="183"/>
      <c r="AB24" s="183"/>
      <c r="AC24" s="184"/>
      <c r="AD24" s="183"/>
      <c r="AE24" s="183"/>
      <c r="AF24" s="186"/>
      <c r="AG24" s="185"/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336</v>
      </c>
      <c r="R26" s="183"/>
      <c r="S26" s="183" t="s">
        <v>336</v>
      </c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212</v>
      </c>
      <c r="R27" s="183"/>
      <c r="S27" s="183" t="s">
        <v>213</v>
      </c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988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60985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24.777</v>
      </c>
      <c r="CI27" s="202"/>
      <c r="CJ27" s="203" t="s">
        <v>215</v>
      </c>
      <c r="CK27" s="203"/>
      <c r="CL27" s="123" t="n">
        <v>91.3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 t="s">
        <v>237</v>
      </c>
      <c r="T28" s="183"/>
      <c r="U28" s="210"/>
      <c r="V28" s="183"/>
      <c r="W28" s="210" t="s">
        <v>338</v>
      </c>
      <c r="X28" s="183"/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1132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63.6</v>
      </c>
      <c r="G29" s="172"/>
      <c r="H29" s="172"/>
      <c r="I29" s="42" t="n">
        <v>1904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7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 t="s">
        <v>206</v>
      </c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0.2604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22.632</v>
      </c>
      <c r="CG29" s="218"/>
      <c r="CH29" s="218"/>
      <c r="CI29" s="218"/>
      <c r="CJ29" s="219" t="n">
        <v>492.128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79</v>
      </c>
      <c r="M30" s="181"/>
      <c r="N30" s="181"/>
      <c r="O30" s="44"/>
      <c r="P30" s="44"/>
      <c r="Q30" s="187" t="s">
        <v>501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183"/>
      <c r="AC30" s="183"/>
      <c r="AD30" s="239" t="s">
        <v>501</v>
      </c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5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503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/>
      <c r="AC32" s="183"/>
      <c r="AD32" s="183" t="s">
        <v>503</v>
      </c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5" t="s">
        <v>224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183"/>
      <c r="AC33" s="183"/>
      <c r="AD33" s="239" t="s">
        <v>437</v>
      </c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/>
      <c r="W34" s="210" t="s">
        <v>505</v>
      </c>
      <c r="X34" s="224"/>
      <c r="Y34" s="209"/>
      <c r="Z34" s="210"/>
      <c r="AA34" s="210"/>
      <c r="AB34" s="210"/>
      <c r="AC34" s="210"/>
      <c r="AD34" s="210" t="s">
        <v>225</v>
      </c>
      <c r="AE34" s="210" t="s">
        <v>505</v>
      </c>
      <c r="AF34" s="224"/>
      <c r="AG34" s="209"/>
      <c r="AH34" s="210"/>
      <c r="AI34" s="210"/>
      <c r="AJ34" s="210"/>
      <c r="AK34" s="210"/>
      <c r="AL34" s="210"/>
      <c r="AM34" s="183" t="s">
        <v>505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38.7</v>
      </c>
      <c r="G35" s="172"/>
      <c r="H35" s="172"/>
      <c r="I35" s="42" t="n">
        <v>1032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7</v>
      </c>
      <c r="Q35" s="215"/>
      <c r="R35" s="216"/>
      <c r="S35" s="216"/>
      <c r="T35" s="216"/>
      <c r="U35" s="216"/>
      <c r="V35" s="216"/>
      <c r="W35" s="216"/>
      <c r="X35" s="217"/>
      <c r="Y35" s="215"/>
      <c r="Z35" s="216"/>
      <c r="AA35" s="216"/>
      <c r="AB35" s="216"/>
      <c r="AC35" s="216"/>
      <c r="AD35" s="216"/>
      <c r="AE35" s="216"/>
      <c r="AF35" s="217"/>
      <c r="AG35" s="215"/>
      <c r="AH35" s="216"/>
      <c r="AI35" s="216" t="s">
        <v>206</v>
      </c>
      <c r="AJ35" s="216"/>
      <c r="AK35" s="216"/>
      <c r="AL35" s="216"/>
      <c r="AM35" s="216"/>
      <c r="AN35" s="216"/>
      <c r="AO35" s="179" t="n">
        <v>0.2465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128.219</v>
      </c>
      <c r="BA35" s="42"/>
      <c r="BB35" s="42"/>
      <c r="BC35" s="42" t="n">
        <v>2205.154</v>
      </c>
      <c r="BD35" s="42"/>
      <c r="BE35" s="42"/>
      <c r="BF35" s="232" t="s">
        <v>231</v>
      </c>
      <c r="BG35" s="232"/>
      <c r="BH35" s="232"/>
      <c r="BI35" s="168" t="n">
        <v>4</v>
      </c>
      <c r="BJ35" s="168" t="n">
        <v>3</v>
      </c>
      <c r="BK35" s="487"/>
      <c r="BL35" s="486"/>
      <c r="BM35" s="459" t="s">
        <v>602</v>
      </c>
      <c r="BN35" s="486"/>
      <c r="BO35" s="486"/>
      <c r="BP35" s="216"/>
      <c r="BQ35" s="486"/>
      <c r="BR35" s="486"/>
      <c r="BS35" s="487"/>
      <c r="BT35" s="459" t="s">
        <v>206</v>
      </c>
      <c r="BU35" s="486"/>
      <c r="BV35" s="216"/>
      <c r="BW35" s="459" t="s">
        <v>376</v>
      </c>
      <c r="BX35" s="486"/>
      <c r="BY35" s="486"/>
      <c r="BZ35" s="476" t="s">
        <v>206</v>
      </c>
      <c r="CA35" s="487"/>
      <c r="CB35" s="486"/>
      <c r="CC35" s="486"/>
      <c r="CD35" s="486"/>
      <c r="CE35" s="216"/>
      <c r="CF35" s="486"/>
      <c r="CG35" s="459" t="s">
        <v>602</v>
      </c>
      <c r="CH35" s="489"/>
      <c r="CI35" s="179" t="n">
        <v>0.298611111111111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5" t="s">
        <v>208</v>
      </c>
      <c r="R36" s="183"/>
      <c r="S36" s="183"/>
      <c r="T36" s="183"/>
      <c r="U36" s="183"/>
      <c r="V36" s="183"/>
      <c r="W36" s="238"/>
      <c r="X36" s="186"/>
      <c r="Y36" s="187" t="s">
        <v>501</v>
      </c>
      <c r="Z36" s="183"/>
      <c r="AA36" s="183"/>
      <c r="AB36" s="183"/>
      <c r="AC36" s="183"/>
      <c r="AD36" s="184"/>
      <c r="AE36" s="183"/>
      <c r="AF36" s="186"/>
      <c r="AG36" s="185"/>
      <c r="AH36" s="183"/>
      <c r="AI36" s="239" t="s">
        <v>501</v>
      </c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20</v>
      </c>
      <c r="BG36" s="240"/>
      <c r="BH36" s="240"/>
      <c r="BI36" s="168"/>
      <c r="BJ36" s="168"/>
      <c r="BK36" s="456" t="s">
        <v>1078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 t="s">
        <v>1133</v>
      </c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1080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 t="s">
        <v>1134</v>
      </c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336</v>
      </c>
      <c r="R38" s="183"/>
      <c r="S38" s="183"/>
      <c r="T38" s="183"/>
      <c r="U38" s="183"/>
      <c r="V38" s="183"/>
      <c r="W38" s="183"/>
      <c r="X38" s="186"/>
      <c r="Y38" s="185" t="s">
        <v>503</v>
      </c>
      <c r="Z38" s="183"/>
      <c r="AA38" s="183"/>
      <c r="AB38" s="183"/>
      <c r="AC38" s="183"/>
      <c r="AD38" s="183"/>
      <c r="AE38" s="183"/>
      <c r="AF38" s="183"/>
      <c r="AG38" s="185"/>
      <c r="AH38" s="183"/>
      <c r="AI38" s="183" t="s">
        <v>503</v>
      </c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 t="s">
        <v>383</v>
      </c>
      <c r="BL38" s="183"/>
      <c r="BM38" s="183"/>
      <c r="BN38" s="183" t="s">
        <v>1135</v>
      </c>
      <c r="BO38" s="183"/>
      <c r="BP38" s="183"/>
      <c r="BQ38" s="183"/>
      <c r="BR38" s="183"/>
      <c r="BS38" s="185"/>
      <c r="BT38" s="239" t="s">
        <v>1136</v>
      </c>
      <c r="BU38" s="183"/>
      <c r="BV38" s="183"/>
      <c r="BW38" s="183"/>
      <c r="BX38" s="183"/>
      <c r="BY38" s="183"/>
      <c r="BZ38" s="186"/>
      <c r="CA38" s="185"/>
      <c r="CB38" s="183"/>
      <c r="CC38" s="183"/>
      <c r="CD38" s="183" t="s">
        <v>1137</v>
      </c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224</v>
      </c>
      <c r="R39" s="183"/>
      <c r="S39" s="183"/>
      <c r="T39" s="183"/>
      <c r="U39" s="183"/>
      <c r="V39" s="183"/>
      <c r="W39" s="183"/>
      <c r="X39" s="186"/>
      <c r="Y39" s="185" t="s">
        <v>224</v>
      </c>
      <c r="Z39" s="183"/>
      <c r="AA39" s="183"/>
      <c r="AB39" s="183"/>
      <c r="AC39" s="183"/>
      <c r="AD39" s="183"/>
      <c r="AE39" s="183"/>
      <c r="AF39" s="183"/>
      <c r="AG39" s="185"/>
      <c r="AH39" s="183"/>
      <c r="AI39" s="239" t="s">
        <v>437</v>
      </c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387</v>
      </c>
      <c r="BL39" s="183"/>
      <c r="BM39" s="183"/>
      <c r="BN39" s="183" t="s">
        <v>387</v>
      </c>
      <c r="BO39" s="183"/>
      <c r="BP39" s="183"/>
      <c r="BQ39" s="183"/>
      <c r="BR39" s="183"/>
      <c r="BS39" s="185"/>
      <c r="BT39" s="183" t="s">
        <v>782</v>
      </c>
      <c r="BU39" s="183"/>
      <c r="BV39" s="183"/>
      <c r="BW39" s="183"/>
      <c r="BX39" s="183"/>
      <c r="BY39" s="183"/>
      <c r="BZ39" s="186" t="s">
        <v>385</v>
      </c>
      <c r="CA39" s="185"/>
      <c r="CB39" s="183"/>
      <c r="CC39" s="183"/>
      <c r="CD39" s="183" t="s">
        <v>387</v>
      </c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/>
      <c r="U40" s="183"/>
      <c r="V40" s="210"/>
      <c r="W40" s="210" t="s">
        <v>338</v>
      </c>
      <c r="X40" s="224"/>
      <c r="Y40" s="209" t="s">
        <v>237</v>
      </c>
      <c r="Z40" s="210"/>
      <c r="AA40" s="210"/>
      <c r="AB40" s="183"/>
      <c r="AC40" s="210"/>
      <c r="AD40" s="210"/>
      <c r="AE40" s="210" t="s">
        <v>338</v>
      </c>
      <c r="AF40" s="183"/>
      <c r="AG40" s="209"/>
      <c r="AH40" s="210"/>
      <c r="AI40" s="210" t="s">
        <v>459</v>
      </c>
      <c r="AJ40" s="183"/>
      <c r="AK40" s="210"/>
      <c r="AL40" s="210"/>
      <c r="AM40" s="210" t="s">
        <v>415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90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s">
        <v>1138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100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121.9</v>
      </c>
      <c r="G41" s="247"/>
      <c r="H41" s="247"/>
      <c r="I41" s="247" t="n">
        <v>4219.1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36600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1139</v>
      </c>
      <c r="K43" s="265"/>
      <c r="L43" s="265"/>
      <c r="M43" s="265"/>
      <c r="N43" s="265"/>
      <c r="O43" s="265" t="s">
        <v>1140</v>
      </c>
      <c r="P43" s="265"/>
      <c r="Q43" s="265"/>
      <c r="R43" s="265"/>
      <c r="S43" s="265"/>
      <c r="T43" s="265"/>
      <c r="U43" s="266" t="n">
        <v>27</v>
      </c>
      <c r="V43" s="266"/>
      <c r="W43" s="266"/>
      <c r="X43" s="266"/>
      <c r="Y43" s="266" t="n">
        <v>3</v>
      </c>
      <c r="Z43" s="266"/>
      <c r="AA43" s="266"/>
      <c r="AB43" s="266" t="n">
        <v>6</v>
      </c>
      <c r="AC43" s="266"/>
      <c r="AD43" s="266"/>
      <c r="AE43" s="266" t="n">
        <v>1</v>
      </c>
      <c r="AF43" s="266"/>
      <c r="AG43" s="266"/>
      <c r="AH43" s="267" t="n">
        <v>0.0972222222222222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1141</v>
      </c>
      <c r="K45" s="265"/>
      <c r="L45" s="265"/>
      <c r="M45" s="265"/>
      <c r="N45" s="265"/>
      <c r="O45" s="265" t="s">
        <v>1142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2</v>
      </c>
      <c r="Z45" s="266"/>
      <c r="AA45" s="266"/>
      <c r="AB45" s="266" t="n">
        <v>3</v>
      </c>
      <c r="AC45" s="266"/>
      <c r="AD45" s="266"/>
      <c r="AE45" s="266" t="n">
        <v>3</v>
      </c>
      <c r="AF45" s="266"/>
      <c r="AG45" s="266"/>
      <c r="AH45" s="267" t="n">
        <v>0.0902777777777778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20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128.219</v>
      </c>
      <c r="BA47" s="270"/>
      <c r="BB47" s="270"/>
      <c r="BC47" s="271" t="n">
        <v>2205.154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11818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0</v>
      </c>
      <c r="BY47" s="196"/>
      <c r="BZ47" s="196"/>
      <c r="CA47" s="274" t="s">
        <v>166</v>
      </c>
      <c r="CB47" s="275" t="s">
        <v>129</v>
      </c>
      <c r="CC47" s="275"/>
      <c r="CD47" s="196" t="n">
        <v>4165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1143</v>
      </c>
      <c r="K49" s="283"/>
      <c r="L49" s="283"/>
      <c r="M49" s="283"/>
      <c r="N49" s="283"/>
      <c r="O49" s="284" t="s">
        <v>1144</v>
      </c>
      <c r="P49" s="284"/>
      <c r="Q49" s="284"/>
      <c r="R49" s="284"/>
      <c r="S49" s="284"/>
      <c r="T49" s="284"/>
      <c r="U49" s="285" t="n">
        <v>2880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3500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27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 t="s">
        <v>1145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1146</v>
      </c>
      <c r="BE52" s="301"/>
      <c r="BF52" s="301"/>
      <c r="BG52" s="301"/>
      <c r="BH52" s="301"/>
      <c r="BI52" s="301" t="s">
        <v>1147</v>
      </c>
      <c r="BJ52" s="301"/>
      <c r="BK52" s="301"/>
      <c r="BL52" s="301"/>
      <c r="BM52" s="301"/>
      <c r="BN52" s="301"/>
      <c r="BO52" s="266" t="n">
        <v>69</v>
      </c>
      <c r="BP52" s="266"/>
      <c r="BQ52" s="266"/>
      <c r="BR52" s="266"/>
      <c r="BS52" s="266" t="n">
        <v>7</v>
      </c>
      <c r="BT52" s="266"/>
      <c r="BU52" s="266"/>
      <c r="BV52" s="266" t="n">
        <v>8</v>
      </c>
      <c r="BW52" s="266"/>
      <c r="BX52" s="266"/>
      <c r="BY52" s="266" t="n">
        <v>2</v>
      </c>
      <c r="BZ52" s="266"/>
      <c r="CA52" s="266"/>
      <c r="CB52" s="267" t="n">
        <v>0.229166666666667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914</v>
      </c>
      <c r="AO54" s="306"/>
      <c r="AP54" s="306"/>
      <c r="AQ54" s="306"/>
      <c r="AR54" s="306"/>
      <c r="AS54" s="306"/>
      <c r="AT54" s="307"/>
      <c r="AV54" s="308" t="n">
        <v>4540</v>
      </c>
      <c r="AW54" s="309" t="n">
        <v>70468</v>
      </c>
      <c r="AX54" s="310"/>
      <c r="AY54" s="308" t="n">
        <v>93.388</v>
      </c>
      <c r="AZ54" s="311" t="n">
        <v>1376.258125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1148</v>
      </c>
      <c r="BE55" s="301"/>
      <c r="BF55" s="301"/>
      <c r="BG55" s="301"/>
      <c r="BH55" s="301"/>
      <c r="BI55" s="301" t="s">
        <v>1149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2</v>
      </c>
      <c r="BT55" s="266"/>
      <c r="BU55" s="266"/>
      <c r="BV55" s="266" t="n">
        <v>3</v>
      </c>
      <c r="BW55" s="266"/>
      <c r="BX55" s="266"/>
      <c r="BY55" s="266" t="n">
        <v>1</v>
      </c>
      <c r="BZ55" s="266"/>
      <c r="CA55" s="266"/>
      <c r="CB55" s="267" t="n">
        <v>0.0625</v>
      </c>
      <c r="CC55" s="267"/>
      <c r="CD55" s="267"/>
      <c r="CE55" s="267" t="n">
        <v>0.0625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1001</v>
      </c>
      <c r="AW57" s="286" t="n">
        <v>16003</v>
      </c>
      <c r="AX57" s="111"/>
      <c r="AY57" s="308" t="n">
        <v>22.3695</v>
      </c>
      <c r="AZ57" s="311" t="n">
        <v>291.124125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14</v>
      </c>
      <c r="C58" s="317"/>
      <c r="D58" s="317"/>
      <c r="E58" s="317"/>
      <c r="F58" s="318" t="n">
        <v>181</v>
      </c>
      <c r="G58" s="318"/>
      <c r="H58" s="318"/>
      <c r="I58" s="318"/>
      <c r="J58" s="42" t="n">
        <v>7.73480662983425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1150</v>
      </c>
      <c r="BE58" s="301"/>
      <c r="BF58" s="301"/>
      <c r="BG58" s="301"/>
      <c r="BH58" s="301"/>
      <c r="BI58" s="301" t="s">
        <v>1151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 t="s">
        <v>1152</v>
      </c>
      <c r="AE59" s="324"/>
      <c r="AF59" s="324"/>
      <c r="AG59" s="324"/>
      <c r="AH59" s="324"/>
      <c r="AI59" s="324"/>
      <c r="AJ59" s="324"/>
      <c r="AK59" s="324"/>
      <c r="AL59" s="325" t="n">
        <v>9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279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/>
      <c r="AE60" s="328"/>
      <c r="AF60" s="328"/>
      <c r="AG60" s="328"/>
      <c r="AH60" s="328"/>
      <c r="AI60" s="328"/>
      <c r="AJ60" s="328"/>
      <c r="AK60" s="328"/>
      <c r="AL60" s="329"/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1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430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1153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 t="s">
        <v>281</v>
      </c>
      <c r="O62" s="328"/>
      <c r="P62" s="328"/>
      <c r="Q62" s="328"/>
      <c r="R62" s="328"/>
      <c r="S62" s="328"/>
      <c r="T62" s="328"/>
      <c r="U62" s="329" t="n">
        <v>1</v>
      </c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6</v>
      </c>
      <c r="H65" s="93"/>
      <c r="I65" s="93"/>
      <c r="J65" s="322" t="s">
        <v>157</v>
      </c>
      <c r="K65" s="341" t="n">
        <v>168</v>
      </c>
      <c r="L65" s="341"/>
      <c r="M65" s="341"/>
      <c r="N65" s="341"/>
      <c r="O65" s="322" t="s">
        <v>157</v>
      </c>
      <c r="P65" s="43" t="n">
        <v>67</v>
      </c>
      <c r="Q65" s="43"/>
      <c r="R65" s="43"/>
      <c r="S65" s="43"/>
      <c r="T65" s="43" t="n">
        <v>92</v>
      </c>
      <c r="U65" s="43"/>
      <c r="V65" s="43"/>
      <c r="W65" s="43"/>
      <c r="X65" s="342" t="s">
        <v>145</v>
      </c>
      <c r="Y65" s="343" t="n">
        <v>11</v>
      </c>
      <c r="Z65" s="343"/>
      <c r="AA65" s="343"/>
      <c r="AB65" s="343"/>
      <c r="AC65" s="344" t="s">
        <v>261</v>
      </c>
      <c r="AD65" s="342" t="s">
        <v>145</v>
      </c>
      <c r="AE65" s="345" t="n">
        <v>6600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3</v>
      </c>
      <c r="AW65" s="347"/>
      <c r="AX65" s="347"/>
      <c r="AY65" s="347"/>
      <c r="AZ65" s="348" t="n">
        <v>172</v>
      </c>
      <c r="BA65" s="348"/>
      <c r="BB65" s="348"/>
      <c r="BC65" s="348"/>
      <c r="BD65" s="349" t="n">
        <v>1.74418604651163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16</v>
      </c>
      <c r="AL66" s="350"/>
      <c r="AM66" s="350"/>
      <c r="AN66" s="350"/>
      <c r="AO66" s="350"/>
      <c r="AP66" s="351" t="n">
        <v>615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 t="s">
        <v>1154</v>
      </c>
      <c r="BI66" s="324"/>
      <c r="BJ66" s="324"/>
      <c r="BK66" s="324"/>
      <c r="BL66" s="324"/>
      <c r="BM66" s="324"/>
      <c r="BN66" s="324"/>
      <c r="BO66" s="325" t="n">
        <v>1</v>
      </c>
      <c r="BP66" s="324"/>
      <c r="BQ66" s="324"/>
      <c r="BR66" s="324"/>
      <c r="BS66" s="324"/>
      <c r="BT66" s="324"/>
      <c r="BU66" s="324"/>
      <c r="BV66" s="324"/>
      <c r="BW66" s="326"/>
      <c r="BX66" s="324" t="s">
        <v>349</v>
      </c>
      <c r="BY66" s="324"/>
      <c r="BZ66" s="324"/>
      <c r="CA66" s="324"/>
      <c r="CB66" s="324"/>
      <c r="CC66" s="324"/>
      <c r="CD66" s="324"/>
      <c r="CE66" s="324"/>
      <c r="CF66" s="325" t="n">
        <v>1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 t="s">
        <v>348</v>
      </c>
      <c r="BI67" s="328"/>
      <c r="BJ67" s="328"/>
      <c r="BK67" s="328"/>
      <c r="BL67" s="328"/>
      <c r="BM67" s="328"/>
      <c r="BN67" s="328"/>
      <c r="BO67" s="329" t="n">
        <v>1</v>
      </c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273</v>
      </c>
      <c r="Z68" s="354"/>
      <c r="AA68" s="354"/>
      <c r="AB68" s="354"/>
      <c r="AC68" s="355" t="s">
        <v>261</v>
      </c>
      <c r="AD68" s="353" t="s">
        <v>129</v>
      </c>
      <c r="AE68" s="356" t="n">
        <v>163800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167</v>
      </c>
      <c r="AL69" s="360"/>
      <c r="AM69" s="360"/>
      <c r="AN69" s="360"/>
      <c r="AO69" s="360"/>
      <c r="AP69" s="361" t="n">
        <v>4457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14</v>
      </c>
      <c r="BF72" s="372"/>
      <c r="BG72" s="372"/>
      <c r="BH72" s="372"/>
      <c r="BI72" s="373" t="s">
        <v>157</v>
      </c>
      <c r="BJ72" s="374" t="n">
        <v>176</v>
      </c>
      <c r="BK72" s="374"/>
      <c r="BL72" s="374"/>
      <c r="BM72" s="375" t="s">
        <v>261</v>
      </c>
      <c r="BN72" s="374" t="n">
        <v>232</v>
      </c>
      <c r="BO72" s="374"/>
      <c r="BP72" s="374"/>
      <c r="BQ72" s="375" t="s">
        <v>261</v>
      </c>
      <c r="BR72" s="376" t="s">
        <v>145</v>
      </c>
      <c r="BS72" s="377" t="n">
        <v>7</v>
      </c>
      <c r="BT72" s="377"/>
      <c r="BU72" s="377"/>
      <c r="BV72" s="377"/>
      <c r="BW72" s="378" t="s">
        <v>261</v>
      </c>
      <c r="BX72" s="376" t="s">
        <v>145</v>
      </c>
      <c r="BY72" s="379" t="n">
        <v>4200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29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3</v>
      </c>
      <c r="CF73" s="388"/>
      <c r="CG73" s="388"/>
      <c r="CH73" s="388"/>
      <c r="CI73" s="388"/>
      <c r="CJ73" s="389" t="n">
        <v>413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113</v>
      </c>
      <c r="BT74" s="398"/>
      <c r="BU74" s="398"/>
      <c r="BV74" s="398"/>
      <c r="BW74" s="399" t="s">
        <v>261</v>
      </c>
      <c r="BX74" s="397" t="s">
        <v>129</v>
      </c>
      <c r="BY74" s="398" t="n">
        <v>67800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128.219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17.2415563909774</v>
      </c>
      <c r="P75" s="404"/>
      <c r="Q75" s="404"/>
      <c r="R75" s="404"/>
      <c r="S75" s="405" t="n">
        <f aca="false">BC47</f>
        <v>2205.154</v>
      </c>
      <c r="T75" s="405"/>
      <c r="U75" s="405"/>
      <c r="V75" s="405"/>
      <c r="W75" s="403" t="n">
        <f aca="false">K75*($G$73-10)</f>
        <v>2108.57142857143</v>
      </c>
      <c r="X75" s="403"/>
      <c r="Y75" s="403"/>
      <c r="Z75" s="403"/>
      <c r="AA75" s="477" t="n">
        <f aca="false">S75-W75</f>
        <v>96.5825714285716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-125.372315789474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117</v>
      </c>
      <c r="CF75" s="381"/>
      <c r="CG75" s="381"/>
      <c r="CH75" s="381"/>
      <c r="CI75" s="381"/>
      <c r="CJ75" s="410" t="n">
        <v>1917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451.55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42.7214770797963</v>
      </c>
      <c r="P76" s="414"/>
      <c r="Q76" s="414"/>
      <c r="R76" s="414"/>
      <c r="S76" s="415" t="n">
        <f aca="false">G14</f>
        <v>11593.725</v>
      </c>
      <c r="T76" s="415"/>
      <c r="U76" s="415"/>
      <c r="V76" s="415"/>
      <c r="W76" s="413" t="n">
        <f aca="false">K76*$G$73</f>
        <v>11856.0271646859</v>
      </c>
      <c r="X76" s="413"/>
      <c r="Y76" s="413"/>
      <c r="Z76" s="413"/>
      <c r="AA76" s="478" t="n">
        <f aca="false">S76-W76</f>
        <v>-262.302164685909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-1079.95921052632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1155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629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121.9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-20.2052631578947</v>
      </c>
      <c r="P77" s="424"/>
      <c r="Q77" s="424"/>
      <c r="R77" s="424"/>
      <c r="S77" s="425" t="n">
        <f aca="false">I41</f>
        <v>4219.1</v>
      </c>
      <c r="T77" s="425"/>
      <c r="U77" s="425"/>
      <c r="V77" s="425"/>
      <c r="W77" s="336" t="n">
        <f aca="false">K77*$G$73</f>
        <v>4121.05263157895</v>
      </c>
      <c r="X77" s="336"/>
      <c r="Y77" s="336"/>
      <c r="Z77" s="336"/>
      <c r="AA77" s="479" t="n">
        <f aca="false">S77-W77</f>
        <v>98.0473684210529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-186.163157894736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10</v>
      </c>
      <c r="T2" s="29"/>
      <c r="U2" s="30" t="s">
        <v>120</v>
      </c>
      <c r="X2" s="29" t="n">
        <v>0</v>
      </c>
      <c r="Y2" s="29"/>
      <c r="Z2" s="30" t="s">
        <v>121</v>
      </c>
      <c r="AC2" s="25" t="s">
        <v>122</v>
      </c>
      <c r="AH2" s="29" t="n">
        <v>9</v>
      </c>
      <c r="AI2" s="29"/>
      <c r="AJ2" s="30" t="s">
        <v>120</v>
      </c>
      <c r="AM2" s="29" t="n">
        <v>0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30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267.632</v>
      </c>
      <c r="E4" s="41"/>
      <c r="F4" s="41"/>
      <c r="G4" s="42" t="n">
        <v>5876.302</v>
      </c>
      <c r="H4" s="42"/>
      <c r="I4" s="42"/>
      <c r="J4" s="42"/>
      <c r="K4" s="43" t="s">
        <v>141</v>
      </c>
      <c r="L4" s="43"/>
      <c r="M4" s="43"/>
      <c r="N4" s="44" t="n">
        <v>1</v>
      </c>
      <c r="O4" s="44"/>
      <c r="P4" s="45" t="s">
        <v>1156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 t="n">
        <v>2</v>
      </c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478</v>
      </c>
      <c r="AM4" s="49"/>
      <c r="AN4" s="49"/>
      <c r="AO4" s="50" t="n">
        <v>0.0277777777777778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0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22155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8592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10</v>
      </c>
      <c r="L5" s="55"/>
      <c r="M5" s="55"/>
      <c r="N5" s="44"/>
      <c r="O5" s="44"/>
      <c r="P5" s="56" t="s">
        <v>1157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 t="n">
        <v>11</v>
      </c>
      <c r="AC5" s="57"/>
      <c r="AD5" s="58" t="s">
        <v>147</v>
      </c>
      <c r="AE5" s="58"/>
      <c r="AF5" s="468" t="s">
        <v>193</v>
      </c>
      <c r="AG5" s="468"/>
      <c r="AH5" s="468"/>
      <c r="AI5" s="468"/>
      <c r="AJ5" s="60" t="n">
        <v>8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SUM('1日:30日'!ax4)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SUM('1日:30日'!bf4)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SUM('1日:30日'!bo4)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SUM('1日:30日'!bw4)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57"/>
      <c r="AC6" s="57"/>
      <c r="AD6" s="64" t="s">
        <v>149</v>
      </c>
      <c r="AE6" s="64"/>
      <c r="AF6" s="65" t="s">
        <v>150</v>
      </c>
      <c r="AG6" s="65"/>
      <c r="AH6" s="65"/>
      <c r="AI6" s="65"/>
      <c r="AJ6" s="66" t="n">
        <v>7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57"/>
      <c r="AC7" s="57"/>
      <c r="AD7" s="64" t="s">
        <v>152</v>
      </c>
      <c r="AE7" s="64"/>
      <c r="AF7" s="65" t="s">
        <v>319</v>
      </c>
      <c r="AG7" s="65"/>
      <c r="AH7" s="65"/>
      <c r="AI7" s="65"/>
      <c r="AJ7" s="66" t="n">
        <v>2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1158</v>
      </c>
      <c r="AG8" s="436"/>
      <c r="AH8" s="436"/>
      <c r="AI8" s="436"/>
      <c r="AJ8" s="86" t="n">
        <v>9</v>
      </c>
      <c r="AK8" s="86"/>
      <c r="AL8" s="87" t="n">
        <v>13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427</v>
      </c>
      <c r="BE8" s="90"/>
      <c r="BF8" s="90"/>
      <c r="BG8" s="90"/>
      <c r="BH8" s="91"/>
      <c r="BI8" s="92" t="n">
        <v>12706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251.757</v>
      </c>
      <c r="E9" s="42"/>
      <c r="F9" s="42"/>
      <c r="G9" s="42" t="n">
        <v>6236.812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1156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440</v>
      </c>
      <c r="AM9" s="49"/>
      <c r="AN9" s="49"/>
      <c r="AO9" s="50" t="n">
        <v>0.0555555555555556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9</v>
      </c>
      <c r="M10" s="102"/>
      <c r="N10" s="44"/>
      <c r="O10" s="44"/>
      <c r="P10" s="56" t="s">
        <v>1157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 t="n">
        <v>10</v>
      </c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56" t="s">
        <v>1159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 t="n">
        <v>3</v>
      </c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407</v>
      </c>
      <c r="BE11" s="90"/>
      <c r="BF11" s="90"/>
      <c r="BG11" s="90"/>
      <c r="BH11" s="91"/>
      <c r="BI11" s="92" t="n">
        <v>9990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9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13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519.389</v>
      </c>
      <c r="E14" s="113"/>
      <c r="F14" s="73" t="s">
        <v>173</v>
      </c>
      <c r="G14" s="113" t="n">
        <v>12113.114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19755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542975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0</v>
      </c>
      <c r="AG14" s="119"/>
      <c r="AH14" s="119"/>
      <c r="AI14" s="119"/>
      <c r="AJ14" s="120" t="s">
        <v>178</v>
      </c>
      <c r="AK14" s="120"/>
      <c r="AL14" s="120"/>
      <c r="AM14" s="275" t="n">
        <v>549</v>
      </c>
      <c r="AN14" s="275"/>
      <c r="AO14" s="122" t="s">
        <v>157</v>
      </c>
      <c r="AP14" s="123" t="s">
        <v>179</v>
      </c>
      <c r="AQ14" s="123"/>
      <c r="AR14" s="124" t="n">
        <v>94.6063752276867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1083</v>
      </c>
      <c r="BE14" s="90"/>
      <c r="BF14" s="90"/>
      <c r="BG14" s="90"/>
      <c r="BH14" s="91"/>
      <c r="BI14" s="92" t="n">
        <v>21143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5</v>
      </c>
      <c r="AI16" s="133"/>
      <c r="AJ16" s="133"/>
      <c r="AK16" s="133"/>
      <c r="AL16" s="336" t="n">
        <v>334.627</v>
      </c>
      <c r="AM16" s="336"/>
      <c r="AN16" s="336"/>
      <c r="AO16" s="336"/>
      <c r="AP16" s="135" t="n">
        <v>7628.227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0</v>
      </c>
      <c r="BE17" s="90"/>
      <c r="BF17" s="90"/>
      <c r="BG17" s="90"/>
      <c r="BH17" s="91"/>
      <c r="BI17" s="92" t="n">
        <v>707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 t="s">
        <v>332</v>
      </c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1.1</v>
      </c>
      <c r="AI18" s="140"/>
      <c r="AJ18" s="140"/>
      <c r="AK18" s="140"/>
      <c r="AL18" s="141" t="n">
        <v>184.762</v>
      </c>
      <c r="AM18" s="141"/>
      <c r="AN18" s="141"/>
      <c r="AO18" s="141"/>
      <c r="AP18" s="135" t="n">
        <v>4484.887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22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31</v>
      </c>
      <c r="AG19" s="150"/>
      <c r="AH19" s="149" t="s">
        <v>194</v>
      </c>
      <c r="AI19" s="149"/>
      <c r="AJ19" s="150" t="n">
        <v>2</v>
      </c>
      <c r="AK19" s="150"/>
      <c r="AL19" s="151" t="s">
        <v>195</v>
      </c>
      <c r="AM19" s="151"/>
      <c r="AN19" s="150" t="n">
        <v>17</v>
      </c>
      <c r="AO19" s="150"/>
      <c r="AP19" s="440" t="s">
        <v>174</v>
      </c>
      <c r="AQ19" s="440"/>
      <c r="AR19" s="441" t="n">
        <v>50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1581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0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0</v>
      </c>
      <c r="AY22" s="166"/>
      <c r="AZ22" s="166"/>
      <c r="BA22" s="167" t="n">
        <v>571.042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76</v>
      </c>
      <c r="CG22" s="168"/>
      <c r="CH22" s="168"/>
      <c r="CI22" s="170" t="n">
        <v>0</v>
      </c>
      <c r="CJ22" s="170"/>
      <c r="CK22" s="170"/>
      <c r="CL22" s="170" t="n">
        <v>0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38.2</v>
      </c>
      <c r="G23" s="172"/>
      <c r="H23" s="172"/>
      <c r="I23" s="42" t="n">
        <v>1321.4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7</v>
      </c>
      <c r="Q23" s="297" t="s">
        <v>206</v>
      </c>
      <c r="R23" s="176"/>
      <c r="S23" s="176"/>
      <c r="T23" s="176"/>
      <c r="U23" s="176"/>
      <c r="V23" s="176"/>
      <c r="W23" s="176"/>
      <c r="X23" s="176"/>
      <c r="Y23" s="175"/>
      <c r="Z23" s="176"/>
      <c r="AA23" s="176"/>
      <c r="AB23" s="176"/>
      <c r="AC23" s="176"/>
      <c r="AD23" s="176"/>
      <c r="AE23" s="176"/>
      <c r="AF23" s="177"/>
      <c r="AG23" s="178"/>
      <c r="AH23" s="174"/>
      <c r="AI23" s="174"/>
      <c r="AJ23" s="174"/>
      <c r="AK23" s="174"/>
      <c r="AL23" s="174"/>
      <c r="AM23" s="174"/>
      <c r="AN23" s="443"/>
      <c r="AO23" s="179" t="n">
        <v>0.5313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0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501</v>
      </c>
      <c r="R24" s="183"/>
      <c r="S24" s="184"/>
      <c r="T24" s="183"/>
      <c r="U24" s="183"/>
      <c r="V24" s="184"/>
      <c r="W24" s="239" t="s">
        <v>535</v>
      </c>
      <c r="X24" s="183"/>
      <c r="Y24" s="185"/>
      <c r="Z24" s="183"/>
      <c r="AA24" s="183"/>
      <c r="AB24" s="183"/>
      <c r="AC24" s="184"/>
      <c r="AD24" s="183"/>
      <c r="AE24" s="183"/>
      <c r="AF24" s="186"/>
      <c r="AG24" s="187" t="s">
        <v>334</v>
      </c>
      <c r="AH24" s="183"/>
      <c r="AI24" s="183"/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503</v>
      </c>
      <c r="R26" s="183"/>
      <c r="S26" s="183"/>
      <c r="T26" s="183"/>
      <c r="U26" s="183"/>
      <c r="V26" s="183"/>
      <c r="W26" s="183" t="s">
        <v>582</v>
      </c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/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0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224</v>
      </c>
      <c r="R27" s="183"/>
      <c r="S27" s="183"/>
      <c r="T27" s="183"/>
      <c r="U27" s="183"/>
      <c r="V27" s="183"/>
      <c r="W27" s="183" t="s">
        <v>224</v>
      </c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183"/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60985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0</v>
      </c>
      <c r="CI27" s="202"/>
      <c r="CJ27" s="203" t="s">
        <v>215</v>
      </c>
      <c r="CK27" s="203"/>
      <c r="CL27" s="123"/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/>
      <c r="T28" s="183"/>
      <c r="U28" s="210" t="s">
        <v>415</v>
      </c>
      <c r="V28" s="183"/>
      <c r="W28" s="210" t="s">
        <v>237</v>
      </c>
      <c r="X28" s="183"/>
      <c r="Y28" s="185"/>
      <c r="Z28" s="210"/>
      <c r="AA28" s="210"/>
      <c r="AB28" s="210"/>
      <c r="AC28" s="183"/>
      <c r="AD28" s="210"/>
      <c r="AE28" s="210" t="s">
        <v>415</v>
      </c>
      <c r="AF28" s="210"/>
      <c r="AG28" s="185"/>
      <c r="AH28" s="210"/>
      <c r="AI28" s="210"/>
      <c r="AJ28" s="183"/>
      <c r="AK28" s="210"/>
      <c r="AL28" s="183"/>
      <c r="AM28" s="210"/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332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55.6</v>
      </c>
      <c r="G29" s="172"/>
      <c r="H29" s="172"/>
      <c r="I29" s="42" t="n">
        <v>1959.5</v>
      </c>
      <c r="J29" s="42"/>
      <c r="K29" s="42"/>
      <c r="L29" s="214" t="s">
        <v>220</v>
      </c>
      <c r="M29" s="214"/>
      <c r="N29" s="214"/>
      <c r="O29" s="44" t="n">
        <v>0</v>
      </c>
      <c r="P29" s="44" t="n">
        <v>4</v>
      </c>
      <c r="Q29" s="215"/>
      <c r="R29" s="216"/>
      <c r="S29" s="216"/>
      <c r="T29" s="216"/>
      <c r="U29" s="216"/>
      <c r="V29" s="216"/>
      <c r="W29" s="216"/>
      <c r="X29" s="217"/>
      <c r="Y29" s="229"/>
      <c r="Z29" s="230"/>
      <c r="AA29" s="230"/>
      <c r="AB29" s="230"/>
      <c r="AC29" s="230"/>
      <c r="AD29" s="230"/>
      <c r="AE29" s="230"/>
      <c r="AF29" s="231"/>
      <c r="AG29" s="215"/>
      <c r="AH29" s="216"/>
      <c r="AI29" s="216"/>
      <c r="AJ29" s="216"/>
      <c r="AK29" s="216"/>
      <c r="AL29" s="216"/>
      <c r="AM29" s="216"/>
      <c r="AN29" s="217"/>
      <c r="AO29" s="179" t="n">
        <v>0.4861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0</v>
      </c>
      <c r="CG29" s="218"/>
      <c r="CH29" s="218"/>
      <c r="CI29" s="218"/>
      <c r="CJ29" s="219" t="n">
        <v>492.128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113</v>
      </c>
      <c r="M30" s="181"/>
      <c r="N30" s="181"/>
      <c r="O30" s="44"/>
      <c r="P30" s="44"/>
      <c r="Q30" s="187" t="s">
        <v>501</v>
      </c>
      <c r="R30" s="183"/>
      <c r="S30" s="183"/>
      <c r="T30" s="183"/>
      <c r="U30" s="183"/>
      <c r="V30" s="183"/>
      <c r="W30" s="239" t="s">
        <v>535</v>
      </c>
      <c r="X30" s="186"/>
      <c r="Y30" s="187" t="s">
        <v>479</v>
      </c>
      <c r="Z30" s="183"/>
      <c r="AA30" s="183"/>
      <c r="AB30" s="183"/>
      <c r="AC30" s="183"/>
      <c r="AD30" s="183"/>
      <c r="AE30" s="183"/>
      <c r="AF30" s="186"/>
      <c r="AG30" s="185"/>
      <c r="AH30" s="183"/>
      <c r="AI30" s="183"/>
      <c r="AJ30" s="183"/>
      <c r="AK30" s="239" t="s">
        <v>535</v>
      </c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0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503</v>
      </c>
      <c r="R32" s="183"/>
      <c r="S32" s="183"/>
      <c r="T32" s="183"/>
      <c r="U32" s="183"/>
      <c r="V32" s="183"/>
      <c r="W32" s="183" t="s">
        <v>582</v>
      </c>
      <c r="X32" s="186"/>
      <c r="Y32" s="185"/>
      <c r="Z32" s="183"/>
      <c r="AA32" s="183"/>
      <c r="AB32" s="183"/>
      <c r="AC32" s="183"/>
      <c r="AD32" s="183"/>
      <c r="AE32" s="183"/>
      <c r="AF32" s="186"/>
      <c r="AG32" s="185"/>
      <c r="AH32" s="183"/>
      <c r="AI32" s="183"/>
      <c r="AJ32" s="183"/>
      <c r="AK32" s="183" t="s">
        <v>556</v>
      </c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7" t="s">
        <v>437</v>
      </c>
      <c r="R33" s="183"/>
      <c r="S33" s="183"/>
      <c r="T33" s="183"/>
      <c r="U33" s="183"/>
      <c r="V33" s="183"/>
      <c r="W33" s="239" t="s">
        <v>437</v>
      </c>
      <c r="X33" s="186"/>
      <c r="Y33" s="185"/>
      <c r="Z33" s="183"/>
      <c r="AA33" s="183"/>
      <c r="AB33" s="183"/>
      <c r="AC33" s="183"/>
      <c r="AD33" s="183"/>
      <c r="AE33" s="183"/>
      <c r="AF33" s="186"/>
      <c r="AG33" s="185"/>
      <c r="AH33" s="183"/>
      <c r="AI33" s="183"/>
      <c r="AJ33" s="183"/>
      <c r="AK33" s="239" t="s">
        <v>437</v>
      </c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 t="s">
        <v>505</v>
      </c>
      <c r="V34" s="210"/>
      <c r="W34" s="210" t="s">
        <v>225</v>
      </c>
      <c r="X34" s="224"/>
      <c r="Y34" s="209"/>
      <c r="Z34" s="210"/>
      <c r="AA34" s="210"/>
      <c r="AB34" s="210"/>
      <c r="AC34" s="210"/>
      <c r="AD34" s="210"/>
      <c r="AE34" s="210"/>
      <c r="AF34" s="224"/>
      <c r="AG34" s="209"/>
      <c r="AH34" s="210"/>
      <c r="AI34" s="210"/>
      <c r="AJ34" s="210"/>
      <c r="AK34" s="210" t="s">
        <v>225</v>
      </c>
      <c r="AL34" s="210"/>
      <c r="AM34" s="183" t="s">
        <v>338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39.1</v>
      </c>
      <c r="G35" s="172"/>
      <c r="H35" s="172"/>
      <c r="I35" s="42" t="n">
        <v>1071.1</v>
      </c>
      <c r="J35" s="42"/>
      <c r="K35" s="42"/>
      <c r="L35" s="228" t="s">
        <v>175</v>
      </c>
      <c r="M35" s="228"/>
      <c r="N35" s="228"/>
      <c r="O35" s="44" t="n">
        <v>2</v>
      </c>
      <c r="P35" s="44" t="n">
        <v>6</v>
      </c>
      <c r="Q35" s="215"/>
      <c r="R35" s="216"/>
      <c r="S35" s="216"/>
      <c r="T35" s="216"/>
      <c r="U35" s="216"/>
      <c r="V35" s="216"/>
      <c r="W35" s="216" t="s">
        <v>206</v>
      </c>
      <c r="X35" s="217"/>
      <c r="Y35" s="215"/>
      <c r="Z35" s="216"/>
      <c r="AA35" s="216"/>
      <c r="AB35" s="216"/>
      <c r="AC35" s="216"/>
      <c r="AD35" s="216"/>
      <c r="AE35" s="216" t="s">
        <v>206</v>
      </c>
      <c r="AF35" s="217"/>
      <c r="AG35" s="215"/>
      <c r="AH35" s="216"/>
      <c r="AI35" s="216"/>
      <c r="AJ35" s="216"/>
      <c r="AK35" s="216"/>
      <c r="AL35" s="216"/>
      <c r="AM35" s="216"/>
      <c r="AN35" s="216"/>
      <c r="AO35" s="179" t="n">
        <v>0.3299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105.724</v>
      </c>
      <c r="BA35" s="42"/>
      <c r="BB35" s="42"/>
      <c r="BC35" s="42" t="n">
        <v>2310.878</v>
      </c>
      <c r="BD35" s="42"/>
      <c r="BE35" s="42"/>
      <c r="BF35" s="232" t="s">
        <v>231</v>
      </c>
      <c r="BG35" s="232"/>
      <c r="BH35" s="232"/>
      <c r="BI35" s="168" t="n">
        <v>3</v>
      </c>
      <c r="BJ35" s="168" t="n">
        <v>4</v>
      </c>
      <c r="BK35" s="487"/>
      <c r="BL35" s="486"/>
      <c r="BM35" s="459" t="s">
        <v>206</v>
      </c>
      <c r="BN35" s="486"/>
      <c r="BO35" s="459" t="s">
        <v>376</v>
      </c>
      <c r="BP35" s="216"/>
      <c r="BQ35" s="459" t="s">
        <v>776</v>
      </c>
      <c r="BR35" s="486"/>
      <c r="BS35" s="487"/>
      <c r="BT35" s="486"/>
      <c r="BU35" s="459" t="s">
        <v>376</v>
      </c>
      <c r="BV35" s="216"/>
      <c r="BW35" s="486"/>
      <c r="BX35" s="486"/>
      <c r="BY35" s="486"/>
      <c r="BZ35" s="489"/>
      <c r="CA35" s="487"/>
      <c r="CB35" s="459" t="s">
        <v>376</v>
      </c>
      <c r="CC35" s="486"/>
      <c r="CD35" s="486"/>
      <c r="CE35" s="216"/>
      <c r="CF35" s="459" t="s">
        <v>602</v>
      </c>
      <c r="CG35" s="486"/>
      <c r="CH35" s="489"/>
      <c r="CI35" s="179" t="n">
        <v>0.270833333333333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0</v>
      </c>
      <c r="M36" s="181"/>
      <c r="N36" s="181"/>
      <c r="O36" s="44"/>
      <c r="P36" s="44"/>
      <c r="Q36" s="187" t="s">
        <v>501</v>
      </c>
      <c r="R36" s="183"/>
      <c r="S36" s="239" t="s">
        <v>535</v>
      </c>
      <c r="T36" s="183"/>
      <c r="U36" s="183"/>
      <c r="V36" s="183"/>
      <c r="W36" s="239" t="s">
        <v>535</v>
      </c>
      <c r="X36" s="186"/>
      <c r="Y36" s="185"/>
      <c r="Z36" s="183"/>
      <c r="AA36" s="183"/>
      <c r="AB36" s="183"/>
      <c r="AC36" s="183"/>
      <c r="AD36" s="184"/>
      <c r="AE36" s="239" t="s">
        <v>535</v>
      </c>
      <c r="AF36" s="186"/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31</v>
      </c>
      <c r="BG36" s="240"/>
      <c r="BH36" s="240"/>
      <c r="BI36" s="168"/>
      <c r="BJ36" s="168"/>
      <c r="BK36" s="456" t="s">
        <v>1133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/>
      <c r="BV36" s="183"/>
      <c r="BW36" s="183"/>
      <c r="BX36" s="183"/>
      <c r="BY36" s="183"/>
      <c r="BZ36" s="186"/>
      <c r="CA36" s="185"/>
      <c r="CB36" s="183"/>
      <c r="CC36" s="183"/>
      <c r="CD36" s="183"/>
      <c r="CE36" s="183" t="s">
        <v>1160</v>
      </c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/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1161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183"/>
      <c r="BV37" s="183"/>
      <c r="BW37" s="183"/>
      <c r="BX37" s="183"/>
      <c r="BY37" s="183"/>
      <c r="BZ37" s="186"/>
      <c r="CA37" s="185"/>
      <c r="CB37" s="183"/>
      <c r="CC37" s="183"/>
      <c r="CD37" s="183"/>
      <c r="CE37" s="495" t="s">
        <v>1162</v>
      </c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503</v>
      </c>
      <c r="R38" s="183"/>
      <c r="S38" s="183" t="s">
        <v>582</v>
      </c>
      <c r="T38" s="183"/>
      <c r="U38" s="183"/>
      <c r="V38" s="183"/>
      <c r="W38" s="183" t="s">
        <v>582</v>
      </c>
      <c r="X38" s="186"/>
      <c r="Y38" s="185"/>
      <c r="Z38" s="183"/>
      <c r="AA38" s="183"/>
      <c r="AB38" s="183"/>
      <c r="AC38" s="183"/>
      <c r="AD38" s="183"/>
      <c r="AE38" s="183" t="s">
        <v>556</v>
      </c>
      <c r="AF38" s="183"/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183" t="s">
        <v>1137</v>
      </c>
      <c r="BL38" s="183"/>
      <c r="BM38" s="183"/>
      <c r="BN38" s="183"/>
      <c r="BO38" s="239" t="s">
        <v>609</v>
      </c>
      <c r="BP38" s="183"/>
      <c r="BQ38" s="183"/>
      <c r="BR38" s="183"/>
      <c r="BS38" s="185" t="s">
        <v>611</v>
      </c>
      <c r="BT38" s="183"/>
      <c r="BU38" s="183"/>
      <c r="BV38" s="183"/>
      <c r="BW38" s="183"/>
      <c r="BX38" s="183"/>
      <c r="BY38" s="183"/>
      <c r="BZ38" s="186"/>
      <c r="CA38" s="185"/>
      <c r="CB38" s="183"/>
      <c r="CC38" s="183"/>
      <c r="CD38" s="183"/>
      <c r="CE38" s="239" t="s">
        <v>609</v>
      </c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7" t="s">
        <v>437</v>
      </c>
      <c r="R39" s="183"/>
      <c r="S39" s="239" t="s">
        <v>437</v>
      </c>
      <c r="T39" s="183"/>
      <c r="U39" s="183"/>
      <c r="V39" s="183"/>
      <c r="W39" s="183" t="s">
        <v>212</v>
      </c>
      <c r="X39" s="186"/>
      <c r="Y39" s="185"/>
      <c r="Z39" s="183"/>
      <c r="AA39" s="183"/>
      <c r="AB39" s="183"/>
      <c r="AC39" s="183"/>
      <c r="AD39" s="183"/>
      <c r="AE39" s="183" t="s">
        <v>212</v>
      </c>
      <c r="AF39" s="183"/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183" t="s">
        <v>387</v>
      </c>
      <c r="BL39" s="183"/>
      <c r="BM39" s="183"/>
      <c r="BN39" s="183"/>
      <c r="BO39" s="183" t="s">
        <v>1163</v>
      </c>
      <c r="BP39" s="183"/>
      <c r="BQ39" s="183"/>
      <c r="BR39" s="183"/>
      <c r="BS39" s="187" t="s">
        <v>614</v>
      </c>
      <c r="BT39" s="183"/>
      <c r="BU39" s="183"/>
      <c r="BV39" s="183"/>
      <c r="BW39" s="183"/>
      <c r="BX39" s="183"/>
      <c r="BY39" s="183"/>
      <c r="BZ39" s="186"/>
      <c r="CA39" s="185"/>
      <c r="CB39" s="183"/>
      <c r="CC39" s="183"/>
      <c r="CD39" s="183"/>
      <c r="CE39" s="239" t="s">
        <v>614</v>
      </c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459</v>
      </c>
      <c r="R40" s="210"/>
      <c r="S40" s="210" t="s">
        <v>459</v>
      </c>
      <c r="T40" s="210" t="s">
        <v>1164</v>
      </c>
      <c r="U40" s="183"/>
      <c r="V40" s="210"/>
      <c r="W40" s="210" t="s">
        <v>459</v>
      </c>
      <c r="X40" s="224"/>
      <c r="Y40" s="209"/>
      <c r="Z40" s="210"/>
      <c r="AA40" s="210"/>
      <c r="AB40" s="183"/>
      <c r="AC40" s="210" t="s">
        <v>415</v>
      </c>
      <c r="AD40" s="210"/>
      <c r="AE40" s="210" t="s">
        <v>237</v>
      </c>
      <c r="AF40" s="183"/>
      <c r="AG40" s="209"/>
      <c r="AH40" s="210"/>
      <c r="AI40" s="210"/>
      <c r="AJ40" s="183"/>
      <c r="AK40" s="210"/>
      <c r="AL40" s="210"/>
      <c r="AM40" s="210" t="s">
        <v>415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n">
        <v>123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115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132.9</v>
      </c>
      <c r="G41" s="247"/>
      <c r="H41" s="247"/>
      <c r="I41" s="247" t="n">
        <v>4352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31200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0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1165</v>
      </c>
      <c r="K43" s="265"/>
      <c r="L43" s="265"/>
      <c r="M43" s="265"/>
      <c r="N43" s="265"/>
      <c r="O43" s="265" t="s">
        <v>1166</v>
      </c>
      <c r="P43" s="265"/>
      <c r="Q43" s="265"/>
      <c r="R43" s="265"/>
      <c r="S43" s="265"/>
      <c r="T43" s="265"/>
      <c r="U43" s="266" t="n">
        <v>22</v>
      </c>
      <c r="V43" s="266"/>
      <c r="W43" s="266"/>
      <c r="X43" s="266"/>
      <c r="Y43" s="266" t="n">
        <v>0</v>
      </c>
      <c r="Z43" s="266"/>
      <c r="AA43" s="266"/>
      <c r="AB43" s="266" t="n">
        <v>3</v>
      </c>
      <c r="AC43" s="266"/>
      <c r="AD43" s="266"/>
      <c r="AE43" s="266" t="n">
        <v>1</v>
      </c>
      <c r="AF43" s="266"/>
      <c r="AG43" s="266"/>
      <c r="AH43" s="267" t="n">
        <v>0.0347222222222222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1167</v>
      </c>
      <c r="K45" s="265"/>
      <c r="L45" s="265"/>
      <c r="M45" s="265"/>
      <c r="N45" s="265"/>
      <c r="O45" s="265" t="s">
        <v>1168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6</v>
      </c>
      <c r="Z45" s="266"/>
      <c r="AA45" s="266"/>
      <c r="AB45" s="266" t="n">
        <v>8</v>
      </c>
      <c r="AC45" s="266"/>
      <c r="AD45" s="266"/>
      <c r="AE45" s="266" t="n">
        <v>2</v>
      </c>
      <c r="AF45" s="266"/>
      <c r="AG45" s="266"/>
      <c r="AH45" s="267" t="n">
        <v>0.166666666666667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31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105.724</v>
      </c>
      <c r="BA47" s="270"/>
      <c r="BB47" s="270"/>
      <c r="BC47" s="271" t="n">
        <v>2310.878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11818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792</v>
      </c>
      <c r="BY47" s="196"/>
      <c r="BZ47" s="196"/>
      <c r="CA47" s="274" t="s">
        <v>166</v>
      </c>
      <c r="CB47" s="275" t="s">
        <v>129</v>
      </c>
      <c r="CC47" s="275"/>
      <c r="CD47" s="196" t="n">
        <v>4957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1169</v>
      </c>
      <c r="K49" s="283"/>
      <c r="L49" s="283"/>
      <c r="M49" s="283"/>
      <c r="N49" s="283"/>
      <c r="O49" s="284" t="s">
        <v>1170</v>
      </c>
      <c r="P49" s="284"/>
      <c r="Q49" s="284"/>
      <c r="R49" s="284"/>
      <c r="S49" s="284"/>
      <c r="T49" s="284"/>
      <c r="U49" s="285" t="n">
        <v>1982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3761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20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1171</v>
      </c>
      <c r="BE52" s="301"/>
      <c r="BF52" s="301"/>
      <c r="BG52" s="301"/>
      <c r="BH52" s="301"/>
      <c r="BI52" s="301" t="s">
        <v>1172</v>
      </c>
      <c r="BJ52" s="301"/>
      <c r="BK52" s="301"/>
      <c r="BL52" s="301"/>
      <c r="BM52" s="301"/>
      <c r="BN52" s="301"/>
      <c r="BO52" s="266" t="n">
        <v>66</v>
      </c>
      <c r="BP52" s="266"/>
      <c r="BQ52" s="266"/>
      <c r="BR52" s="266"/>
      <c r="BS52" s="266" t="n">
        <v>3</v>
      </c>
      <c r="BT52" s="266"/>
      <c r="BU52" s="266"/>
      <c r="BV52" s="266" t="n">
        <v>2</v>
      </c>
      <c r="BW52" s="266"/>
      <c r="BX52" s="266"/>
      <c r="BY52" s="266" t="n">
        <v>2</v>
      </c>
      <c r="BZ52" s="266"/>
      <c r="CA52" s="266"/>
      <c r="CB52" s="267" t="n">
        <v>0.138888888888889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 t="s">
        <v>914</v>
      </c>
      <c r="AO54" s="306"/>
      <c r="AP54" s="306"/>
      <c r="AQ54" s="306"/>
      <c r="AR54" s="306"/>
      <c r="AS54" s="306"/>
      <c r="AT54" s="307"/>
      <c r="AV54" s="308" t="n">
        <v>4930</v>
      </c>
      <c r="AW54" s="309" t="n">
        <v>75398</v>
      </c>
      <c r="AX54" s="310"/>
      <c r="AY54" s="308" t="n">
        <v>87.90075</v>
      </c>
      <c r="AZ54" s="311" t="n">
        <v>1464.158875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1173</v>
      </c>
      <c r="BE55" s="301"/>
      <c r="BF55" s="301"/>
      <c r="BG55" s="301"/>
      <c r="BH55" s="301"/>
      <c r="BI55" s="301" t="s">
        <v>1174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5</v>
      </c>
      <c r="BT55" s="266"/>
      <c r="BU55" s="266"/>
      <c r="BV55" s="266" t="n">
        <v>6</v>
      </c>
      <c r="BW55" s="266"/>
      <c r="BX55" s="266"/>
      <c r="BY55" s="266" t="n">
        <v>1</v>
      </c>
      <c r="BZ55" s="266"/>
      <c r="CA55" s="266"/>
      <c r="CB55" s="267" t="n">
        <v>0.0972222222222222</v>
      </c>
      <c r="CC55" s="267"/>
      <c r="CD55" s="267"/>
      <c r="CE55" s="267" t="n">
        <v>0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1315</v>
      </c>
      <c r="AW57" s="286" t="n">
        <v>17318</v>
      </c>
      <c r="AX57" s="111"/>
      <c r="AY57" s="308" t="n">
        <v>23.891375</v>
      </c>
      <c r="AZ57" s="311" t="n">
        <v>315.0155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11</v>
      </c>
      <c r="C58" s="317"/>
      <c r="D58" s="317"/>
      <c r="E58" s="317"/>
      <c r="F58" s="318" t="n">
        <v>173</v>
      </c>
      <c r="G58" s="318"/>
      <c r="H58" s="318"/>
      <c r="I58" s="318"/>
      <c r="J58" s="42" t="n">
        <v>6.35838150289017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1175</v>
      </c>
      <c r="BE58" s="301"/>
      <c r="BF58" s="301"/>
      <c r="BG58" s="301"/>
      <c r="BH58" s="301"/>
      <c r="BI58" s="301" t="s">
        <v>1176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6</v>
      </c>
      <c r="V59" s="324"/>
      <c r="W59" s="324"/>
      <c r="X59" s="324"/>
      <c r="Y59" s="324"/>
      <c r="Z59" s="324"/>
      <c r="AA59" s="324"/>
      <c r="AB59" s="324"/>
      <c r="AC59" s="326"/>
      <c r="AD59" s="324" t="s">
        <v>518</v>
      </c>
      <c r="AE59" s="324"/>
      <c r="AF59" s="324"/>
      <c r="AG59" s="324"/>
      <c r="AH59" s="324"/>
      <c r="AI59" s="324"/>
      <c r="AJ59" s="324"/>
      <c r="AK59" s="324"/>
      <c r="AL59" s="325" t="n">
        <v>3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279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 t="s">
        <v>351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/>
      <c r="O61" s="328"/>
      <c r="P61" s="328"/>
      <c r="Q61" s="328"/>
      <c r="R61" s="328"/>
      <c r="S61" s="328"/>
      <c r="T61" s="328"/>
      <c r="U61" s="329"/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/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0</v>
      </c>
      <c r="H65" s="93"/>
      <c r="I65" s="93"/>
      <c r="J65" s="322" t="s">
        <v>157</v>
      </c>
      <c r="K65" s="341" t="n">
        <v>168</v>
      </c>
      <c r="L65" s="341"/>
      <c r="M65" s="341"/>
      <c r="N65" s="341"/>
      <c r="O65" s="322" t="s">
        <v>157</v>
      </c>
      <c r="P65" s="43" t="n">
        <v>78</v>
      </c>
      <c r="Q65" s="43"/>
      <c r="R65" s="43"/>
      <c r="S65" s="43"/>
      <c r="T65" s="43" t="n">
        <v>82</v>
      </c>
      <c r="U65" s="43"/>
      <c r="V65" s="43"/>
      <c r="W65" s="43"/>
      <c r="X65" s="342" t="s">
        <v>145</v>
      </c>
      <c r="Y65" s="343" t="n">
        <v>4</v>
      </c>
      <c r="Z65" s="343"/>
      <c r="AA65" s="343"/>
      <c r="AB65" s="343"/>
      <c r="AC65" s="344" t="s">
        <v>261</v>
      </c>
      <c r="AD65" s="342" t="s">
        <v>145</v>
      </c>
      <c r="AE65" s="345" t="n">
        <v>2400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1</v>
      </c>
      <c r="AW65" s="347"/>
      <c r="AX65" s="347"/>
      <c r="AY65" s="347"/>
      <c r="AZ65" s="348" t="n">
        <v>201</v>
      </c>
      <c r="BA65" s="348"/>
      <c r="BB65" s="348"/>
      <c r="BC65" s="348"/>
      <c r="BD65" s="349" t="n">
        <v>0.497512437810945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12</v>
      </c>
      <c r="AL66" s="350"/>
      <c r="AM66" s="350"/>
      <c r="AN66" s="350"/>
      <c r="AO66" s="350"/>
      <c r="AP66" s="351" t="n">
        <v>627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 t="s">
        <v>349</v>
      </c>
      <c r="BY66" s="324"/>
      <c r="BZ66" s="324"/>
      <c r="CA66" s="324"/>
      <c r="CB66" s="324"/>
      <c r="CC66" s="324"/>
      <c r="CD66" s="324"/>
      <c r="CE66" s="324"/>
      <c r="CF66" s="325" t="n">
        <v>1</v>
      </c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277</v>
      </c>
      <c r="Z68" s="354"/>
      <c r="AA68" s="354"/>
      <c r="AB68" s="354"/>
      <c r="AC68" s="355" t="s">
        <v>261</v>
      </c>
      <c r="AD68" s="353" t="s">
        <v>129</v>
      </c>
      <c r="AE68" s="356" t="n">
        <v>166200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164</v>
      </c>
      <c r="AL69" s="360"/>
      <c r="AM69" s="360"/>
      <c r="AN69" s="360"/>
      <c r="AO69" s="360"/>
      <c r="AP69" s="361" t="n">
        <v>4621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4</v>
      </c>
      <c r="BB72" s="370"/>
      <c r="BC72" s="370"/>
      <c r="BD72" s="371" t="s">
        <v>157</v>
      </c>
      <c r="BE72" s="372" t="n">
        <v>18</v>
      </c>
      <c r="BF72" s="372"/>
      <c r="BG72" s="372"/>
      <c r="BH72" s="372"/>
      <c r="BI72" s="373" t="s">
        <v>157</v>
      </c>
      <c r="BJ72" s="374" t="n">
        <v>174</v>
      </c>
      <c r="BK72" s="374"/>
      <c r="BL72" s="374"/>
      <c r="BM72" s="375" t="s">
        <v>261</v>
      </c>
      <c r="BN72" s="374" t="n">
        <v>251</v>
      </c>
      <c r="BO72" s="374"/>
      <c r="BP72" s="374"/>
      <c r="BQ72" s="375" t="s">
        <v>261</v>
      </c>
      <c r="BR72" s="376" t="s">
        <v>145</v>
      </c>
      <c r="BS72" s="377" t="n">
        <v>13</v>
      </c>
      <c r="BT72" s="377"/>
      <c r="BU72" s="377"/>
      <c r="BV72" s="377"/>
      <c r="BW72" s="378" t="s">
        <v>261</v>
      </c>
      <c r="BX72" s="376" t="s">
        <v>145</v>
      </c>
      <c r="BY72" s="379" t="n">
        <v>7800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30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0</v>
      </c>
      <c r="BB73" s="370"/>
      <c r="BC73" s="370"/>
      <c r="BD73" s="371" t="s">
        <v>157</v>
      </c>
      <c r="BE73" s="372" t="n">
        <v>0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7</v>
      </c>
      <c r="CF73" s="388"/>
      <c r="CG73" s="388"/>
      <c r="CH73" s="388"/>
      <c r="CI73" s="388"/>
      <c r="CJ73" s="389" t="n">
        <v>420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11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126</v>
      </c>
      <c r="BT74" s="398"/>
      <c r="BU74" s="398"/>
      <c r="BV74" s="398"/>
      <c r="BW74" s="399" t="s">
        <v>261</v>
      </c>
      <c r="BX74" s="397" t="s">
        <v>129</v>
      </c>
      <c r="BY74" s="398" t="n">
        <v>75600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105.724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-5.25344360902255</v>
      </c>
      <c r="P75" s="404"/>
      <c r="Q75" s="404"/>
      <c r="R75" s="404"/>
      <c r="S75" s="405" t="n">
        <f aca="false">BC47</f>
        <v>2310.878</v>
      </c>
      <c r="T75" s="405"/>
      <c r="U75" s="405"/>
      <c r="V75" s="405"/>
      <c r="W75" s="403" t="n">
        <f aca="false">K75*($G$73-10)</f>
        <v>2219.54887218045</v>
      </c>
      <c r="X75" s="403"/>
      <c r="Y75" s="403"/>
      <c r="Z75" s="403"/>
      <c r="AA75" s="477" t="n">
        <f aca="false">S75-W75</f>
        <v>91.3291278195488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-19.6483157894736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124</v>
      </c>
      <c r="CF75" s="381"/>
      <c r="CG75" s="381"/>
      <c r="CH75" s="381"/>
      <c r="CI75" s="381"/>
      <c r="CJ75" s="410" t="n">
        <v>2041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519.389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110.560477079796</v>
      </c>
      <c r="P76" s="414"/>
      <c r="Q76" s="414"/>
      <c r="R76" s="414"/>
      <c r="S76" s="415" t="n">
        <f aca="false">G14</f>
        <v>12113.114</v>
      </c>
      <c r="T76" s="415"/>
      <c r="U76" s="415"/>
      <c r="V76" s="415"/>
      <c r="W76" s="413" t="n">
        <f aca="false">K76*$G$73</f>
        <v>12264.8556876061</v>
      </c>
      <c r="X76" s="413"/>
      <c r="Y76" s="413"/>
      <c r="Z76" s="413"/>
      <c r="AA76" s="478" t="n">
        <f aca="false">S76-W76</f>
        <v>-151.741687606112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-560.570210526317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1177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548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132.9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-9.20526315789473</v>
      </c>
      <c r="P77" s="424"/>
      <c r="Q77" s="424"/>
      <c r="R77" s="424"/>
      <c r="S77" s="425" t="n">
        <f aca="false">I41</f>
        <v>4352</v>
      </c>
      <c r="T77" s="425"/>
      <c r="U77" s="425"/>
      <c r="V77" s="425"/>
      <c r="W77" s="336" t="n">
        <f aca="false">K77*$G$73</f>
        <v>4263.15789473684</v>
      </c>
      <c r="X77" s="336"/>
      <c r="Y77" s="336"/>
      <c r="Z77" s="336"/>
      <c r="AA77" s="479" t="n">
        <f aca="false">S77-W77</f>
        <v>88.8421052631575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-53.2631578947367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DF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75" activeCellId="0" sqref="W75"/>
    </sheetView>
  </sheetViews>
  <sheetFormatPr defaultColWidth="2.25" defaultRowHeight="12" zeroHeight="false" outlineLevelRow="0" outlineLevelCol="0"/>
  <cols>
    <col collapsed="false" customWidth="true" hidden="false" outlineLevel="0" max="1" min="1" style="30" width="1.13"/>
    <col collapsed="false" customWidth="false" hidden="false" outlineLevel="0" max="46" min="2" style="30" width="2.25"/>
    <col collapsed="false" customWidth="true" hidden="false" outlineLevel="0" max="47" min="47" style="30" width="8"/>
    <col collapsed="false" customWidth="false" hidden="false" outlineLevel="0" max="92" min="48" style="30" width="2.25"/>
    <col collapsed="false" customWidth="true" hidden="false" outlineLevel="0" max="95" min="93" style="30" width="2.38"/>
    <col collapsed="false" customWidth="false" hidden="false" outlineLevel="0" max="16384" min="96" style="30" width="2.25"/>
  </cols>
  <sheetData>
    <row r="1" customFormat="false" ht="18.75" hidden="false" customHeight="true" outlineLevel="0" collapsed="false">
      <c r="E1" s="26" t="s">
        <v>116</v>
      </c>
      <c r="AV1" s="27" t="s">
        <v>7</v>
      </c>
      <c r="AW1" s="27"/>
      <c r="AX1" s="27"/>
      <c r="AY1" s="27"/>
      <c r="AZ1" s="27"/>
      <c r="BA1" s="27"/>
      <c r="BB1" s="27"/>
      <c r="BC1" s="27"/>
      <c r="BD1" s="27"/>
      <c r="CL1" s="28" t="s">
        <v>117</v>
      </c>
    </row>
    <row r="2" customFormat="false" ht="12.75" hidden="false" customHeight="true" outlineLevel="0" collapsed="false">
      <c r="B2" s="27" t="s">
        <v>118</v>
      </c>
      <c r="C2" s="27"/>
      <c r="D2" s="27"/>
      <c r="E2" s="27"/>
      <c r="F2" s="27"/>
      <c r="G2" s="27"/>
      <c r="H2" s="27"/>
      <c r="I2" s="27"/>
      <c r="N2" s="25" t="s">
        <v>119</v>
      </c>
      <c r="S2" s="29" t="n">
        <v>0</v>
      </c>
      <c r="T2" s="29"/>
      <c r="U2" s="30" t="s">
        <v>120</v>
      </c>
      <c r="X2" s="29" t="n">
        <v>12</v>
      </c>
      <c r="Y2" s="29"/>
      <c r="Z2" s="30" t="s">
        <v>121</v>
      </c>
      <c r="AC2" s="25" t="s">
        <v>122</v>
      </c>
      <c r="AH2" s="29" t="n">
        <v>7</v>
      </c>
      <c r="AI2" s="29"/>
      <c r="AJ2" s="30" t="s">
        <v>120</v>
      </c>
      <c r="AM2" s="29" t="n">
        <v>4</v>
      </c>
      <c r="AN2" s="29"/>
      <c r="AO2" s="30" t="s">
        <v>123</v>
      </c>
      <c r="AR2" s="29" t="n">
        <v>0</v>
      </c>
      <c r="AS2" s="29"/>
      <c r="AT2" s="30" t="s">
        <v>121</v>
      </c>
      <c r="AV2" s="31" t="s">
        <v>124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M2" s="32" t="s">
        <v>125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3" t="n">
        <f aca="false">1日!CC2</f>
        <v>2026</v>
      </c>
      <c r="CD2" s="33"/>
      <c r="CE2" s="33"/>
      <c r="CF2" s="33"/>
      <c r="CG2" s="34" t="n">
        <f aca="false">1日!CG2</f>
        <v>7</v>
      </c>
      <c r="CH2" s="34"/>
      <c r="CI2" s="30" t="s">
        <v>126</v>
      </c>
      <c r="CJ2" s="28"/>
      <c r="CK2" s="35" t="n">
        <f aca="true">VALUE(SUBSTITUTE(MID(CELL("filename",$A$1),FIND("]",CELL("filename",$A$1))+1,LEN(CELL("filename",$A$1))),"日",""))</f>
        <v>31</v>
      </c>
      <c r="CL2" s="35"/>
      <c r="CM2" s="30" t="s">
        <v>24</v>
      </c>
    </row>
    <row r="3" customFormat="false" ht="12.75" hidden="false" customHeight="true" outlineLevel="0" collapsed="false">
      <c r="B3" s="36" t="s">
        <v>127</v>
      </c>
      <c r="C3" s="36"/>
      <c r="D3" s="36" t="s">
        <v>128</v>
      </c>
      <c r="E3" s="36"/>
      <c r="F3" s="36"/>
      <c r="G3" s="36" t="s">
        <v>129</v>
      </c>
      <c r="H3" s="36"/>
      <c r="I3" s="36"/>
      <c r="J3" s="36"/>
      <c r="K3" s="36" t="s">
        <v>130</v>
      </c>
      <c r="L3" s="36"/>
      <c r="M3" s="36"/>
      <c r="N3" s="36" t="s">
        <v>131</v>
      </c>
      <c r="O3" s="36"/>
      <c r="P3" s="37" t="s">
        <v>132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 t="s">
        <v>133</v>
      </c>
      <c r="AC3" s="38"/>
      <c r="AD3" s="36" t="s">
        <v>134</v>
      </c>
      <c r="AE3" s="36"/>
      <c r="AF3" s="36"/>
      <c r="AG3" s="36"/>
      <c r="AH3" s="36"/>
      <c r="AI3" s="36"/>
      <c r="AJ3" s="36"/>
      <c r="AK3" s="36"/>
      <c r="AL3" s="36" t="s">
        <v>135</v>
      </c>
      <c r="AM3" s="36"/>
      <c r="AN3" s="36"/>
      <c r="AO3" s="36" t="s">
        <v>136</v>
      </c>
      <c r="AP3" s="36"/>
      <c r="AQ3" s="36"/>
      <c r="AR3" s="36" t="s">
        <v>137</v>
      </c>
      <c r="AS3" s="36"/>
      <c r="AT3" s="36"/>
      <c r="AV3" s="32" t="s">
        <v>138</v>
      </c>
      <c r="AW3" s="32"/>
      <c r="AX3" s="32"/>
      <c r="AY3" s="32"/>
      <c r="AZ3" s="32"/>
      <c r="BA3" s="32"/>
      <c r="BB3" s="32"/>
      <c r="BC3" s="32"/>
      <c r="BD3" s="39" t="s">
        <v>139</v>
      </c>
      <c r="BE3" s="39"/>
      <c r="BF3" s="39"/>
      <c r="BG3" s="39"/>
      <c r="BH3" s="39"/>
      <c r="BI3" s="39"/>
      <c r="BJ3" s="39"/>
      <c r="BK3" s="39"/>
      <c r="BL3" s="40"/>
      <c r="BM3" s="32" t="s">
        <v>138</v>
      </c>
      <c r="BN3" s="32"/>
      <c r="BO3" s="32"/>
      <c r="BP3" s="32"/>
      <c r="BQ3" s="32"/>
      <c r="BR3" s="32"/>
      <c r="BS3" s="32"/>
      <c r="BT3" s="32"/>
      <c r="BU3" s="32" t="s">
        <v>139</v>
      </c>
      <c r="BV3" s="32"/>
      <c r="BW3" s="32"/>
      <c r="BX3" s="32"/>
      <c r="BY3" s="32"/>
      <c r="BZ3" s="32"/>
      <c r="CA3" s="32"/>
      <c r="CB3" s="32"/>
    </row>
    <row r="4" customFormat="false" ht="12.75" hidden="false" customHeight="true" outlineLevel="0" collapsed="false">
      <c r="B4" s="39" t="s">
        <v>140</v>
      </c>
      <c r="C4" s="39"/>
      <c r="D4" s="41" t="n">
        <v>184.963</v>
      </c>
      <c r="E4" s="41"/>
      <c r="F4" s="41"/>
      <c r="G4" s="42" t="n">
        <v>6061.265</v>
      </c>
      <c r="H4" s="42"/>
      <c r="I4" s="42"/>
      <c r="J4" s="42"/>
      <c r="K4" s="43" t="s">
        <v>141</v>
      </c>
      <c r="L4" s="43"/>
      <c r="M4" s="43"/>
      <c r="N4" s="44" t="n">
        <v>3</v>
      </c>
      <c r="O4" s="44"/>
      <c r="P4" s="45" t="s">
        <v>1127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  <c r="AC4" s="46"/>
      <c r="AD4" s="47" t="s">
        <v>143</v>
      </c>
      <c r="AE4" s="47"/>
      <c r="AF4" s="47"/>
      <c r="AG4" s="47"/>
      <c r="AH4" s="47"/>
      <c r="AI4" s="47"/>
      <c r="AJ4" s="48" t="s">
        <v>144</v>
      </c>
      <c r="AK4" s="48"/>
      <c r="AL4" s="49" t="n">
        <v>496</v>
      </c>
      <c r="AM4" s="49"/>
      <c r="AN4" s="49"/>
      <c r="AO4" s="50" t="n">
        <v>0.0694444444444445</v>
      </c>
      <c r="AP4" s="50"/>
      <c r="AQ4" s="50"/>
      <c r="AR4" s="50" t="n">
        <v>0</v>
      </c>
      <c r="AS4" s="50"/>
      <c r="AT4" s="50"/>
      <c r="AV4" s="51" t="s">
        <v>145</v>
      </c>
      <c r="AW4" s="51"/>
      <c r="AX4" s="52" t="n">
        <f aca="false">AF14</f>
        <v>322</v>
      </c>
      <c r="AY4" s="52"/>
      <c r="AZ4" s="52"/>
      <c r="BA4" s="52"/>
      <c r="BB4" s="52"/>
      <c r="BC4" s="52"/>
      <c r="BD4" s="51" t="s">
        <v>145</v>
      </c>
      <c r="BE4" s="51"/>
      <c r="BF4" s="53" t="n">
        <f aca="false">P14+AD41+AN43+AE65+BR8</f>
        <v>40808</v>
      </c>
      <c r="BG4" s="53"/>
      <c r="BH4" s="53"/>
      <c r="BI4" s="53"/>
      <c r="BJ4" s="53"/>
      <c r="BK4" s="53"/>
      <c r="BL4" s="54"/>
      <c r="BM4" s="51" t="s">
        <v>145</v>
      </c>
      <c r="BN4" s="51"/>
      <c r="BO4" s="53" t="n">
        <f aca="false">BQ27+CL47</f>
        <v>0</v>
      </c>
      <c r="BP4" s="53"/>
      <c r="BQ4" s="53"/>
      <c r="BR4" s="53"/>
      <c r="BS4" s="53"/>
      <c r="BT4" s="53"/>
      <c r="BU4" s="51" t="s">
        <v>145</v>
      </c>
      <c r="BV4" s="51"/>
      <c r="BW4" s="53" t="n">
        <f aca="false">BA27+BK47+BX47+CH55+BY72+BR17</f>
        <v>8141</v>
      </c>
      <c r="BX4" s="53"/>
      <c r="BY4" s="53"/>
      <c r="BZ4" s="53"/>
      <c r="CA4" s="53"/>
      <c r="CB4" s="53"/>
    </row>
    <row r="5" customFormat="false" ht="12.75" hidden="false" customHeight="true" outlineLevel="0" collapsed="false">
      <c r="B5" s="39"/>
      <c r="C5" s="39"/>
      <c r="D5" s="41"/>
      <c r="E5" s="41"/>
      <c r="F5" s="41"/>
      <c r="G5" s="42"/>
      <c r="H5" s="42"/>
      <c r="I5" s="42"/>
      <c r="J5" s="42"/>
      <c r="K5" s="55" t="n">
        <v>12</v>
      </c>
      <c r="L5" s="55"/>
      <c r="M5" s="55"/>
      <c r="N5" s="44"/>
      <c r="O5" s="44"/>
      <c r="P5" s="56" t="s">
        <v>1131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  <c r="AC5" s="57"/>
      <c r="AD5" s="58" t="s">
        <v>147</v>
      </c>
      <c r="AE5" s="58"/>
      <c r="AF5" s="59" t="s">
        <v>1099</v>
      </c>
      <c r="AG5" s="59"/>
      <c r="AH5" s="59"/>
      <c r="AI5" s="59"/>
      <c r="AJ5" s="60" t="n">
        <v>17</v>
      </c>
      <c r="AK5" s="60"/>
      <c r="AL5" s="49"/>
      <c r="AM5" s="49"/>
      <c r="AN5" s="49"/>
      <c r="AO5" s="50"/>
      <c r="AP5" s="50"/>
      <c r="AQ5" s="50"/>
      <c r="AR5" s="50"/>
      <c r="AS5" s="50"/>
      <c r="AT5" s="50"/>
      <c r="AV5" s="61" t="s">
        <v>129</v>
      </c>
      <c r="AW5" s="61"/>
      <c r="AX5" s="62" t="e">
        <f aca="false">SUM('1日:31日'!ax4)</f>
        <v>#NAME?</v>
      </c>
      <c r="AY5" s="62"/>
      <c r="AZ5" s="62"/>
      <c r="BA5" s="62"/>
      <c r="BB5" s="62"/>
      <c r="BC5" s="62"/>
      <c r="BD5" s="61" t="s">
        <v>129</v>
      </c>
      <c r="BE5" s="61"/>
      <c r="BF5" s="63" t="e">
        <f aca="false">SUM('1日:31日'!bf4)</f>
        <v>#NAME?</v>
      </c>
      <c r="BG5" s="63"/>
      <c r="BH5" s="63"/>
      <c r="BI5" s="63"/>
      <c r="BJ5" s="63"/>
      <c r="BK5" s="63"/>
      <c r="BL5" s="54"/>
      <c r="BM5" s="61" t="s">
        <v>129</v>
      </c>
      <c r="BN5" s="61"/>
      <c r="BO5" s="62" t="e">
        <f aca="false">SUM('1日:31日'!bo4)</f>
        <v>#NAME?</v>
      </c>
      <c r="BP5" s="62"/>
      <c r="BQ5" s="62"/>
      <c r="BR5" s="62"/>
      <c r="BS5" s="62"/>
      <c r="BT5" s="62"/>
      <c r="BU5" s="61" t="s">
        <v>129</v>
      </c>
      <c r="BV5" s="61"/>
      <c r="BW5" s="62" t="e">
        <f aca="false">SUM('1日:31日'!bw4)</f>
        <v>#NAME?</v>
      </c>
      <c r="BX5" s="62"/>
      <c r="BY5" s="62"/>
      <c r="BZ5" s="62"/>
      <c r="CA5" s="62"/>
      <c r="CB5" s="62"/>
    </row>
    <row r="6" customFormat="false" ht="12.75" hidden="false" customHeight="true" outlineLevel="0" collapsed="false">
      <c r="B6" s="39"/>
      <c r="C6" s="39"/>
      <c r="D6" s="41"/>
      <c r="E6" s="41"/>
      <c r="F6" s="41"/>
      <c r="G6" s="42"/>
      <c r="H6" s="42"/>
      <c r="I6" s="42"/>
      <c r="J6" s="42"/>
      <c r="K6" s="55"/>
      <c r="L6" s="55"/>
      <c r="M6" s="55"/>
      <c r="N6" s="44"/>
      <c r="O6" s="44"/>
      <c r="P6" s="56" t="s">
        <v>1178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7" t="n">
        <v>12</v>
      </c>
      <c r="AC6" s="57"/>
      <c r="AD6" s="64" t="s">
        <v>149</v>
      </c>
      <c r="AE6" s="64"/>
      <c r="AF6" s="467" t="s">
        <v>193</v>
      </c>
      <c r="AG6" s="467"/>
      <c r="AH6" s="467"/>
      <c r="AI6" s="467"/>
      <c r="AJ6" s="66" t="n">
        <v>16</v>
      </c>
      <c r="AK6" s="66"/>
      <c r="AL6" s="49"/>
      <c r="AM6" s="49"/>
      <c r="AN6" s="49"/>
      <c r="AO6" s="50"/>
      <c r="AP6" s="50"/>
      <c r="AQ6" s="50"/>
      <c r="AR6" s="50"/>
      <c r="AS6" s="50"/>
      <c r="AT6" s="50"/>
      <c r="AV6" s="27" t="s">
        <v>151</v>
      </c>
      <c r="AW6" s="27"/>
      <c r="AX6" s="27"/>
      <c r="AY6" s="27"/>
      <c r="AZ6" s="27"/>
      <c r="BA6" s="27"/>
      <c r="BB6" s="27"/>
      <c r="BC6" s="27"/>
      <c r="BP6" s="222"/>
      <c r="CV6" s="68"/>
      <c r="CW6" s="68"/>
      <c r="CX6" s="68"/>
      <c r="CY6" s="68"/>
      <c r="CZ6" s="69"/>
      <c r="DA6" s="69"/>
      <c r="DB6" s="69"/>
      <c r="DC6" s="69"/>
    </row>
    <row r="7" customFormat="false" ht="12.75" hidden="false" customHeight="true" outlineLevel="0" collapsed="false">
      <c r="B7" s="39"/>
      <c r="C7" s="39"/>
      <c r="D7" s="41"/>
      <c r="E7" s="41"/>
      <c r="F7" s="41"/>
      <c r="G7" s="42"/>
      <c r="H7" s="42"/>
      <c r="I7" s="42"/>
      <c r="J7" s="42"/>
      <c r="K7" s="55"/>
      <c r="L7" s="55"/>
      <c r="M7" s="55"/>
      <c r="N7" s="44"/>
      <c r="O7" s="44"/>
      <c r="P7" s="56" t="s">
        <v>1179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7" t="n">
        <v>6</v>
      </c>
      <c r="AC7" s="57"/>
      <c r="AD7" s="64" t="s">
        <v>152</v>
      </c>
      <c r="AE7" s="64"/>
      <c r="AF7" s="467" t="s">
        <v>194</v>
      </c>
      <c r="AG7" s="467"/>
      <c r="AH7" s="467"/>
      <c r="AI7" s="467"/>
      <c r="AJ7" s="66" t="n">
        <v>4</v>
      </c>
      <c r="AK7" s="66"/>
      <c r="AL7" s="49"/>
      <c r="AM7" s="49"/>
      <c r="AN7" s="49"/>
      <c r="AO7" s="50"/>
      <c r="AP7" s="50"/>
      <c r="AQ7" s="50"/>
      <c r="AR7" s="50"/>
      <c r="AS7" s="50"/>
      <c r="AT7" s="50"/>
      <c r="AV7" s="70" t="s">
        <v>127</v>
      </c>
      <c r="AW7" s="70"/>
      <c r="AX7" s="70"/>
      <c r="AY7" s="70"/>
      <c r="AZ7" s="36" t="s">
        <v>154</v>
      </c>
      <c r="BA7" s="36"/>
      <c r="BB7" s="36"/>
      <c r="BC7" s="36"/>
      <c r="BD7" s="36" t="s">
        <v>128</v>
      </c>
      <c r="BE7" s="36"/>
      <c r="BF7" s="36"/>
      <c r="BG7" s="36"/>
      <c r="BH7" s="36"/>
      <c r="BI7" s="36" t="s">
        <v>129</v>
      </c>
      <c r="BJ7" s="36"/>
      <c r="BK7" s="36"/>
      <c r="BL7" s="36"/>
      <c r="BM7" s="36"/>
      <c r="BN7" s="36" t="s">
        <v>136</v>
      </c>
      <c r="BO7" s="36"/>
      <c r="BP7" s="36"/>
      <c r="BQ7" s="36"/>
      <c r="BR7" s="36" t="s">
        <v>155</v>
      </c>
      <c r="BS7" s="36"/>
      <c r="BT7" s="36"/>
      <c r="BU7" s="36"/>
      <c r="BV7" s="71" t="s">
        <v>156</v>
      </c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73"/>
      <c r="CV7" s="68"/>
      <c r="CZ7" s="69"/>
      <c r="DA7" s="69"/>
      <c r="DB7" s="69"/>
      <c r="DC7" s="69"/>
    </row>
    <row r="8" customFormat="false" ht="12.75" hidden="false" customHeight="true" outlineLevel="0" collapsed="false">
      <c r="B8" s="39"/>
      <c r="C8" s="39"/>
      <c r="D8" s="74"/>
      <c r="E8" s="75"/>
      <c r="F8" s="76" t="s">
        <v>157</v>
      </c>
      <c r="G8" s="77"/>
      <c r="H8" s="75"/>
      <c r="J8" s="78" t="s">
        <v>157</v>
      </c>
      <c r="K8" s="242"/>
      <c r="L8" s="222"/>
      <c r="M8" s="80" t="s">
        <v>121</v>
      </c>
      <c r="N8" s="81"/>
      <c r="O8" s="80" t="s">
        <v>158</v>
      </c>
      <c r="P8" s="82" t="s">
        <v>1180</v>
      </c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C8" s="83"/>
      <c r="AD8" s="84" t="s">
        <v>159</v>
      </c>
      <c r="AE8" s="84"/>
      <c r="AF8" s="436" t="s">
        <v>1181</v>
      </c>
      <c r="AG8" s="436"/>
      <c r="AH8" s="436"/>
      <c r="AI8" s="436"/>
      <c r="AJ8" s="86" t="n">
        <v>8</v>
      </c>
      <c r="AK8" s="86"/>
      <c r="AL8" s="87" t="n">
        <v>18</v>
      </c>
      <c r="AM8" s="88"/>
      <c r="AN8" s="80" t="s">
        <v>121</v>
      </c>
      <c r="AO8" s="242"/>
      <c r="AP8" s="222"/>
      <c r="AQ8" s="89" t="s">
        <v>161</v>
      </c>
      <c r="AR8" s="242"/>
      <c r="AS8" s="222"/>
      <c r="AT8" s="89" t="s">
        <v>161</v>
      </c>
      <c r="AV8" s="32" t="s">
        <v>162</v>
      </c>
      <c r="AW8" s="32"/>
      <c r="AX8" s="32"/>
      <c r="AY8" s="32"/>
      <c r="AZ8" s="90" t="n">
        <v>450</v>
      </c>
      <c r="BA8" s="90"/>
      <c r="BB8" s="90"/>
      <c r="BC8" s="91"/>
      <c r="BD8" s="90" t="n">
        <v>451</v>
      </c>
      <c r="BE8" s="90"/>
      <c r="BF8" s="90"/>
      <c r="BG8" s="90"/>
      <c r="BH8" s="91"/>
      <c r="BI8" s="92" t="n">
        <v>13157</v>
      </c>
      <c r="BJ8" s="92"/>
      <c r="BK8" s="92"/>
      <c r="BL8" s="92"/>
      <c r="BM8" s="91"/>
      <c r="BN8" s="90" t="n">
        <v>0</v>
      </c>
      <c r="BO8" s="90"/>
      <c r="BP8" s="90"/>
      <c r="BQ8" s="73"/>
      <c r="BR8" s="93" t="n">
        <v>0</v>
      </c>
      <c r="BS8" s="93"/>
      <c r="BT8" s="93"/>
      <c r="BU8" s="73"/>
      <c r="BV8" s="452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73"/>
    </row>
    <row r="9" customFormat="false" ht="12.75" hidden="false" customHeight="true" outlineLevel="0" collapsed="false">
      <c r="B9" s="39" t="s">
        <v>163</v>
      </c>
      <c r="C9" s="39"/>
      <c r="D9" s="42" t="n">
        <v>195.771</v>
      </c>
      <c r="E9" s="42"/>
      <c r="F9" s="42"/>
      <c r="G9" s="42" t="n">
        <v>6432.583</v>
      </c>
      <c r="H9" s="42"/>
      <c r="I9" s="42"/>
      <c r="J9" s="42"/>
      <c r="K9" s="95" t="s">
        <v>164</v>
      </c>
      <c r="L9" s="95"/>
      <c r="M9" s="95"/>
      <c r="N9" s="44" t="n">
        <v>2</v>
      </c>
      <c r="O9" s="44"/>
      <c r="P9" s="45" t="s">
        <v>1178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6" t="n">
        <v>27</v>
      </c>
      <c r="AC9" s="46"/>
      <c r="AD9" s="96" t="s">
        <v>165</v>
      </c>
      <c r="AE9" s="96"/>
      <c r="AF9" s="96"/>
      <c r="AG9" s="96"/>
      <c r="AH9" s="96"/>
      <c r="AI9" s="96"/>
      <c r="AJ9" s="97" t="s">
        <v>144</v>
      </c>
      <c r="AK9" s="97"/>
      <c r="AL9" s="49" t="n">
        <v>467</v>
      </c>
      <c r="AM9" s="49"/>
      <c r="AN9" s="49"/>
      <c r="AO9" s="50" t="n">
        <v>0.0416666666666667</v>
      </c>
      <c r="AP9" s="50"/>
      <c r="AQ9" s="50"/>
      <c r="AR9" s="50" t="n">
        <v>0</v>
      </c>
      <c r="AS9" s="50"/>
      <c r="AT9" s="50"/>
      <c r="AV9" s="32"/>
      <c r="AW9" s="32"/>
      <c r="AX9" s="32"/>
      <c r="AY9" s="32"/>
      <c r="AZ9" s="90"/>
      <c r="BA9" s="90"/>
      <c r="BB9" s="90"/>
      <c r="BC9" s="98" t="s">
        <v>121</v>
      </c>
      <c r="BD9" s="90"/>
      <c r="BE9" s="90"/>
      <c r="BF9" s="90"/>
      <c r="BG9" s="90"/>
      <c r="BH9" s="98" t="s">
        <v>121</v>
      </c>
      <c r="BI9" s="92"/>
      <c r="BJ9" s="92"/>
      <c r="BK9" s="92"/>
      <c r="BL9" s="92"/>
      <c r="BM9" s="98" t="s">
        <v>121</v>
      </c>
      <c r="BN9" s="90"/>
      <c r="BO9" s="90"/>
      <c r="BP9" s="90"/>
      <c r="BQ9" s="99" t="s">
        <v>161</v>
      </c>
      <c r="BR9" s="93"/>
      <c r="BS9" s="93"/>
      <c r="BT9" s="93"/>
      <c r="BU9" s="99" t="s">
        <v>166</v>
      </c>
      <c r="BV9" s="108"/>
      <c r="CN9" s="98"/>
    </row>
    <row r="10" customFormat="false" ht="12.75" hidden="false" customHeight="true" outlineLevel="0" collapsed="false">
      <c r="B10" s="39"/>
      <c r="C10" s="39"/>
      <c r="D10" s="42"/>
      <c r="E10" s="42"/>
      <c r="F10" s="42"/>
      <c r="G10" s="42"/>
      <c r="H10" s="42"/>
      <c r="I10" s="42"/>
      <c r="J10" s="42"/>
      <c r="K10" s="101" t="s">
        <v>167</v>
      </c>
      <c r="L10" s="102" t="n">
        <v>11</v>
      </c>
      <c r="M10" s="102"/>
      <c r="N10" s="44"/>
      <c r="O10" s="44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57"/>
      <c r="AC10" s="57"/>
      <c r="AD10" s="58" t="s">
        <v>147</v>
      </c>
      <c r="AE10" s="58"/>
      <c r="AF10" s="468"/>
      <c r="AG10" s="468"/>
      <c r="AH10" s="468"/>
      <c r="AI10" s="468"/>
      <c r="AJ10" s="60"/>
      <c r="AK10" s="60"/>
      <c r="AL10" s="49"/>
      <c r="AM10" s="49"/>
      <c r="AN10" s="49"/>
      <c r="AO10" s="50"/>
      <c r="AP10" s="50"/>
      <c r="AQ10" s="50"/>
      <c r="AR10" s="50"/>
      <c r="AS10" s="50"/>
      <c r="AT10" s="50"/>
      <c r="AV10" s="32"/>
      <c r="AW10" s="32"/>
      <c r="AX10" s="32"/>
      <c r="AY10" s="32"/>
      <c r="AZ10" s="90"/>
      <c r="BA10" s="90"/>
      <c r="BB10" s="90"/>
      <c r="BC10" s="78"/>
      <c r="BD10" s="90"/>
      <c r="BE10" s="90"/>
      <c r="BF10" s="90"/>
      <c r="BG10" s="90"/>
      <c r="BH10" s="78"/>
      <c r="BI10" s="92"/>
      <c r="BJ10" s="92"/>
      <c r="BK10" s="92"/>
      <c r="BL10" s="92"/>
      <c r="BM10" s="78"/>
      <c r="BN10" s="90"/>
      <c r="BO10" s="90"/>
      <c r="BP10" s="90"/>
      <c r="BQ10" s="111"/>
      <c r="BR10" s="93"/>
      <c r="BS10" s="93"/>
      <c r="BT10" s="93"/>
      <c r="BU10" s="103"/>
      <c r="BV10" s="24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111"/>
    </row>
    <row r="11" customFormat="false" ht="12.75" hidden="false" customHeight="true" outlineLevel="0" collapsed="false">
      <c r="B11" s="39"/>
      <c r="C11" s="39"/>
      <c r="D11" s="42"/>
      <c r="E11" s="42"/>
      <c r="F11" s="42"/>
      <c r="G11" s="42"/>
      <c r="H11" s="42"/>
      <c r="I11" s="42"/>
      <c r="J11" s="42"/>
      <c r="K11" s="39" t="s">
        <v>168</v>
      </c>
      <c r="L11" s="104" t="n">
        <v>0</v>
      </c>
      <c r="M11" s="104"/>
      <c r="N11" s="44"/>
      <c r="O11" s="44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57"/>
      <c r="AC11" s="57"/>
      <c r="AD11" s="64" t="s">
        <v>149</v>
      </c>
      <c r="AE11" s="64"/>
      <c r="AF11" s="467"/>
      <c r="AG11" s="467"/>
      <c r="AH11" s="467"/>
      <c r="AI11" s="467"/>
      <c r="AJ11" s="66"/>
      <c r="AK11" s="66"/>
      <c r="AL11" s="49"/>
      <c r="AM11" s="49"/>
      <c r="AN11" s="49"/>
      <c r="AO11" s="50"/>
      <c r="AP11" s="50"/>
      <c r="AQ11" s="50"/>
      <c r="AR11" s="50"/>
      <c r="AS11" s="50"/>
      <c r="AT11" s="50"/>
      <c r="AV11" s="32" t="s">
        <v>169</v>
      </c>
      <c r="AW11" s="32"/>
      <c r="AX11" s="32"/>
      <c r="AY11" s="32"/>
      <c r="AZ11" s="90" t="n">
        <v>450</v>
      </c>
      <c r="BA11" s="90"/>
      <c r="BB11" s="90"/>
      <c r="BC11" s="91"/>
      <c r="BD11" s="90" t="n">
        <v>562</v>
      </c>
      <c r="BE11" s="90"/>
      <c r="BF11" s="90"/>
      <c r="BG11" s="90"/>
      <c r="BH11" s="91"/>
      <c r="BI11" s="92" t="n">
        <v>10552</v>
      </c>
      <c r="BJ11" s="92"/>
      <c r="BK11" s="92"/>
      <c r="BL11" s="92"/>
      <c r="BM11" s="91"/>
      <c r="BN11" s="90" t="n">
        <v>0</v>
      </c>
      <c r="BO11" s="90"/>
      <c r="BP11" s="90"/>
      <c r="BQ11" s="73"/>
      <c r="BR11" s="93" t="n">
        <v>0</v>
      </c>
      <c r="BS11" s="93"/>
      <c r="BT11" s="93"/>
      <c r="BU11" s="105"/>
      <c r="BV11" s="7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73"/>
      <c r="CZ11" s="68"/>
      <c r="DA11" s="68"/>
      <c r="DB11" s="68"/>
      <c r="DC11" s="68"/>
      <c r="DD11" s="68"/>
      <c r="DE11" s="68"/>
      <c r="DF11" s="68"/>
    </row>
    <row r="12" customFormat="false" ht="12.75" hidden="false" customHeight="true" outlineLevel="0" collapsed="false">
      <c r="B12" s="39"/>
      <c r="C12" s="39"/>
      <c r="D12" s="42"/>
      <c r="E12" s="42"/>
      <c r="F12" s="42"/>
      <c r="G12" s="42"/>
      <c r="H12" s="42"/>
      <c r="I12" s="42"/>
      <c r="J12" s="42"/>
      <c r="K12" s="106" t="s">
        <v>171</v>
      </c>
      <c r="L12" s="107"/>
      <c r="M12" s="107"/>
      <c r="N12" s="44"/>
      <c r="O12" s="44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57"/>
      <c r="AC12" s="57"/>
      <c r="AD12" s="64" t="s">
        <v>152</v>
      </c>
      <c r="AE12" s="64"/>
      <c r="AF12" s="467"/>
      <c r="AG12" s="467"/>
      <c r="AH12" s="467"/>
      <c r="AI12" s="467"/>
      <c r="AJ12" s="66"/>
      <c r="AK12" s="66"/>
      <c r="AL12" s="49"/>
      <c r="AM12" s="49"/>
      <c r="AN12" s="49"/>
      <c r="AO12" s="50"/>
      <c r="AP12" s="50"/>
      <c r="AQ12" s="50"/>
      <c r="AR12" s="50"/>
      <c r="AS12" s="50"/>
      <c r="AT12" s="50"/>
      <c r="AV12" s="32"/>
      <c r="AW12" s="32"/>
      <c r="AX12" s="32"/>
      <c r="AY12" s="32"/>
      <c r="AZ12" s="90"/>
      <c r="BA12" s="90"/>
      <c r="BB12" s="90"/>
      <c r="BC12" s="98" t="s">
        <v>121</v>
      </c>
      <c r="BD12" s="90"/>
      <c r="BE12" s="90"/>
      <c r="BF12" s="90"/>
      <c r="BG12" s="90"/>
      <c r="BH12" s="98" t="s">
        <v>121</v>
      </c>
      <c r="BI12" s="92"/>
      <c r="BJ12" s="92"/>
      <c r="BK12" s="92"/>
      <c r="BL12" s="92"/>
      <c r="BM12" s="98" t="s">
        <v>121</v>
      </c>
      <c r="BN12" s="90"/>
      <c r="BO12" s="90"/>
      <c r="BP12" s="90"/>
      <c r="BQ12" s="99" t="s">
        <v>161</v>
      </c>
      <c r="BR12" s="93"/>
      <c r="BS12" s="93"/>
      <c r="BT12" s="93"/>
      <c r="BU12" s="99" t="s">
        <v>166</v>
      </c>
      <c r="BV12" s="108"/>
      <c r="CN12" s="98"/>
      <c r="CV12" s="68"/>
      <c r="CZ12" s="68"/>
      <c r="DA12" s="68"/>
      <c r="DB12" s="68"/>
      <c r="DC12" s="68"/>
    </row>
    <row r="13" customFormat="false" ht="12.75" hidden="false" customHeight="true" outlineLevel="0" collapsed="false">
      <c r="B13" s="39"/>
      <c r="C13" s="39"/>
      <c r="D13" s="242"/>
      <c r="E13" s="222"/>
      <c r="F13" s="98" t="s">
        <v>157</v>
      </c>
      <c r="G13" s="109"/>
      <c r="J13" s="99" t="s">
        <v>173</v>
      </c>
      <c r="K13" s="110" t="n">
        <v>11</v>
      </c>
      <c r="L13" s="110"/>
      <c r="M13" s="80" t="s">
        <v>121</v>
      </c>
      <c r="N13" s="222"/>
      <c r="O13" s="111" t="s">
        <v>158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3"/>
      <c r="AC13" s="83"/>
      <c r="AD13" s="84" t="s">
        <v>159</v>
      </c>
      <c r="AE13" s="84"/>
      <c r="AF13" s="85"/>
      <c r="AG13" s="85"/>
      <c r="AH13" s="85"/>
      <c r="AI13" s="85"/>
      <c r="AJ13" s="86"/>
      <c r="AK13" s="86"/>
      <c r="AL13" s="87" t="n">
        <v>27</v>
      </c>
      <c r="AM13" s="88"/>
      <c r="AN13" s="80" t="s">
        <v>121</v>
      </c>
      <c r="AO13" s="242"/>
      <c r="AP13" s="222"/>
      <c r="AQ13" s="89" t="s">
        <v>161</v>
      </c>
      <c r="AR13" s="242"/>
      <c r="AS13" s="222"/>
      <c r="AT13" s="89" t="s">
        <v>161</v>
      </c>
      <c r="AV13" s="32"/>
      <c r="AW13" s="32"/>
      <c r="AX13" s="32"/>
      <c r="AY13" s="32"/>
      <c r="AZ13" s="90"/>
      <c r="BA13" s="90"/>
      <c r="BB13" s="90"/>
      <c r="BC13" s="78"/>
      <c r="BD13" s="90"/>
      <c r="BE13" s="90"/>
      <c r="BF13" s="90"/>
      <c r="BG13" s="90"/>
      <c r="BH13" s="78"/>
      <c r="BI13" s="92"/>
      <c r="BJ13" s="92"/>
      <c r="BK13" s="92"/>
      <c r="BL13" s="92"/>
      <c r="BM13" s="78"/>
      <c r="BN13" s="90"/>
      <c r="BO13" s="90"/>
      <c r="BP13" s="90"/>
      <c r="BQ13" s="111"/>
      <c r="BR13" s="93"/>
      <c r="BS13" s="93"/>
      <c r="BT13" s="93"/>
      <c r="BU13" s="103"/>
      <c r="BV13" s="24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111"/>
      <c r="CV13" s="68"/>
      <c r="CZ13" s="68"/>
      <c r="DA13" s="68"/>
      <c r="DB13" s="68"/>
      <c r="DC13" s="68"/>
    </row>
    <row r="14" customFormat="false" ht="12.75" hidden="false" customHeight="true" outlineLevel="0" collapsed="false">
      <c r="B14" s="112" t="s">
        <v>174</v>
      </c>
      <c r="C14" s="112"/>
      <c r="D14" s="113" t="n">
        <v>380.734</v>
      </c>
      <c r="E14" s="113"/>
      <c r="F14" s="73" t="s">
        <v>173</v>
      </c>
      <c r="G14" s="113" t="n">
        <v>12493.848</v>
      </c>
      <c r="H14" s="113"/>
      <c r="I14" s="113"/>
      <c r="J14" s="73" t="s">
        <v>173</v>
      </c>
      <c r="K14" s="37" t="s">
        <v>175</v>
      </c>
      <c r="L14" s="37"/>
      <c r="M14" s="37"/>
      <c r="N14" s="39" t="s">
        <v>176</v>
      </c>
      <c r="O14" s="39"/>
      <c r="P14" s="114" t="n">
        <v>35408</v>
      </c>
      <c r="Q14" s="114"/>
      <c r="R14" s="114"/>
      <c r="S14" s="114"/>
      <c r="T14" s="115" t="s">
        <v>166</v>
      </c>
      <c r="U14" s="116" t="s">
        <v>129</v>
      </c>
      <c r="V14" s="116"/>
      <c r="W14" s="453" t="n">
        <v>578383</v>
      </c>
      <c r="X14" s="453"/>
      <c r="Y14" s="453"/>
      <c r="Z14" s="453"/>
      <c r="AA14" s="118" t="s">
        <v>166</v>
      </c>
      <c r="AB14" s="39" t="s">
        <v>177</v>
      </c>
      <c r="AC14" s="39"/>
      <c r="AD14" s="39"/>
      <c r="AE14" s="39"/>
      <c r="AF14" s="119" t="n">
        <v>322</v>
      </c>
      <c r="AG14" s="119"/>
      <c r="AH14" s="119"/>
      <c r="AI14" s="119"/>
      <c r="AJ14" s="120" t="s">
        <v>178</v>
      </c>
      <c r="AK14" s="120"/>
      <c r="AL14" s="120"/>
      <c r="AM14" s="275" t="n">
        <v>424</v>
      </c>
      <c r="AN14" s="275"/>
      <c r="AO14" s="122" t="s">
        <v>157</v>
      </c>
      <c r="AP14" s="123" t="s">
        <v>179</v>
      </c>
      <c r="AQ14" s="123"/>
      <c r="AR14" s="124" t="n">
        <v>89.7957547169811</v>
      </c>
      <c r="AS14" s="124"/>
      <c r="AT14" s="125" t="s">
        <v>180</v>
      </c>
      <c r="AV14" s="32" t="s">
        <v>181</v>
      </c>
      <c r="AW14" s="32"/>
      <c r="AX14" s="32"/>
      <c r="AY14" s="32"/>
      <c r="AZ14" s="90" t="n">
        <v>780</v>
      </c>
      <c r="BA14" s="90"/>
      <c r="BB14" s="90"/>
      <c r="BC14" s="91"/>
      <c r="BD14" s="90" t="n">
        <v>252</v>
      </c>
      <c r="BE14" s="90"/>
      <c r="BF14" s="90"/>
      <c r="BG14" s="90"/>
      <c r="BH14" s="91"/>
      <c r="BI14" s="92" t="n">
        <v>21395</v>
      </c>
      <c r="BJ14" s="92"/>
      <c r="BK14" s="92"/>
      <c r="BL14" s="92"/>
      <c r="BM14" s="91"/>
      <c r="BN14" s="126" t="n">
        <v>0</v>
      </c>
      <c r="BO14" s="126"/>
      <c r="BP14" s="126"/>
      <c r="BR14" s="93" t="n">
        <v>0</v>
      </c>
      <c r="BS14" s="93"/>
      <c r="BT14" s="93"/>
      <c r="BU14" s="105"/>
      <c r="BV14" s="71"/>
      <c r="BW14" s="421" t="s">
        <v>1182</v>
      </c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73"/>
    </row>
    <row r="15" customFormat="false" ht="12.75" hidden="false" customHeight="true" outlineLevel="0" collapsed="false">
      <c r="B15" s="127" t="s">
        <v>182</v>
      </c>
      <c r="C15" s="127"/>
      <c r="D15" s="127"/>
      <c r="E15" s="127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129" t="s">
        <v>183</v>
      </c>
      <c r="AI15" s="129"/>
      <c r="AJ15" s="129"/>
      <c r="AK15" s="129"/>
      <c r="AL15" s="51" t="s">
        <v>184</v>
      </c>
      <c r="AM15" s="51"/>
      <c r="AN15" s="51"/>
      <c r="AO15" s="51"/>
      <c r="AP15" s="51" t="s">
        <v>129</v>
      </c>
      <c r="AQ15" s="51"/>
      <c r="AR15" s="51"/>
      <c r="AS15" s="51"/>
      <c r="AT15" s="51"/>
      <c r="AV15" s="32"/>
      <c r="AW15" s="32"/>
      <c r="AX15" s="32"/>
      <c r="AY15" s="32"/>
      <c r="AZ15" s="90"/>
      <c r="BA15" s="90"/>
      <c r="BB15" s="90"/>
      <c r="BC15" s="98" t="s">
        <v>121</v>
      </c>
      <c r="BD15" s="90"/>
      <c r="BE15" s="90"/>
      <c r="BF15" s="90"/>
      <c r="BG15" s="90"/>
      <c r="BH15" s="98" t="s">
        <v>121</v>
      </c>
      <c r="BI15" s="92"/>
      <c r="BJ15" s="92"/>
      <c r="BK15" s="92"/>
      <c r="BL15" s="92"/>
      <c r="BM15" s="98" t="s">
        <v>121</v>
      </c>
      <c r="BN15" s="126"/>
      <c r="BO15" s="126"/>
      <c r="BP15" s="126"/>
      <c r="BQ15" s="130" t="s">
        <v>161</v>
      </c>
      <c r="BR15" s="93"/>
      <c r="BS15" s="93"/>
      <c r="BT15" s="93"/>
      <c r="BU15" s="131" t="s">
        <v>166</v>
      </c>
      <c r="BV15" s="108"/>
      <c r="CN15" s="98"/>
    </row>
    <row r="16" customFormat="false" ht="12.75" hidden="false" customHeight="true" outlineLevel="0" collapsed="false">
      <c r="B16" s="108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3" t="n">
        <v>9</v>
      </c>
      <c r="AI16" s="133"/>
      <c r="AJ16" s="133"/>
      <c r="AK16" s="133"/>
      <c r="AL16" s="336" t="n">
        <v>335.9</v>
      </c>
      <c r="AM16" s="336"/>
      <c r="AN16" s="336"/>
      <c r="AO16" s="336"/>
      <c r="AP16" s="135" t="n">
        <v>7964.127</v>
      </c>
      <c r="AQ16" s="135"/>
      <c r="AR16" s="135"/>
      <c r="AS16" s="135"/>
      <c r="AT16" s="135"/>
      <c r="AV16" s="32"/>
      <c r="AW16" s="32"/>
      <c r="AX16" s="32"/>
      <c r="AY16" s="32"/>
      <c r="AZ16" s="90"/>
      <c r="BA16" s="90"/>
      <c r="BB16" s="90"/>
      <c r="BC16" s="78"/>
      <c r="BD16" s="90"/>
      <c r="BE16" s="90"/>
      <c r="BF16" s="90"/>
      <c r="BG16" s="90"/>
      <c r="BH16" s="78"/>
      <c r="BI16" s="92"/>
      <c r="BJ16" s="92"/>
      <c r="BK16" s="92"/>
      <c r="BL16" s="92"/>
      <c r="BM16" s="78"/>
      <c r="BN16" s="126"/>
      <c r="BO16" s="126"/>
      <c r="BP16" s="126"/>
      <c r="BQ16" s="222"/>
      <c r="BR16" s="93"/>
      <c r="BS16" s="93"/>
      <c r="BT16" s="93"/>
      <c r="BU16" s="103"/>
      <c r="BV16" s="24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111"/>
    </row>
    <row r="17" customFormat="false" ht="12.75" hidden="false" customHeight="true" outlineLevel="0" collapsed="false">
      <c r="B17" s="136" t="s">
        <v>186</v>
      </c>
      <c r="C17" s="136"/>
      <c r="D17" s="136"/>
      <c r="E17" s="136"/>
      <c r="F17" s="137" t="s">
        <v>1183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51" t="s">
        <v>188</v>
      </c>
      <c r="AI17" s="51"/>
      <c r="AJ17" s="51"/>
      <c r="AK17" s="51"/>
      <c r="AL17" s="51" t="s">
        <v>189</v>
      </c>
      <c r="AM17" s="51"/>
      <c r="AN17" s="51"/>
      <c r="AO17" s="51"/>
      <c r="AP17" s="51" t="s">
        <v>129</v>
      </c>
      <c r="AQ17" s="51"/>
      <c r="AR17" s="51"/>
      <c r="AS17" s="51"/>
      <c r="AT17" s="51"/>
      <c r="AV17" s="32" t="s">
        <v>125</v>
      </c>
      <c r="AW17" s="32"/>
      <c r="AX17" s="32"/>
      <c r="AY17" s="32"/>
      <c r="AZ17" s="138"/>
      <c r="BA17" s="138"/>
      <c r="BB17" s="138"/>
      <c r="BC17" s="91"/>
      <c r="BD17" s="90" t="n">
        <v>18</v>
      </c>
      <c r="BE17" s="90"/>
      <c r="BF17" s="90"/>
      <c r="BG17" s="90"/>
      <c r="BH17" s="91"/>
      <c r="BI17" s="92" t="n">
        <v>725</v>
      </c>
      <c r="BJ17" s="92"/>
      <c r="BK17" s="92"/>
      <c r="BL17" s="92"/>
      <c r="BM17" s="91"/>
      <c r="BN17" s="126" t="n">
        <v>0</v>
      </c>
      <c r="BO17" s="126"/>
      <c r="BP17" s="126"/>
      <c r="BR17" s="93" t="n">
        <v>0</v>
      </c>
      <c r="BS17" s="93"/>
      <c r="BT17" s="93"/>
      <c r="BU17" s="105"/>
      <c r="BV17" s="7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73"/>
    </row>
    <row r="18" customFormat="false" ht="12.75" hidden="false" customHeight="true" outlineLevel="0" collapsed="false">
      <c r="B18" s="223"/>
      <c r="C18" s="81"/>
      <c r="D18" s="81"/>
      <c r="E18" s="8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40" t="n">
        <v>2</v>
      </c>
      <c r="AI18" s="140"/>
      <c r="AJ18" s="140"/>
      <c r="AK18" s="140"/>
      <c r="AL18" s="141" t="n">
        <v>44.8340000000001</v>
      </c>
      <c r="AM18" s="141"/>
      <c r="AN18" s="141"/>
      <c r="AO18" s="141"/>
      <c r="AP18" s="135" t="n">
        <v>4529.721</v>
      </c>
      <c r="AQ18" s="135"/>
      <c r="AR18" s="135"/>
      <c r="AS18" s="135"/>
      <c r="AT18" s="135"/>
      <c r="AV18" s="32"/>
      <c r="AW18" s="32"/>
      <c r="AX18" s="32"/>
      <c r="AY18" s="32"/>
      <c r="AZ18" s="138"/>
      <c r="BA18" s="138"/>
      <c r="BB18" s="138"/>
      <c r="BC18" s="98"/>
      <c r="BD18" s="90"/>
      <c r="BE18" s="90"/>
      <c r="BF18" s="90"/>
      <c r="BG18" s="90"/>
      <c r="BH18" s="98" t="s">
        <v>121</v>
      </c>
      <c r="BI18" s="92"/>
      <c r="BJ18" s="92"/>
      <c r="BK18" s="92"/>
      <c r="BL18" s="92"/>
      <c r="BM18" s="98" t="s">
        <v>121</v>
      </c>
      <c r="BN18" s="126"/>
      <c r="BO18" s="126"/>
      <c r="BP18" s="126"/>
      <c r="BQ18" s="130" t="s">
        <v>161</v>
      </c>
      <c r="BR18" s="93"/>
      <c r="BS18" s="93"/>
      <c r="BT18" s="93"/>
      <c r="BU18" s="131" t="s">
        <v>166</v>
      </c>
      <c r="BV18" s="108"/>
      <c r="CN18" s="98"/>
    </row>
    <row r="19" customFormat="false" ht="12.75" hidden="false" customHeight="true" outlineLevel="0" collapsed="false">
      <c r="B19" s="142"/>
      <c r="C19" s="142"/>
      <c r="D19" s="142"/>
      <c r="E19" s="142"/>
      <c r="F19" s="142"/>
      <c r="G19" s="143"/>
      <c r="H19" s="143"/>
      <c r="I19" s="143"/>
      <c r="J19" s="143"/>
      <c r="K19" s="144" t="s">
        <v>190</v>
      </c>
      <c r="L19" s="144"/>
      <c r="M19" s="144"/>
      <c r="N19" s="144"/>
      <c r="O19" s="144"/>
      <c r="P19" s="144"/>
      <c r="Q19" s="145" t="n">
        <v>17</v>
      </c>
      <c r="R19" s="145"/>
      <c r="S19" s="145"/>
      <c r="T19" s="146" t="s">
        <v>121</v>
      </c>
      <c r="U19" s="146"/>
      <c r="V19" s="147"/>
      <c r="W19" s="148" t="s">
        <v>191</v>
      </c>
      <c r="X19" s="148"/>
      <c r="Y19" s="148"/>
      <c r="Z19" s="149" t="s">
        <v>192</v>
      </c>
      <c r="AA19" s="149"/>
      <c r="AB19" s="150" t="n">
        <v>0</v>
      </c>
      <c r="AC19" s="150"/>
      <c r="AD19" s="149" t="s">
        <v>193</v>
      </c>
      <c r="AE19" s="149"/>
      <c r="AF19" s="150" t="n">
        <v>28</v>
      </c>
      <c r="AG19" s="150"/>
      <c r="AH19" s="149" t="s">
        <v>194</v>
      </c>
      <c r="AI19" s="149"/>
      <c r="AJ19" s="150" t="n">
        <v>5</v>
      </c>
      <c r="AK19" s="150"/>
      <c r="AL19" s="151" t="s">
        <v>195</v>
      </c>
      <c r="AM19" s="151"/>
      <c r="AN19" s="150" t="n">
        <v>31</v>
      </c>
      <c r="AO19" s="150"/>
      <c r="AP19" s="440" t="s">
        <v>174</v>
      </c>
      <c r="AQ19" s="440"/>
      <c r="AR19" s="441" t="n">
        <v>64</v>
      </c>
      <c r="AS19" s="441"/>
      <c r="AT19" s="441"/>
      <c r="AV19" s="32"/>
      <c r="AW19" s="32"/>
      <c r="AX19" s="32"/>
      <c r="AY19" s="32"/>
      <c r="AZ19" s="138"/>
      <c r="BA19" s="138"/>
      <c r="BB19" s="138"/>
      <c r="BC19" s="78"/>
      <c r="BD19" s="90"/>
      <c r="BE19" s="90"/>
      <c r="BF19" s="90"/>
      <c r="BG19" s="90"/>
      <c r="BH19" s="78"/>
      <c r="BI19" s="92"/>
      <c r="BJ19" s="92"/>
      <c r="BK19" s="92"/>
      <c r="BL19" s="92"/>
      <c r="BM19" s="78"/>
      <c r="BN19" s="126"/>
      <c r="BO19" s="126"/>
      <c r="BP19" s="126"/>
      <c r="BQ19" s="222"/>
      <c r="BR19" s="93"/>
      <c r="BS19" s="93"/>
      <c r="BT19" s="93"/>
      <c r="BU19" s="103"/>
      <c r="BV19" s="24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111"/>
    </row>
    <row r="20" customFormat="false" ht="12.75" hidden="false" customHeight="true" outlineLevel="0" collapsed="false">
      <c r="B20" s="27" t="s">
        <v>196</v>
      </c>
      <c r="C20" s="27"/>
      <c r="D20" s="27"/>
      <c r="E20" s="27"/>
      <c r="F20" s="27"/>
      <c r="G20" s="27"/>
      <c r="H20" s="27"/>
      <c r="I20" s="27"/>
      <c r="Q20" s="154"/>
      <c r="AP20" s="152" t="s">
        <v>129</v>
      </c>
      <c r="AQ20" s="152"/>
      <c r="AR20" s="442" t="n">
        <v>1645</v>
      </c>
      <c r="AS20" s="442"/>
      <c r="AT20" s="442"/>
      <c r="AV20" s="27" t="s">
        <v>197</v>
      </c>
      <c r="AW20" s="27"/>
      <c r="AX20" s="27"/>
      <c r="AY20" s="27"/>
      <c r="AZ20" s="27"/>
      <c r="BA20" s="27"/>
      <c r="BB20" s="27"/>
      <c r="BC20" s="27"/>
      <c r="BR20" s="29"/>
      <c r="BS20" s="29"/>
      <c r="BW20" s="29"/>
      <c r="BX20" s="29"/>
      <c r="BZ20" s="25" t="s">
        <v>122</v>
      </c>
      <c r="CE20" s="29" t="n">
        <v>8</v>
      </c>
      <c r="CF20" s="29"/>
      <c r="CG20" s="30" t="s">
        <v>120</v>
      </c>
      <c r="CJ20" s="29" t="n">
        <v>0</v>
      </c>
      <c r="CK20" s="29"/>
      <c r="CL20" s="30" t="s">
        <v>121</v>
      </c>
    </row>
    <row r="21" customFormat="false" ht="12.75" hidden="false" customHeight="true" outlineLevel="0" collapsed="false">
      <c r="B21" s="36" t="s">
        <v>127</v>
      </c>
      <c r="C21" s="36"/>
      <c r="D21" s="157" t="s">
        <v>198</v>
      </c>
      <c r="E21" s="157"/>
      <c r="F21" s="36" t="s">
        <v>128</v>
      </c>
      <c r="G21" s="36"/>
      <c r="H21" s="36"/>
      <c r="I21" s="36" t="s">
        <v>129</v>
      </c>
      <c r="J21" s="36"/>
      <c r="K21" s="36"/>
      <c r="L21" s="36" t="s">
        <v>130</v>
      </c>
      <c r="M21" s="36"/>
      <c r="N21" s="36"/>
      <c r="O21" s="158" t="s">
        <v>199</v>
      </c>
      <c r="P21" s="159" t="s">
        <v>200</v>
      </c>
      <c r="Q21" s="160" t="s">
        <v>201</v>
      </c>
      <c r="R21" s="160"/>
      <c r="S21" s="160"/>
      <c r="T21" s="160"/>
      <c r="U21" s="160"/>
      <c r="V21" s="160"/>
      <c r="W21" s="160"/>
      <c r="X21" s="160"/>
      <c r="Y21" s="160" t="s">
        <v>202</v>
      </c>
      <c r="Z21" s="160"/>
      <c r="AA21" s="160"/>
      <c r="AB21" s="160"/>
      <c r="AC21" s="160"/>
      <c r="AD21" s="160"/>
      <c r="AE21" s="160"/>
      <c r="AF21" s="160"/>
      <c r="AG21" s="161" t="s">
        <v>203</v>
      </c>
      <c r="AH21" s="161"/>
      <c r="AI21" s="161"/>
      <c r="AJ21" s="161"/>
      <c r="AK21" s="161"/>
      <c r="AL21" s="161"/>
      <c r="AM21" s="161"/>
      <c r="AN21" s="161"/>
      <c r="AO21" s="36" t="s">
        <v>136</v>
      </c>
      <c r="AP21" s="36"/>
      <c r="AQ21" s="36"/>
      <c r="AR21" s="36" t="s">
        <v>137</v>
      </c>
      <c r="AS21" s="36"/>
      <c r="AT21" s="36"/>
      <c r="AU21" s="162"/>
      <c r="AV21" s="36" t="s">
        <v>127</v>
      </c>
      <c r="AW21" s="36"/>
      <c r="AX21" s="36" t="s">
        <v>128</v>
      </c>
      <c r="AY21" s="36"/>
      <c r="AZ21" s="36"/>
      <c r="BA21" s="36" t="s">
        <v>129</v>
      </c>
      <c r="BB21" s="36"/>
      <c r="BC21" s="36"/>
      <c r="BD21" s="36"/>
      <c r="BE21" s="36" t="s">
        <v>130</v>
      </c>
      <c r="BF21" s="36"/>
      <c r="BG21" s="36"/>
      <c r="BH21" s="36" t="s">
        <v>131</v>
      </c>
      <c r="BI21" s="36"/>
      <c r="BJ21" s="36" t="s">
        <v>132</v>
      </c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 t="s">
        <v>134</v>
      </c>
      <c r="BY21" s="36"/>
      <c r="BZ21" s="36"/>
      <c r="CA21" s="36"/>
      <c r="CB21" s="36"/>
      <c r="CC21" s="36"/>
      <c r="CD21" s="36"/>
      <c r="CE21" s="36"/>
      <c r="CF21" s="36" t="s">
        <v>135</v>
      </c>
      <c r="CG21" s="36"/>
      <c r="CH21" s="36"/>
      <c r="CI21" s="36" t="s">
        <v>136</v>
      </c>
      <c r="CJ21" s="36"/>
      <c r="CK21" s="36"/>
      <c r="CL21" s="36" t="s">
        <v>137</v>
      </c>
      <c r="CM21" s="36"/>
      <c r="CN21" s="36"/>
    </row>
    <row r="22" customFormat="false" ht="12.75" hidden="false" customHeight="true" outlineLevel="0" collapsed="false">
      <c r="B22" s="36"/>
      <c r="C22" s="36"/>
      <c r="D22" s="157"/>
      <c r="E22" s="157"/>
      <c r="F22" s="36"/>
      <c r="G22" s="36"/>
      <c r="H22" s="36"/>
      <c r="I22" s="36"/>
      <c r="J22" s="36"/>
      <c r="K22" s="36"/>
      <c r="L22" s="36"/>
      <c r="M22" s="36"/>
      <c r="N22" s="36"/>
      <c r="O22" s="158"/>
      <c r="P22" s="158"/>
      <c r="Q22" s="163" t="n">
        <v>7</v>
      </c>
      <c r="R22" s="164"/>
      <c r="S22" s="164"/>
      <c r="T22" s="164"/>
      <c r="U22" s="164"/>
      <c r="V22" s="164" t="n">
        <v>12</v>
      </c>
      <c r="W22" s="164"/>
      <c r="X22" s="165"/>
      <c r="Y22" s="163" t="n">
        <v>15</v>
      </c>
      <c r="Z22" s="164"/>
      <c r="AA22" s="164"/>
      <c r="AB22" s="164" t="n">
        <v>18</v>
      </c>
      <c r="AC22" s="164"/>
      <c r="AD22" s="164"/>
      <c r="AE22" s="164"/>
      <c r="AF22" s="165"/>
      <c r="AG22" s="163" t="n">
        <v>23</v>
      </c>
      <c r="AH22" s="164"/>
      <c r="AI22" s="164"/>
      <c r="AJ22" s="164"/>
      <c r="AK22" s="164" t="n">
        <v>3</v>
      </c>
      <c r="AL22" s="164"/>
      <c r="AM22" s="164"/>
      <c r="AN22" s="165"/>
      <c r="AO22" s="36"/>
      <c r="AP22" s="36"/>
      <c r="AQ22" s="36"/>
      <c r="AR22" s="36"/>
      <c r="AS22" s="36"/>
      <c r="AT22" s="36"/>
      <c r="AU22" s="69"/>
      <c r="AV22" s="39" t="s">
        <v>140</v>
      </c>
      <c r="AW22" s="39"/>
      <c r="AX22" s="166" t="n">
        <v>19.335</v>
      </c>
      <c r="AY22" s="166"/>
      <c r="AZ22" s="166"/>
      <c r="BA22" s="167" t="n">
        <v>590.377</v>
      </c>
      <c r="BB22" s="167"/>
      <c r="BC22" s="167"/>
      <c r="BD22" s="167"/>
      <c r="BE22" s="95" t="s">
        <v>164</v>
      </c>
      <c r="BF22" s="95"/>
      <c r="BG22" s="95"/>
      <c r="BH22" s="168" t="n">
        <v>0</v>
      </c>
      <c r="BI22" s="168"/>
      <c r="BJ22" s="444" t="s">
        <v>1184</v>
      </c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  <c r="BU22" s="444"/>
      <c r="BV22" s="444"/>
      <c r="BW22" s="444"/>
      <c r="BX22" s="47" t="s">
        <v>143</v>
      </c>
      <c r="BY22" s="47"/>
      <c r="BZ22" s="47"/>
      <c r="CA22" s="47"/>
      <c r="CB22" s="47"/>
      <c r="CC22" s="47"/>
      <c r="CD22" s="48" t="s">
        <v>144</v>
      </c>
      <c r="CE22" s="48"/>
      <c r="CF22" s="168" t="n">
        <v>76</v>
      </c>
      <c r="CG22" s="168"/>
      <c r="CH22" s="168"/>
      <c r="CI22" s="170" t="n">
        <v>0.0277777777777778</v>
      </c>
      <c r="CJ22" s="170"/>
      <c r="CK22" s="170"/>
      <c r="CL22" s="170" t="n">
        <v>0.166666666666667</v>
      </c>
      <c r="CM22" s="170"/>
      <c r="CN22" s="170"/>
    </row>
    <row r="23" customFormat="false" ht="12.75" hidden="false" customHeight="true" outlineLevel="0" collapsed="false">
      <c r="B23" s="43" t="s">
        <v>204</v>
      </c>
      <c r="C23" s="43"/>
      <c r="D23" s="171" t="n">
        <v>50</v>
      </c>
      <c r="E23" s="171"/>
      <c r="F23" s="172" t="n">
        <v>42.1</v>
      </c>
      <c r="G23" s="172"/>
      <c r="H23" s="172"/>
      <c r="I23" s="42" t="n">
        <v>1363.4</v>
      </c>
      <c r="J23" s="42"/>
      <c r="K23" s="42"/>
      <c r="L23" s="112" t="s">
        <v>205</v>
      </c>
      <c r="M23" s="112"/>
      <c r="N23" s="112"/>
      <c r="O23" s="44" t="n">
        <v>1</v>
      </c>
      <c r="P23" s="44" t="n">
        <v>7</v>
      </c>
      <c r="Q23" s="297"/>
      <c r="R23" s="176"/>
      <c r="S23" s="176"/>
      <c r="T23" s="176"/>
      <c r="U23" s="176"/>
      <c r="V23" s="176"/>
      <c r="W23" s="176"/>
      <c r="X23" s="176"/>
      <c r="Y23" s="175"/>
      <c r="Z23" s="174"/>
      <c r="AA23" s="174"/>
      <c r="AB23" s="174"/>
      <c r="AC23" s="174"/>
      <c r="AD23" s="174"/>
      <c r="AE23" s="174"/>
      <c r="AF23" s="443"/>
      <c r="AG23" s="175"/>
      <c r="AH23" s="176"/>
      <c r="AI23" s="176" t="s">
        <v>206</v>
      </c>
      <c r="AJ23" s="176"/>
      <c r="AK23" s="176"/>
      <c r="AL23" s="176"/>
      <c r="AM23" s="176"/>
      <c r="AN23" s="177"/>
      <c r="AO23" s="179" t="n">
        <v>0.507</v>
      </c>
      <c r="AP23" s="179"/>
      <c r="AQ23" s="179"/>
      <c r="AR23" s="179" t="n">
        <v>0</v>
      </c>
      <c r="AS23" s="179"/>
      <c r="AT23" s="179"/>
      <c r="AV23" s="39"/>
      <c r="AW23" s="39"/>
      <c r="AX23" s="166"/>
      <c r="AY23" s="166"/>
      <c r="AZ23" s="166"/>
      <c r="BA23" s="167"/>
      <c r="BB23" s="167"/>
      <c r="BC23" s="167"/>
      <c r="BD23" s="167"/>
      <c r="BE23" s="101" t="s">
        <v>167</v>
      </c>
      <c r="BF23" s="58" t="n">
        <v>8</v>
      </c>
      <c r="BG23" s="58"/>
      <c r="BH23" s="168"/>
      <c r="BI23" s="16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58" t="s">
        <v>147</v>
      </c>
      <c r="BY23" s="58"/>
      <c r="BZ23" s="468"/>
      <c r="CA23" s="468"/>
      <c r="CB23" s="468"/>
      <c r="CC23" s="468"/>
      <c r="CD23" s="60"/>
      <c r="CE23" s="60"/>
      <c r="CF23" s="168"/>
      <c r="CG23" s="168"/>
      <c r="CH23" s="168"/>
      <c r="CI23" s="170"/>
      <c r="CJ23" s="170"/>
      <c r="CK23" s="170"/>
      <c r="CL23" s="170"/>
      <c r="CM23" s="170"/>
      <c r="CN23" s="170"/>
    </row>
    <row r="24" customFormat="false" ht="12.75" hidden="false" customHeight="true" outlineLevel="0" collapsed="false">
      <c r="B24" s="43"/>
      <c r="C24" s="43"/>
      <c r="D24" s="171"/>
      <c r="E24" s="171"/>
      <c r="F24" s="172"/>
      <c r="G24" s="172"/>
      <c r="H24" s="172"/>
      <c r="I24" s="42"/>
      <c r="J24" s="42"/>
      <c r="K24" s="42"/>
      <c r="L24" s="181" t="n">
        <v>0</v>
      </c>
      <c r="M24" s="181"/>
      <c r="N24" s="181"/>
      <c r="O24" s="44"/>
      <c r="P24" s="44"/>
      <c r="Q24" s="182" t="s">
        <v>535</v>
      </c>
      <c r="R24" s="183"/>
      <c r="S24" s="184"/>
      <c r="T24" s="183"/>
      <c r="U24" s="183"/>
      <c r="V24" s="184"/>
      <c r="W24" s="183"/>
      <c r="X24" s="183"/>
      <c r="Y24" s="185"/>
      <c r="Z24" s="239" t="s">
        <v>1185</v>
      </c>
      <c r="AA24" s="183"/>
      <c r="AB24" s="183"/>
      <c r="AC24" s="184"/>
      <c r="AD24" s="183"/>
      <c r="AE24" s="183"/>
      <c r="AF24" s="186"/>
      <c r="AG24" s="185"/>
      <c r="AH24" s="183"/>
      <c r="AI24" s="239" t="s">
        <v>535</v>
      </c>
      <c r="AJ24" s="184"/>
      <c r="AK24" s="183"/>
      <c r="AL24" s="184"/>
      <c r="AM24" s="183"/>
      <c r="AN24" s="186"/>
      <c r="AO24" s="179"/>
      <c r="AP24" s="179"/>
      <c r="AQ24" s="179"/>
      <c r="AR24" s="179"/>
      <c r="AS24" s="179"/>
      <c r="AT24" s="179"/>
      <c r="AU24" s="162"/>
      <c r="AV24" s="39"/>
      <c r="AW24" s="39"/>
      <c r="AX24" s="166"/>
      <c r="AY24" s="166"/>
      <c r="AZ24" s="166"/>
      <c r="BA24" s="167"/>
      <c r="BB24" s="167"/>
      <c r="BC24" s="167"/>
      <c r="BD24" s="167"/>
      <c r="BE24" s="188" t="s">
        <v>168</v>
      </c>
      <c r="BF24" s="189" t="n">
        <v>0</v>
      </c>
      <c r="BG24" s="189"/>
      <c r="BH24" s="168"/>
      <c r="BI24" s="16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64" t="s">
        <v>149</v>
      </c>
      <c r="BY24" s="64"/>
      <c r="BZ24" s="467"/>
      <c r="CA24" s="467"/>
      <c r="CB24" s="467"/>
      <c r="CC24" s="467"/>
      <c r="CD24" s="66"/>
      <c r="CE24" s="66"/>
      <c r="CF24" s="168"/>
      <c r="CG24" s="168"/>
      <c r="CH24" s="168"/>
      <c r="CI24" s="170"/>
      <c r="CJ24" s="170"/>
      <c r="CK24" s="170"/>
      <c r="CL24" s="170"/>
      <c r="CM24" s="170"/>
      <c r="CN24" s="170"/>
    </row>
    <row r="25" customFormat="false" ht="12.75" hidden="false" customHeight="true" outlineLevel="0" collapsed="false">
      <c r="B25" s="43"/>
      <c r="C25" s="43"/>
      <c r="D25" s="171"/>
      <c r="E25" s="171"/>
      <c r="F25" s="172"/>
      <c r="G25" s="172"/>
      <c r="H25" s="172"/>
      <c r="I25" s="42"/>
      <c r="J25" s="42"/>
      <c r="K25" s="42"/>
      <c r="L25" s="181"/>
      <c r="M25" s="181"/>
      <c r="N25" s="181"/>
      <c r="O25" s="44"/>
      <c r="P25" s="44"/>
      <c r="Q25" s="185"/>
      <c r="R25" s="183"/>
      <c r="S25" s="183"/>
      <c r="T25" s="183"/>
      <c r="U25" s="183"/>
      <c r="V25" s="183"/>
      <c r="W25" s="183"/>
      <c r="X25" s="183"/>
      <c r="Y25" s="185"/>
      <c r="Z25" s="183"/>
      <c r="AA25" s="183"/>
      <c r="AB25" s="183"/>
      <c r="AC25" s="183"/>
      <c r="AD25" s="183"/>
      <c r="AE25" s="183"/>
      <c r="AF25" s="186"/>
      <c r="AG25" s="185"/>
      <c r="AH25" s="183"/>
      <c r="AI25" s="183"/>
      <c r="AJ25" s="183"/>
      <c r="AK25" s="183"/>
      <c r="AL25" s="183"/>
      <c r="AM25" s="183"/>
      <c r="AN25" s="186"/>
      <c r="AO25" s="179"/>
      <c r="AP25" s="179"/>
      <c r="AQ25" s="179"/>
      <c r="AR25" s="179"/>
      <c r="AS25" s="179"/>
      <c r="AT25" s="179"/>
      <c r="AV25" s="39"/>
      <c r="AW25" s="39"/>
      <c r="AX25" s="166"/>
      <c r="AY25" s="166"/>
      <c r="AZ25" s="166"/>
      <c r="BA25" s="167"/>
      <c r="BB25" s="167"/>
      <c r="BC25" s="167"/>
      <c r="BD25" s="167"/>
      <c r="BE25" s="190" t="s">
        <v>171</v>
      </c>
      <c r="BF25" s="191"/>
      <c r="BG25" s="191"/>
      <c r="BH25" s="168"/>
      <c r="BI25" s="16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64" t="s">
        <v>152</v>
      </c>
      <c r="BY25" s="64"/>
      <c r="BZ25" s="467"/>
      <c r="CA25" s="467"/>
      <c r="CB25" s="467"/>
      <c r="CC25" s="467"/>
      <c r="CD25" s="66"/>
      <c r="CE25" s="66"/>
      <c r="CF25" s="168"/>
      <c r="CG25" s="168"/>
      <c r="CH25" s="168"/>
      <c r="CI25" s="170"/>
      <c r="CJ25" s="170"/>
      <c r="CK25" s="170"/>
      <c r="CL25" s="170"/>
      <c r="CM25" s="170"/>
      <c r="CN25" s="170"/>
    </row>
    <row r="26" customFormat="false" ht="12.75" hidden="false" customHeight="true" outlineLevel="0" collapsed="false">
      <c r="B26" s="43"/>
      <c r="C26" s="43"/>
      <c r="D26" s="171"/>
      <c r="E26" s="171"/>
      <c r="F26" s="172"/>
      <c r="G26" s="172"/>
      <c r="H26" s="172"/>
      <c r="I26" s="42"/>
      <c r="J26" s="42"/>
      <c r="K26" s="42"/>
      <c r="L26" s="181"/>
      <c r="M26" s="181"/>
      <c r="N26" s="181"/>
      <c r="O26" s="44"/>
      <c r="P26" s="44"/>
      <c r="Q26" s="185" t="s">
        <v>556</v>
      </c>
      <c r="R26" s="183"/>
      <c r="S26" s="183"/>
      <c r="T26" s="183"/>
      <c r="U26" s="183"/>
      <c r="V26" s="183"/>
      <c r="W26" s="183"/>
      <c r="X26" s="183"/>
      <c r="Y26" s="185"/>
      <c r="Z26" s="183"/>
      <c r="AA26" s="183"/>
      <c r="AB26" s="183"/>
      <c r="AC26" s="183"/>
      <c r="AD26" s="183"/>
      <c r="AE26" s="183"/>
      <c r="AF26" s="186"/>
      <c r="AG26" s="185"/>
      <c r="AH26" s="183"/>
      <c r="AI26" s="183" t="s">
        <v>556</v>
      </c>
      <c r="AJ26" s="183"/>
      <c r="AK26" s="183"/>
      <c r="AL26" s="183"/>
      <c r="AM26" s="183"/>
      <c r="AN26" s="186"/>
      <c r="AO26" s="179"/>
      <c r="AP26" s="179"/>
      <c r="AQ26" s="179"/>
      <c r="AR26" s="179"/>
      <c r="AS26" s="179"/>
      <c r="AT26" s="179"/>
      <c r="AU26" s="162"/>
      <c r="AV26" s="39"/>
      <c r="AW26" s="39"/>
      <c r="AX26" s="74"/>
      <c r="AY26" s="75"/>
      <c r="AZ26" s="76" t="s">
        <v>157</v>
      </c>
      <c r="BA26" s="74"/>
      <c r="BB26" s="75"/>
      <c r="BD26" s="78" t="s">
        <v>157</v>
      </c>
      <c r="BE26" s="110" t="n">
        <v>8</v>
      </c>
      <c r="BF26" s="110"/>
      <c r="BG26" s="80" t="s">
        <v>121</v>
      </c>
      <c r="BH26" s="81"/>
      <c r="BI26" s="80" t="s">
        <v>158</v>
      </c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84" t="s">
        <v>159</v>
      </c>
      <c r="BY26" s="84"/>
      <c r="BZ26" s="85"/>
      <c r="CA26" s="85"/>
      <c r="CB26" s="85"/>
      <c r="CC26" s="85"/>
      <c r="CD26" s="86"/>
      <c r="CE26" s="86"/>
      <c r="CF26" s="242"/>
      <c r="CG26" s="222"/>
      <c r="CH26" s="80" t="s">
        <v>121</v>
      </c>
      <c r="CI26" s="242"/>
      <c r="CJ26" s="222"/>
      <c r="CK26" s="89" t="s">
        <v>161</v>
      </c>
      <c r="CL26" s="242"/>
      <c r="CM26" s="222"/>
      <c r="CN26" s="89" t="s">
        <v>161</v>
      </c>
    </row>
    <row r="27" customFormat="false" ht="12.75" hidden="false" customHeight="true" outlineLevel="0" collapsed="false">
      <c r="B27" s="43"/>
      <c r="C27" s="43"/>
      <c r="D27" s="171"/>
      <c r="E27" s="171"/>
      <c r="F27" s="172"/>
      <c r="G27" s="172"/>
      <c r="H27" s="172"/>
      <c r="I27" s="42"/>
      <c r="J27" s="42"/>
      <c r="K27" s="42"/>
      <c r="L27" s="181"/>
      <c r="M27" s="181"/>
      <c r="N27" s="181"/>
      <c r="O27" s="44"/>
      <c r="P27" s="44"/>
      <c r="Q27" s="185" t="s">
        <v>224</v>
      </c>
      <c r="R27" s="183"/>
      <c r="S27" s="183"/>
      <c r="T27" s="183"/>
      <c r="U27" s="183"/>
      <c r="V27" s="183"/>
      <c r="W27" s="183"/>
      <c r="X27" s="183"/>
      <c r="Y27" s="185"/>
      <c r="Z27" s="183"/>
      <c r="AA27" s="183"/>
      <c r="AB27" s="183"/>
      <c r="AC27" s="183"/>
      <c r="AD27" s="183"/>
      <c r="AE27" s="183"/>
      <c r="AF27" s="186"/>
      <c r="AG27" s="185"/>
      <c r="AH27" s="183"/>
      <c r="AI27" s="239" t="s">
        <v>384</v>
      </c>
      <c r="AJ27" s="183"/>
      <c r="AK27" s="183"/>
      <c r="AL27" s="183"/>
      <c r="AM27" s="183"/>
      <c r="AN27" s="186"/>
      <c r="AO27" s="179"/>
      <c r="AP27" s="179"/>
      <c r="AQ27" s="179"/>
      <c r="AR27" s="179"/>
      <c r="AS27" s="179"/>
      <c r="AT27" s="179"/>
      <c r="AU27" s="130"/>
      <c r="AV27" s="36" t="s">
        <v>175</v>
      </c>
      <c r="AW27" s="36"/>
      <c r="AX27" s="193" t="s">
        <v>176</v>
      </c>
      <c r="AY27" s="193"/>
      <c r="AZ27" s="193"/>
      <c r="BA27" s="194" t="n">
        <v>0</v>
      </c>
      <c r="BB27" s="194"/>
      <c r="BC27" s="194"/>
      <c r="BD27" s="194"/>
      <c r="BE27" s="195" t="s">
        <v>166</v>
      </c>
      <c r="BF27" s="116" t="s">
        <v>129</v>
      </c>
      <c r="BG27" s="116"/>
      <c r="BH27" s="196" t="n">
        <v>60985</v>
      </c>
      <c r="BI27" s="196"/>
      <c r="BJ27" s="196"/>
      <c r="BK27" s="196"/>
      <c r="BL27" s="197" t="s">
        <v>166</v>
      </c>
      <c r="BM27" s="198" t="s">
        <v>177</v>
      </c>
      <c r="BN27" s="198"/>
      <c r="BO27" s="198"/>
      <c r="BP27" s="198"/>
      <c r="BQ27" s="199" t="n">
        <v>0</v>
      </c>
      <c r="BR27" s="199"/>
      <c r="BS27" s="199"/>
      <c r="BT27" s="199"/>
      <c r="BU27" s="199"/>
      <c r="BV27" s="199"/>
      <c r="BW27" s="200" t="s">
        <v>214</v>
      </c>
      <c r="BX27" s="96" t="s">
        <v>165</v>
      </c>
      <c r="BY27" s="96"/>
      <c r="BZ27" s="96"/>
      <c r="CA27" s="96"/>
      <c r="CB27" s="96"/>
      <c r="CC27" s="96"/>
      <c r="CD27" s="97" t="s">
        <v>144</v>
      </c>
      <c r="CE27" s="97"/>
      <c r="CF27" s="201" t="s">
        <v>178</v>
      </c>
      <c r="CG27" s="201"/>
      <c r="CH27" s="202" t="n">
        <v>20.076</v>
      </c>
      <c r="CI27" s="202"/>
      <c r="CJ27" s="203" t="s">
        <v>215</v>
      </c>
      <c r="CK27" s="203"/>
      <c r="CL27" s="123" t="n">
        <v>96.3</v>
      </c>
      <c r="CM27" s="123"/>
      <c r="CN27" s="204" t="s">
        <v>180</v>
      </c>
    </row>
    <row r="28" customFormat="false" ht="12.75" hidden="false" customHeight="true" outlineLevel="0" collapsed="false">
      <c r="B28" s="242"/>
      <c r="C28" s="111"/>
      <c r="D28" s="108"/>
      <c r="E28" s="98" t="s">
        <v>157</v>
      </c>
      <c r="F28" s="108"/>
      <c r="H28" s="30" t="s">
        <v>157</v>
      </c>
      <c r="I28" s="205"/>
      <c r="J28" s="68"/>
      <c r="K28" s="76" t="s">
        <v>157</v>
      </c>
      <c r="L28" s="206"/>
      <c r="M28" s="207"/>
      <c r="N28" s="98" t="s">
        <v>121</v>
      </c>
      <c r="O28" s="208" t="s">
        <v>158</v>
      </c>
      <c r="P28" s="208" t="s">
        <v>158</v>
      </c>
      <c r="Q28" s="209" t="s">
        <v>237</v>
      </c>
      <c r="R28" s="210"/>
      <c r="S28" s="183"/>
      <c r="T28" s="183"/>
      <c r="U28" s="210"/>
      <c r="V28" s="183"/>
      <c r="W28" s="210"/>
      <c r="X28" s="183" t="s">
        <v>239</v>
      </c>
      <c r="Y28" s="185"/>
      <c r="Z28" s="210"/>
      <c r="AA28" s="210"/>
      <c r="AB28" s="210"/>
      <c r="AC28" s="183"/>
      <c r="AD28" s="210"/>
      <c r="AE28" s="210"/>
      <c r="AF28" s="210"/>
      <c r="AG28" s="185"/>
      <c r="AH28" s="210"/>
      <c r="AI28" s="210" t="s">
        <v>237</v>
      </c>
      <c r="AJ28" s="183"/>
      <c r="AK28" s="210"/>
      <c r="AL28" s="183"/>
      <c r="AM28" s="210" t="s">
        <v>439</v>
      </c>
      <c r="AN28" s="186"/>
      <c r="AO28" s="211"/>
      <c r="AP28" s="212"/>
      <c r="AQ28" s="213" t="s">
        <v>161</v>
      </c>
      <c r="AR28" s="211"/>
      <c r="AS28" s="212"/>
      <c r="AT28" s="213" t="s">
        <v>161</v>
      </c>
      <c r="AU28" s="162"/>
      <c r="AV28" s="444" t="s">
        <v>1186</v>
      </c>
      <c r="AW28" s="444"/>
      <c r="AX28" s="444"/>
      <c r="AY28" s="444"/>
      <c r="AZ28" s="444"/>
      <c r="BA28" s="444"/>
      <c r="BB28" s="444"/>
      <c r="BC28" s="444"/>
      <c r="BD28" s="444"/>
      <c r="BE28" s="444"/>
      <c r="BF28" s="444"/>
      <c r="BG28" s="444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  <c r="BU28" s="444"/>
      <c r="BV28" s="444"/>
      <c r="BW28" s="444"/>
      <c r="BX28" s="58" t="s">
        <v>147</v>
      </c>
      <c r="BY28" s="58"/>
      <c r="BZ28" s="468"/>
      <c r="CA28" s="468"/>
      <c r="CB28" s="468"/>
      <c r="CC28" s="468"/>
      <c r="CD28" s="60"/>
      <c r="CE28" s="60"/>
      <c r="CF28" s="39" t="s">
        <v>218</v>
      </c>
      <c r="CG28" s="39"/>
      <c r="CH28" s="39"/>
      <c r="CI28" s="39"/>
      <c r="CJ28" s="32" t="s">
        <v>129</v>
      </c>
      <c r="CK28" s="32"/>
      <c r="CL28" s="32"/>
      <c r="CM28" s="32"/>
      <c r="CN28" s="32"/>
    </row>
    <row r="29" customFormat="false" ht="12.75" hidden="false" customHeight="true" outlineLevel="0" collapsed="false">
      <c r="B29" s="112" t="s">
        <v>219</v>
      </c>
      <c r="C29" s="112"/>
      <c r="D29" s="171" t="n">
        <v>50</v>
      </c>
      <c r="E29" s="171"/>
      <c r="F29" s="172" t="n">
        <v>86.8</v>
      </c>
      <c r="G29" s="172"/>
      <c r="H29" s="172"/>
      <c r="I29" s="42" t="n">
        <v>2046.3</v>
      </c>
      <c r="J29" s="42"/>
      <c r="K29" s="42"/>
      <c r="L29" s="214" t="s">
        <v>220</v>
      </c>
      <c r="M29" s="214"/>
      <c r="N29" s="214"/>
      <c r="O29" s="44" t="n">
        <v>1</v>
      </c>
      <c r="P29" s="44" t="n">
        <v>9</v>
      </c>
      <c r="Q29" s="215"/>
      <c r="R29" s="216"/>
      <c r="S29" s="216"/>
      <c r="T29" s="216"/>
      <c r="U29" s="216"/>
      <c r="V29" s="216"/>
      <c r="W29" s="216"/>
      <c r="X29" s="217"/>
      <c r="Y29" s="215"/>
      <c r="Z29" s="216"/>
      <c r="AA29" s="216"/>
      <c r="AB29" s="216"/>
      <c r="AC29" s="216"/>
      <c r="AD29" s="216" t="s">
        <v>206</v>
      </c>
      <c r="AE29" s="216"/>
      <c r="AF29" s="217"/>
      <c r="AG29" s="215"/>
      <c r="AH29" s="216"/>
      <c r="AI29" s="216"/>
      <c r="AJ29" s="216"/>
      <c r="AK29" s="216"/>
      <c r="AL29" s="216"/>
      <c r="AM29" s="216"/>
      <c r="AN29" s="217"/>
      <c r="AO29" s="179" t="n">
        <v>0.2743</v>
      </c>
      <c r="AP29" s="179"/>
      <c r="AQ29" s="179"/>
      <c r="AR29" s="179" t="n">
        <v>0</v>
      </c>
      <c r="AS29" s="179"/>
      <c r="AT29" s="179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64" t="s">
        <v>149</v>
      </c>
      <c r="BY29" s="64"/>
      <c r="BZ29" s="467"/>
      <c r="CA29" s="467"/>
      <c r="CB29" s="467"/>
      <c r="CC29" s="467"/>
      <c r="CD29" s="66"/>
      <c r="CE29" s="66"/>
      <c r="CF29" s="218" t="n">
        <v>19.335</v>
      </c>
      <c r="CG29" s="218"/>
      <c r="CH29" s="218"/>
      <c r="CI29" s="218"/>
      <c r="CJ29" s="219" t="n">
        <v>511.463</v>
      </c>
      <c r="CK29" s="219"/>
      <c r="CL29" s="219"/>
      <c r="CM29" s="219"/>
      <c r="CN29" s="219"/>
    </row>
    <row r="30" customFormat="false" ht="12.75" hidden="false" customHeight="true" outlineLevel="0" collapsed="false">
      <c r="B30" s="112"/>
      <c r="C30" s="112"/>
      <c r="D30" s="171"/>
      <c r="E30" s="171"/>
      <c r="F30" s="172"/>
      <c r="G30" s="172"/>
      <c r="H30" s="172"/>
      <c r="I30" s="42"/>
      <c r="J30" s="42"/>
      <c r="K30" s="42"/>
      <c r="L30" s="181" t="n">
        <v>37</v>
      </c>
      <c r="M30" s="181"/>
      <c r="N30" s="181"/>
      <c r="O30" s="44"/>
      <c r="P30" s="44"/>
      <c r="Q30" s="187" t="s">
        <v>535</v>
      </c>
      <c r="R30" s="183"/>
      <c r="S30" s="183"/>
      <c r="T30" s="183"/>
      <c r="U30" s="183"/>
      <c r="V30" s="183"/>
      <c r="W30" s="183"/>
      <c r="X30" s="186"/>
      <c r="Y30" s="185"/>
      <c r="Z30" s="183"/>
      <c r="AA30" s="183"/>
      <c r="AB30" s="239" t="s">
        <v>535</v>
      </c>
      <c r="AC30" s="183"/>
      <c r="AD30" s="239" t="s">
        <v>535</v>
      </c>
      <c r="AE30" s="183"/>
      <c r="AF30" s="186"/>
      <c r="AG30" s="185"/>
      <c r="AH30" s="183"/>
      <c r="AI30" s="183"/>
      <c r="AJ30" s="183"/>
      <c r="AK30" s="183"/>
      <c r="AL30" s="183"/>
      <c r="AM30" s="183"/>
      <c r="AN30" s="186"/>
      <c r="AO30" s="179"/>
      <c r="AP30" s="179"/>
      <c r="AQ30" s="179"/>
      <c r="AR30" s="179"/>
      <c r="AS30" s="179"/>
      <c r="AT30" s="179"/>
      <c r="AU30" s="162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64" t="s">
        <v>152</v>
      </c>
      <c r="BY30" s="64"/>
      <c r="BZ30" s="467"/>
      <c r="CA30" s="467"/>
      <c r="CB30" s="467"/>
      <c r="CC30" s="467"/>
      <c r="CD30" s="66"/>
      <c r="CE30" s="66"/>
      <c r="CF30" s="39" t="s">
        <v>221</v>
      </c>
      <c r="CG30" s="39"/>
      <c r="CH30" s="39"/>
      <c r="CI30" s="39"/>
      <c r="CJ30" s="32" t="s">
        <v>129</v>
      </c>
      <c r="CK30" s="32"/>
      <c r="CL30" s="32"/>
      <c r="CM30" s="32"/>
      <c r="CN30" s="32"/>
    </row>
    <row r="31" customFormat="false" ht="12.75" hidden="false" customHeight="true" outlineLevel="0" collapsed="false">
      <c r="B31" s="112"/>
      <c r="C31" s="112"/>
      <c r="D31" s="171"/>
      <c r="E31" s="171"/>
      <c r="F31" s="172"/>
      <c r="G31" s="172"/>
      <c r="H31" s="172"/>
      <c r="I31" s="42"/>
      <c r="J31" s="42"/>
      <c r="K31" s="42"/>
      <c r="L31" s="181"/>
      <c r="M31" s="181"/>
      <c r="N31" s="181"/>
      <c r="O31" s="44"/>
      <c r="P31" s="44"/>
      <c r="Q31" s="185"/>
      <c r="R31" s="183"/>
      <c r="S31" s="183"/>
      <c r="T31" s="183"/>
      <c r="U31" s="183"/>
      <c r="V31" s="183"/>
      <c r="W31" s="183"/>
      <c r="X31" s="186"/>
      <c r="Y31" s="185"/>
      <c r="Z31" s="183"/>
      <c r="AA31" s="183"/>
      <c r="AB31" s="183"/>
      <c r="AC31" s="183"/>
      <c r="AD31" s="183"/>
      <c r="AE31" s="183"/>
      <c r="AF31" s="186"/>
      <c r="AG31" s="185"/>
      <c r="AH31" s="183"/>
      <c r="AI31" s="183"/>
      <c r="AJ31" s="183"/>
      <c r="AK31" s="183"/>
      <c r="AL31" s="183"/>
      <c r="AM31" s="183"/>
      <c r="AN31" s="186"/>
      <c r="AO31" s="179"/>
      <c r="AP31" s="179"/>
      <c r="AQ31" s="179"/>
      <c r="AR31" s="179"/>
      <c r="AS31" s="179"/>
      <c r="AT31" s="179"/>
      <c r="AV31" s="144" t="s">
        <v>190</v>
      </c>
      <c r="AW31" s="144"/>
      <c r="AX31" s="144"/>
      <c r="AY31" s="144"/>
      <c r="AZ31" s="144"/>
      <c r="BA31" s="144"/>
      <c r="BB31" s="145" t="n">
        <v>3</v>
      </c>
      <c r="BC31" s="145"/>
      <c r="BD31" s="145"/>
      <c r="BE31" s="146" t="s">
        <v>121</v>
      </c>
      <c r="BF31" s="146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84" t="s">
        <v>159</v>
      </c>
      <c r="BY31" s="84"/>
      <c r="BZ31" s="85"/>
      <c r="CA31" s="85"/>
      <c r="CB31" s="85"/>
      <c r="CC31" s="85"/>
      <c r="CD31" s="86"/>
      <c r="CE31" s="86"/>
      <c r="CF31" s="218" t="n">
        <v>0</v>
      </c>
      <c r="CG31" s="218"/>
      <c r="CH31" s="218"/>
      <c r="CI31" s="218"/>
      <c r="CJ31" s="219" t="n">
        <v>78.914</v>
      </c>
      <c r="CK31" s="219"/>
      <c r="CL31" s="219"/>
      <c r="CM31" s="219"/>
      <c r="CN31" s="219"/>
    </row>
    <row r="32" customFormat="false" ht="12.75" hidden="false" customHeight="true" outlineLevel="0" collapsed="false">
      <c r="B32" s="112"/>
      <c r="C32" s="112"/>
      <c r="D32" s="171"/>
      <c r="E32" s="171"/>
      <c r="F32" s="172"/>
      <c r="G32" s="172"/>
      <c r="H32" s="172"/>
      <c r="I32" s="42"/>
      <c r="J32" s="42"/>
      <c r="K32" s="42"/>
      <c r="L32" s="181"/>
      <c r="M32" s="181"/>
      <c r="N32" s="181"/>
      <c r="O32" s="44"/>
      <c r="P32" s="44"/>
      <c r="Q32" s="185" t="s">
        <v>556</v>
      </c>
      <c r="R32" s="183"/>
      <c r="S32" s="183"/>
      <c r="T32" s="183"/>
      <c r="U32" s="183"/>
      <c r="V32" s="183"/>
      <c r="W32" s="183"/>
      <c r="X32" s="186"/>
      <c r="Y32" s="185"/>
      <c r="Z32" s="183"/>
      <c r="AA32" s="183"/>
      <c r="AB32" s="183" t="s">
        <v>582</v>
      </c>
      <c r="AC32" s="183"/>
      <c r="AD32" s="183" t="s">
        <v>582</v>
      </c>
      <c r="AE32" s="183"/>
      <c r="AF32" s="186"/>
      <c r="AG32" s="185"/>
      <c r="AH32" s="183"/>
      <c r="AI32" s="183"/>
      <c r="AJ32" s="183"/>
      <c r="AK32" s="183"/>
      <c r="AL32" s="183"/>
      <c r="AM32" s="183"/>
      <c r="AN32" s="186"/>
      <c r="AO32" s="179"/>
      <c r="AP32" s="179"/>
      <c r="AQ32" s="179"/>
      <c r="AR32" s="179"/>
      <c r="AS32" s="179"/>
      <c r="AT32" s="179"/>
      <c r="AU32" s="162"/>
      <c r="AV32" s="27" t="s">
        <v>223</v>
      </c>
      <c r="AW32" s="27"/>
      <c r="AX32" s="27"/>
      <c r="AY32" s="27"/>
      <c r="AZ32" s="27"/>
      <c r="BA32" s="27"/>
      <c r="BB32" s="27"/>
      <c r="BC32" s="27"/>
      <c r="CD32" s="221"/>
      <c r="CV32" s="130"/>
    </row>
    <row r="33" customFormat="false" ht="12.75" hidden="false" customHeight="true" outlineLevel="0" collapsed="false">
      <c r="B33" s="112"/>
      <c r="C33" s="112"/>
      <c r="D33" s="171"/>
      <c r="E33" s="171"/>
      <c r="F33" s="172"/>
      <c r="G33" s="172"/>
      <c r="H33" s="172"/>
      <c r="I33" s="42"/>
      <c r="J33" s="42"/>
      <c r="K33" s="42"/>
      <c r="L33" s="181"/>
      <c r="M33" s="181"/>
      <c r="N33" s="181"/>
      <c r="O33" s="44"/>
      <c r="P33" s="44"/>
      <c r="Q33" s="187" t="s">
        <v>384</v>
      </c>
      <c r="R33" s="183"/>
      <c r="S33" s="183"/>
      <c r="T33" s="183"/>
      <c r="U33" s="183"/>
      <c r="V33" s="183"/>
      <c r="W33" s="183"/>
      <c r="X33" s="186"/>
      <c r="Y33" s="185"/>
      <c r="Z33" s="183"/>
      <c r="AA33" s="183"/>
      <c r="AB33" s="239" t="s">
        <v>384</v>
      </c>
      <c r="AC33" s="183"/>
      <c r="AD33" s="183" t="s">
        <v>224</v>
      </c>
      <c r="AE33" s="183"/>
      <c r="AF33" s="186"/>
      <c r="AG33" s="185"/>
      <c r="AH33" s="183"/>
      <c r="AI33" s="183"/>
      <c r="AJ33" s="183"/>
      <c r="AK33" s="183"/>
      <c r="AL33" s="183"/>
      <c r="AM33" s="183"/>
      <c r="AN33" s="186"/>
      <c r="AO33" s="179"/>
      <c r="AP33" s="179"/>
      <c r="AQ33" s="179"/>
      <c r="AR33" s="179"/>
      <c r="AS33" s="179"/>
      <c r="AT33" s="179"/>
      <c r="AU33" s="130"/>
      <c r="AV33" s="36" t="s">
        <v>127</v>
      </c>
      <c r="AW33" s="36"/>
      <c r="AX33" s="157" t="s">
        <v>198</v>
      </c>
      <c r="AY33" s="157"/>
      <c r="AZ33" s="36" t="s">
        <v>128</v>
      </c>
      <c r="BA33" s="36"/>
      <c r="BB33" s="36"/>
      <c r="BC33" s="36" t="s">
        <v>129</v>
      </c>
      <c r="BD33" s="36"/>
      <c r="BE33" s="36"/>
      <c r="BF33" s="36" t="s">
        <v>130</v>
      </c>
      <c r="BG33" s="36"/>
      <c r="BH33" s="36"/>
      <c r="BI33" s="158" t="s">
        <v>199</v>
      </c>
      <c r="BJ33" s="159" t="s">
        <v>200</v>
      </c>
      <c r="BK33" s="160" t="s">
        <v>201</v>
      </c>
      <c r="BL33" s="160"/>
      <c r="BM33" s="160"/>
      <c r="BN33" s="160"/>
      <c r="BO33" s="160"/>
      <c r="BP33" s="160"/>
      <c r="BQ33" s="160"/>
      <c r="BR33" s="160"/>
      <c r="BS33" s="160" t="s">
        <v>202</v>
      </c>
      <c r="BT33" s="160"/>
      <c r="BU33" s="160"/>
      <c r="BV33" s="160"/>
      <c r="BW33" s="160"/>
      <c r="BX33" s="160"/>
      <c r="BY33" s="160"/>
      <c r="BZ33" s="160"/>
      <c r="CA33" s="161" t="s">
        <v>203</v>
      </c>
      <c r="CB33" s="161"/>
      <c r="CC33" s="161"/>
      <c r="CD33" s="161"/>
      <c r="CE33" s="161"/>
      <c r="CF33" s="161"/>
      <c r="CG33" s="161"/>
      <c r="CH33" s="161"/>
      <c r="CI33" s="36" t="s">
        <v>136</v>
      </c>
      <c r="CJ33" s="36"/>
      <c r="CK33" s="36"/>
      <c r="CL33" s="36" t="s">
        <v>137</v>
      </c>
      <c r="CM33" s="36"/>
      <c r="CN33" s="36"/>
      <c r="CV33" s="130"/>
    </row>
    <row r="34" customFormat="false" ht="12.75" hidden="false" customHeight="true" outlineLevel="0" collapsed="false">
      <c r="B34" s="242"/>
      <c r="C34" s="111"/>
      <c r="D34" s="242"/>
      <c r="E34" s="111" t="s">
        <v>157</v>
      </c>
      <c r="F34" s="242"/>
      <c r="G34" s="222"/>
      <c r="H34" s="222" t="s">
        <v>157</v>
      </c>
      <c r="I34" s="74"/>
      <c r="J34" s="75"/>
      <c r="K34" s="78" t="s">
        <v>157</v>
      </c>
      <c r="L34" s="242"/>
      <c r="M34" s="222"/>
      <c r="N34" s="80" t="s">
        <v>121</v>
      </c>
      <c r="O34" s="223" t="s">
        <v>158</v>
      </c>
      <c r="P34" s="223" t="s">
        <v>158</v>
      </c>
      <c r="Q34" s="209" t="s">
        <v>225</v>
      </c>
      <c r="R34" s="210"/>
      <c r="S34" s="210"/>
      <c r="T34" s="210"/>
      <c r="U34" s="210"/>
      <c r="V34" s="210"/>
      <c r="W34" s="210" t="s">
        <v>439</v>
      </c>
      <c r="X34" s="224"/>
      <c r="Y34" s="209"/>
      <c r="Z34" s="210"/>
      <c r="AA34" s="210"/>
      <c r="AB34" s="210" t="s">
        <v>225</v>
      </c>
      <c r="AC34" s="210"/>
      <c r="AD34" s="210" t="s">
        <v>225</v>
      </c>
      <c r="AE34" s="210" t="s">
        <v>439</v>
      </c>
      <c r="AF34" s="224"/>
      <c r="AG34" s="209"/>
      <c r="AH34" s="210"/>
      <c r="AI34" s="210"/>
      <c r="AJ34" s="210"/>
      <c r="AK34" s="210"/>
      <c r="AL34" s="210"/>
      <c r="AM34" s="183" t="s">
        <v>439</v>
      </c>
      <c r="AN34" s="224"/>
      <c r="AO34" s="225"/>
      <c r="AP34" s="226"/>
      <c r="AQ34" s="227" t="s">
        <v>161</v>
      </c>
      <c r="AR34" s="225"/>
      <c r="AS34" s="226"/>
      <c r="AT34" s="227" t="s">
        <v>161</v>
      </c>
      <c r="AU34" s="162"/>
      <c r="AV34" s="36"/>
      <c r="AW34" s="36"/>
      <c r="AX34" s="157"/>
      <c r="AY34" s="157"/>
      <c r="AZ34" s="36"/>
      <c r="BA34" s="36"/>
      <c r="BB34" s="36"/>
      <c r="BC34" s="36"/>
      <c r="BD34" s="36"/>
      <c r="BE34" s="36"/>
      <c r="BF34" s="36"/>
      <c r="BG34" s="36"/>
      <c r="BH34" s="36"/>
      <c r="BI34" s="158"/>
      <c r="BJ34" s="158"/>
      <c r="BK34" s="163" t="n">
        <v>7</v>
      </c>
      <c r="BL34" s="164"/>
      <c r="BM34" s="164"/>
      <c r="BN34" s="164"/>
      <c r="BO34" s="164"/>
      <c r="BP34" s="164" t="n">
        <v>12</v>
      </c>
      <c r="BQ34" s="164"/>
      <c r="BR34" s="165"/>
      <c r="BS34" s="163" t="n">
        <v>15</v>
      </c>
      <c r="BT34" s="164"/>
      <c r="BU34" s="164"/>
      <c r="BV34" s="164" t="n">
        <v>18</v>
      </c>
      <c r="BW34" s="164"/>
      <c r="BX34" s="164"/>
      <c r="BY34" s="164"/>
      <c r="BZ34" s="165"/>
      <c r="CA34" s="163" t="n">
        <v>23</v>
      </c>
      <c r="CB34" s="164"/>
      <c r="CC34" s="164"/>
      <c r="CD34" s="164"/>
      <c r="CE34" s="164" t="n">
        <v>3</v>
      </c>
      <c r="CF34" s="164"/>
      <c r="CG34" s="164"/>
      <c r="CH34" s="165"/>
      <c r="CI34" s="36"/>
      <c r="CJ34" s="36"/>
      <c r="CK34" s="36"/>
      <c r="CL34" s="36"/>
      <c r="CM34" s="36"/>
      <c r="CN34" s="36"/>
      <c r="CV34" s="130"/>
    </row>
    <row r="35" customFormat="false" ht="12.75" hidden="false" customHeight="true" outlineLevel="0" collapsed="false">
      <c r="B35" s="112" t="s">
        <v>229</v>
      </c>
      <c r="C35" s="112"/>
      <c r="D35" s="171" t="n">
        <v>42</v>
      </c>
      <c r="E35" s="171"/>
      <c r="F35" s="172" t="n">
        <v>63.3</v>
      </c>
      <c r="G35" s="172"/>
      <c r="H35" s="172"/>
      <c r="I35" s="42" t="n">
        <v>1134.3</v>
      </c>
      <c r="J35" s="42"/>
      <c r="K35" s="42"/>
      <c r="L35" s="228" t="s">
        <v>175</v>
      </c>
      <c r="M35" s="228"/>
      <c r="N35" s="228"/>
      <c r="O35" s="44" t="n">
        <v>1</v>
      </c>
      <c r="P35" s="44" t="n">
        <v>7</v>
      </c>
      <c r="Q35" s="215"/>
      <c r="R35" s="216"/>
      <c r="S35" s="216"/>
      <c r="T35" s="216"/>
      <c r="U35" s="216"/>
      <c r="V35" s="216"/>
      <c r="W35" s="216"/>
      <c r="X35" s="217"/>
      <c r="Y35" s="229"/>
      <c r="Z35" s="216"/>
      <c r="AA35" s="216"/>
      <c r="AB35" s="216"/>
      <c r="AC35" s="216"/>
      <c r="AD35" s="216"/>
      <c r="AE35" s="216"/>
      <c r="AF35" s="217" t="s">
        <v>206</v>
      </c>
      <c r="AG35" s="215"/>
      <c r="AH35" s="216"/>
      <c r="AI35" s="216"/>
      <c r="AJ35" s="216"/>
      <c r="AK35" s="216"/>
      <c r="AL35" s="216"/>
      <c r="AM35" s="216"/>
      <c r="AN35" s="216"/>
      <c r="AO35" s="179" t="n">
        <v>0.3924</v>
      </c>
      <c r="AP35" s="179"/>
      <c r="AQ35" s="179"/>
      <c r="AR35" s="179" t="n">
        <v>0</v>
      </c>
      <c r="AS35" s="179"/>
      <c r="AT35" s="179"/>
      <c r="AV35" s="43" t="s">
        <v>230</v>
      </c>
      <c r="AW35" s="43"/>
      <c r="AX35" s="171" t="n">
        <v>151</v>
      </c>
      <c r="AY35" s="171"/>
      <c r="AZ35" s="42" t="n">
        <v>108.709</v>
      </c>
      <c r="BA35" s="42"/>
      <c r="BB35" s="42"/>
      <c r="BC35" s="42" t="n">
        <v>2419.587</v>
      </c>
      <c r="BD35" s="42"/>
      <c r="BE35" s="42"/>
      <c r="BF35" s="232" t="s">
        <v>231</v>
      </c>
      <c r="BG35" s="232"/>
      <c r="BH35" s="232"/>
      <c r="BI35" s="168" t="n">
        <v>4</v>
      </c>
      <c r="BJ35" s="168" t="n">
        <v>3</v>
      </c>
      <c r="BK35" s="487"/>
      <c r="BL35" s="486"/>
      <c r="BM35" s="486"/>
      <c r="BN35" s="486"/>
      <c r="BO35" s="459" t="s">
        <v>602</v>
      </c>
      <c r="BP35" s="216"/>
      <c r="BQ35" s="486"/>
      <c r="BR35" s="459" t="s">
        <v>206</v>
      </c>
      <c r="BS35" s="487"/>
      <c r="BT35" s="486"/>
      <c r="BU35" s="459" t="s">
        <v>602</v>
      </c>
      <c r="BV35" s="216"/>
      <c r="BW35" s="486"/>
      <c r="BX35" s="486"/>
      <c r="BY35" s="486"/>
      <c r="BZ35" s="489"/>
      <c r="CA35" s="487"/>
      <c r="CB35" s="459" t="s">
        <v>602</v>
      </c>
      <c r="CC35" s="486"/>
      <c r="CD35" s="486"/>
      <c r="CE35" s="216"/>
      <c r="CF35" s="486"/>
      <c r="CG35" s="486"/>
      <c r="CH35" s="489"/>
      <c r="CI35" s="179" t="n">
        <v>0.270833333333333</v>
      </c>
      <c r="CJ35" s="179"/>
      <c r="CK35" s="179"/>
      <c r="CL35" s="237" t="n">
        <v>0</v>
      </c>
      <c r="CM35" s="237"/>
      <c r="CN35" s="237"/>
      <c r="CV35" s="130"/>
    </row>
    <row r="36" customFormat="false" ht="12.75" hidden="false" customHeight="true" outlineLevel="0" collapsed="false">
      <c r="B36" s="112"/>
      <c r="C36" s="112"/>
      <c r="D36" s="171"/>
      <c r="E36" s="171"/>
      <c r="F36" s="172"/>
      <c r="G36" s="172"/>
      <c r="H36" s="172"/>
      <c r="I36" s="42"/>
      <c r="J36" s="42"/>
      <c r="K36" s="42"/>
      <c r="L36" s="181" t="n">
        <v>5</v>
      </c>
      <c r="M36" s="181"/>
      <c r="N36" s="181"/>
      <c r="O36" s="44"/>
      <c r="P36" s="44"/>
      <c r="Q36" s="187" t="s">
        <v>535</v>
      </c>
      <c r="R36" s="183"/>
      <c r="S36" s="183"/>
      <c r="T36" s="183"/>
      <c r="U36" s="183"/>
      <c r="V36" s="183"/>
      <c r="W36" s="238"/>
      <c r="X36" s="186"/>
      <c r="Y36" s="187" t="s">
        <v>233</v>
      </c>
      <c r="Z36" s="183"/>
      <c r="AA36" s="239" t="s">
        <v>535</v>
      </c>
      <c r="AB36" s="183"/>
      <c r="AC36" s="183"/>
      <c r="AD36" s="184"/>
      <c r="AE36" s="183"/>
      <c r="AF36" s="470" t="s">
        <v>535</v>
      </c>
      <c r="AG36" s="185"/>
      <c r="AH36" s="183"/>
      <c r="AI36" s="183"/>
      <c r="AJ36" s="183"/>
      <c r="AK36" s="183"/>
      <c r="AL36" s="183"/>
      <c r="AM36" s="183"/>
      <c r="AN36" s="186"/>
      <c r="AO36" s="179"/>
      <c r="AP36" s="179"/>
      <c r="AQ36" s="179"/>
      <c r="AR36" s="179"/>
      <c r="AS36" s="179"/>
      <c r="AT36" s="179"/>
      <c r="AU36" s="162"/>
      <c r="AV36" s="43"/>
      <c r="AW36" s="43"/>
      <c r="AX36" s="171"/>
      <c r="AY36" s="171"/>
      <c r="AZ36" s="42"/>
      <c r="BA36" s="42"/>
      <c r="BB36" s="42"/>
      <c r="BC36" s="42"/>
      <c r="BD36" s="42"/>
      <c r="BE36" s="42"/>
      <c r="BF36" s="240" t="n">
        <v>52</v>
      </c>
      <c r="BG36" s="240"/>
      <c r="BH36" s="240"/>
      <c r="BI36" s="168"/>
      <c r="BJ36" s="168"/>
      <c r="BK36" s="456" t="s">
        <v>1160</v>
      </c>
      <c r="BL36" s="183"/>
      <c r="BM36" s="183"/>
      <c r="BN36" s="183"/>
      <c r="BO36" s="183"/>
      <c r="BP36" s="183"/>
      <c r="BQ36" s="183"/>
      <c r="BR36" s="183"/>
      <c r="BS36" s="185"/>
      <c r="BT36" s="183"/>
      <c r="BU36" s="183" t="s">
        <v>1187</v>
      </c>
      <c r="BV36" s="183"/>
      <c r="BW36" s="183"/>
      <c r="BX36" s="183"/>
      <c r="BY36" s="183"/>
      <c r="BZ36" s="186"/>
      <c r="CA36" s="185"/>
      <c r="CB36" s="183"/>
      <c r="CC36" s="183"/>
      <c r="CD36" s="183"/>
      <c r="CE36" s="183"/>
      <c r="CF36" s="183"/>
      <c r="CG36" s="183"/>
      <c r="CH36" s="186"/>
      <c r="CI36" s="179"/>
      <c r="CJ36" s="179"/>
      <c r="CK36" s="179"/>
      <c r="CL36" s="237"/>
      <c r="CM36" s="237"/>
      <c r="CN36" s="237"/>
    </row>
    <row r="37" customFormat="false" ht="12.75" hidden="false" customHeight="true" outlineLevel="0" collapsed="false">
      <c r="B37" s="112"/>
      <c r="C37" s="112"/>
      <c r="D37" s="171"/>
      <c r="E37" s="171"/>
      <c r="F37" s="172"/>
      <c r="G37" s="172"/>
      <c r="H37" s="172"/>
      <c r="I37" s="42"/>
      <c r="J37" s="42"/>
      <c r="K37" s="42"/>
      <c r="L37" s="181"/>
      <c r="M37" s="181"/>
      <c r="N37" s="181"/>
      <c r="O37" s="44"/>
      <c r="P37" s="44"/>
      <c r="Q37" s="185"/>
      <c r="R37" s="183"/>
      <c r="S37" s="183"/>
      <c r="T37" s="183"/>
      <c r="U37" s="183"/>
      <c r="V37" s="183"/>
      <c r="W37" s="183"/>
      <c r="X37" s="186" t="s">
        <v>1188</v>
      </c>
      <c r="Y37" s="185"/>
      <c r="Z37" s="183"/>
      <c r="AA37" s="183"/>
      <c r="AB37" s="183"/>
      <c r="AC37" s="183"/>
      <c r="AD37" s="183"/>
      <c r="AE37" s="183"/>
      <c r="AF37" s="186"/>
      <c r="AG37" s="185"/>
      <c r="AH37" s="183"/>
      <c r="AI37" s="183"/>
      <c r="AJ37" s="183"/>
      <c r="AK37" s="183"/>
      <c r="AL37" s="183"/>
      <c r="AM37" s="183"/>
      <c r="AN37" s="186"/>
      <c r="AO37" s="179"/>
      <c r="AP37" s="179"/>
      <c r="AQ37" s="179"/>
      <c r="AR37" s="179"/>
      <c r="AS37" s="179"/>
      <c r="AT37" s="179"/>
      <c r="AV37" s="43"/>
      <c r="AW37" s="43"/>
      <c r="AX37" s="171"/>
      <c r="AY37" s="171"/>
      <c r="AZ37" s="42"/>
      <c r="BA37" s="42"/>
      <c r="BB37" s="42"/>
      <c r="BC37" s="42"/>
      <c r="BD37" s="42"/>
      <c r="BE37" s="42"/>
      <c r="BF37" s="240"/>
      <c r="BG37" s="240"/>
      <c r="BH37" s="240"/>
      <c r="BI37" s="168"/>
      <c r="BJ37" s="168"/>
      <c r="BK37" s="187" t="s">
        <v>1189</v>
      </c>
      <c r="BL37" s="183"/>
      <c r="BM37" s="183"/>
      <c r="BN37" s="183"/>
      <c r="BO37" s="183"/>
      <c r="BP37" s="183"/>
      <c r="BQ37" s="183"/>
      <c r="BR37" s="183"/>
      <c r="BS37" s="185"/>
      <c r="BT37" s="183"/>
      <c r="BU37" s="239" t="s">
        <v>1190</v>
      </c>
      <c r="BV37" s="183"/>
      <c r="BW37" s="183"/>
      <c r="BX37" s="183"/>
      <c r="BY37" s="183"/>
      <c r="BZ37" s="186"/>
      <c r="CA37" s="185"/>
      <c r="CB37" s="183"/>
      <c r="CC37" s="183"/>
      <c r="CD37" s="183"/>
      <c r="CE37" s="183"/>
      <c r="CF37" s="183"/>
      <c r="CG37" s="183"/>
      <c r="CH37" s="186"/>
      <c r="CI37" s="179"/>
      <c r="CJ37" s="179"/>
      <c r="CK37" s="179"/>
      <c r="CL37" s="237"/>
      <c r="CM37" s="237"/>
      <c r="CN37" s="237"/>
      <c r="CW37" s="207"/>
      <c r="CX37" s="207"/>
      <c r="CY37" s="207"/>
    </row>
    <row r="38" customFormat="false" ht="12.75" hidden="false" customHeight="true" outlineLevel="0" collapsed="false">
      <c r="B38" s="112"/>
      <c r="C38" s="112"/>
      <c r="D38" s="171"/>
      <c r="E38" s="171"/>
      <c r="F38" s="172"/>
      <c r="G38" s="172"/>
      <c r="H38" s="172"/>
      <c r="I38" s="42"/>
      <c r="J38" s="42"/>
      <c r="K38" s="42"/>
      <c r="L38" s="181"/>
      <c r="M38" s="181"/>
      <c r="N38" s="181"/>
      <c r="O38" s="44"/>
      <c r="P38" s="44"/>
      <c r="Q38" s="185" t="s">
        <v>556</v>
      </c>
      <c r="R38" s="183"/>
      <c r="S38" s="183"/>
      <c r="T38" s="183"/>
      <c r="U38" s="183"/>
      <c r="V38" s="183"/>
      <c r="W38" s="183"/>
      <c r="X38" s="186"/>
      <c r="Y38" s="185"/>
      <c r="Z38" s="183"/>
      <c r="AA38" s="183" t="s">
        <v>582</v>
      </c>
      <c r="AB38" s="183"/>
      <c r="AC38" s="183"/>
      <c r="AD38" s="183"/>
      <c r="AE38" s="183"/>
      <c r="AF38" s="183" t="s">
        <v>555</v>
      </c>
      <c r="AG38" s="185"/>
      <c r="AH38" s="183"/>
      <c r="AI38" s="183"/>
      <c r="AJ38" s="183"/>
      <c r="AK38" s="183"/>
      <c r="AL38" s="183"/>
      <c r="AM38" s="183"/>
      <c r="AN38" s="186"/>
      <c r="AO38" s="179"/>
      <c r="AP38" s="179"/>
      <c r="AQ38" s="179"/>
      <c r="AR38" s="179"/>
      <c r="AS38" s="179"/>
      <c r="AT38" s="179"/>
      <c r="AU38" s="162"/>
      <c r="AV38" s="43"/>
      <c r="AW38" s="43"/>
      <c r="AX38" s="171"/>
      <c r="AY38" s="171"/>
      <c r="AZ38" s="42"/>
      <c r="BA38" s="42"/>
      <c r="BB38" s="42"/>
      <c r="BC38" s="42"/>
      <c r="BD38" s="42"/>
      <c r="BE38" s="42"/>
      <c r="BF38" s="240"/>
      <c r="BG38" s="240"/>
      <c r="BH38" s="240"/>
      <c r="BI38" s="168"/>
      <c r="BJ38" s="168"/>
      <c r="BK38" s="239" t="s">
        <v>382</v>
      </c>
      <c r="BL38" s="183"/>
      <c r="BM38" s="183"/>
      <c r="BN38" s="183"/>
      <c r="BO38" s="183"/>
      <c r="BP38" s="183"/>
      <c r="BQ38" s="183"/>
      <c r="BR38" s="183"/>
      <c r="BS38" s="185"/>
      <c r="BT38" s="183"/>
      <c r="BU38" s="183" t="s">
        <v>1191</v>
      </c>
      <c r="BV38" s="183"/>
      <c r="BW38" s="183"/>
      <c r="BX38" s="183"/>
      <c r="BY38" s="183"/>
      <c r="BZ38" s="186"/>
      <c r="CA38" s="185"/>
      <c r="CB38" s="183" t="s">
        <v>383</v>
      </c>
      <c r="CC38" s="183"/>
      <c r="CD38" s="183"/>
      <c r="CE38" s="183"/>
      <c r="CF38" s="183"/>
      <c r="CG38" s="183"/>
      <c r="CH38" s="186"/>
      <c r="CI38" s="179"/>
      <c r="CJ38" s="179"/>
      <c r="CK38" s="179"/>
      <c r="CL38" s="237"/>
      <c r="CM38" s="237"/>
      <c r="CN38" s="237"/>
    </row>
    <row r="39" customFormat="false" ht="12.75" hidden="false" customHeight="true" outlineLevel="0" collapsed="false">
      <c r="B39" s="112"/>
      <c r="C39" s="112"/>
      <c r="D39" s="171"/>
      <c r="E39" s="171"/>
      <c r="F39" s="172"/>
      <c r="G39" s="172"/>
      <c r="H39" s="172"/>
      <c r="I39" s="42"/>
      <c r="J39" s="42"/>
      <c r="K39" s="42"/>
      <c r="L39" s="181"/>
      <c r="M39" s="181"/>
      <c r="N39" s="181"/>
      <c r="O39" s="44"/>
      <c r="P39" s="44"/>
      <c r="Q39" s="185" t="s">
        <v>212</v>
      </c>
      <c r="R39" s="183"/>
      <c r="S39" s="183"/>
      <c r="T39" s="183"/>
      <c r="U39" s="183"/>
      <c r="V39" s="183"/>
      <c r="W39" s="183"/>
      <c r="X39" s="186"/>
      <c r="Y39" s="185"/>
      <c r="Z39" s="183"/>
      <c r="AA39" s="183" t="s">
        <v>212</v>
      </c>
      <c r="AB39" s="183"/>
      <c r="AC39" s="183"/>
      <c r="AD39" s="183"/>
      <c r="AE39" s="183"/>
      <c r="AF39" s="183" t="s">
        <v>212</v>
      </c>
      <c r="AG39" s="185"/>
      <c r="AH39" s="183"/>
      <c r="AI39" s="183"/>
      <c r="AJ39" s="183"/>
      <c r="AK39" s="183"/>
      <c r="AL39" s="183"/>
      <c r="AM39" s="183"/>
      <c r="AN39" s="186"/>
      <c r="AO39" s="179"/>
      <c r="AP39" s="179"/>
      <c r="AQ39" s="179"/>
      <c r="AR39" s="179"/>
      <c r="AS39" s="179"/>
      <c r="AT39" s="179"/>
      <c r="AU39" s="130"/>
      <c r="AV39" s="43"/>
      <c r="AW39" s="43"/>
      <c r="AX39" s="171"/>
      <c r="AY39" s="171"/>
      <c r="AZ39" s="42"/>
      <c r="BA39" s="42"/>
      <c r="BB39" s="42"/>
      <c r="BC39" s="42"/>
      <c r="BD39" s="42"/>
      <c r="BE39" s="42"/>
      <c r="BF39" s="240"/>
      <c r="BG39" s="240"/>
      <c r="BH39" s="240"/>
      <c r="BI39" s="168"/>
      <c r="BJ39" s="168"/>
      <c r="BK39" s="239" t="s">
        <v>847</v>
      </c>
      <c r="BL39" s="183"/>
      <c r="BM39" s="183"/>
      <c r="BN39" s="183"/>
      <c r="BO39" s="239" t="s">
        <v>1192</v>
      </c>
      <c r="BP39" s="183"/>
      <c r="BQ39" s="183"/>
      <c r="BR39" s="183" t="s">
        <v>385</v>
      </c>
      <c r="BS39" s="185"/>
      <c r="BT39" s="183"/>
      <c r="BU39" s="183" t="s">
        <v>387</v>
      </c>
      <c r="BV39" s="183"/>
      <c r="BW39" s="183"/>
      <c r="BX39" s="183"/>
      <c r="BY39" s="183"/>
      <c r="BZ39" s="186"/>
      <c r="CA39" s="185"/>
      <c r="CB39" s="183" t="s">
        <v>1193</v>
      </c>
      <c r="CC39" s="183"/>
      <c r="CD39" s="183"/>
      <c r="CE39" s="183"/>
      <c r="CF39" s="183"/>
      <c r="CG39" s="183"/>
      <c r="CH39" s="186"/>
      <c r="CI39" s="179"/>
      <c r="CJ39" s="179"/>
      <c r="CK39" s="179"/>
      <c r="CL39" s="237"/>
      <c r="CM39" s="237"/>
      <c r="CN39" s="237"/>
      <c r="CR39" s="241"/>
      <c r="CS39" s="241"/>
      <c r="CT39" s="241"/>
      <c r="CU39" s="207"/>
      <c r="CV39" s="207"/>
      <c r="CZ39" s="207"/>
      <c r="DD39" s="130"/>
      <c r="DE39" s="130"/>
      <c r="DF39" s="130"/>
    </row>
    <row r="40" customFormat="false" ht="12.75" hidden="false" customHeight="true" outlineLevel="0" collapsed="false">
      <c r="B40" s="242"/>
      <c r="C40" s="111"/>
      <c r="D40" s="242"/>
      <c r="E40" s="111" t="s">
        <v>157</v>
      </c>
      <c r="F40" s="242"/>
      <c r="G40" s="222"/>
      <c r="H40" s="222" t="s">
        <v>157</v>
      </c>
      <c r="I40" s="74"/>
      <c r="J40" s="75"/>
      <c r="K40" s="78" t="s">
        <v>157</v>
      </c>
      <c r="L40" s="242"/>
      <c r="M40" s="222"/>
      <c r="N40" s="111" t="s">
        <v>121</v>
      </c>
      <c r="O40" s="242" t="s">
        <v>158</v>
      </c>
      <c r="P40" s="242" t="s">
        <v>158</v>
      </c>
      <c r="Q40" s="209" t="s">
        <v>237</v>
      </c>
      <c r="R40" s="210"/>
      <c r="S40" s="210"/>
      <c r="T40" s="210"/>
      <c r="U40" s="183"/>
      <c r="V40" s="210"/>
      <c r="W40" s="210" t="s">
        <v>440</v>
      </c>
      <c r="X40" s="224"/>
      <c r="Y40" s="209"/>
      <c r="Z40" s="210"/>
      <c r="AA40" s="210" t="s">
        <v>237</v>
      </c>
      <c r="AB40" s="183"/>
      <c r="AC40" s="210"/>
      <c r="AD40" s="210" t="s">
        <v>415</v>
      </c>
      <c r="AE40" s="210"/>
      <c r="AF40" s="183" t="s">
        <v>459</v>
      </c>
      <c r="AG40" s="209"/>
      <c r="AH40" s="210"/>
      <c r="AI40" s="210"/>
      <c r="AJ40" s="183"/>
      <c r="AK40" s="210"/>
      <c r="AL40" s="210"/>
      <c r="AM40" s="210" t="s">
        <v>239</v>
      </c>
      <c r="AN40" s="224"/>
      <c r="AO40" s="242"/>
      <c r="AP40" s="222"/>
      <c r="AQ40" s="89" t="s">
        <v>161</v>
      </c>
      <c r="AR40" s="242"/>
      <c r="AS40" s="222"/>
      <c r="AT40" s="89" t="s">
        <v>161</v>
      </c>
      <c r="AU40" s="162"/>
      <c r="AV40" s="242"/>
      <c r="AW40" s="111"/>
      <c r="AX40" s="108"/>
      <c r="AY40" s="98" t="s">
        <v>157</v>
      </c>
      <c r="AZ40" s="108"/>
      <c r="BB40" s="30" t="s">
        <v>157</v>
      </c>
      <c r="BC40" s="108"/>
      <c r="BE40" s="98" t="s">
        <v>157</v>
      </c>
      <c r="BF40" s="223"/>
      <c r="BG40" s="81"/>
      <c r="BH40" s="80" t="s">
        <v>121</v>
      </c>
      <c r="BI40" s="208" t="s">
        <v>158</v>
      </c>
      <c r="BJ40" s="208" t="s">
        <v>158</v>
      </c>
      <c r="BK40" s="243" t="s">
        <v>240</v>
      </c>
      <c r="BL40" s="243"/>
      <c r="BM40" s="243"/>
      <c r="BN40" s="244" t="n">
        <v>115</v>
      </c>
      <c r="BO40" s="244"/>
      <c r="BP40" s="244"/>
      <c r="BQ40" s="245" t="s">
        <v>241</v>
      </c>
      <c r="BR40" s="245"/>
      <c r="BS40" s="243" t="s">
        <v>240</v>
      </c>
      <c r="BT40" s="243"/>
      <c r="BU40" s="243"/>
      <c r="BV40" s="244" t="s">
        <v>1194</v>
      </c>
      <c r="BW40" s="244"/>
      <c r="BX40" s="244"/>
      <c r="BY40" s="245" t="s">
        <v>241</v>
      </c>
      <c r="BZ40" s="245"/>
      <c r="CA40" s="243" t="s">
        <v>240</v>
      </c>
      <c r="CB40" s="243"/>
      <c r="CC40" s="243"/>
      <c r="CD40" s="244" t="n">
        <v>100</v>
      </c>
      <c r="CE40" s="244"/>
      <c r="CF40" s="244"/>
      <c r="CG40" s="245" t="s">
        <v>241</v>
      </c>
      <c r="CH40" s="245"/>
      <c r="CI40" s="108"/>
      <c r="CK40" s="99" t="s">
        <v>161</v>
      </c>
      <c r="CL40" s="108"/>
      <c r="CN40" s="99" t="s">
        <v>161</v>
      </c>
    </row>
    <row r="41" customFormat="false" ht="12.75" hidden="false" customHeight="true" outlineLevel="0" collapsed="false">
      <c r="B41" s="32" t="s">
        <v>174</v>
      </c>
      <c r="C41" s="32"/>
      <c r="D41" s="246" t="n">
        <v>142</v>
      </c>
      <c r="E41" s="246"/>
      <c r="F41" s="247" t="n">
        <v>192.2</v>
      </c>
      <c r="G41" s="247"/>
      <c r="H41" s="247"/>
      <c r="I41" s="247" t="n">
        <v>4544</v>
      </c>
      <c r="J41" s="247"/>
      <c r="K41" s="247"/>
      <c r="L41" s="36" t="s">
        <v>175</v>
      </c>
      <c r="M41" s="36"/>
      <c r="N41" s="36"/>
      <c r="O41" s="36"/>
      <c r="P41" s="248" t="s">
        <v>242</v>
      </c>
      <c r="Q41" s="248"/>
      <c r="R41" s="248"/>
      <c r="S41" s="248"/>
      <c r="T41" s="249" t="n">
        <v>12000</v>
      </c>
      <c r="U41" s="249"/>
      <c r="V41" s="249"/>
      <c r="W41" s="249"/>
      <c r="X41" s="249"/>
      <c r="Y41" s="249"/>
      <c r="Z41" s="249"/>
      <c r="AA41" s="250" t="s">
        <v>166</v>
      </c>
      <c r="AB41" s="248" t="s">
        <v>243</v>
      </c>
      <c r="AC41" s="248"/>
      <c r="AD41" s="251" t="n">
        <v>0</v>
      </c>
      <c r="AE41" s="251"/>
      <c r="AF41" s="251"/>
      <c r="AG41" s="251"/>
      <c r="AH41" s="251"/>
      <c r="AI41" s="250" t="s">
        <v>166</v>
      </c>
      <c r="AJ41" s="252" t="s">
        <v>244</v>
      </c>
      <c r="AK41" s="252"/>
      <c r="AL41" s="252"/>
      <c r="AM41" s="252"/>
      <c r="AN41" s="253" t="n">
        <v>0</v>
      </c>
      <c r="AO41" s="253"/>
      <c r="AP41" s="253"/>
      <c r="AQ41" s="253"/>
      <c r="AR41" s="253"/>
      <c r="AS41" s="253"/>
      <c r="AT41" s="254" t="s">
        <v>166</v>
      </c>
      <c r="AV41" s="43" t="s">
        <v>245</v>
      </c>
      <c r="AW41" s="43"/>
      <c r="AX41" s="171" t="s">
        <v>246</v>
      </c>
      <c r="AY41" s="171"/>
      <c r="AZ41" s="42" t="n">
        <v>0</v>
      </c>
      <c r="BA41" s="42"/>
      <c r="BB41" s="42"/>
      <c r="BC41" s="42" t="n">
        <v>0</v>
      </c>
      <c r="BD41" s="42"/>
      <c r="BE41" s="42"/>
      <c r="BF41" s="39" t="s">
        <v>247</v>
      </c>
      <c r="BG41" s="39"/>
      <c r="BH41" s="39"/>
      <c r="BI41" s="168" t="n">
        <v>0</v>
      </c>
      <c r="BJ41" s="255" t="n">
        <v>0</v>
      </c>
      <c r="BK41" s="256"/>
      <c r="BL41" s="257"/>
      <c r="BM41" s="257"/>
      <c r="BN41" s="257"/>
      <c r="BO41" s="257"/>
      <c r="BP41" s="257"/>
      <c r="BQ41" s="257"/>
      <c r="BR41" s="258"/>
      <c r="BS41" s="256"/>
      <c r="BT41" s="257"/>
      <c r="BU41" s="257"/>
      <c r="BV41" s="257"/>
      <c r="BW41" s="257"/>
      <c r="BX41" s="257"/>
      <c r="BY41" s="257"/>
      <c r="BZ41" s="258"/>
      <c r="CA41" s="259"/>
      <c r="CB41" s="257"/>
      <c r="CC41" s="257"/>
      <c r="CD41" s="257"/>
      <c r="CE41" s="257"/>
      <c r="CF41" s="257"/>
      <c r="CG41" s="257"/>
      <c r="CH41" s="258"/>
      <c r="CI41" s="179" t="n">
        <v>0</v>
      </c>
      <c r="CJ41" s="179"/>
      <c r="CK41" s="179"/>
      <c r="CL41" s="237" t="n">
        <v>0</v>
      </c>
      <c r="CM41" s="237"/>
      <c r="CN41" s="237"/>
    </row>
    <row r="42" customFormat="false" ht="12.75" hidden="false" customHeight="true" outlineLevel="0" collapsed="false">
      <c r="B42" s="260" t="s">
        <v>127</v>
      </c>
      <c r="C42" s="260"/>
      <c r="D42" s="260"/>
      <c r="E42" s="260" t="s">
        <v>154</v>
      </c>
      <c r="F42" s="260"/>
      <c r="G42" s="260"/>
      <c r="H42" s="260"/>
      <c r="I42" s="260"/>
      <c r="J42" s="260" t="s">
        <v>128</v>
      </c>
      <c r="K42" s="260"/>
      <c r="L42" s="260"/>
      <c r="M42" s="260"/>
      <c r="N42" s="260"/>
      <c r="O42" s="260" t="s">
        <v>129</v>
      </c>
      <c r="P42" s="260"/>
      <c r="Q42" s="260"/>
      <c r="R42" s="260"/>
      <c r="S42" s="260"/>
      <c r="T42" s="260"/>
      <c r="U42" s="36" t="s">
        <v>248</v>
      </c>
      <c r="V42" s="36"/>
      <c r="W42" s="36"/>
      <c r="X42" s="36"/>
      <c r="Y42" s="36" t="s">
        <v>199</v>
      </c>
      <c r="Z42" s="36"/>
      <c r="AA42" s="36"/>
      <c r="AB42" s="36" t="s">
        <v>249</v>
      </c>
      <c r="AC42" s="36"/>
      <c r="AD42" s="36"/>
      <c r="AE42" s="36" t="s">
        <v>250</v>
      </c>
      <c r="AF42" s="36"/>
      <c r="AG42" s="36"/>
      <c r="AH42" s="36" t="s">
        <v>136</v>
      </c>
      <c r="AI42" s="36"/>
      <c r="AJ42" s="36"/>
      <c r="AK42" s="36" t="s">
        <v>137</v>
      </c>
      <c r="AL42" s="36"/>
      <c r="AM42" s="36"/>
      <c r="AN42" s="36" t="s">
        <v>155</v>
      </c>
      <c r="AO42" s="36"/>
      <c r="AP42" s="36"/>
      <c r="AQ42" s="36"/>
      <c r="AR42" s="36"/>
      <c r="AS42" s="36"/>
      <c r="AV42" s="43"/>
      <c r="AW42" s="43"/>
      <c r="AX42" s="171"/>
      <c r="AY42" s="171"/>
      <c r="AZ42" s="42"/>
      <c r="BA42" s="42"/>
      <c r="BB42" s="42"/>
      <c r="BC42" s="42"/>
      <c r="BD42" s="42"/>
      <c r="BE42" s="42"/>
      <c r="BF42" s="261" t="n">
        <v>34</v>
      </c>
      <c r="BG42" s="261"/>
      <c r="BH42" s="262" t="s">
        <v>121</v>
      </c>
      <c r="BI42" s="168"/>
      <c r="BJ42" s="255"/>
      <c r="BK42" s="185"/>
      <c r="BL42" s="183"/>
      <c r="BM42" s="183"/>
      <c r="BN42" s="183"/>
      <c r="BO42" s="183"/>
      <c r="BP42" s="183"/>
      <c r="BQ42" s="183"/>
      <c r="BR42" s="186"/>
      <c r="BS42" s="185"/>
      <c r="BT42" s="183"/>
      <c r="BU42" s="183"/>
      <c r="BV42" s="183"/>
      <c r="BW42" s="183"/>
      <c r="BX42" s="183"/>
      <c r="BY42" s="183"/>
      <c r="BZ42" s="186"/>
      <c r="CA42" s="185"/>
      <c r="CB42" s="183"/>
      <c r="CC42" s="183"/>
      <c r="CD42" s="183"/>
      <c r="CE42" s="183"/>
      <c r="CF42" s="183"/>
      <c r="CG42" s="183"/>
      <c r="CH42" s="186"/>
      <c r="CI42" s="179"/>
      <c r="CJ42" s="179"/>
      <c r="CK42" s="179"/>
      <c r="CL42" s="237"/>
      <c r="CM42" s="237"/>
      <c r="CN42" s="237"/>
    </row>
    <row r="43" customFormat="false" ht="12.75" hidden="false" customHeight="true" outlineLevel="0" collapsed="false">
      <c r="B43" s="263" t="s">
        <v>251</v>
      </c>
      <c r="C43" s="263"/>
      <c r="D43" s="263"/>
      <c r="E43" s="264" t="n">
        <v>4000</v>
      </c>
      <c r="F43" s="264"/>
      <c r="G43" s="264"/>
      <c r="H43" s="264"/>
      <c r="I43" s="264"/>
      <c r="J43" s="265" t="s">
        <v>1195</v>
      </c>
      <c r="K43" s="265"/>
      <c r="L43" s="265"/>
      <c r="M43" s="265"/>
      <c r="N43" s="265"/>
      <c r="O43" s="265" t="s">
        <v>1196</v>
      </c>
      <c r="P43" s="265"/>
      <c r="Q43" s="265"/>
      <c r="R43" s="265"/>
      <c r="S43" s="265"/>
      <c r="T43" s="265"/>
      <c r="U43" s="266" t="n">
        <v>60</v>
      </c>
      <c r="V43" s="266"/>
      <c r="W43" s="266"/>
      <c r="X43" s="266"/>
      <c r="Y43" s="266" t="n">
        <v>2</v>
      </c>
      <c r="Z43" s="266"/>
      <c r="AA43" s="266"/>
      <c r="AB43" s="266" t="n">
        <v>2</v>
      </c>
      <c r="AC43" s="266"/>
      <c r="AD43" s="266"/>
      <c r="AE43" s="266" t="n">
        <v>1</v>
      </c>
      <c r="AF43" s="266"/>
      <c r="AG43" s="266"/>
      <c r="AH43" s="267" t="n">
        <v>0.0555555555555556</v>
      </c>
      <c r="AI43" s="267"/>
      <c r="AJ43" s="267"/>
      <c r="AK43" s="267" t="n">
        <v>0</v>
      </c>
      <c r="AL43" s="267"/>
      <c r="AM43" s="267"/>
      <c r="AN43" s="43" t="n">
        <v>0</v>
      </c>
      <c r="AO43" s="43"/>
      <c r="AP43" s="43"/>
      <c r="AQ43" s="43"/>
      <c r="AR43" s="43"/>
      <c r="AS43" s="43"/>
      <c r="AU43" s="130"/>
      <c r="AV43" s="43"/>
      <c r="AW43" s="43"/>
      <c r="AX43" s="171"/>
      <c r="AY43" s="171"/>
      <c r="AZ43" s="42"/>
      <c r="BA43" s="42"/>
      <c r="BB43" s="42"/>
      <c r="BC43" s="42"/>
      <c r="BD43" s="42"/>
      <c r="BE43" s="42"/>
      <c r="BF43" s="261"/>
      <c r="BG43" s="261"/>
      <c r="BH43" s="262"/>
      <c r="BI43" s="168"/>
      <c r="BJ43" s="255"/>
      <c r="BK43" s="185"/>
      <c r="BL43" s="183"/>
      <c r="BM43" s="183"/>
      <c r="BN43" s="183"/>
      <c r="BO43" s="183"/>
      <c r="BP43" s="183"/>
      <c r="BQ43" s="183"/>
      <c r="BR43" s="186"/>
      <c r="BS43" s="185"/>
      <c r="BT43" s="183"/>
      <c r="BU43" s="183"/>
      <c r="BV43" s="268" t="s">
        <v>233</v>
      </c>
      <c r="BW43" s="183"/>
      <c r="BX43" s="183"/>
      <c r="BY43" s="183"/>
      <c r="BZ43" s="186"/>
      <c r="CA43" s="185"/>
      <c r="CB43" s="183"/>
      <c r="CC43" s="183"/>
      <c r="CD43" s="183"/>
      <c r="CE43" s="183"/>
      <c r="CF43" s="183"/>
      <c r="CG43" s="183"/>
      <c r="CH43" s="186"/>
      <c r="CI43" s="179"/>
      <c r="CJ43" s="179"/>
      <c r="CK43" s="179"/>
      <c r="CL43" s="237"/>
      <c r="CM43" s="237"/>
      <c r="CN43" s="237"/>
    </row>
    <row r="44" customFormat="false" ht="12.75" hidden="false" customHeight="true" outlineLevel="0" collapsed="false">
      <c r="B44" s="263"/>
      <c r="C44" s="263"/>
      <c r="D44" s="263"/>
      <c r="E44" s="264"/>
      <c r="F44" s="264"/>
      <c r="G44" s="264"/>
      <c r="H44" s="264"/>
      <c r="I44" s="264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7"/>
      <c r="AI44" s="267"/>
      <c r="AJ44" s="267"/>
      <c r="AK44" s="267"/>
      <c r="AL44" s="267"/>
      <c r="AM44" s="267"/>
      <c r="AN44" s="43"/>
      <c r="AO44" s="43"/>
      <c r="AP44" s="43"/>
      <c r="AQ44" s="43"/>
      <c r="AR44" s="43"/>
      <c r="AS44" s="43"/>
      <c r="AV44" s="43"/>
      <c r="AW44" s="43"/>
      <c r="AX44" s="171"/>
      <c r="AY44" s="171"/>
      <c r="AZ44" s="42"/>
      <c r="BA44" s="42"/>
      <c r="BB44" s="42"/>
      <c r="BC44" s="42"/>
      <c r="BD44" s="42"/>
      <c r="BE44" s="42"/>
      <c r="BF44" s="39" t="s">
        <v>253</v>
      </c>
      <c r="BG44" s="39"/>
      <c r="BH44" s="39"/>
      <c r="BI44" s="168"/>
      <c r="BJ44" s="255"/>
      <c r="BK44" s="185"/>
      <c r="BL44" s="183"/>
      <c r="BM44" s="183"/>
      <c r="BN44" s="183"/>
      <c r="BO44" s="183"/>
      <c r="BP44" s="183"/>
      <c r="BQ44" s="183"/>
      <c r="BR44" s="186"/>
      <c r="BS44" s="185"/>
      <c r="BT44" s="183"/>
      <c r="BU44" s="183"/>
      <c r="BV44" s="183"/>
      <c r="BW44" s="183"/>
      <c r="BX44" s="183"/>
      <c r="BY44" s="183"/>
      <c r="BZ44" s="186"/>
      <c r="CA44" s="185"/>
      <c r="CB44" s="183"/>
      <c r="CC44" s="183"/>
      <c r="CD44" s="183"/>
      <c r="CE44" s="183"/>
      <c r="CF44" s="183"/>
      <c r="CG44" s="183"/>
      <c r="CH44" s="186"/>
      <c r="CI44" s="179"/>
      <c r="CJ44" s="179"/>
      <c r="CK44" s="179"/>
      <c r="CL44" s="237"/>
      <c r="CM44" s="237"/>
      <c r="CN44" s="237"/>
    </row>
    <row r="45" customFormat="false" ht="12.75" hidden="false" customHeight="true" outlineLevel="0" collapsed="false">
      <c r="B45" s="263" t="s">
        <v>254</v>
      </c>
      <c r="C45" s="263"/>
      <c r="D45" s="263"/>
      <c r="E45" s="264" t="n">
        <v>4000</v>
      </c>
      <c r="F45" s="264"/>
      <c r="G45" s="264"/>
      <c r="H45" s="264"/>
      <c r="I45" s="264"/>
      <c r="J45" s="265" t="s">
        <v>1197</v>
      </c>
      <c r="K45" s="265"/>
      <c r="L45" s="265"/>
      <c r="M45" s="265"/>
      <c r="N45" s="265"/>
      <c r="O45" s="265" t="s">
        <v>1198</v>
      </c>
      <c r="P45" s="265"/>
      <c r="Q45" s="265"/>
      <c r="R45" s="265"/>
      <c r="S45" s="265"/>
      <c r="T45" s="265"/>
      <c r="U45" s="266"/>
      <c r="V45" s="266"/>
      <c r="W45" s="266"/>
      <c r="X45" s="266"/>
      <c r="Y45" s="266" t="n">
        <v>4</v>
      </c>
      <c r="Z45" s="266"/>
      <c r="AA45" s="266"/>
      <c r="AB45" s="266" t="n">
        <v>4</v>
      </c>
      <c r="AC45" s="266"/>
      <c r="AD45" s="266"/>
      <c r="AE45" s="266" t="n">
        <v>4</v>
      </c>
      <c r="AF45" s="266"/>
      <c r="AG45" s="266"/>
      <c r="AH45" s="267" t="n">
        <v>0.138888888888889</v>
      </c>
      <c r="AI45" s="267"/>
      <c r="AJ45" s="267"/>
      <c r="AK45" s="267" t="n">
        <v>0</v>
      </c>
      <c r="AL45" s="267"/>
      <c r="AM45" s="267"/>
      <c r="AN45" s="242"/>
      <c r="AO45" s="222"/>
      <c r="AP45" s="222"/>
      <c r="AQ45" s="222"/>
      <c r="AR45" s="222"/>
      <c r="AS45" s="89" t="s">
        <v>166</v>
      </c>
      <c r="AV45" s="43"/>
      <c r="AW45" s="43"/>
      <c r="AX45" s="171"/>
      <c r="AY45" s="171"/>
      <c r="AZ45" s="42"/>
      <c r="BA45" s="42"/>
      <c r="BB45" s="42"/>
      <c r="BC45" s="42"/>
      <c r="BD45" s="42"/>
      <c r="BE45" s="42"/>
      <c r="BF45" s="261" t="n">
        <v>18</v>
      </c>
      <c r="BG45" s="261"/>
      <c r="BH45" s="262" t="s">
        <v>121</v>
      </c>
      <c r="BI45" s="168"/>
      <c r="BJ45" s="255"/>
      <c r="BK45" s="185"/>
      <c r="BL45" s="183"/>
      <c r="BM45" s="183"/>
      <c r="BN45" s="183"/>
      <c r="BO45" s="183"/>
      <c r="BP45" s="183"/>
      <c r="BQ45" s="183"/>
      <c r="BR45" s="186"/>
      <c r="BS45" s="185"/>
      <c r="BT45" s="183"/>
      <c r="BU45" s="183"/>
      <c r="BV45" s="183"/>
      <c r="BW45" s="183"/>
      <c r="BX45" s="183"/>
      <c r="BY45" s="183"/>
      <c r="BZ45" s="186"/>
      <c r="CA45" s="185"/>
      <c r="CB45" s="183"/>
      <c r="CC45" s="183"/>
      <c r="CD45" s="183"/>
      <c r="CE45" s="183"/>
      <c r="CF45" s="183"/>
      <c r="CG45" s="183"/>
      <c r="CH45" s="186"/>
      <c r="CI45" s="179"/>
      <c r="CJ45" s="179"/>
      <c r="CK45" s="179"/>
      <c r="CL45" s="237"/>
      <c r="CM45" s="237"/>
      <c r="CN45" s="237"/>
    </row>
    <row r="46" customFormat="false" ht="12.75" hidden="false" customHeight="true" outlineLevel="0" collapsed="false">
      <c r="B46" s="263"/>
      <c r="C46" s="263"/>
      <c r="D46" s="263"/>
      <c r="E46" s="264"/>
      <c r="F46" s="264"/>
      <c r="G46" s="264"/>
      <c r="H46" s="264"/>
      <c r="I46" s="264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7"/>
      <c r="AI46" s="267"/>
      <c r="AJ46" s="267"/>
      <c r="AK46" s="267"/>
      <c r="AL46" s="267"/>
      <c r="AM46" s="267"/>
      <c r="AN46" s="208"/>
      <c r="AO46" s="130"/>
      <c r="AP46" s="130"/>
      <c r="AQ46" s="130"/>
      <c r="AR46" s="130"/>
      <c r="AS46" s="130"/>
      <c r="AV46" s="242"/>
      <c r="AW46" s="111"/>
      <c r="AX46" s="242"/>
      <c r="AY46" s="111" t="s">
        <v>157</v>
      </c>
      <c r="AZ46" s="242"/>
      <c r="BA46" s="222"/>
      <c r="BB46" s="222" t="s">
        <v>157</v>
      </c>
      <c r="BC46" s="242"/>
      <c r="BD46" s="222"/>
      <c r="BE46" s="111" t="s">
        <v>157</v>
      </c>
      <c r="BF46" s="261"/>
      <c r="BG46" s="261"/>
      <c r="BH46" s="262"/>
      <c r="BI46" s="223" t="s">
        <v>158</v>
      </c>
      <c r="BJ46" s="223" t="s">
        <v>158</v>
      </c>
      <c r="BK46" s="243" t="s">
        <v>240</v>
      </c>
      <c r="BL46" s="243"/>
      <c r="BM46" s="243"/>
      <c r="BN46" s="244" t="n">
        <v>0</v>
      </c>
      <c r="BO46" s="244"/>
      <c r="BP46" s="244"/>
      <c r="BQ46" s="245" t="s">
        <v>241</v>
      </c>
      <c r="BR46" s="245"/>
      <c r="BS46" s="243" t="s">
        <v>240</v>
      </c>
      <c r="BT46" s="243"/>
      <c r="BU46" s="243"/>
      <c r="BV46" s="244" t="n">
        <v>0</v>
      </c>
      <c r="BW46" s="244"/>
      <c r="BX46" s="244"/>
      <c r="BY46" s="245" t="s">
        <v>241</v>
      </c>
      <c r="BZ46" s="245"/>
      <c r="CA46" s="243" t="s">
        <v>240</v>
      </c>
      <c r="CB46" s="243"/>
      <c r="CC46" s="243"/>
      <c r="CD46" s="244" t="n">
        <v>0</v>
      </c>
      <c r="CE46" s="244"/>
      <c r="CF46" s="244"/>
      <c r="CG46" s="245" t="s">
        <v>241</v>
      </c>
      <c r="CH46" s="245"/>
      <c r="CI46" s="242"/>
      <c r="CJ46" s="222"/>
      <c r="CK46" s="89" t="s">
        <v>161</v>
      </c>
      <c r="CL46" s="242"/>
      <c r="CM46" s="222"/>
      <c r="CN46" s="89" t="s">
        <v>161</v>
      </c>
    </row>
    <row r="47" customFormat="false" ht="12.75" hidden="false" customHeight="true" outlineLevel="0" collapsed="false">
      <c r="B47" s="263" t="s">
        <v>256</v>
      </c>
      <c r="C47" s="263"/>
      <c r="D47" s="263"/>
      <c r="E47" s="264" t="s">
        <v>246</v>
      </c>
      <c r="F47" s="264"/>
      <c r="G47" s="264"/>
      <c r="H47" s="264"/>
      <c r="I47" s="264"/>
      <c r="J47" s="265" t="s">
        <v>257</v>
      </c>
      <c r="K47" s="265"/>
      <c r="L47" s="265"/>
      <c r="M47" s="265"/>
      <c r="N47" s="265"/>
      <c r="O47" s="265" t="s">
        <v>257</v>
      </c>
      <c r="P47" s="265"/>
      <c r="Q47" s="265"/>
      <c r="R47" s="265"/>
      <c r="S47" s="265"/>
      <c r="T47" s="265"/>
      <c r="U47" s="266"/>
      <c r="V47" s="266"/>
      <c r="W47" s="266"/>
      <c r="X47" s="266"/>
      <c r="Y47" s="266" t="n">
        <v>0</v>
      </c>
      <c r="Z47" s="266"/>
      <c r="AA47" s="266"/>
      <c r="AB47" s="266" t="n">
        <v>0</v>
      </c>
      <c r="AC47" s="266"/>
      <c r="AD47" s="266"/>
      <c r="AE47" s="266" t="n">
        <v>0</v>
      </c>
      <c r="AF47" s="266"/>
      <c r="AG47" s="266"/>
      <c r="AH47" s="267" t="n">
        <v>0</v>
      </c>
      <c r="AI47" s="267"/>
      <c r="AJ47" s="267"/>
      <c r="AK47" s="267" t="n">
        <v>0</v>
      </c>
      <c r="AL47" s="267"/>
      <c r="AM47" s="267"/>
      <c r="AV47" s="71" t="s">
        <v>174</v>
      </c>
      <c r="AW47" s="421"/>
      <c r="AX47" s="269" t="n">
        <v>151</v>
      </c>
      <c r="AY47" s="269"/>
      <c r="AZ47" s="270" t="n">
        <v>108.709</v>
      </c>
      <c r="BA47" s="270"/>
      <c r="BB47" s="270"/>
      <c r="BC47" s="271" t="n">
        <v>2419.587</v>
      </c>
      <c r="BD47" s="271"/>
      <c r="BE47" s="271"/>
      <c r="BF47" s="37" t="s">
        <v>175</v>
      </c>
      <c r="BG47" s="37"/>
      <c r="BH47" s="37"/>
      <c r="BI47" s="272" t="s">
        <v>247</v>
      </c>
      <c r="BJ47" s="272"/>
      <c r="BK47" s="273" t="n">
        <v>0</v>
      </c>
      <c r="BL47" s="273"/>
      <c r="BM47" s="273"/>
      <c r="BN47" s="274" t="s">
        <v>166</v>
      </c>
      <c r="BO47" s="275" t="s">
        <v>129</v>
      </c>
      <c r="BP47" s="275"/>
      <c r="BQ47" s="196" t="n">
        <v>11818</v>
      </c>
      <c r="BR47" s="196"/>
      <c r="BS47" s="196"/>
      <c r="BT47" s="276" t="s">
        <v>166</v>
      </c>
      <c r="BU47" s="272" t="s">
        <v>258</v>
      </c>
      <c r="BV47" s="272"/>
      <c r="BW47" s="272"/>
      <c r="BX47" s="196" t="n">
        <v>3941</v>
      </c>
      <c r="BY47" s="196"/>
      <c r="BZ47" s="196"/>
      <c r="CA47" s="274" t="s">
        <v>166</v>
      </c>
      <c r="CB47" s="275" t="s">
        <v>129</v>
      </c>
      <c r="CC47" s="275"/>
      <c r="CD47" s="196" t="n">
        <v>8898</v>
      </c>
      <c r="CE47" s="196"/>
      <c r="CF47" s="196"/>
      <c r="CG47" s="276" t="s">
        <v>166</v>
      </c>
      <c r="CH47" s="277" t="s">
        <v>177</v>
      </c>
      <c r="CI47" s="277"/>
      <c r="CJ47" s="277"/>
      <c r="CK47" s="277"/>
      <c r="CL47" s="278" t="n">
        <v>0</v>
      </c>
      <c r="CM47" s="278"/>
      <c r="CN47" s="278"/>
    </row>
    <row r="48" customFormat="false" ht="12.75" hidden="false" customHeight="true" outlineLevel="0" collapsed="false">
      <c r="B48" s="263"/>
      <c r="C48" s="263"/>
      <c r="D48" s="263"/>
      <c r="E48" s="264"/>
      <c r="F48" s="264"/>
      <c r="G48" s="264"/>
      <c r="H48" s="264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7"/>
      <c r="AI48" s="267"/>
      <c r="AJ48" s="267"/>
      <c r="AK48" s="267"/>
      <c r="AL48" s="267"/>
      <c r="AM48" s="267"/>
      <c r="AV48" s="279" t="s">
        <v>156</v>
      </c>
      <c r="AW48" s="279"/>
      <c r="AX48" s="279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61"/>
      <c r="BV48" s="461"/>
      <c r="BW48" s="461"/>
      <c r="BX48" s="461"/>
      <c r="BY48" s="461"/>
      <c r="BZ48" s="461"/>
      <c r="CA48" s="461"/>
      <c r="CB48" s="461"/>
      <c r="CC48" s="461"/>
      <c r="CD48" s="461"/>
      <c r="CE48" s="461"/>
      <c r="CF48" s="461"/>
      <c r="CG48" s="461"/>
      <c r="CH48" s="201" t="s">
        <v>244</v>
      </c>
      <c r="CI48" s="201"/>
      <c r="CJ48" s="201"/>
      <c r="CK48" s="201"/>
      <c r="CL48" s="281" t="n">
        <v>0</v>
      </c>
      <c r="CM48" s="281"/>
      <c r="CN48" s="281"/>
      <c r="CO48" s="282"/>
    </row>
    <row r="49" customFormat="false" ht="12.75" hidden="false" customHeight="true" outlineLevel="0" collapsed="false">
      <c r="B49" s="32" t="s">
        <v>174</v>
      </c>
      <c r="C49" s="32"/>
      <c r="D49" s="32"/>
      <c r="E49" s="264" t="n">
        <v>8000</v>
      </c>
      <c r="F49" s="264"/>
      <c r="G49" s="264"/>
      <c r="H49" s="264"/>
      <c r="I49" s="264"/>
      <c r="J49" s="283" t="s">
        <v>1199</v>
      </c>
      <c r="K49" s="283"/>
      <c r="L49" s="283"/>
      <c r="M49" s="283"/>
      <c r="N49" s="283"/>
      <c r="O49" s="284" t="s">
        <v>1200</v>
      </c>
      <c r="P49" s="284"/>
      <c r="Q49" s="284"/>
      <c r="R49" s="284"/>
      <c r="S49" s="284"/>
      <c r="T49" s="284"/>
      <c r="U49" s="285" t="n">
        <v>3365</v>
      </c>
      <c r="V49" s="286" t="n">
        <v>0</v>
      </c>
      <c r="W49" s="222"/>
      <c r="X49" s="111" t="s">
        <v>261</v>
      </c>
      <c r="Y49" s="287" t="s">
        <v>158</v>
      </c>
      <c r="Z49" s="287"/>
      <c r="AA49" s="287"/>
      <c r="AB49" s="287" t="s">
        <v>158</v>
      </c>
      <c r="AC49" s="287"/>
      <c r="AD49" s="287"/>
      <c r="AE49" s="287" t="s">
        <v>158</v>
      </c>
      <c r="AF49" s="287"/>
      <c r="AG49" s="287"/>
      <c r="AH49" s="288"/>
      <c r="AI49" s="289"/>
      <c r="AJ49" s="290" t="s">
        <v>161</v>
      </c>
      <c r="AK49" s="288"/>
      <c r="AL49" s="289"/>
      <c r="AM49" s="290" t="s">
        <v>161</v>
      </c>
      <c r="AV49" s="448"/>
      <c r="AW49" s="448"/>
      <c r="AX49" s="448"/>
      <c r="AY49" s="448"/>
      <c r="AZ49" s="448"/>
      <c r="BA49" s="448"/>
      <c r="BB49" s="448"/>
      <c r="BC49" s="448"/>
      <c r="BD49" s="448"/>
      <c r="BE49" s="448"/>
      <c r="BF49" s="448"/>
      <c r="BG49" s="448"/>
      <c r="BH49" s="448"/>
      <c r="BI49" s="448"/>
      <c r="BJ49" s="448"/>
      <c r="BK49" s="448"/>
      <c r="BL49" s="448"/>
      <c r="BM49" s="448"/>
      <c r="BN49" s="448"/>
      <c r="BO49" s="448"/>
      <c r="BP49" s="448"/>
      <c r="BQ49" s="448"/>
      <c r="BR49" s="448"/>
      <c r="BS49" s="448"/>
      <c r="BT49" s="448"/>
      <c r="BU49" s="448"/>
      <c r="BV49" s="448"/>
      <c r="BW49" s="448"/>
      <c r="BX49" s="448"/>
      <c r="BY49" s="448"/>
      <c r="BZ49" s="448"/>
      <c r="CA49" s="448"/>
      <c r="CB49" s="448"/>
      <c r="CC49" s="448"/>
      <c r="CD49" s="448"/>
      <c r="CE49" s="448"/>
      <c r="CF49" s="448"/>
      <c r="CG49" s="448"/>
      <c r="CH49" s="448"/>
      <c r="CI49" s="448"/>
      <c r="CJ49" s="448"/>
      <c r="CK49" s="448"/>
      <c r="CL49" s="448"/>
      <c r="CM49" s="448"/>
      <c r="CN49" s="448"/>
    </row>
    <row r="50" customFormat="false" ht="12.75" hidden="false" customHeight="true" outlineLevel="0" collapsed="false">
      <c r="B50" s="32"/>
      <c r="C50" s="32"/>
      <c r="D50" s="32"/>
      <c r="E50" s="264"/>
      <c r="F50" s="264"/>
      <c r="G50" s="264"/>
      <c r="H50" s="264"/>
      <c r="I50" s="264"/>
      <c r="J50" s="283"/>
      <c r="K50" s="283"/>
      <c r="L50" s="283"/>
      <c r="M50" s="283"/>
      <c r="N50" s="283"/>
      <c r="O50" s="284"/>
      <c r="P50" s="284"/>
      <c r="Q50" s="284"/>
      <c r="R50" s="284"/>
      <c r="S50" s="284"/>
      <c r="T50" s="284"/>
      <c r="U50" s="285" t="n">
        <v>4344</v>
      </c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144" t="s">
        <v>262</v>
      </c>
      <c r="CF50" s="144"/>
      <c r="CG50" s="144"/>
      <c r="CH50" s="144"/>
      <c r="CI50" s="144"/>
      <c r="CJ50" s="144"/>
      <c r="CK50" s="291" t="n">
        <v>16</v>
      </c>
      <c r="CL50" s="291"/>
      <c r="CM50" s="146" t="s">
        <v>121</v>
      </c>
      <c r="CN50" s="146"/>
    </row>
    <row r="51" customFormat="false" ht="12.75" hidden="false" customHeight="true" outlineLevel="0" collapsed="false">
      <c r="B51" s="71" t="s">
        <v>263</v>
      </c>
      <c r="C51" s="421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421"/>
      <c r="R51" s="421"/>
      <c r="S51" s="421"/>
      <c r="T51" s="421"/>
      <c r="U51" s="421"/>
      <c r="V51" s="421"/>
      <c r="W51" s="421"/>
      <c r="X51" s="73"/>
      <c r="Y51" s="71" t="s">
        <v>264</v>
      </c>
      <c r="Z51" s="421"/>
      <c r="AA51" s="421"/>
      <c r="AB51" s="293" t="s">
        <v>265</v>
      </c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73"/>
      <c r="AV51" s="36" t="s">
        <v>127</v>
      </c>
      <c r="AW51" s="36"/>
      <c r="AX51" s="36"/>
      <c r="AY51" s="36" t="s">
        <v>154</v>
      </c>
      <c r="AZ51" s="36"/>
      <c r="BA51" s="36"/>
      <c r="BB51" s="36"/>
      <c r="BC51" s="36"/>
      <c r="BD51" s="36" t="s">
        <v>128</v>
      </c>
      <c r="BE51" s="36"/>
      <c r="BF51" s="36"/>
      <c r="BG51" s="36"/>
      <c r="BH51" s="36"/>
      <c r="BI51" s="36" t="s">
        <v>129</v>
      </c>
      <c r="BJ51" s="36"/>
      <c r="BK51" s="36"/>
      <c r="BL51" s="36"/>
      <c r="BM51" s="36"/>
      <c r="BN51" s="36"/>
      <c r="BO51" s="36" t="s">
        <v>248</v>
      </c>
      <c r="BP51" s="36"/>
      <c r="BQ51" s="36"/>
      <c r="BR51" s="36"/>
      <c r="BS51" s="36" t="s">
        <v>199</v>
      </c>
      <c r="BT51" s="36"/>
      <c r="BU51" s="36"/>
      <c r="BV51" s="36" t="s">
        <v>249</v>
      </c>
      <c r="BW51" s="36"/>
      <c r="BX51" s="36"/>
      <c r="BY51" s="36" t="s">
        <v>250</v>
      </c>
      <c r="BZ51" s="36"/>
      <c r="CA51" s="36"/>
      <c r="CB51" s="36" t="s">
        <v>136</v>
      </c>
      <c r="CC51" s="36"/>
      <c r="CD51" s="36"/>
      <c r="CE51" s="294" t="s">
        <v>137</v>
      </c>
      <c r="CF51" s="294"/>
      <c r="CG51" s="294"/>
      <c r="CH51" s="295"/>
      <c r="CI51" s="295"/>
      <c r="CJ51" s="295"/>
      <c r="CK51" s="295"/>
      <c r="CL51" s="295"/>
      <c r="CM51" s="295"/>
    </row>
    <row r="52" customFormat="false" ht="12.75" hidden="false" customHeight="true" outlineLevel="0" collapsed="false">
      <c r="B52" s="296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8"/>
      <c r="Y52" s="296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8"/>
      <c r="AV52" s="263" t="s">
        <v>251</v>
      </c>
      <c r="AW52" s="263"/>
      <c r="AX52" s="263"/>
      <c r="AY52" s="299" t="n">
        <v>4900</v>
      </c>
      <c r="AZ52" s="299"/>
      <c r="BA52" s="299"/>
      <c r="BB52" s="299"/>
      <c r="BC52" s="300" t="s">
        <v>268</v>
      </c>
      <c r="BD52" s="301" t="s">
        <v>1201</v>
      </c>
      <c r="BE52" s="301"/>
      <c r="BF52" s="301"/>
      <c r="BG52" s="301"/>
      <c r="BH52" s="301"/>
      <c r="BI52" s="301" t="s">
        <v>1202</v>
      </c>
      <c r="BJ52" s="301"/>
      <c r="BK52" s="301"/>
      <c r="BL52" s="301"/>
      <c r="BM52" s="301"/>
      <c r="BN52" s="301"/>
      <c r="BO52" s="266" t="n">
        <v>126</v>
      </c>
      <c r="BP52" s="266"/>
      <c r="BQ52" s="266"/>
      <c r="BR52" s="266"/>
      <c r="BS52" s="266" t="n">
        <v>11</v>
      </c>
      <c r="BT52" s="266"/>
      <c r="BU52" s="266"/>
      <c r="BV52" s="266" t="n">
        <v>6</v>
      </c>
      <c r="BW52" s="266"/>
      <c r="BX52" s="266"/>
      <c r="BY52" s="266" t="n">
        <v>2</v>
      </c>
      <c r="BZ52" s="266"/>
      <c r="CA52" s="266"/>
      <c r="CB52" s="267" t="n">
        <v>0.236111111111111</v>
      </c>
      <c r="CC52" s="267"/>
      <c r="CD52" s="267"/>
      <c r="CE52" s="267" t="n">
        <v>0</v>
      </c>
      <c r="CF52" s="267"/>
      <c r="CG52" s="267"/>
      <c r="CH52" s="302"/>
      <c r="CI52" s="302"/>
      <c r="CJ52" s="303"/>
      <c r="CK52" s="302"/>
      <c r="CL52" s="302"/>
      <c r="CM52" s="304"/>
    </row>
    <row r="53" customFormat="false" ht="12.75" hidden="false" customHeight="true" outlineLevel="0" collapsed="false">
      <c r="B53" s="296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8"/>
      <c r="Y53" s="296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8"/>
      <c r="AV53" s="263"/>
      <c r="AW53" s="263"/>
      <c r="AX53" s="263"/>
      <c r="AY53" s="299"/>
      <c r="AZ53" s="299"/>
      <c r="BA53" s="299"/>
      <c r="BB53" s="299"/>
      <c r="BC53" s="300"/>
      <c r="BD53" s="301"/>
      <c r="BE53" s="301"/>
      <c r="BF53" s="301"/>
      <c r="BG53" s="301"/>
      <c r="BH53" s="301"/>
      <c r="BI53" s="301"/>
      <c r="BJ53" s="301"/>
      <c r="BK53" s="301"/>
      <c r="BL53" s="301"/>
      <c r="BM53" s="301"/>
      <c r="BN53" s="301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7"/>
      <c r="CC53" s="267"/>
      <c r="CD53" s="267"/>
      <c r="CE53" s="267"/>
      <c r="CF53" s="267"/>
      <c r="CG53" s="267"/>
      <c r="CH53" s="302"/>
      <c r="CI53" s="302"/>
      <c r="CJ53" s="303"/>
      <c r="CK53" s="303"/>
      <c r="CL53" s="302"/>
      <c r="CM53" s="304"/>
    </row>
    <row r="54" customFormat="false" ht="12.75" hidden="false" customHeight="true" outlineLevel="0" collapsed="false">
      <c r="B54" s="305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7"/>
      <c r="Y54" s="305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 t="s">
        <v>914</v>
      </c>
      <c r="AP54" s="306"/>
      <c r="AQ54" s="306"/>
      <c r="AR54" s="306"/>
      <c r="AS54" s="306"/>
      <c r="AT54" s="307"/>
      <c r="AV54" s="308" t="n">
        <v>4013</v>
      </c>
      <c r="AW54" s="309" t="n">
        <v>79411</v>
      </c>
      <c r="AX54" s="310"/>
      <c r="AY54" s="308" t="n">
        <v>65.923375</v>
      </c>
      <c r="AZ54" s="311" t="n">
        <v>1530.08225</v>
      </c>
      <c r="BA54" s="312"/>
      <c r="BB54" s="312"/>
      <c r="BC54" s="313"/>
      <c r="BD54" s="301"/>
      <c r="BE54" s="301"/>
      <c r="BF54" s="301"/>
      <c r="BG54" s="301"/>
      <c r="BH54" s="301"/>
      <c r="BI54" s="301"/>
      <c r="BJ54" s="301"/>
      <c r="BK54" s="301"/>
      <c r="BL54" s="301"/>
      <c r="BM54" s="301"/>
      <c r="BN54" s="301"/>
      <c r="BO54" s="266"/>
      <c r="BP54" s="266"/>
      <c r="BQ54" s="266"/>
      <c r="BR54" s="266"/>
      <c r="BS54" s="314" t="s">
        <v>158</v>
      </c>
      <c r="BT54" s="314"/>
      <c r="BU54" s="314"/>
      <c r="BV54" s="314" t="s">
        <v>158</v>
      </c>
      <c r="BW54" s="314"/>
      <c r="BX54" s="314"/>
      <c r="BY54" s="314" t="s">
        <v>158</v>
      </c>
      <c r="BZ54" s="314"/>
      <c r="CA54" s="314"/>
      <c r="CB54" s="288"/>
      <c r="CC54" s="289"/>
      <c r="CD54" s="290" t="s">
        <v>161</v>
      </c>
      <c r="CE54" s="288"/>
      <c r="CF54" s="289"/>
      <c r="CG54" s="290" t="s">
        <v>161</v>
      </c>
      <c r="CH54" s="36" t="s">
        <v>155</v>
      </c>
      <c r="CI54" s="36"/>
      <c r="CJ54" s="36"/>
      <c r="CK54" s="36"/>
      <c r="CL54" s="36"/>
      <c r="CM54" s="36"/>
      <c r="CN54" s="282"/>
    </row>
    <row r="55" customFormat="false" ht="12.75" hidden="false" customHeight="true" outlineLevel="0" collapsed="false">
      <c r="AV55" s="263" t="s">
        <v>254</v>
      </c>
      <c r="AW55" s="263"/>
      <c r="AX55" s="263"/>
      <c r="AY55" s="299" t="n">
        <v>1000</v>
      </c>
      <c r="AZ55" s="299"/>
      <c r="BA55" s="299"/>
      <c r="BB55" s="299"/>
      <c r="BC55" s="300" t="s">
        <v>268</v>
      </c>
      <c r="BD55" s="301" t="s">
        <v>1203</v>
      </c>
      <c r="BE55" s="301"/>
      <c r="BF55" s="301"/>
      <c r="BG55" s="301"/>
      <c r="BH55" s="301"/>
      <c r="BI55" s="301" t="s">
        <v>1204</v>
      </c>
      <c r="BJ55" s="301"/>
      <c r="BK55" s="301"/>
      <c r="BL55" s="301"/>
      <c r="BM55" s="301"/>
      <c r="BN55" s="301"/>
      <c r="BO55" s="266"/>
      <c r="BP55" s="266"/>
      <c r="BQ55" s="266"/>
      <c r="BR55" s="266"/>
      <c r="BS55" s="266" t="n">
        <v>1</v>
      </c>
      <c r="BT55" s="266"/>
      <c r="BU55" s="266"/>
      <c r="BV55" s="266" t="n">
        <v>1</v>
      </c>
      <c r="BW55" s="266"/>
      <c r="BX55" s="266"/>
      <c r="BY55" s="266" t="n">
        <v>2</v>
      </c>
      <c r="BZ55" s="266"/>
      <c r="CA55" s="266"/>
      <c r="CB55" s="267" t="n">
        <v>0.118055555555556</v>
      </c>
      <c r="CC55" s="267"/>
      <c r="CD55" s="267"/>
      <c r="CE55" s="267" t="n">
        <v>0.0208333333333333</v>
      </c>
      <c r="CF55" s="267"/>
      <c r="CG55" s="267"/>
      <c r="CH55" s="168" t="n">
        <v>0</v>
      </c>
      <c r="CI55" s="168"/>
      <c r="CJ55" s="168"/>
      <c r="CK55" s="168"/>
      <c r="CL55" s="168"/>
      <c r="CM55" s="168"/>
    </row>
    <row r="56" customFormat="false" ht="12.75" hidden="false" customHeight="true" outlineLevel="0" collapsed="false">
      <c r="B56" s="27" t="s">
        <v>5</v>
      </c>
      <c r="C56" s="27"/>
      <c r="D56" s="27"/>
      <c r="E56" s="27"/>
      <c r="F56" s="27"/>
      <c r="G56" s="27"/>
      <c r="H56" s="27"/>
      <c r="AK56" s="28"/>
      <c r="AO56" s="28"/>
      <c r="AV56" s="263"/>
      <c r="AW56" s="263"/>
      <c r="AX56" s="263"/>
      <c r="AY56" s="299"/>
      <c r="AZ56" s="299"/>
      <c r="BA56" s="299"/>
      <c r="BB56" s="299"/>
      <c r="BC56" s="300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266"/>
      <c r="BP56" s="266"/>
      <c r="BQ56" s="266"/>
      <c r="BR56" s="266"/>
      <c r="BS56" s="266"/>
      <c r="BT56" s="266"/>
      <c r="BU56" s="266"/>
      <c r="BV56" s="266"/>
      <c r="BW56" s="266"/>
      <c r="BX56" s="266"/>
      <c r="BY56" s="266"/>
      <c r="BZ56" s="266"/>
      <c r="CA56" s="266"/>
      <c r="CB56" s="267"/>
      <c r="CC56" s="267"/>
      <c r="CD56" s="267"/>
      <c r="CE56" s="267"/>
      <c r="CF56" s="267"/>
      <c r="CG56" s="267"/>
      <c r="CH56" s="168"/>
      <c r="CI56" s="168"/>
      <c r="CJ56" s="168"/>
      <c r="CK56" s="168"/>
      <c r="CL56" s="168"/>
      <c r="CM56" s="168"/>
    </row>
    <row r="57" customFormat="false" ht="12.75" hidden="false" customHeight="true" outlineLevel="0" collapsed="false">
      <c r="B57" s="315" t="s">
        <v>83</v>
      </c>
      <c r="C57" s="315"/>
      <c r="D57" s="315"/>
      <c r="E57" s="315"/>
      <c r="F57" s="315" t="s">
        <v>84</v>
      </c>
      <c r="G57" s="315"/>
      <c r="H57" s="315"/>
      <c r="I57" s="315"/>
      <c r="J57" s="260" t="s">
        <v>270</v>
      </c>
      <c r="K57" s="260"/>
      <c r="L57" s="260"/>
      <c r="M57" s="260"/>
      <c r="N57" s="260" t="s">
        <v>271</v>
      </c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V57" s="285" t="n">
        <v>824</v>
      </c>
      <c r="AW57" s="286" t="n">
        <v>18142</v>
      </c>
      <c r="AX57" s="111"/>
      <c r="AY57" s="308" t="n">
        <v>20.3934</v>
      </c>
      <c r="AZ57" s="311" t="n">
        <v>335.4089</v>
      </c>
      <c r="BA57" s="312"/>
      <c r="BB57" s="312"/>
      <c r="BC57" s="313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16" t="s">
        <v>261</v>
      </c>
      <c r="BP57" s="316"/>
      <c r="BQ57" s="316"/>
      <c r="BR57" s="316"/>
      <c r="BS57" s="314" t="s">
        <v>158</v>
      </c>
      <c r="BT57" s="314"/>
      <c r="BU57" s="314"/>
      <c r="BV57" s="314" t="s">
        <v>158</v>
      </c>
      <c r="BW57" s="314"/>
      <c r="BX57" s="314"/>
      <c r="BY57" s="314" t="s">
        <v>158</v>
      </c>
      <c r="BZ57" s="314"/>
      <c r="CA57" s="314"/>
      <c r="CB57" s="242"/>
      <c r="CC57" s="222"/>
      <c r="CD57" s="89" t="s">
        <v>161</v>
      </c>
      <c r="CE57" s="242"/>
      <c r="CF57" s="222"/>
      <c r="CG57" s="89" t="s">
        <v>161</v>
      </c>
      <c r="CH57" s="242"/>
      <c r="CI57" s="222"/>
      <c r="CJ57" s="222"/>
      <c r="CK57" s="222"/>
      <c r="CL57" s="222"/>
      <c r="CM57" s="89" t="s">
        <v>166</v>
      </c>
    </row>
    <row r="58" customFormat="false" ht="12.75" hidden="false" customHeight="true" outlineLevel="0" collapsed="false">
      <c r="B58" s="317" t="n">
        <v>9</v>
      </c>
      <c r="C58" s="317"/>
      <c r="D58" s="317"/>
      <c r="E58" s="317"/>
      <c r="F58" s="318" t="n">
        <v>244</v>
      </c>
      <c r="G58" s="318"/>
      <c r="H58" s="318"/>
      <c r="I58" s="318"/>
      <c r="J58" s="42" t="n">
        <v>3.68852459016393</v>
      </c>
      <c r="K58" s="42"/>
      <c r="L58" s="42"/>
      <c r="M58" s="42"/>
      <c r="N58" s="319" t="s">
        <v>272</v>
      </c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20" t="s">
        <v>273</v>
      </c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V58" s="32" t="s">
        <v>174</v>
      </c>
      <c r="AW58" s="32"/>
      <c r="AX58" s="32"/>
      <c r="AY58" s="321" t="n">
        <v>5900</v>
      </c>
      <c r="AZ58" s="321"/>
      <c r="BA58" s="321"/>
      <c r="BB58" s="321"/>
      <c r="BC58" s="322" t="s">
        <v>268</v>
      </c>
      <c r="BD58" s="301" t="s">
        <v>1205</v>
      </c>
      <c r="BE58" s="301"/>
      <c r="BF58" s="301"/>
      <c r="BG58" s="301"/>
      <c r="BH58" s="301"/>
      <c r="BI58" s="301" t="s">
        <v>1206</v>
      </c>
      <c r="BJ58" s="301"/>
      <c r="BK58" s="301"/>
      <c r="BL58" s="301"/>
      <c r="BM58" s="301"/>
      <c r="BN58" s="301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O58" s="30" t="s">
        <v>274</v>
      </c>
      <c r="CY58" s="30" t="s">
        <v>275</v>
      </c>
    </row>
    <row r="59" customFormat="false" ht="12.75" hidden="false" customHeight="true" outlineLevel="0" collapsed="false">
      <c r="B59" s="317"/>
      <c r="C59" s="317"/>
      <c r="D59" s="317"/>
      <c r="E59" s="317"/>
      <c r="F59" s="318"/>
      <c r="G59" s="318"/>
      <c r="H59" s="318"/>
      <c r="I59" s="318"/>
      <c r="J59" s="42"/>
      <c r="K59" s="42"/>
      <c r="L59" s="42"/>
      <c r="M59" s="42"/>
      <c r="N59" s="324" t="s">
        <v>348</v>
      </c>
      <c r="O59" s="324"/>
      <c r="P59" s="324"/>
      <c r="Q59" s="324"/>
      <c r="R59" s="324"/>
      <c r="S59" s="324"/>
      <c r="T59" s="324"/>
      <c r="U59" s="325" t="n">
        <v>2</v>
      </c>
      <c r="V59" s="324"/>
      <c r="W59" s="324"/>
      <c r="X59" s="324"/>
      <c r="Y59" s="324"/>
      <c r="Z59" s="324"/>
      <c r="AA59" s="324"/>
      <c r="AB59" s="324"/>
      <c r="AC59" s="326"/>
      <c r="AD59" s="324" t="s">
        <v>523</v>
      </c>
      <c r="AE59" s="324"/>
      <c r="AF59" s="324"/>
      <c r="AG59" s="324"/>
      <c r="AH59" s="324"/>
      <c r="AI59" s="324"/>
      <c r="AJ59" s="324"/>
      <c r="AK59" s="324"/>
      <c r="AL59" s="325" t="n">
        <v>4</v>
      </c>
      <c r="AM59" s="324"/>
      <c r="AN59" s="324"/>
      <c r="AO59" s="324"/>
      <c r="AP59" s="324"/>
      <c r="AQ59" s="324"/>
      <c r="AR59" s="324"/>
      <c r="AS59" s="324"/>
      <c r="AT59" s="325"/>
      <c r="AV59" s="32"/>
      <c r="AW59" s="32"/>
      <c r="AX59" s="32"/>
      <c r="AY59" s="321"/>
      <c r="AZ59" s="321"/>
      <c r="BA59" s="321"/>
      <c r="BB59" s="321"/>
      <c r="BC59" s="322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27"/>
      <c r="BP59" s="327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327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O59" s="30" t="s">
        <v>278</v>
      </c>
      <c r="CY59" s="30" t="s">
        <v>278</v>
      </c>
    </row>
    <row r="60" customFormat="false" ht="12.75" hidden="false" customHeight="true" outlineLevel="0" collapsed="false">
      <c r="B60" s="317"/>
      <c r="C60" s="317"/>
      <c r="D60" s="317"/>
      <c r="E60" s="317"/>
      <c r="F60" s="318"/>
      <c r="G60" s="318"/>
      <c r="H60" s="318"/>
      <c r="I60" s="318"/>
      <c r="J60" s="42"/>
      <c r="K60" s="42"/>
      <c r="L60" s="42"/>
      <c r="M60" s="42"/>
      <c r="N60" s="328" t="s">
        <v>276</v>
      </c>
      <c r="O60" s="328"/>
      <c r="P60" s="328"/>
      <c r="Q60" s="328"/>
      <c r="R60" s="328"/>
      <c r="S60" s="328"/>
      <c r="T60" s="328"/>
      <c r="U60" s="329" t="n">
        <v>1</v>
      </c>
      <c r="V60" s="328"/>
      <c r="W60" s="328"/>
      <c r="X60" s="328"/>
      <c r="Y60" s="328"/>
      <c r="Z60" s="328"/>
      <c r="AA60" s="328"/>
      <c r="AB60" s="328"/>
      <c r="AC60" s="330"/>
      <c r="AD60" s="328" t="s">
        <v>351</v>
      </c>
      <c r="AE60" s="328"/>
      <c r="AF60" s="328"/>
      <c r="AG60" s="328"/>
      <c r="AH60" s="328"/>
      <c r="AI60" s="328"/>
      <c r="AJ60" s="328"/>
      <c r="AK60" s="328"/>
      <c r="AL60" s="329" t="n">
        <v>1</v>
      </c>
      <c r="AM60" s="328"/>
      <c r="AN60" s="328"/>
      <c r="AO60" s="328"/>
      <c r="AP60" s="328"/>
      <c r="AQ60" s="328"/>
      <c r="AR60" s="328"/>
      <c r="AS60" s="328"/>
      <c r="AT60" s="329"/>
      <c r="AV60" s="332" t="s">
        <v>251</v>
      </c>
      <c r="AW60" s="332"/>
      <c r="AX60" s="332"/>
      <c r="AY60" s="332"/>
      <c r="AZ60" s="333"/>
      <c r="BA60" s="333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3"/>
      <c r="BU60" s="333"/>
      <c r="BV60" s="333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3"/>
      <c r="CH60" s="333"/>
      <c r="CI60" s="333"/>
      <c r="CJ60" s="333"/>
      <c r="CK60" s="333"/>
      <c r="CL60" s="333"/>
      <c r="CM60" s="333"/>
      <c r="CO60" s="30" t="n">
        <f aca="false">BO69+BO70+BW66+BW67+BW68+BW69+BW70</f>
        <v>0</v>
      </c>
      <c r="CY60" s="30" t="n">
        <f aca="false">U62+U63+AC59+AC60+AC61+AC62+AC63</f>
        <v>0</v>
      </c>
    </row>
    <row r="61" customFormat="false" ht="12.75" hidden="false" customHeight="true" outlineLevel="0" collapsed="false">
      <c r="B61" s="317"/>
      <c r="C61" s="317"/>
      <c r="D61" s="317"/>
      <c r="E61" s="317"/>
      <c r="F61" s="318"/>
      <c r="G61" s="318"/>
      <c r="H61" s="318"/>
      <c r="I61" s="318"/>
      <c r="J61" s="42"/>
      <c r="K61" s="42"/>
      <c r="L61" s="42"/>
      <c r="M61" s="42"/>
      <c r="N61" s="328" t="s">
        <v>281</v>
      </c>
      <c r="O61" s="328"/>
      <c r="P61" s="328"/>
      <c r="Q61" s="328"/>
      <c r="R61" s="328"/>
      <c r="S61" s="328"/>
      <c r="T61" s="328"/>
      <c r="U61" s="329" t="n">
        <v>1</v>
      </c>
      <c r="V61" s="328"/>
      <c r="W61" s="328"/>
      <c r="X61" s="328"/>
      <c r="Y61" s="328"/>
      <c r="Z61" s="328"/>
      <c r="AA61" s="328"/>
      <c r="AB61" s="328"/>
      <c r="AC61" s="330"/>
      <c r="AD61" s="328"/>
      <c r="AE61" s="328"/>
      <c r="AF61" s="328"/>
      <c r="AG61" s="328"/>
      <c r="AH61" s="328"/>
      <c r="AI61" s="328"/>
      <c r="AJ61" s="328"/>
      <c r="AK61" s="328"/>
      <c r="AL61" s="329"/>
      <c r="AM61" s="328"/>
      <c r="AN61" s="328"/>
      <c r="AO61" s="328"/>
      <c r="AP61" s="328"/>
      <c r="AQ61" s="328"/>
      <c r="AR61" s="328"/>
      <c r="AS61" s="328"/>
      <c r="AT61" s="329"/>
      <c r="AV61" s="332" t="s">
        <v>254</v>
      </c>
      <c r="AW61" s="332"/>
      <c r="AX61" s="332"/>
      <c r="AY61" s="332"/>
      <c r="AZ61" s="333" t="s">
        <v>1207</v>
      </c>
      <c r="BA61" s="333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  <c r="BM61" s="333"/>
      <c r="BN61" s="333"/>
      <c r="BO61" s="333"/>
      <c r="BP61" s="333"/>
      <c r="BQ61" s="333"/>
      <c r="BR61" s="333"/>
      <c r="BS61" s="333"/>
      <c r="BT61" s="333"/>
      <c r="BU61" s="333"/>
      <c r="BV61" s="333"/>
      <c r="BW61" s="333"/>
      <c r="BX61" s="333"/>
      <c r="BY61" s="333"/>
      <c r="BZ61" s="333"/>
      <c r="CA61" s="333"/>
      <c r="CB61" s="333"/>
      <c r="CC61" s="333"/>
      <c r="CD61" s="333"/>
      <c r="CE61" s="333"/>
      <c r="CF61" s="333"/>
      <c r="CG61" s="333"/>
      <c r="CH61" s="333"/>
      <c r="CI61" s="333"/>
      <c r="CJ61" s="333"/>
      <c r="CK61" s="333"/>
      <c r="CL61" s="333"/>
      <c r="CM61" s="333"/>
      <c r="CO61" s="30" t="s">
        <v>283</v>
      </c>
      <c r="CY61" s="30" t="s">
        <v>283</v>
      </c>
    </row>
    <row r="62" customFormat="false" ht="12.75" hidden="false" customHeight="true" outlineLevel="0" collapsed="false">
      <c r="B62" s="317"/>
      <c r="C62" s="317"/>
      <c r="D62" s="317"/>
      <c r="E62" s="317"/>
      <c r="F62" s="318"/>
      <c r="G62" s="318"/>
      <c r="H62" s="318"/>
      <c r="I62" s="318"/>
      <c r="J62" s="42"/>
      <c r="K62" s="42"/>
      <c r="L62" s="42"/>
      <c r="M62" s="42"/>
      <c r="N62" s="328"/>
      <c r="O62" s="328"/>
      <c r="P62" s="328"/>
      <c r="Q62" s="328"/>
      <c r="R62" s="328"/>
      <c r="S62" s="328"/>
      <c r="T62" s="328"/>
      <c r="U62" s="329"/>
      <c r="V62" s="328"/>
      <c r="W62" s="328"/>
      <c r="X62" s="328"/>
      <c r="Y62" s="328"/>
      <c r="Z62" s="328"/>
      <c r="AA62" s="328"/>
      <c r="AB62" s="328"/>
      <c r="AC62" s="330"/>
      <c r="AD62" s="328"/>
      <c r="AE62" s="328"/>
      <c r="AF62" s="328"/>
      <c r="AG62" s="328"/>
      <c r="AH62" s="328"/>
      <c r="AI62" s="328"/>
      <c r="AJ62" s="328"/>
      <c r="AK62" s="328"/>
      <c r="AL62" s="329"/>
      <c r="AM62" s="328"/>
      <c r="AN62" s="328"/>
      <c r="AO62" s="328"/>
      <c r="AP62" s="328"/>
      <c r="AQ62" s="328"/>
      <c r="AR62" s="328"/>
      <c r="AS62" s="328"/>
      <c r="AT62" s="329"/>
      <c r="AV62" s="334"/>
      <c r="AW62" s="334"/>
      <c r="AX62" s="334"/>
      <c r="AY62" s="334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  <c r="BV62" s="335"/>
      <c r="BW62" s="335"/>
      <c r="BX62" s="335"/>
      <c r="BY62" s="335"/>
      <c r="BZ62" s="335"/>
      <c r="CA62" s="335"/>
      <c r="CB62" s="335"/>
      <c r="CC62" s="335"/>
      <c r="CD62" s="335"/>
      <c r="CE62" s="335"/>
      <c r="CF62" s="335"/>
      <c r="CG62" s="335"/>
      <c r="CH62" s="335"/>
      <c r="CI62" s="335"/>
      <c r="CJ62" s="335"/>
      <c r="CK62" s="335"/>
      <c r="CL62" s="335"/>
      <c r="CM62" s="335"/>
      <c r="CO62" s="30" t="n">
        <f aca="false">CF69+CF70+CN66+CN67+CN68+CN69+CN70</f>
        <v>0</v>
      </c>
      <c r="CY62" s="30" t="n">
        <f aca="false">AL62+AL63+AT59+AT60+AT61+AT62+AT63</f>
        <v>0</v>
      </c>
    </row>
    <row r="63" customFormat="false" ht="12.75" hidden="false" customHeight="true" outlineLevel="0" collapsed="false">
      <c r="B63" s="336" t="s">
        <v>261</v>
      </c>
      <c r="C63" s="336"/>
      <c r="D63" s="336"/>
      <c r="E63" s="336"/>
      <c r="F63" s="336" t="s">
        <v>261</v>
      </c>
      <c r="G63" s="336"/>
      <c r="H63" s="336"/>
      <c r="I63" s="336"/>
      <c r="J63" s="242"/>
      <c r="K63" s="222"/>
      <c r="L63" s="222"/>
      <c r="M63" s="89" t="s">
        <v>180</v>
      </c>
      <c r="N63" s="340"/>
      <c r="O63" s="340"/>
      <c r="P63" s="340"/>
      <c r="Q63" s="340"/>
      <c r="R63" s="340"/>
      <c r="S63" s="340"/>
      <c r="T63" s="340"/>
      <c r="U63" s="338"/>
      <c r="V63" s="340"/>
      <c r="W63" s="340"/>
      <c r="X63" s="340"/>
      <c r="Y63" s="340"/>
      <c r="Z63" s="340"/>
      <c r="AA63" s="340"/>
      <c r="AB63" s="340"/>
      <c r="AC63" s="339"/>
      <c r="AD63" s="337"/>
      <c r="AE63" s="337"/>
      <c r="AF63" s="337"/>
      <c r="AG63" s="337"/>
      <c r="AH63" s="337"/>
      <c r="AI63" s="337"/>
      <c r="AJ63" s="337"/>
      <c r="AK63" s="337"/>
      <c r="AL63" s="338"/>
      <c r="AM63" s="340" t="s">
        <v>285</v>
      </c>
      <c r="AN63" s="340"/>
      <c r="AO63" s="340"/>
      <c r="AP63" s="340"/>
      <c r="AQ63" s="340"/>
      <c r="AR63" s="340"/>
      <c r="AS63" s="340"/>
      <c r="AT63" s="338" t="n">
        <v>0</v>
      </c>
      <c r="AV63" s="27" t="s">
        <v>286</v>
      </c>
      <c r="AW63" s="27"/>
      <c r="AX63" s="27"/>
      <c r="AY63" s="27"/>
      <c r="AZ63" s="27"/>
      <c r="BA63" s="27"/>
      <c r="BB63" s="27"/>
      <c r="CE63" s="28"/>
      <c r="CI63" s="28"/>
      <c r="CP63" s="297"/>
      <c r="CQ63" s="297"/>
      <c r="CR63" s="297"/>
    </row>
    <row r="64" customFormat="false" ht="12.75" hidden="false" customHeight="true" outlineLevel="0" collapsed="false">
      <c r="B64" s="260"/>
      <c r="C64" s="260"/>
      <c r="D64" s="260"/>
      <c r="E64" s="260"/>
      <c r="F64" s="260"/>
      <c r="G64" s="260" t="s">
        <v>287</v>
      </c>
      <c r="H64" s="260"/>
      <c r="I64" s="260"/>
      <c r="J64" s="260"/>
      <c r="K64" s="260" t="s">
        <v>129</v>
      </c>
      <c r="L64" s="260"/>
      <c r="M64" s="260"/>
      <c r="N64" s="260"/>
      <c r="O64" s="260"/>
      <c r="P64" s="36" t="s">
        <v>88</v>
      </c>
      <c r="Q64" s="36"/>
      <c r="R64" s="36"/>
      <c r="S64" s="36"/>
      <c r="T64" s="36" t="s">
        <v>89</v>
      </c>
      <c r="U64" s="36"/>
      <c r="V64" s="36"/>
      <c r="W64" s="36"/>
      <c r="X64" s="36" t="s">
        <v>155</v>
      </c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 t="s">
        <v>288</v>
      </c>
      <c r="AL64" s="36"/>
      <c r="AM64" s="36"/>
      <c r="AN64" s="36"/>
      <c r="AO64" s="36"/>
      <c r="AP64" s="36"/>
      <c r="AQ64" s="36"/>
      <c r="AR64" s="36"/>
      <c r="AS64" s="36"/>
      <c r="AT64" s="36"/>
      <c r="AV64" s="315" t="s">
        <v>83</v>
      </c>
      <c r="AW64" s="315"/>
      <c r="AX64" s="315"/>
      <c r="AY64" s="315"/>
      <c r="AZ64" s="315" t="s">
        <v>84</v>
      </c>
      <c r="BA64" s="315"/>
      <c r="BB64" s="315"/>
      <c r="BC64" s="315"/>
      <c r="BD64" s="260" t="s">
        <v>270</v>
      </c>
      <c r="BE64" s="260"/>
      <c r="BF64" s="260"/>
      <c r="BG64" s="260"/>
      <c r="BH64" s="260" t="s">
        <v>271</v>
      </c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</row>
    <row r="65" customFormat="false" ht="12.75" hidden="false" customHeight="true" outlineLevel="0" collapsed="false">
      <c r="B65" s="32" t="s">
        <v>289</v>
      </c>
      <c r="C65" s="32"/>
      <c r="D65" s="32"/>
      <c r="E65" s="32"/>
      <c r="F65" s="32"/>
      <c r="G65" s="93" t="n">
        <v>7</v>
      </c>
      <c r="H65" s="93"/>
      <c r="I65" s="93"/>
      <c r="J65" s="322" t="s">
        <v>157</v>
      </c>
      <c r="K65" s="341" t="n">
        <v>175</v>
      </c>
      <c r="L65" s="341"/>
      <c r="M65" s="341"/>
      <c r="N65" s="341"/>
      <c r="O65" s="322" t="s">
        <v>157</v>
      </c>
      <c r="P65" s="43" t="n">
        <v>76</v>
      </c>
      <c r="Q65" s="43"/>
      <c r="R65" s="43"/>
      <c r="S65" s="43"/>
      <c r="T65" s="43" t="n">
        <v>91</v>
      </c>
      <c r="U65" s="43"/>
      <c r="V65" s="43"/>
      <c r="W65" s="43"/>
      <c r="X65" s="342" t="s">
        <v>145</v>
      </c>
      <c r="Y65" s="343" t="n">
        <v>9</v>
      </c>
      <c r="Z65" s="343"/>
      <c r="AA65" s="343"/>
      <c r="AB65" s="343"/>
      <c r="AC65" s="344" t="s">
        <v>261</v>
      </c>
      <c r="AD65" s="342" t="s">
        <v>145</v>
      </c>
      <c r="AE65" s="345" t="n">
        <v>5400</v>
      </c>
      <c r="AF65" s="345"/>
      <c r="AG65" s="345"/>
      <c r="AH65" s="345"/>
      <c r="AI65" s="345"/>
      <c r="AJ65" s="346" t="s">
        <v>166</v>
      </c>
      <c r="AK65" s="39" t="s">
        <v>290</v>
      </c>
      <c r="AL65" s="39"/>
      <c r="AM65" s="39"/>
      <c r="AN65" s="39"/>
      <c r="AO65" s="39"/>
      <c r="AP65" s="39" t="s">
        <v>291</v>
      </c>
      <c r="AQ65" s="39"/>
      <c r="AR65" s="39"/>
      <c r="AS65" s="39"/>
      <c r="AT65" s="39"/>
      <c r="AV65" s="347" t="n">
        <v>0</v>
      </c>
      <c r="AW65" s="347"/>
      <c r="AX65" s="347"/>
      <c r="AY65" s="347"/>
      <c r="AZ65" s="348" t="n">
        <v>205</v>
      </c>
      <c r="BA65" s="348"/>
      <c r="BB65" s="348"/>
      <c r="BC65" s="348"/>
      <c r="BD65" s="349" t="n">
        <v>0</v>
      </c>
      <c r="BE65" s="349"/>
      <c r="BF65" s="349"/>
      <c r="BG65" s="349"/>
      <c r="BH65" s="319" t="s">
        <v>272</v>
      </c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20" t="s">
        <v>273</v>
      </c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</row>
    <row r="66" customFormat="false" ht="12.75" hidden="false" customHeight="true" outlineLevel="0" collapsed="false">
      <c r="B66" s="32"/>
      <c r="C66" s="32"/>
      <c r="D66" s="32"/>
      <c r="E66" s="32"/>
      <c r="F66" s="32"/>
      <c r="G66" s="93"/>
      <c r="H66" s="93"/>
      <c r="I66" s="93"/>
      <c r="J66" s="322"/>
      <c r="K66" s="341"/>
      <c r="L66" s="341"/>
      <c r="M66" s="341"/>
      <c r="N66" s="341"/>
      <c r="O66" s="322"/>
      <c r="P66" s="43"/>
      <c r="Q66" s="43"/>
      <c r="R66" s="43"/>
      <c r="S66" s="43"/>
      <c r="T66" s="43"/>
      <c r="U66" s="43"/>
      <c r="V66" s="43"/>
      <c r="W66" s="43"/>
      <c r="X66" s="342"/>
      <c r="Y66" s="343"/>
      <c r="Z66" s="343"/>
      <c r="AA66" s="343"/>
      <c r="AB66" s="343"/>
      <c r="AC66" s="344"/>
      <c r="AD66" s="342"/>
      <c r="AE66" s="345"/>
      <c r="AF66" s="345"/>
      <c r="AG66" s="345"/>
      <c r="AH66" s="345"/>
      <c r="AI66" s="345"/>
      <c r="AJ66" s="346"/>
      <c r="AK66" s="350" t="n">
        <v>14</v>
      </c>
      <c r="AL66" s="350"/>
      <c r="AM66" s="350"/>
      <c r="AN66" s="350"/>
      <c r="AO66" s="350"/>
      <c r="AP66" s="351" t="n">
        <v>641</v>
      </c>
      <c r="AQ66" s="351"/>
      <c r="AR66" s="351"/>
      <c r="AS66" s="351"/>
      <c r="AT66" s="351"/>
      <c r="AV66" s="347"/>
      <c r="AW66" s="347"/>
      <c r="AX66" s="347"/>
      <c r="AY66" s="347"/>
      <c r="AZ66" s="348"/>
      <c r="BA66" s="348"/>
      <c r="BB66" s="348"/>
      <c r="BC66" s="348"/>
      <c r="BD66" s="349"/>
      <c r="BE66" s="349"/>
      <c r="BF66" s="349"/>
      <c r="BG66" s="349"/>
      <c r="BH66" s="324"/>
      <c r="BI66" s="324"/>
      <c r="BJ66" s="324"/>
      <c r="BK66" s="324"/>
      <c r="BL66" s="324"/>
      <c r="BM66" s="324"/>
      <c r="BN66" s="324"/>
      <c r="BO66" s="325"/>
      <c r="BP66" s="324"/>
      <c r="BQ66" s="324"/>
      <c r="BR66" s="324"/>
      <c r="BS66" s="324"/>
      <c r="BT66" s="324"/>
      <c r="BU66" s="324"/>
      <c r="BV66" s="324"/>
      <c r="BW66" s="326"/>
      <c r="BX66" s="324"/>
      <c r="BY66" s="324"/>
      <c r="BZ66" s="324"/>
      <c r="CA66" s="324"/>
      <c r="CB66" s="324"/>
      <c r="CC66" s="324"/>
      <c r="CD66" s="324"/>
      <c r="CE66" s="324"/>
      <c r="CF66" s="325"/>
      <c r="CG66" s="324"/>
      <c r="CH66" s="324"/>
      <c r="CI66" s="324"/>
      <c r="CJ66" s="324"/>
      <c r="CK66" s="324"/>
      <c r="CL66" s="324"/>
      <c r="CM66" s="324"/>
      <c r="CN66" s="325"/>
    </row>
    <row r="67" customFormat="false" ht="12.75" hidden="false" customHeight="true" outlineLevel="0" collapsed="false">
      <c r="B67" s="32" t="s">
        <v>292</v>
      </c>
      <c r="C67" s="32"/>
      <c r="D67" s="32"/>
      <c r="E67" s="32"/>
      <c r="F67" s="32"/>
      <c r="G67" s="93" t="n">
        <v>0</v>
      </c>
      <c r="H67" s="93"/>
      <c r="I67" s="93"/>
      <c r="J67" s="322" t="s">
        <v>157</v>
      </c>
      <c r="K67" s="352" t="n">
        <v>0</v>
      </c>
      <c r="L67" s="352"/>
      <c r="M67" s="352"/>
      <c r="N67" s="352"/>
      <c r="O67" s="322" t="s">
        <v>157</v>
      </c>
      <c r="P67" s="43"/>
      <c r="Q67" s="43"/>
      <c r="R67" s="43"/>
      <c r="S67" s="43"/>
      <c r="T67" s="43"/>
      <c r="U67" s="43"/>
      <c r="V67" s="43"/>
      <c r="W67" s="43"/>
      <c r="X67" s="342"/>
      <c r="Y67" s="343"/>
      <c r="Z67" s="343"/>
      <c r="AA67" s="343"/>
      <c r="AB67" s="343"/>
      <c r="AC67" s="344"/>
      <c r="AD67" s="342"/>
      <c r="AE67" s="345"/>
      <c r="AF67" s="345"/>
      <c r="AG67" s="345"/>
      <c r="AH67" s="345"/>
      <c r="AI67" s="345"/>
      <c r="AJ67" s="346"/>
      <c r="AK67" s="350"/>
      <c r="AL67" s="350"/>
      <c r="AM67" s="350"/>
      <c r="AN67" s="350"/>
      <c r="AO67" s="350"/>
      <c r="AP67" s="351"/>
      <c r="AQ67" s="351"/>
      <c r="AR67" s="351"/>
      <c r="AS67" s="351"/>
      <c r="AT67" s="351"/>
      <c r="AV67" s="347"/>
      <c r="AW67" s="347"/>
      <c r="AX67" s="347"/>
      <c r="AY67" s="347"/>
      <c r="AZ67" s="348"/>
      <c r="BA67" s="348"/>
      <c r="BB67" s="348"/>
      <c r="BC67" s="348"/>
      <c r="BD67" s="349"/>
      <c r="BE67" s="349"/>
      <c r="BF67" s="349"/>
      <c r="BG67" s="349"/>
      <c r="BH67" s="328"/>
      <c r="BI67" s="328"/>
      <c r="BJ67" s="328"/>
      <c r="BK67" s="328"/>
      <c r="BL67" s="328"/>
      <c r="BM67" s="328"/>
      <c r="BN67" s="328"/>
      <c r="BO67" s="329"/>
      <c r="BP67" s="328"/>
      <c r="BQ67" s="328"/>
      <c r="BR67" s="328"/>
      <c r="BS67" s="328"/>
      <c r="BT67" s="328"/>
      <c r="BU67" s="328"/>
      <c r="BV67" s="328"/>
      <c r="BW67" s="330"/>
      <c r="BX67" s="328"/>
      <c r="BY67" s="328"/>
      <c r="BZ67" s="328"/>
      <c r="CA67" s="328"/>
      <c r="CB67" s="328"/>
      <c r="CC67" s="328"/>
      <c r="CD67" s="328"/>
      <c r="CE67" s="328"/>
      <c r="CF67" s="329"/>
      <c r="CG67" s="328"/>
      <c r="CH67" s="328"/>
      <c r="CI67" s="328"/>
      <c r="CJ67" s="328"/>
      <c r="CK67" s="328"/>
      <c r="CL67" s="328"/>
      <c r="CM67" s="328"/>
      <c r="CN67" s="329"/>
    </row>
    <row r="68" customFormat="false" ht="12.75" hidden="false" customHeight="true" outlineLevel="0" collapsed="false">
      <c r="B68" s="32"/>
      <c r="C68" s="32"/>
      <c r="D68" s="32"/>
      <c r="E68" s="32"/>
      <c r="F68" s="32"/>
      <c r="G68" s="93"/>
      <c r="H68" s="93"/>
      <c r="I68" s="93"/>
      <c r="J68" s="322"/>
      <c r="K68" s="352"/>
      <c r="L68" s="352"/>
      <c r="M68" s="352"/>
      <c r="N68" s="352"/>
      <c r="O68" s="322"/>
      <c r="P68" s="43"/>
      <c r="Q68" s="43"/>
      <c r="R68" s="43"/>
      <c r="S68" s="43"/>
      <c r="T68" s="43"/>
      <c r="U68" s="43"/>
      <c r="V68" s="43"/>
      <c r="W68" s="43"/>
      <c r="X68" s="353" t="s">
        <v>129</v>
      </c>
      <c r="Y68" s="354" t="n">
        <v>286</v>
      </c>
      <c r="Z68" s="354"/>
      <c r="AA68" s="354"/>
      <c r="AB68" s="354"/>
      <c r="AC68" s="355" t="s">
        <v>261</v>
      </c>
      <c r="AD68" s="353" t="s">
        <v>129</v>
      </c>
      <c r="AE68" s="356" t="n">
        <v>171600</v>
      </c>
      <c r="AF68" s="356"/>
      <c r="AG68" s="356"/>
      <c r="AH68" s="356"/>
      <c r="AI68" s="356"/>
      <c r="AJ68" s="357" t="s">
        <v>166</v>
      </c>
      <c r="AK68" s="39" t="s">
        <v>293</v>
      </c>
      <c r="AL68" s="39"/>
      <c r="AM68" s="39"/>
      <c r="AN68" s="39"/>
      <c r="AO68" s="39"/>
      <c r="AP68" s="39" t="s">
        <v>294</v>
      </c>
      <c r="AQ68" s="39"/>
      <c r="AR68" s="39"/>
      <c r="AS68" s="39"/>
      <c r="AT68" s="39"/>
      <c r="AV68" s="347"/>
      <c r="AW68" s="347"/>
      <c r="AX68" s="347"/>
      <c r="AY68" s="347"/>
      <c r="AZ68" s="348"/>
      <c r="BA68" s="348"/>
      <c r="BB68" s="348"/>
      <c r="BC68" s="348"/>
      <c r="BD68" s="349"/>
      <c r="BE68" s="349"/>
      <c r="BF68" s="349"/>
      <c r="BG68" s="349"/>
      <c r="BH68" s="328"/>
      <c r="BI68" s="328"/>
      <c r="BJ68" s="328"/>
      <c r="BK68" s="328"/>
      <c r="BL68" s="328"/>
      <c r="BM68" s="328"/>
      <c r="BN68" s="328"/>
      <c r="BO68" s="329"/>
      <c r="BP68" s="328"/>
      <c r="BQ68" s="328"/>
      <c r="BR68" s="328"/>
      <c r="BS68" s="328"/>
      <c r="BT68" s="328"/>
      <c r="BU68" s="328"/>
      <c r="BV68" s="328"/>
      <c r="BW68" s="330"/>
      <c r="BX68" s="328"/>
      <c r="BY68" s="328"/>
      <c r="BZ68" s="328"/>
      <c r="CA68" s="328"/>
      <c r="CB68" s="328"/>
      <c r="CC68" s="328"/>
      <c r="CD68" s="328"/>
      <c r="CE68" s="328"/>
      <c r="CF68" s="329"/>
      <c r="CG68" s="328"/>
      <c r="CH68" s="328"/>
      <c r="CI68" s="328"/>
      <c r="CJ68" s="328"/>
      <c r="CK68" s="328"/>
      <c r="CL68" s="328"/>
      <c r="CM68" s="328"/>
      <c r="CN68" s="329"/>
    </row>
    <row r="69" customFormat="false" ht="12.75" hidden="false" customHeight="true" outlineLevel="0" collapsed="false">
      <c r="B69" s="32" t="s">
        <v>295</v>
      </c>
      <c r="C69" s="32"/>
      <c r="D69" s="32"/>
      <c r="E69" s="32"/>
      <c r="F69" s="32"/>
      <c r="G69" s="358" t="n">
        <v>0</v>
      </c>
      <c r="H69" s="358"/>
      <c r="I69" s="358"/>
      <c r="J69" s="73"/>
      <c r="K69" s="359" t="s">
        <v>246</v>
      </c>
      <c r="L69" s="359"/>
      <c r="M69" s="359"/>
      <c r="N69" s="359"/>
      <c r="O69" s="359"/>
      <c r="P69" s="43"/>
      <c r="Q69" s="43"/>
      <c r="R69" s="43"/>
      <c r="S69" s="43"/>
      <c r="T69" s="43"/>
      <c r="U69" s="43"/>
      <c r="V69" s="43"/>
      <c r="W69" s="43"/>
      <c r="X69" s="353"/>
      <c r="Y69" s="354"/>
      <c r="Z69" s="354"/>
      <c r="AA69" s="354"/>
      <c r="AB69" s="354"/>
      <c r="AC69" s="355"/>
      <c r="AD69" s="353"/>
      <c r="AE69" s="356"/>
      <c r="AF69" s="356"/>
      <c r="AG69" s="356"/>
      <c r="AH69" s="356"/>
      <c r="AI69" s="356"/>
      <c r="AJ69" s="357"/>
      <c r="AK69" s="360" t="n">
        <v>184</v>
      </c>
      <c r="AL69" s="360"/>
      <c r="AM69" s="360"/>
      <c r="AN69" s="360"/>
      <c r="AO69" s="360"/>
      <c r="AP69" s="361" t="n">
        <v>4805</v>
      </c>
      <c r="AQ69" s="361"/>
      <c r="AR69" s="361"/>
      <c r="AS69" s="361"/>
      <c r="AT69" s="361"/>
      <c r="AV69" s="347"/>
      <c r="AW69" s="347"/>
      <c r="AX69" s="347"/>
      <c r="AY69" s="347"/>
      <c r="AZ69" s="348"/>
      <c r="BA69" s="348"/>
      <c r="BB69" s="348"/>
      <c r="BC69" s="348"/>
      <c r="BD69" s="349"/>
      <c r="BE69" s="349"/>
      <c r="BF69" s="349"/>
      <c r="BG69" s="349"/>
      <c r="BH69" s="328"/>
      <c r="BI69" s="328"/>
      <c r="BJ69" s="328"/>
      <c r="BK69" s="328"/>
      <c r="BL69" s="328"/>
      <c r="BM69" s="328"/>
      <c r="BN69" s="328"/>
      <c r="BO69" s="329"/>
      <c r="BP69" s="328"/>
      <c r="BQ69" s="328"/>
      <c r="BR69" s="328"/>
      <c r="BS69" s="328"/>
      <c r="BT69" s="328"/>
      <c r="BU69" s="328"/>
      <c r="BV69" s="328"/>
      <c r="BW69" s="330"/>
      <c r="BX69" s="328"/>
      <c r="BY69" s="328"/>
      <c r="BZ69" s="328"/>
      <c r="CA69" s="328"/>
      <c r="CB69" s="328"/>
      <c r="CC69" s="328"/>
      <c r="CD69" s="328"/>
      <c r="CE69" s="328"/>
      <c r="CF69" s="329"/>
      <c r="CG69" s="328"/>
      <c r="CH69" s="328"/>
      <c r="CI69" s="328"/>
      <c r="CJ69" s="328"/>
      <c r="CK69" s="328"/>
      <c r="CL69" s="328"/>
      <c r="CM69" s="328"/>
      <c r="CN69" s="329"/>
    </row>
    <row r="70" customFormat="false" ht="12.75" hidden="false" customHeight="true" outlineLevel="0" collapsed="false">
      <c r="B70" s="32"/>
      <c r="C70" s="32"/>
      <c r="D70" s="32"/>
      <c r="E70" s="32"/>
      <c r="F70" s="32"/>
      <c r="G70" s="358"/>
      <c r="H70" s="358"/>
      <c r="I70" s="358"/>
      <c r="J70" s="111" t="s">
        <v>261</v>
      </c>
      <c r="K70" s="359"/>
      <c r="L70" s="359"/>
      <c r="M70" s="359"/>
      <c r="N70" s="359"/>
      <c r="O70" s="359"/>
      <c r="P70" s="362"/>
      <c r="Q70" s="363"/>
      <c r="R70" s="363"/>
      <c r="S70" s="111" t="s">
        <v>261</v>
      </c>
      <c r="T70" s="362"/>
      <c r="U70" s="363"/>
      <c r="V70" s="363"/>
      <c r="W70" s="111" t="s">
        <v>261</v>
      </c>
      <c r="X70" s="353"/>
      <c r="Y70" s="354"/>
      <c r="Z70" s="354"/>
      <c r="AA70" s="354"/>
      <c r="AB70" s="354"/>
      <c r="AC70" s="355"/>
      <c r="AD70" s="353"/>
      <c r="AE70" s="356"/>
      <c r="AF70" s="356"/>
      <c r="AG70" s="356"/>
      <c r="AH70" s="356"/>
      <c r="AI70" s="356"/>
      <c r="AJ70" s="357"/>
      <c r="AK70" s="360"/>
      <c r="AL70" s="360"/>
      <c r="AM70" s="360"/>
      <c r="AN70" s="360"/>
      <c r="AO70" s="360"/>
      <c r="AP70" s="361"/>
      <c r="AQ70" s="361"/>
      <c r="AR70" s="361"/>
      <c r="AS70" s="361"/>
      <c r="AT70" s="361"/>
      <c r="AV70" s="336" t="s">
        <v>261</v>
      </c>
      <c r="AW70" s="336"/>
      <c r="AX70" s="336"/>
      <c r="AY70" s="336"/>
      <c r="AZ70" s="336" t="s">
        <v>261</v>
      </c>
      <c r="BA70" s="336"/>
      <c r="BB70" s="336"/>
      <c r="BC70" s="336"/>
      <c r="BD70" s="242"/>
      <c r="BE70" s="222"/>
      <c r="BF70" s="222"/>
      <c r="BG70" s="89" t="s">
        <v>180</v>
      </c>
      <c r="BH70" s="340"/>
      <c r="BI70" s="340"/>
      <c r="BJ70" s="340"/>
      <c r="BK70" s="340"/>
      <c r="BL70" s="340"/>
      <c r="BM70" s="340"/>
      <c r="BN70" s="340"/>
      <c r="BO70" s="338"/>
      <c r="BP70" s="340"/>
      <c r="BQ70" s="340"/>
      <c r="BR70" s="340"/>
      <c r="BS70" s="340"/>
      <c r="BT70" s="340"/>
      <c r="BU70" s="340"/>
      <c r="BV70" s="340"/>
      <c r="BW70" s="339"/>
      <c r="BX70" s="337"/>
      <c r="BY70" s="337"/>
      <c r="BZ70" s="337"/>
      <c r="CA70" s="337"/>
      <c r="CB70" s="337"/>
      <c r="CC70" s="337"/>
      <c r="CD70" s="337"/>
      <c r="CE70" s="337"/>
      <c r="CF70" s="338"/>
      <c r="CG70" s="340"/>
      <c r="CH70" s="340"/>
      <c r="CI70" s="340"/>
      <c r="CJ70" s="340"/>
      <c r="CK70" s="340"/>
      <c r="CL70" s="340"/>
      <c r="CM70" s="340"/>
      <c r="CN70" s="338"/>
    </row>
    <row r="71" customFormat="false" ht="12.75" hidden="false" customHeight="true" outlineLevel="0" collapsed="false">
      <c r="AK71" s="28"/>
      <c r="AO71" s="28"/>
      <c r="AV71" s="260"/>
      <c r="AW71" s="260"/>
      <c r="AX71" s="260"/>
      <c r="AY71" s="260"/>
      <c r="AZ71" s="260"/>
      <c r="BA71" s="260" t="s">
        <v>287</v>
      </c>
      <c r="BB71" s="260"/>
      <c r="BC71" s="260"/>
      <c r="BD71" s="260"/>
      <c r="BE71" s="364" t="s">
        <v>129</v>
      </c>
      <c r="BF71" s="364"/>
      <c r="BG71" s="364"/>
      <c r="BH71" s="364"/>
      <c r="BI71" s="364"/>
      <c r="BJ71" s="36" t="s">
        <v>88</v>
      </c>
      <c r="BK71" s="36"/>
      <c r="BL71" s="36"/>
      <c r="BM71" s="36"/>
      <c r="BN71" s="36" t="s">
        <v>89</v>
      </c>
      <c r="BO71" s="36"/>
      <c r="BP71" s="36"/>
      <c r="BQ71" s="36"/>
      <c r="BR71" s="37" t="s">
        <v>155</v>
      </c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6" t="s">
        <v>288</v>
      </c>
      <c r="CF71" s="36"/>
      <c r="CG71" s="36"/>
      <c r="CH71" s="36"/>
      <c r="CI71" s="36"/>
      <c r="CJ71" s="36"/>
      <c r="CK71" s="36"/>
      <c r="CL71" s="36"/>
      <c r="CM71" s="36"/>
      <c r="CN71" s="36"/>
    </row>
    <row r="72" customFormat="false" ht="12.75" hidden="false" customHeight="true" outlineLevel="0" collapsed="false">
      <c r="B72" s="27" t="s">
        <v>6</v>
      </c>
      <c r="C72" s="27"/>
      <c r="D72" s="27"/>
      <c r="E72" s="27"/>
      <c r="F72" s="27"/>
      <c r="J72" s="40"/>
      <c r="K72" s="40"/>
      <c r="L72" s="40"/>
      <c r="M72" s="40"/>
      <c r="N72" s="365"/>
      <c r="O72" s="365"/>
      <c r="P72" s="365"/>
      <c r="Q72" s="365"/>
      <c r="R72" s="366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Q72" s="368" t="s">
        <v>296</v>
      </c>
      <c r="AR72" s="368"/>
      <c r="AS72" s="368"/>
      <c r="AT72" s="368"/>
      <c r="AV72" s="369" t="s">
        <v>297</v>
      </c>
      <c r="AW72" s="369"/>
      <c r="AX72" s="369"/>
      <c r="AY72" s="369"/>
      <c r="AZ72" s="369"/>
      <c r="BA72" s="370" t="n">
        <v>0</v>
      </c>
      <c r="BB72" s="370"/>
      <c r="BC72" s="370"/>
      <c r="BD72" s="371" t="s">
        <v>157</v>
      </c>
      <c r="BE72" s="372" t="n">
        <v>18</v>
      </c>
      <c r="BF72" s="372"/>
      <c r="BG72" s="372"/>
      <c r="BH72" s="372"/>
      <c r="BI72" s="373" t="s">
        <v>157</v>
      </c>
      <c r="BJ72" s="374" t="n">
        <v>144</v>
      </c>
      <c r="BK72" s="374"/>
      <c r="BL72" s="374"/>
      <c r="BM72" s="375" t="s">
        <v>261</v>
      </c>
      <c r="BN72" s="374" t="n">
        <v>210</v>
      </c>
      <c r="BO72" s="374"/>
      <c r="BP72" s="374"/>
      <c r="BQ72" s="375" t="s">
        <v>261</v>
      </c>
      <c r="BR72" s="376" t="s">
        <v>145</v>
      </c>
      <c r="BS72" s="377" t="n">
        <v>7</v>
      </c>
      <c r="BT72" s="377"/>
      <c r="BU72" s="377"/>
      <c r="BV72" s="377"/>
      <c r="BW72" s="378" t="s">
        <v>261</v>
      </c>
      <c r="BX72" s="376" t="s">
        <v>145</v>
      </c>
      <c r="BY72" s="379" t="n">
        <v>4200</v>
      </c>
      <c r="BZ72" s="379"/>
      <c r="CA72" s="379"/>
      <c r="CB72" s="379"/>
      <c r="CC72" s="379"/>
      <c r="CD72" s="380" t="s">
        <v>166</v>
      </c>
      <c r="CE72" s="381" t="s">
        <v>290</v>
      </c>
      <c r="CF72" s="381"/>
      <c r="CG72" s="381"/>
      <c r="CH72" s="381"/>
      <c r="CI72" s="381"/>
      <c r="CJ72" s="381" t="s">
        <v>291</v>
      </c>
      <c r="CK72" s="381"/>
      <c r="CL72" s="381"/>
      <c r="CM72" s="381"/>
      <c r="CN72" s="381"/>
    </row>
    <row r="73" customFormat="false" ht="13.5" hidden="false" customHeight="true" outlineLevel="0" collapsed="false">
      <c r="B73" s="382"/>
      <c r="C73" s="383"/>
      <c r="D73" s="383"/>
      <c r="E73" s="383"/>
      <c r="F73" s="384"/>
      <c r="G73" s="385" t="n">
        <f aca="true">VALUE(SUBSTITUTE(MID(CELL("filename",$A$1),FIND("]",CELL("filename",$A$1))+1,LEN(CELL("filename",$A$1))),"日",""))</f>
        <v>31</v>
      </c>
      <c r="H73" s="385"/>
      <c r="I73" s="385"/>
      <c r="J73" s="385"/>
      <c r="K73" s="386" t="s">
        <v>298</v>
      </c>
      <c r="L73" s="386"/>
      <c r="M73" s="386"/>
      <c r="N73" s="386"/>
      <c r="O73" s="203"/>
      <c r="P73" s="203"/>
      <c r="Q73" s="203"/>
      <c r="R73" s="204"/>
      <c r="S73" s="387" t="s">
        <v>299</v>
      </c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  <c r="AE73" s="387" t="s">
        <v>300</v>
      </c>
      <c r="AF73" s="387"/>
      <c r="AG73" s="387"/>
      <c r="AH73" s="387"/>
      <c r="AI73" s="387"/>
      <c r="AJ73" s="387"/>
      <c r="AK73" s="387"/>
      <c r="AL73" s="387"/>
      <c r="AM73" s="144" t="s">
        <v>301</v>
      </c>
      <c r="AN73" s="144"/>
      <c r="AO73" s="144"/>
      <c r="AP73" s="144"/>
      <c r="AQ73" s="232" t="s">
        <v>302</v>
      </c>
      <c r="AR73" s="232"/>
      <c r="AS73" s="232"/>
      <c r="AT73" s="232"/>
      <c r="AV73" s="369" t="s">
        <v>303</v>
      </c>
      <c r="AW73" s="369"/>
      <c r="AX73" s="369"/>
      <c r="AY73" s="369"/>
      <c r="AZ73" s="369"/>
      <c r="BA73" s="370" t="n">
        <v>4</v>
      </c>
      <c r="BB73" s="370"/>
      <c r="BC73" s="370"/>
      <c r="BD73" s="371" t="s">
        <v>157</v>
      </c>
      <c r="BE73" s="372" t="n">
        <v>4</v>
      </c>
      <c r="BF73" s="372"/>
      <c r="BG73" s="372"/>
      <c r="BH73" s="372"/>
      <c r="BI73" s="373" t="s">
        <v>157</v>
      </c>
      <c r="BJ73" s="374"/>
      <c r="BK73" s="374"/>
      <c r="BL73" s="374"/>
      <c r="BM73" s="375"/>
      <c r="BN73" s="374"/>
      <c r="BO73" s="374"/>
      <c r="BP73" s="374"/>
      <c r="BQ73" s="375"/>
      <c r="BR73" s="376"/>
      <c r="BS73" s="377"/>
      <c r="BT73" s="377"/>
      <c r="BU73" s="377"/>
      <c r="BV73" s="377"/>
      <c r="BW73" s="378"/>
      <c r="BX73" s="376"/>
      <c r="BY73" s="379"/>
      <c r="BZ73" s="379"/>
      <c r="CA73" s="379"/>
      <c r="CB73" s="379"/>
      <c r="CC73" s="379"/>
      <c r="CD73" s="380"/>
      <c r="CE73" s="388" t="n">
        <v>13</v>
      </c>
      <c r="CF73" s="388"/>
      <c r="CG73" s="388"/>
      <c r="CH73" s="388"/>
      <c r="CI73" s="388"/>
      <c r="CJ73" s="389" t="n">
        <v>433</v>
      </c>
      <c r="CK73" s="389"/>
      <c r="CL73" s="389"/>
      <c r="CM73" s="389"/>
      <c r="CN73" s="389"/>
    </row>
    <row r="74" customFormat="false" ht="13.5" hidden="false" customHeight="true" outlineLevel="0" collapsed="false">
      <c r="B74" s="32" t="s">
        <v>304</v>
      </c>
      <c r="C74" s="32"/>
      <c r="D74" s="32"/>
      <c r="E74" s="32"/>
      <c r="F74" s="32"/>
      <c r="G74" s="390" t="s">
        <v>145</v>
      </c>
      <c r="H74" s="390"/>
      <c r="I74" s="390"/>
      <c r="J74" s="390"/>
      <c r="K74" s="391" t="s">
        <v>305</v>
      </c>
      <c r="L74" s="391"/>
      <c r="M74" s="391"/>
      <c r="N74" s="391"/>
      <c r="O74" s="390" t="s">
        <v>306</v>
      </c>
      <c r="P74" s="390"/>
      <c r="Q74" s="390"/>
      <c r="R74" s="390"/>
      <c r="S74" s="390" t="s">
        <v>145</v>
      </c>
      <c r="T74" s="390"/>
      <c r="U74" s="390"/>
      <c r="V74" s="390"/>
      <c r="W74" s="391" t="s">
        <v>305</v>
      </c>
      <c r="X74" s="391"/>
      <c r="Y74" s="391"/>
      <c r="Z74" s="391"/>
      <c r="AA74" s="390" t="s">
        <v>307</v>
      </c>
      <c r="AB74" s="390"/>
      <c r="AC74" s="390"/>
      <c r="AD74" s="390"/>
      <c r="AE74" s="390" t="s">
        <v>308</v>
      </c>
      <c r="AF74" s="390"/>
      <c r="AG74" s="390"/>
      <c r="AH74" s="390"/>
      <c r="AI74" s="390" t="s">
        <v>309</v>
      </c>
      <c r="AJ74" s="390"/>
      <c r="AK74" s="390"/>
      <c r="AL74" s="390"/>
      <c r="AM74" s="392" t="s">
        <v>308</v>
      </c>
      <c r="AN74" s="392"/>
      <c r="AO74" s="392"/>
      <c r="AP74" s="392"/>
      <c r="AQ74" s="393" t="s">
        <v>308</v>
      </c>
      <c r="AR74" s="393"/>
      <c r="AS74" s="393"/>
      <c r="AT74" s="393"/>
      <c r="AV74" s="381" t="s">
        <v>310</v>
      </c>
      <c r="AW74" s="381"/>
      <c r="AX74" s="381"/>
      <c r="AY74" s="381"/>
      <c r="AZ74" s="381"/>
      <c r="BA74" s="394" t="n">
        <v>0</v>
      </c>
      <c r="BB74" s="394"/>
      <c r="BC74" s="394"/>
      <c r="BD74" s="395" t="s">
        <v>261</v>
      </c>
      <c r="BE74" s="396" t="s">
        <v>246</v>
      </c>
      <c r="BF74" s="396"/>
      <c r="BG74" s="396"/>
      <c r="BH74" s="396"/>
      <c r="BI74" s="396"/>
      <c r="BJ74" s="374"/>
      <c r="BK74" s="374"/>
      <c r="BL74" s="374"/>
      <c r="BM74" s="375"/>
      <c r="BN74" s="374"/>
      <c r="BO74" s="374"/>
      <c r="BP74" s="374"/>
      <c r="BQ74" s="375"/>
      <c r="BR74" s="397" t="s">
        <v>129</v>
      </c>
      <c r="BS74" s="398" t="n">
        <v>133</v>
      </c>
      <c r="BT74" s="398"/>
      <c r="BU74" s="398"/>
      <c r="BV74" s="398"/>
      <c r="BW74" s="399" t="s">
        <v>261</v>
      </c>
      <c r="BX74" s="397" t="s">
        <v>129</v>
      </c>
      <c r="BY74" s="398" t="n">
        <v>79800</v>
      </c>
      <c r="BZ74" s="398"/>
      <c r="CA74" s="398"/>
      <c r="CB74" s="398"/>
      <c r="CC74" s="398"/>
      <c r="CD74" s="400" t="s">
        <v>166</v>
      </c>
      <c r="CE74" s="381" t="s">
        <v>293</v>
      </c>
      <c r="CF74" s="381"/>
      <c r="CG74" s="381"/>
      <c r="CH74" s="381"/>
      <c r="CI74" s="381"/>
      <c r="CJ74" s="381" t="s">
        <v>294</v>
      </c>
      <c r="CK74" s="381"/>
      <c r="CL74" s="381"/>
      <c r="CM74" s="381"/>
      <c r="CN74" s="381"/>
    </row>
    <row r="75" customFormat="false" ht="13.5" hidden="false" customHeight="true" outlineLevel="0" collapsed="false">
      <c r="B75" s="449" t="s">
        <v>311</v>
      </c>
      <c r="C75" s="449"/>
      <c r="D75" s="449"/>
      <c r="E75" s="449"/>
      <c r="F75" s="449"/>
      <c r="G75" s="402" t="n">
        <f aca="false">AZ35</f>
        <v>108.709</v>
      </c>
      <c r="H75" s="402"/>
      <c r="I75" s="402"/>
      <c r="J75" s="402"/>
      <c r="K75" s="403" t="n">
        <f aca="false">AE75/AI75</f>
        <v>110.977443609023</v>
      </c>
      <c r="L75" s="403"/>
      <c r="M75" s="403"/>
      <c r="N75" s="403"/>
      <c r="O75" s="404" t="n">
        <f aca="false">G75-K75</f>
        <v>-2.26844360902255</v>
      </c>
      <c r="P75" s="404"/>
      <c r="Q75" s="404"/>
      <c r="R75" s="404"/>
      <c r="S75" s="405" t="n">
        <f aca="false">BC47</f>
        <v>2419.587</v>
      </c>
      <c r="T75" s="405"/>
      <c r="U75" s="405"/>
      <c r="V75" s="405"/>
      <c r="W75" s="403" t="n">
        <f aca="false">K75*($G$73-10)</f>
        <v>2330.52631578947</v>
      </c>
      <c r="X75" s="403"/>
      <c r="Y75" s="403"/>
      <c r="Z75" s="403"/>
      <c r="AA75" s="477" t="n">
        <f aca="false">S75-W75</f>
        <v>89.0606842105262</v>
      </c>
      <c r="AB75" s="477"/>
      <c r="AC75" s="477"/>
      <c r="AD75" s="477"/>
      <c r="AE75" s="406" t="n">
        <f aca="false">AM75/0.95</f>
        <v>2330.52631578947</v>
      </c>
      <c r="AF75" s="406"/>
      <c r="AG75" s="406"/>
      <c r="AH75" s="406"/>
      <c r="AI75" s="450" t="n">
        <f aca="false">1日!AI75</f>
        <v>21</v>
      </c>
      <c r="AJ75" s="450"/>
      <c r="AK75" s="450"/>
      <c r="AL75" s="450"/>
      <c r="AM75" s="408" t="n">
        <f aca="false">1日!AM75</f>
        <v>2214</v>
      </c>
      <c r="AN75" s="408"/>
      <c r="AO75" s="408"/>
      <c r="AP75" s="408"/>
      <c r="AQ75" s="409" t="n">
        <f aca="false">S75-AE75</f>
        <v>89.0606842105262</v>
      </c>
      <c r="AR75" s="409"/>
      <c r="AS75" s="409"/>
      <c r="AT75" s="409"/>
      <c r="AV75" s="381"/>
      <c r="AW75" s="381"/>
      <c r="AX75" s="381"/>
      <c r="AY75" s="381"/>
      <c r="AZ75" s="381"/>
      <c r="BA75" s="394"/>
      <c r="BB75" s="394"/>
      <c r="BC75" s="394"/>
      <c r="BD75" s="395"/>
      <c r="BE75" s="396"/>
      <c r="BF75" s="396"/>
      <c r="BG75" s="396"/>
      <c r="BH75" s="396"/>
      <c r="BI75" s="396"/>
      <c r="BJ75" s="374"/>
      <c r="BK75" s="374"/>
      <c r="BL75" s="374"/>
      <c r="BM75" s="375"/>
      <c r="BN75" s="374"/>
      <c r="BO75" s="374"/>
      <c r="BP75" s="374"/>
      <c r="BQ75" s="375"/>
      <c r="BR75" s="397"/>
      <c r="BS75" s="398"/>
      <c r="BT75" s="398"/>
      <c r="BU75" s="398"/>
      <c r="BV75" s="398"/>
      <c r="BW75" s="399"/>
      <c r="BX75" s="397"/>
      <c r="BY75" s="398"/>
      <c r="BZ75" s="398"/>
      <c r="CA75" s="398"/>
      <c r="CB75" s="398"/>
      <c r="CC75" s="398"/>
      <c r="CD75" s="400"/>
      <c r="CE75" s="381" t="n">
        <v>91</v>
      </c>
      <c r="CF75" s="381"/>
      <c r="CG75" s="381"/>
      <c r="CH75" s="381"/>
      <c r="CI75" s="381"/>
      <c r="CJ75" s="410" t="n">
        <v>2132</v>
      </c>
      <c r="CK75" s="410"/>
      <c r="CL75" s="410"/>
      <c r="CM75" s="410"/>
      <c r="CN75" s="410"/>
    </row>
    <row r="76" customFormat="false" ht="12" hidden="false" customHeight="true" outlineLevel="0" collapsed="false">
      <c r="B76" s="411" t="s">
        <v>312</v>
      </c>
      <c r="C76" s="411"/>
      <c r="D76" s="411"/>
      <c r="E76" s="411"/>
      <c r="F76" s="411"/>
      <c r="G76" s="412" t="n">
        <f aca="false">D14</f>
        <v>380.734</v>
      </c>
      <c r="H76" s="412"/>
      <c r="I76" s="412"/>
      <c r="J76" s="412"/>
      <c r="K76" s="413" t="n">
        <f aca="false">AE76/AI76</f>
        <v>408.828522920204</v>
      </c>
      <c r="L76" s="413"/>
      <c r="M76" s="413"/>
      <c r="N76" s="413"/>
      <c r="O76" s="414" t="n">
        <f aca="false">G76-K76</f>
        <v>-28.0945229202038</v>
      </c>
      <c r="P76" s="414"/>
      <c r="Q76" s="414"/>
      <c r="R76" s="414"/>
      <c r="S76" s="415" t="n">
        <f aca="false">G14</f>
        <v>12493.848</v>
      </c>
      <c r="T76" s="415"/>
      <c r="U76" s="415"/>
      <c r="V76" s="415"/>
      <c r="W76" s="413" t="n">
        <f aca="false">K76*$G$73</f>
        <v>12673.6842105263</v>
      </c>
      <c r="X76" s="413"/>
      <c r="Y76" s="413"/>
      <c r="Z76" s="413"/>
      <c r="AA76" s="478" t="n">
        <f aca="false">S76-W76</f>
        <v>-179.836210526317</v>
      </c>
      <c r="AB76" s="478"/>
      <c r="AC76" s="478"/>
      <c r="AD76" s="478"/>
      <c r="AE76" s="416" t="n">
        <f aca="false">AM76/0.95</f>
        <v>12673.6842105263</v>
      </c>
      <c r="AF76" s="416"/>
      <c r="AG76" s="416"/>
      <c r="AH76" s="416"/>
      <c r="AI76" s="417" t="n">
        <f aca="false">1日!AI76</f>
        <v>31</v>
      </c>
      <c r="AJ76" s="417"/>
      <c r="AK76" s="417"/>
      <c r="AL76" s="417"/>
      <c r="AM76" s="418" t="n">
        <f aca="false">1日!AM76</f>
        <v>12040</v>
      </c>
      <c r="AN76" s="418"/>
      <c r="AO76" s="418"/>
      <c r="AP76" s="418"/>
      <c r="AQ76" s="419" t="n">
        <f aca="false">S76-AE76</f>
        <v>-179.836210526317</v>
      </c>
      <c r="AR76" s="419"/>
      <c r="AS76" s="419"/>
      <c r="AT76" s="419"/>
      <c r="AV76" s="420" t="s">
        <v>313</v>
      </c>
      <c r="AW76" s="420"/>
      <c r="AX76" s="420"/>
      <c r="AY76" s="421"/>
      <c r="AZ76" s="421" t="s">
        <v>1208</v>
      </c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73"/>
      <c r="BR76" s="420" t="s">
        <v>275</v>
      </c>
      <c r="BS76" s="420"/>
      <c r="BT76" s="420"/>
      <c r="BU76" s="421"/>
      <c r="BV76" s="421" t="s">
        <v>1209</v>
      </c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73"/>
    </row>
    <row r="77" customFormat="false" ht="12" hidden="false" customHeight="true" outlineLevel="0" collapsed="false">
      <c r="B77" s="451" t="s">
        <v>316</v>
      </c>
      <c r="C77" s="451"/>
      <c r="D77" s="451"/>
      <c r="E77" s="451"/>
      <c r="F77" s="451"/>
      <c r="G77" s="423" t="n">
        <f aca="false">F41</f>
        <v>192.2</v>
      </c>
      <c r="H77" s="423"/>
      <c r="I77" s="423"/>
      <c r="J77" s="423"/>
      <c r="K77" s="336" t="n">
        <f aca="false">AE77/AI77</f>
        <v>142.105263157895</v>
      </c>
      <c r="L77" s="336"/>
      <c r="M77" s="336"/>
      <c r="N77" s="336"/>
      <c r="O77" s="424" t="n">
        <f aca="false">G77-K77</f>
        <v>50.0947368421053</v>
      </c>
      <c r="P77" s="424"/>
      <c r="Q77" s="424"/>
      <c r="R77" s="424"/>
      <c r="S77" s="425" t="n">
        <f aca="false">I41</f>
        <v>4544</v>
      </c>
      <c r="T77" s="425"/>
      <c r="U77" s="425"/>
      <c r="V77" s="425"/>
      <c r="W77" s="336" t="n">
        <f aca="false">K77*$G$73</f>
        <v>4405.26315789474</v>
      </c>
      <c r="X77" s="336"/>
      <c r="Y77" s="336"/>
      <c r="Z77" s="336"/>
      <c r="AA77" s="479" t="n">
        <f aca="false">S77-W77</f>
        <v>138.736842105263</v>
      </c>
      <c r="AB77" s="479"/>
      <c r="AC77" s="479"/>
      <c r="AD77" s="479"/>
      <c r="AE77" s="426" t="n">
        <f aca="false">AM77/0.95</f>
        <v>4405.26315789474</v>
      </c>
      <c r="AF77" s="426"/>
      <c r="AG77" s="426"/>
      <c r="AH77" s="426"/>
      <c r="AI77" s="427" t="n">
        <f aca="false">1日!AI77</f>
        <v>31</v>
      </c>
      <c r="AJ77" s="427"/>
      <c r="AK77" s="427"/>
      <c r="AL77" s="427"/>
      <c r="AM77" s="428" t="n">
        <f aca="false">1日!AM77</f>
        <v>4185</v>
      </c>
      <c r="AN77" s="428"/>
      <c r="AO77" s="428"/>
      <c r="AP77" s="428"/>
      <c r="AQ77" s="429" t="n">
        <f aca="false">S77-AE77</f>
        <v>138.736842105263</v>
      </c>
      <c r="AR77" s="429"/>
      <c r="AS77" s="429"/>
      <c r="AT77" s="429"/>
      <c r="AV77" s="430"/>
      <c r="AW77" s="430"/>
      <c r="AX77" s="430"/>
      <c r="AY77" s="430"/>
      <c r="AZ77" s="430"/>
      <c r="BA77" s="430"/>
      <c r="BB77" s="430"/>
      <c r="BC77" s="430"/>
      <c r="BD77" s="430"/>
      <c r="BE77" s="430"/>
      <c r="BF77" s="430"/>
      <c r="BG77" s="430"/>
      <c r="BH77" s="430"/>
      <c r="BI77" s="430"/>
      <c r="BJ77" s="430"/>
      <c r="BK77" s="430"/>
      <c r="BL77" s="430"/>
      <c r="BM77" s="430"/>
      <c r="BN77" s="430"/>
      <c r="BO77" s="430"/>
      <c r="BP77" s="430"/>
      <c r="BQ77" s="430"/>
      <c r="BR77" s="430"/>
      <c r="BS77" s="430"/>
      <c r="BT77" s="430"/>
      <c r="BU77" s="430"/>
      <c r="BV77" s="430"/>
      <c r="BW77" s="430"/>
      <c r="BX77" s="430"/>
      <c r="BY77" s="430"/>
      <c r="BZ77" s="430"/>
      <c r="CA77" s="430"/>
      <c r="CB77" s="430"/>
      <c r="CC77" s="430"/>
      <c r="CD77" s="430"/>
      <c r="CE77" s="430"/>
      <c r="CF77" s="430"/>
      <c r="CG77" s="430"/>
      <c r="CH77" s="430"/>
      <c r="CI77" s="430"/>
      <c r="CJ77" s="430"/>
      <c r="CK77" s="430"/>
      <c r="CL77" s="430"/>
      <c r="CM77" s="430"/>
      <c r="CN77" s="430"/>
    </row>
    <row r="78" customFormat="false" ht="12" hidden="false" customHeight="true" outlineLevel="0" collapsed="false">
      <c r="B78" s="431"/>
      <c r="C78" s="431"/>
      <c r="D78" s="431"/>
      <c r="E78" s="431"/>
      <c r="F78" s="431"/>
      <c r="G78" s="431"/>
      <c r="H78" s="431"/>
      <c r="I78" s="431"/>
      <c r="N78" s="431"/>
      <c r="O78" s="431"/>
      <c r="P78" s="431"/>
      <c r="Q78" s="431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  <c r="BU78" s="433"/>
      <c r="BV78" s="433"/>
      <c r="BW78" s="433"/>
      <c r="BX78" s="433"/>
      <c r="BY78" s="433"/>
      <c r="BZ78" s="433"/>
      <c r="CA78" s="433"/>
      <c r="CB78" s="433"/>
      <c r="CC78" s="433"/>
      <c r="CD78" s="433"/>
      <c r="CE78" s="433"/>
      <c r="CF78" s="433"/>
      <c r="CG78" s="433"/>
      <c r="CH78" s="433"/>
      <c r="CI78" s="433"/>
      <c r="CJ78" s="433"/>
      <c r="CK78" s="433"/>
      <c r="CL78" s="433"/>
      <c r="CM78" s="433"/>
      <c r="CN78" s="433"/>
    </row>
    <row r="79" customFormat="false" ht="12" hidden="false" customHeight="true" outlineLevel="0" collapsed="false">
      <c r="BW79" s="434"/>
      <c r="BX79" s="434"/>
      <c r="BY79" s="434"/>
      <c r="BZ79" s="434"/>
      <c r="CA79" s="434"/>
      <c r="CB79" s="434"/>
      <c r="CC79" s="434"/>
      <c r="CD79" s="434"/>
      <c r="CE79" s="434"/>
      <c r="CF79" s="434"/>
    </row>
  </sheetData>
  <mergeCells count="711">
    <mergeCell ref="S2:T2"/>
    <mergeCell ref="X2:Y2"/>
    <mergeCell ref="AH2:AI2"/>
    <mergeCell ref="AM2:AN2"/>
    <mergeCell ref="AR2:AS2"/>
    <mergeCell ref="AV2:BK2"/>
    <mergeCell ref="BM2:CB2"/>
    <mergeCell ref="CC2:CF2"/>
    <mergeCell ref="CG2:CH2"/>
    <mergeCell ref="CK2:CL2"/>
    <mergeCell ref="B3:C3"/>
    <mergeCell ref="D3:F3"/>
    <mergeCell ref="G3:J3"/>
    <mergeCell ref="K3:M3"/>
    <mergeCell ref="N3:O3"/>
    <mergeCell ref="P3:AA3"/>
    <mergeCell ref="AB3:AC3"/>
    <mergeCell ref="AD3:AK3"/>
    <mergeCell ref="AL3:AN3"/>
    <mergeCell ref="AO3:AQ3"/>
    <mergeCell ref="AR3:AT3"/>
    <mergeCell ref="AV3:BC3"/>
    <mergeCell ref="BD3:BK3"/>
    <mergeCell ref="BM3:BT3"/>
    <mergeCell ref="BU3:CB3"/>
    <mergeCell ref="B4:C8"/>
    <mergeCell ref="D4:F7"/>
    <mergeCell ref="G4:J7"/>
    <mergeCell ref="K4:M4"/>
    <mergeCell ref="N4:O7"/>
    <mergeCell ref="P4:AA4"/>
    <mergeCell ref="AB4:AC4"/>
    <mergeCell ref="AD4:AI4"/>
    <mergeCell ref="AJ4:AK4"/>
    <mergeCell ref="AL4:AN7"/>
    <mergeCell ref="AO4:AQ7"/>
    <mergeCell ref="AR4:AT7"/>
    <mergeCell ref="AV4:AW4"/>
    <mergeCell ref="AX4:BC4"/>
    <mergeCell ref="BD4:BE4"/>
    <mergeCell ref="BF4:BK4"/>
    <mergeCell ref="BM4:BN4"/>
    <mergeCell ref="BO4:BT4"/>
    <mergeCell ref="BU4:BV4"/>
    <mergeCell ref="BW4:CB4"/>
    <mergeCell ref="K5:M7"/>
    <mergeCell ref="P5:AA5"/>
    <mergeCell ref="AB5:AC5"/>
    <mergeCell ref="AD5:AE5"/>
    <mergeCell ref="AF5:AI5"/>
    <mergeCell ref="AJ5:AK5"/>
    <mergeCell ref="AV5:AW5"/>
    <mergeCell ref="AX5:BC5"/>
    <mergeCell ref="BD5:BE5"/>
    <mergeCell ref="BF5:BK5"/>
    <mergeCell ref="BM5:BN5"/>
    <mergeCell ref="BO5:BT5"/>
    <mergeCell ref="BU5:BV5"/>
    <mergeCell ref="BW5:CB5"/>
    <mergeCell ref="P6:AA6"/>
    <mergeCell ref="AB6:AC6"/>
    <mergeCell ref="AD6:AE6"/>
    <mergeCell ref="AF6:AI6"/>
    <mergeCell ref="AJ6:AK6"/>
    <mergeCell ref="P7:AA7"/>
    <mergeCell ref="AB7:AC7"/>
    <mergeCell ref="AD7:AE7"/>
    <mergeCell ref="AF7:AI7"/>
    <mergeCell ref="AJ7:AK7"/>
    <mergeCell ref="AV7:AY7"/>
    <mergeCell ref="AZ7:BC7"/>
    <mergeCell ref="BD7:BH7"/>
    <mergeCell ref="BI7:BM7"/>
    <mergeCell ref="BN7:BQ7"/>
    <mergeCell ref="BR7:BU7"/>
    <mergeCell ref="P8:AA8"/>
    <mergeCell ref="AB8:AC8"/>
    <mergeCell ref="AD8:AE8"/>
    <mergeCell ref="AF8:AI8"/>
    <mergeCell ref="AJ8:AK8"/>
    <mergeCell ref="AV8:AY10"/>
    <mergeCell ref="AZ8:BB10"/>
    <mergeCell ref="BD8:BG10"/>
    <mergeCell ref="BI8:BL10"/>
    <mergeCell ref="BN8:BP10"/>
    <mergeCell ref="BR8:BT10"/>
    <mergeCell ref="B9:C13"/>
    <mergeCell ref="D9:F12"/>
    <mergeCell ref="G9:J12"/>
    <mergeCell ref="K9:M9"/>
    <mergeCell ref="N9:O12"/>
    <mergeCell ref="P9:AA9"/>
    <mergeCell ref="AB9:AC9"/>
    <mergeCell ref="AD9:AI9"/>
    <mergeCell ref="AJ9:AK9"/>
    <mergeCell ref="AL9:AN12"/>
    <mergeCell ref="AO9:AQ12"/>
    <mergeCell ref="AR9:AT12"/>
    <mergeCell ref="L10:M10"/>
    <mergeCell ref="P10:AA10"/>
    <mergeCell ref="AB10:AC10"/>
    <mergeCell ref="AD10:AE10"/>
    <mergeCell ref="AF10:AI10"/>
    <mergeCell ref="AJ10:AK10"/>
    <mergeCell ref="L11:M11"/>
    <mergeCell ref="P11:AA11"/>
    <mergeCell ref="AB11:AC11"/>
    <mergeCell ref="AD11:AE11"/>
    <mergeCell ref="AF11:AI11"/>
    <mergeCell ref="AJ11:AK11"/>
    <mergeCell ref="AV11:AY13"/>
    <mergeCell ref="AZ11:BB13"/>
    <mergeCell ref="BD11:BG13"/>
    <mergeCell ref="BI11:BL13"/>
    <mergeCell ref="BN11:BP13"/>
    <mergeCell ref="BR11:BT13"/>
    <mergeCell ref="L12:M12"/>
    <mergeCell ref="P12:AA12"/>
    <mergeCell ref="AB12:AC12"/>
    <mergeCell ref="AD12:AE12"/>
    <mergeCell ref="AF12:AI12"/>
    <mergeCell ref="AJ12:AK12"/>
    <mergeCell ref="K13:L13"/>
    <mergeCell ref="P13:AA13"/>
    <mergeCell ref="AB13:AC13"/>
    <mergeCell ref="AD13:AE13"/>
    <mergeCell ref="AF13:AI13"/>
    <mergeCell ref="AJ13:AK13"/>
    <mergeCell ref="B14:C14"/>
    <mergeCell ref="D14:E14"/>
    <mergeCell ref="G14:I14"/>
    <mergeCell ref="K14:M14"/>
    <mergeCell ref="N14:O14"/>
    <mergeCell ref="P14:S14"/>
    <mergeCell ref="U14:V14"/>
    <mergeCell ref="W14:Z14"/>
    <mergeCell ref="AB14:AE14"/>
    <mergeCell ref="AF14:AI14"/>
    <mergeCell ref="AJ14:AL14"/>
    <mergeCell ref="AM14:AN14"/>
    <mergeCell ref="AP14:AQ14"/>
    <mergeCell ref="AR14:AS14"/>
    <mergeCell ref="AV14:AY16"/>
    <mergeCell ref="AZ14:BB16"/>
    <mergeCell ref="BD14:BG16"/>
    <mergeCell ref="BI14:BL16"/>
    <mergeCell ref="BN14:BP16"/>
    <mergeCell ref="BR14:BT16"/>
    <mergeCell ref="B15:E15"/>
    <mergeCell ref="F15:AG15"/>
    <mergeCell ref="AH15:AK15"/>
    <mergeCell ref="AL15:AO15"/>
    <mergeCell ref="AP15:AT15"/>
    <mergeCell ref="F16:AG16"/>
    <mergeCell ref="AH16:AK16"/>
    <mergeCell ref="AL16:AO16"/>
    <mergeCell ref="AP16:AT16"/>
    <mergeCell ref="B17:E17"/>
    <mergeCell ref="F17:AG17"/>
    <mergeCell ref="AH17:AK17"/>
    <mergeCell ref="AL17:AO17"/>
    <mergeCell ref="AP17:AT17"/>
    <mergeCell ref="AV17:AY19"/>
    <mergeCell ref="AZ17:BB19"/>
    <mergeCell ref="BD17:BG19"/>
    <mergeCell ref="BI17:BL19"/>
    <mergeCell ref="BN17:BP19"/>
    <mergeCell ref="BR17:BT19"/>
    <mergeCell ref="F18:AG18"/>
    <mergeCell ref="AH18:AK18"/>
    <mergeCell ref="AL18:AO18"/>
    <mergeCell ref="AP18:AT18"/>
    <mergeCell ref="K19:P19"/>
    <mergeCell ref="Q19:S19"/>
    <mergeCell ref="T19:U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T19"/>
    <mergeCell ref="AP20:AQ20"/>
    <mergeCell ref="AR20:AT20"/>
    <mergeCell ref="BR20:BS20"/>
    <mergeCell ref="BW20:BX20"/>
    <mergeCell ref="CE20:CF20"/>
    <mergeCell ref="CJ20:CK20"/>
    <mergeCell ref="B21:C22"/>
    <mergeCell ref="D21:E22"/>
    <mergeCell ref="F21:H22"/>
    <mergeCell ref="I21:K22"/>
    <mergeCell ref="L21:N22"/>
    <mergeCell ref="O21:O22"/>
    <mergeCell ref="P21:P22"/>
    <mergeCell ref="Q21:X21"/>
    <mergeCell ref="Y21:AF21"/>
    <mergeCell ref="AG21:AN21"/>
    <mergeCell ref="AO21:AQ22"/>
    <mergeCell ref="AR21:AT22"/>
    <mergeCell ref="AV21:AW21"/>
    <mergeCell ref="AX21:AZ21"/>
    <mergeCell ref="BA21:BD21"/>
    <mergeCell ref="BE21:BG21"/>
    <mergeCell ref="BH21:BI21"/>
    <mergeCell ref="BJ21:BW21"/>
    <mergeCell ref="BX21:CE21"/>
    <mergeCell ref="CF21:CH21"/>
    <mergeCell ref="CI21:CK21"/>
    <mergeCell ref="CL21:CN21"/>
    <mergeCell ref="AV22:AW26"/>
    <mergeCell ref="AX22:AZ25"/>
    <mergeCell ref="BA22:BD25"/>
    <mergeCell ref="BE22:BG22"/>
    <mergeCell ref="BH22:BI25"/>
    <mergeCell ref="BJ22:BW22"/>
    <mergeCell ref="BX22:CC22"/>
    <mergeCell ref="CD22:CE22"/>
    <mergeCell ref="CF22:CH25"/>
    <mergeCell ref="CI22:CK25"/>
    <mergeCell ref="CL22:CN25"/>
    <mergeCell ref="B23:C27"/>
    <mergeCell ref="D23:E27"/>
    <mergeCell ref="F23:H27"/>
    <mergeCell ref="I23:K27"/>
    <mergeCell ref="L23:N23"/>
    <mergeCell ref="O23:O27"/>
    <mergeCell ref="P23:P27"/>
    <mergeCell ref="AO23:AQ27"/>
    <mergeCell ref="AR23:AT27"/>
    <mergeCell ref="BF23:BG23"/>
    <mergeCell ref="BJ23:BW23"/>
    <mergeCell ref="BX23:BY23"/>
    <mergeCell ref="BZ23:CC23"/>
    <mergeCell ref="CD23:CE23"/>
    <mergeCell ref="L24:N27"/>
    <mergeCell ref="BF24:BG24"/>
    <mergeCell ref="BJ24:BW24"/>
    <mergeCell ref="BX24:BY24"/>
    <mergeCell ref="BZ24:CC24"/>
    <mergeCell ref="CD24:CE24"/>
    <mergeCell ref="BF25:BG25"/>
    <mergeCell ref="BJ25:BW25"/>
    <mergeCell ref="BX25:BY25"/>
    <mergeCell ref="BZ25:CC25"/>
    <mergeCell ref="CD25:CE25"/>
    <mergeCell ref="BE26:BF26"/>
    <mergeCell ref="BJ26:BW26"/>
    <mergeCell ref="BX26:BY26"/>
    <mergeCell ref="BZ26:CC26"/>
    <mergeCell ref="CD26:CE26"/>
    <mergeCell ref="AV27:AW27"/>
    <mergeCell ref="AX27:AZ27"/>
    <mergeCell ref="BA27:BD27"/>
    <mergeCell ref="BF27:BG27"/>
    <mergeCell ref="BH27:BK27"/>
    <mergeCell ref="BM27:BP27"/>
    <mergeCell ref="BQ27:BV27"/>
    <mergeCell ref="BX27:CC27"/>
    <mergeCell ref="CD27:CE27"/>
    <mergeCell ref="CF27:CG27"/>
    <mergeCell ref="CH27:CI27"/>
    <mergeCell ref="CJ27:CK27"/>
    <mergeCell ref="CL27:CM27"/>
    <mergeCell ref="AV28:BW28"/>
    <mergeCell ref="BX28:BY28"/>
    <mergeCell ref="BZ28:CC28"/>
    <mergeCell ref="CD28:CE28"/>
    <mergeCell ref="CF28:CI28"/>
    <mergeCell ref="CJ28:CN28"/>
    <mergeCell ref="B29:C33"/>
    <mergeCell ref="D29:E33"/>
    <mergeCell ref="F29:H33"/>
    <mergeCell ref="I29:K33"/>
    <mergeCell ref="L29:N29"/>
    <mergeCell ref="O29:O33"/>
    <mergeCell ref="P29:P33"/>
    <mergeCell ref="AO29:AQ33"/>
    <mergeCell ref="AR29:AT33"/>
    <mergeCell ref="AV29:BW29"/>
    <mergeCell ref="BX29:BY29"/>
    <mergeCell ref="BZ29:CC29"/>
    <mergeCell ref="CD29:CE29"/>
    <mergeCell ref="CF29:CI29"/>
    <mergeCell ref="CJ29:CN29"/>
    <mergeCell ref="L30:N33"/>
    <mergeCell ref="AV30:BW30"/>
    <mergeCell ref="BX30:BY30"/>
    <mergeCell ref="BZ30:CC30"/>
    <mergeCell ref="CD30:CE30"/>
    <mergeCell ref="CF30:CI30"/>
    <mergeCell ref="CJ30:CN30"/>
    <mergeCell ref="AV31:BA31"/>
    <mergeCell ref="BB31:BD31"/>
    <mergeCell ref="BE31:BF31"/>
    <mergeCell ref="BG31:BW31"/>
    <mergeCell ref="BX31:BY31"/>
    <mergeCell ref="BZ31:CC31"/>
    <mergeCell ref="CD31:CE31"/>
    <mergeCell ref="CF31:CI31"/>
    <mergeCell ref="CJ31:CN31"/>
    <mergeCell ref="AV33:AW34"/>
    <mergeCell ref="AX33:AY34"/>
    <mergeCell ref="AZ33:BB34"/>
    <mergeCell ref="BC33:BE34"/>
    <mergeCell ref="BF33:BH34"/>
    <mergeCell ref="BI33:BI34"/>
    <mergeCell ref="BJ33:BJ34"/>
    <mergeCell ref="BK33:BR33"/>
    <mergeCell ref="BS33:BZ33"/>
    <mergeCell ref="CA33:CH33"/>
    <mergeCell ref="CI33:CK34"/>
    <mergeCell ref="CL33:CN34"/>
    <mergeCell ref="B35:C39"/>
    <mergeCell ref="D35:E39"/>
    <mergeCell ref="F35:H39"/>
    <mergeCell ref="I35:K39"/>
    <mergeCell ref="L35:N35"/>
    <mergeCell ref="O35:O39"/>
    <mergeCell ref="P35:P39"/>
    <mergeCell ref="AO35:AQ39"/>
    <mergeCell ref="AR35:AT39"/>
    <mergeCell ref="AV35:AW39"/>
    <mergeCell ref="AX35:AY39"/>
    <mergeCell ref="AZ35:BB39"/>
    <mergeCell ref="BC35:BE39"/>
    <mergeCell ref="BF35:BH35"/>
    <mergeCell ref="BI35:BI39"/>
    <mergeCell ref="BJ35:BJ39"/>
    <mergeCell ref="CI35:CK39"/>
    <mergeCell ref="CL35:CN39"/>
    <mergeCell ref="L36:N39"/>
    <mergeCell ref="BF36:BH39"/>
    <mergeCell ref="BK40:BM40"/>
    <mergeCell ref="BN40:BP40"/>
    <mergeCell ref="BQ40:BR40"/>
    <mergeCell ref="BS40:BU40"/>
    <mergeCell ref="BV40:BX40"/>
    <mergeCell ref="BY40:BZ40"/>
    <mergeCell ref="CA40:CC40"/>
    <mergeCell ref="CD40:CF40"/>
    <mergeCell ref="CG40:CH40"/>
    <mergeCell ref="B41:C41"/>
    <mergeCell ref="D41:E41"/>
    <mergeCell ref="F41:H41"/>
    <mergeCell ref="I41:K41"/>
    <mergeCell ref="L41:O41"/>
    <mergeCell ref="P41:S41"/>
    <mergeCell ref="T41:Z41"/>
    <mergeCell ref="AB41:AC41"/>
    <mergeCell ref="AD41:AH41"/>
    <mergeCell ref="AJ41:AM41"/>
    <mergeCell ref="AN41:AS41"/>
    <mergeCell ref="AV41:AW45"/>
    <mergeCell ref="AX41:AY45"/>
    <mergeCell ref="AZ41:BB45"/>
    <mergeCell ref="BC41:BE45"/>
    <mergeCell ref="BF41:BH41"/>
    <mergeCell ref="BI41:BI45"/>
    <mergeCell ref="BJ41:BJ45"/>
    <mergeCell ref="CI41:CK45"/>
    <mergeCell ref="CL41:CN45"/>
    <mergeCell ref="B42:D42"/>
    <mergeCell ref="E42:I42"/>
    <mergeCell ref="J42:N42"/>
    <mergeCell ref="O42:T42"/>
    <mergeCell ref="U42:X42"/>
    <mergeCell ref="Y42:AA42"/>
    <mergeCell ref="AB42:AD42"/>
    <mergeCell ref="AE42:AG42"/>
    <mergeCell ref="AH42:AJ42"/>
    <mergeCell ref="AK42:AM42"/>
    <mergeCell ref="AN42:AS42"/>
    <mergeCell ref="BF42:BG43"/>
    <mergeCell ref="BH42:BH43"/>
    <mergeCell ref="B43:D44"/>
    <mergeCell ref="E43:I44"/>
    <mergeCell ref="J43:N44"/>
    <mergeCell ref="O43:T44"/>
    <mergeCell ref="U43:X48"/>
    <mergeCell ref="Y43:AA44"/>
    <mergeCell ref="AB43:AD44"/>
    <mergeCell ref="AE43:AG44"/>
    <mergeCell ref="AH43:AJ44"/>
    <mergeCell ref="AK43:AM44"/>
    <mergeCell ref="AN43:AS44"/>
    <mergeCell ref="BF44:BH44"/>
    <mergeCell ref="B45:D46"/>
    <mergeCell ref="E45:I46"/>
    <mergeCell ref="J45:N46"/>
    <mergeCell ref="O45:T46"/>
    <mergeCell ref="Y45:AA46"/>
    <mergeCell ref="AB45:AD46"/>
    <mergeCell ref="AE45:AG46"/>
    <mergeCell ref="AH45:AJ46"/>
    <mergeCell ref="AK45:AM46"/>
    <mergeCell ref="BF45:BG46"/>
    <mergeCell ref="BH45:BH46"/>
    <mergeCell ref="BK46:BM46"/>
    <mergeCell ref="BN46:BP46"/>
    <mergeCell ref="BQ46:BR46"/>
    <mergeCell ref="BS46:BU46"/>
    <mergeCell ref="BV46:BX46"/>
    <mergeCell ref="BY46:BZ46"/>
    <mergeCell ref="CA46:CC46"/>
    <mergeCell ref="CD46:CF46"/>
    <mergeCell ref="CG46:CH46"/>
    <mergeCell ref="B47:D48"/>
    <mergeCell ref="E47:I48"/>
    <mergeCell ref="J47:N48"/>
    <mergeCell ref="O47:T48"/>
    <mergeCell ref="Y47:AA48"/>
    <mergeCell ref="AB47:AD48"/>
    <mergeCell ref="AE47:AG48"/>
    <mergeCell ref="AH47:AJ48"/>
    <mergeCell ref="AK47:AM48"/>
    <mergeCell ref="AX47:AY47"/>
    <mergeCell ref="AZ47:BB47"/>
    <mergeCell ref="BC47:BE47"/>
    <mergeCell ref="BF47:BH47"/>
    <mergeCell ref="BI47:BJ47"/>
    <mergeCell ref="BK47:BM47"/>
    <mergeCell ref="BO47:BP47"/>
    <mergeCell ref="BQ47:BS47"/>
    <mergeCell ref="BU47:BW47"/>
    <mergeCell ref="BX47:BZ47"/>
    <mergeCell ref="CB47:CC47"/>
    <mergeCell ref="CD47:CF47"/>
    <mergeCell ref="CH47:CK47"/>
    <mergeCell ref="CL47:CN47"/>
    <mergeCell ref="AV48:AX48"/>
    <mergeCell ref="AY48:CG48"/>
    <mergeCell ref="CH48:CK48"/>
    <mergeCell ref="CL48:CN48"/>
    <mergeCell ref="B49:D50"/>
    <mergeCell ref="E49:I50"/>
    <mergeCell ref="J49:N50"/>
    <mergeCell ref="O49:T50"/>
    <mergeCell ref="Y49:AA49"/>
    <mergeCell ref="AB49:AD49"/>
    <mergeCell ref="AE49:AG49"/>
    <mergeCell ref="AV49:CN49"/>
    <mergeCell ref="AV50:CD50"/>
    <mergeCell ref="CE50:CJ50"/>
    <mergeCell ref="CK50:CL50"/>
    <mergeCell ref="CM50:CN50"/>
    <mergeCell ref="AV51:AX51"/>
    <mergeCell ref="AY51:BC51"/>
    <mergeCell ref="BD51:BH51"/>
    <mergeCell ref="BI51:BN51"/>
    <mergeCell ref="BO51:BR51"/>
    <mergeCell ref="BS51:BU51"/>
    <mergeCell ref="BV51:BX51"/>
    <mergeCell ref="BY51:CA51"/>
    <mergeCell ref="CB51:CD51"/>
    <mergeCell ref="CE51:CG51"/>
    <mergeCell ref="CH51:CJ51"/>
    <mergeCell ref="CK51:CM51"/>
    <mergeCell ref="AV52:AX53"/>
    <mergeCell ref="AY52:BB53"/>
    <mergeCell ref="BC52:BC53"/>
    <mergeCell ref="BD52:BH54"/>
    <mergeCell ref="BI52:BN54"/>
    <mergeCell ref="BO52:BR56"/>
    <mergeCell ref="BS52:BU53"/>
    <mergeCell ref="BV52:BX53"/>
    <mergeCell ref="BY52:CA53"/>
    <mergeCell ref="CB52:CD53"/>
    <mergeCell ref="CE52:CG53"/>
    <mergeCell ref="CH52:CI53"/>
    <mergeCell ref="CJ52:CJ53"/>
    <mergeCell ref="CK52:CL53"/>
    <mergeCell ref="CM52:CM53"/>
    <mergeCell ref="BS54:BU54"/>
    <mergeCell ref="BV54:BX54"/>
    <mergeCell ref="BY54:CA54"/>
    <mergeCell ref="CH54:CM54"/>
    <mergeCell ref="AV55:AX56"/>
    <mergeCell ref="AY55:BB56"/>
    <mergeCell ref="BC55:BC56"/>
    <mergeCell ref="BD55:BH57"/>
    <mergeCell ref="BI55:BN57"/>
    <mergeCell ref="BS55:BU56"/>
    <mergeCell ref="BV55:BX56"/>
    <mergeCell ref="BY55:CA56"/>
    <mergeCell ref="CB55:CD56"/>
    <mergeCell ref="CE55:CG56"/>
    <mergeCell ref="CH55:CM56"/>
    <mergeCell ref="B57:E57"/>
    <mergeCell ref="F57:I57"/>
    <mergeCell ref="J57:M57"/>
    <mergeCell ref="N57:AT57"/>
    <mergeCell ref="BO57:BR57"/>
    <mergeCell ref="BS57:BU57"/>
    <mergeCell ref="BV57:BX57"/>
    <mergeCell ref="BY57:CA57"/>
    <mergeCell ref="B58:E62"/>
    <mergeCell ref="F58:I62"/>
    <mergeCell ref="J58:M62"/>
    <mergeCell ref="N58:AC58"/>
    <mergeCell ref="AD58:AT58"/>
    <mergeCell ref="AV58:AX59"/>
    <mergeCell ref="AY58:BB59"/>
    <mergeCell ref="BC58:BC59"/>
    <mergeCell ref="BD58:BH59"/>
    <mergeCell ref="BI58:BN59"/>
    <mergeCell ref="BO58:CM58"/>
    <mergeCell ref="N59:T59"/>
    <mergeCell ref="V59:AB59"/>
    <mergeCell ref="AD59:AK59"/>
    <mergeCell ref="AM59:AS59"/>
    <mergeCell ref="BO59:CM59"/>
    <mergeCell ref="N60:T60"/>
    <mergeCell ref="V60:AB60"/>
    <mergeCell ref="AD60:AK60"/>
    <mergeCell ref="AM60:AS60"/>
    <mergeCell ref="AV60:AY60"/>
    <mergeCell ref="AZ60:CM60"/>
    <mergeCell ref="N61:T61"/>
    <mergeCell ref="V61:AB61"/>
    <mergeCell ref="AD61:AK61"/>
    <mergeCell ref="AM61:AS61"/>
    <mergeCell ref="AV61:AY61"/>
    <mergeCell ref="AZ61:CM61"/>
    <mergeCell ref="N62:T62"/>
    <mergeCell ref="V62:AB62"/>
    <mergeCell ref="AD62:AK62"/>
    <mergeCell ref="AM62:AS62"/>
    <mergeCell ref="AV62:AY62"/>
    <mergeCell ref="AZ62:CM62"/>
    <mergeCell ref="B63:E63"/>
    <mergeCell ref="F63:I63"/>
    <mergeCell ref="N63:T63"/>
    <mergeCell ref="V63:AB63"/>
    <mergeCell ref="AD63:AK63"/>
    <mergeCell ref="AM63:AS63"/>
    <mergeCell ref="B64:F64"/>
    <mergeCell ref="G64:J64"/>
    <mergeCell ref="K64:O64"/>
    <mergeCell ref="P64:S64"/>
    <mergeCell ref="T64:W64"/>
    <mergeCell ref="X64:AJ64"/>
    <mergeCell ref="AK64:AT64"/>
    <mergeCell ref="AV64:AY64"/>
    <mergeCell ref="AZ64:BC64"/>
    <mergeCell ref="BD64:BG64"/>
    <mergeCell ref="BH64:CN64"/>
    <mergeCell ref="B65:F66"/>
    <mergeCell ref="G65:I66"/>
    <mergeCell ref="J65:J66"/>
    <mergeCell ref="K65:N66"/>
    <mergeCell ref="O65:O66"/>
    <mergeCell ref="P65:S69"/>
    <mergeCell ref="T65:W69"/>
    <mergeCell ref="X65:X67"/>
    <mergeCell ref="Y65:AB67"/>
    <mergeCell ref="AC65:AC67"/>
    <mergeCell ref="AD65:AD67"/>
    <mergeCell ref="AE65:AI67"/>
    <mergeCell ref="AJ65:AJ67"/>
    <mergeCell ref="AK65:AO65"/>
    <mergeCell ref="AP65:AT65"/>
    <mergeCell ref="AV65:AY69"/>
    <mergeCell ref="AZ65:BC69"/>
    <mergeCell ref="BD65:BG69"/>
    <mergeCell ref="BH65:BW65"/>
    <mergeCell ref="BX65:CN65"/>
    <mergeCell ref="AK66:AO67"/>
    <mergeCell ref="AP66:AT67"/>
    <mergeCell ref="BH66:BN66"/>
    <mergeCell ref="BP66:BV66"/>
    <mergeCell ref="BX66:CE66"/>
    <mergeCell ref="CG66:CM66"/>
    <mergeCell ref="B67:F68"/>
    <mergeCell ref="G67:I68"/>
    <mergeCell ref="J67:J68"/>
    <mergeCell ref="K67:N68"/>
    <mergeCell ref="O67:O68"/>
    <mergeCell ref="BH67:BN67"/>
    <mergeCell ref="BP67:BV67"/>
    <mergeCell ref="BX67:CE67"/>
    <mergeCell ref="CG67:CM67"/>
    <mergeCell ref="X68:X70"/>
    <mergeCell ref="Y68:AB70"/>
    <mergeCell ref="AC68:AC70"/>
    <mergeCell ref="AD68:AD70"/>
    <mergeCell ref="AE68:AI70"/>
    <mergeCell ref="AJ68:AJ70"/>
    <mergeCell ref="AK68:AO68"/>
    <mergeCell ref="AP68:AT68"/>
    <mergeCell ref="BH68:BN68"/>
    <mergeCell ref="BP68:BV68"/>
    <mergeCell ref="BX68:CE68"/>
    <mergeCell ref="CG68:CM68"/>
    <mergeCell ref="B69:F70"/>
    <mergeCell ref="G69:I70"/>
    <mergeCell ref="K69:O70"/>
    <mergeCell ref="AK69:AO70"/>
    <mergeCell ref="AP69:AT70"/>
    <mergeCell ref="BH69:BN69"/>
    <mergeCell ref="BP69:BV69"/>
    <mergeCell ref="BX69:CE69"/>
    <mergeCell ref="CG69:CM69"/>
    <mergeCell ref="AV70:AY70"/>
    <mergeCell ref="AZ70:BC70"/>
    <mergeCell ref="BH70:BN70"/>
    <mergeCell ref="BP70:BV70"/>
    <mergeCell ref="BX70:CE70"/>
    <mergeCell ref="CG70:CM70"/>
    <mergeCell ref="AV71:AZ71"/>
    <mergeCell ref="BA71:BD71"/>
    <mergeCell ref="BE71:BI71"/>
    <mergeCell ref="BJ71:BM71"/>
    <mergeCell ref="BN71:BQ71"/>
    <mergeCell ref="BR71:CD71"/>
    <mergeCell ref="CE71:CN71"/>
    <mergeCell ref="AQ72:AT72"/>
    <mergeCell ref="AV72:AZ72"/>
    <mergeCell ref="BA72:BC72"/>
    <mergeCell ref="BE72:BH72"/>
    <mergeCell ref="BJ72:BL75"/>
    <mergeCell ref="BM72:BM75"/>
    <mergeCell ref="BN72:BP75"/>
    <mergeCell ref="BQ72:BQ75"/>
    <mergeCell ref="BR72:BR73"/>
    <mergeCell ref="BS72:BV73"/>
    <mergeCell ref="BW72:BW73"/>
    <mergeCell ref="BX72:BX73"/>
    <mergeCell ref="BY72:CC73"/>
    <mergeCell ref="CD72:CD73"/>
    <mergeCell ref="CE72:CI72"/>
    <mergeCell ref="CJ72:CN72"/>
    <mergeCell ref="G73:J73"/>
    <mergeCell ref="K73:N73"/>
    <mergeCell ref="S73:AD73"/>
    <mergeCell ref="AE73:AL73"/>
    <mergeCell ref="AM73:AP73"/>
    <mergeCell ref="AQ73:AT73"/>
    <mergeCell ref="AV73:AZ73"/>
    <mergeCell ref="BA73:BC73"/>
    <mergeCell ref="BE73:BH73"/>
    <mergeCell ref="CE73:CI73"/>
    <mergeCell ref="CJ73:CN73"/>
    <mergeCell ref="B74:F74"/>
    <mergeCell ref="G74:J74"/>
    <mergeCell ref="K74:N74"/>
    <mergeCell ref="O74:R74"/>
    <mergeCell ref="S74:V74"/>
    <mergeCell ref="W74:Z74"/>
    <mergeCell ref="AA74:AD74"/>
    <mergeCell ref="AE74:AH74"/>
    <mergeCell ref="AI74:AL74"/>
    <mergeCell ref="AM74:AP74"/>
    <mergeCell ref="AQ74:AT74"/>
    <mergeCell ref="AV74:AZ75"/>
    <mergeCell ref="BA74:BC75"/>
    <mergeCell ref="BD74:BD75"/>
    <mergeCell ref="BE74:BI75"/>
    <mergeCell ref="BR74:BR75"/>
    <mergeCell ref="BS74:BV75"/>
    <mergeCell ref="BW74:BW75"/>
    <mergeCell ref="BX74:BX75"/>
    <mergeCell ref="BY74:CC75"/>
    <mergeCell ref="CD74:CD75"/>
    <mergeCell ref="CE74:CI74"/>
    <mergeCell ref="CJ74:CN74"/>
    <mergeCell ref="B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AM75:AP75"/>
    <mergeCell ref="AQ75:AT75"/>
    <mergeCell ref="CE75:CI75"/>
    <mergeCell ref="CJ75:CN75"/>
    <mergeCell ref="B76:F76"/>
    <mergeCell ref="G76:J76"/>
    <mergeCell ref="K76:N76"/>
    <mergeCell ref="O76:R76"/>
    <mergeCell ref="S76:V76"/>
    <mergeCell ref="W76:Z76"/>
    <mergeCell ref="AA76:AD76"/>
    <mergeCell ref="AE76:AH76"/>
    <mergeCell ref="AI76:AL76"/>
    <mergeCell ref="AM76:AP76"/>
    <mergeCell ref="AQ76:AT76"/>
    <mergeCell ref="AV76:AX76"/>
    <mergeCell ref="BR76:BT76"/>
    <mergeCell ref="B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AM77:AP77"/>
    <mergeCell ref="AQ77:AT77"/>
    <mergeCell ref="AV77:BQ77"/>
    <mergeCell ref="BR77:CN77"/>
    <mergeCell ref="AV78:BQ78"/>
    <mergeCell ref="BR78:CN7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92" man="true" max="65535" min="0"/>
    <brk id="93" man="true" max="65535" min="0"/>
  </col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FF"/>
    <pageSetUpPr fitToPage="false"/>
  </sheetPr>
  <dimension ref="A1:IW10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IH1" activePane="topRight" state="frozen"/>
      <selection pane="topLeft" activeCell="A1" activeCellId="0" sqref="A1"/>
      <selection pane="topRight" activeCell="IM7" activeCellId="0" sqref="IM7"/>
    </sheetView>
  </sheetViews>
  <sheetFormatPr defaultColWidth="12.25" defaultRowHeight="18.75" zeroHeight="false" outlineLevelRow="0" outlineLevelCol="0"/>
  <cols>
    <col collapsed="false" customWidth="true" hidden="false" outlineLevel="0" max="37" min="1" style="1" width="9"/>
    <col collapsed="false" customWidth="true" hidden="false" outlineLevel="0" max="38" min="38" style="207" width="9"/>
    <col collapsed="false" customWidth="true" hidden="false" outlineLevel="0" max="44" min="39" style="1" width="9"/>
    <col collapsed="false" customWidth="true" hidden="false" outlineLevel="0" max="45" min="45" style="207" width="13.5"/>
    <col collapsed="false" customWidth="true" hidden="false" outlineLevel="0" max="52" min="46" style="1" width="9"/>
    <col collapsed="false" customWidth="true" hidden="false" outlineLevel="0" max="54" min="53" style="207" width="9"/>
    <col collapsed="false" customWidth="true" hidden="false" outlineLevel="0" max="68" min="55" style="1" width="9"/>
    <col collapsed="false" customWidth="true" hidden="false" outlineLevel="0" max="70" min="69" style="207" width="9"/>
    <col collapsed="false" customWidth="true" hidden="false" outlineLevel="0" max="72" min="71" style="1" width="9"/>
    <col collapsed="false" customWidth="true" hidden="false" outlineLevel="0" max="73" min="73" style="30" width="9"/>
    <col collapsed="false" customWidth="true" hidden="false" outlineLevel="0" max="74" min="74" style="1" width="9"/>
    <col collapsed="false" customWidth="true" hidden="false" outlineLevel="0" max="75" min="75" style="496" width="9"/>
    <col collapsed="false" customWidth="true" hidden="false" outlineLevel="0" max="76" min="76" style="1" width="9"/>
    <col collapsed="false" customWidth="true" hidden="false" outlineLevel="0" max="77" min="77" style="497" width="9"/>
    <col collapsed="false" customWidth="true" hidden="false" outlineLevel="0" max="78" min="78" style="1" width="9"/>
    <col collapsed="false" customWidth="true" hidden="false" outlineLevel="0" max="79" min="79" style="207" width="9.5"/>
    <col collapsed="false" customWidth="true" hidden="false" outlineLevel="0" max="84" min="80" style="207" width="9"/>
    <col collapsed="false" customWidth="true" hidden="false" outlineLevel="0" max="85" min="85" style="207" width="9.5"/>
    <col collapsed="false" customWidth="true" hidden="false" outlineLevel="0" max="87" min="86" style="207" width="9"/>
    <col collapsed="false" customWidth="true" hidden="false" outlineLevel="0" max="124" min="88" style="1" width="9"/>
    <col collapsed="false" customWidth="true" hidden="false" outlineLevel="0" max="125" min="125" style="207" width="9"/>
    <col collapsed="false" customWidth="true" hidden="false" outlineLevel="0" max="231" min="126" style="1" width="9"/>
    <col collapsed="false" customWidth="true" hidden="false" outlineLevel="0" max="233" min="232" style="207" width="9"/>
    <col collapsed="false" customWidth="true" hidden="false" outlineLevel="0" max="236" min="234" style="207" width="17.25"/>
    <col collapsed="false" customWidth="true" hidden="false" outlineLevel="0" max="238" min="237" style="207" width="13"/>
    <col collapsed="false" customWidth="true" hidden="false" outlineLevel="0" max="239" min="239" style="1" width="12.13"/>
    <col collapsed="false" customWidth="true" hidden="false" outlineLevel="0" max="240" min="240" style="1" width="8.38"/>
    <col collapsed="false" customWidth="true" hidden="false" outlineLevel="0" max="241" min="241" style="1" width="16.13"/>
    <col collapsed="false" customWidth="true" hidden="false" outlineLevel="0" max="242" min="242" style="1" width="16.25"/>
    <col collapsed="false" customWidth="true" hidden="false" outlineLevel="0" max="243" min="243" style="1" width="16.13"/>
    <col collapsed="false" customWidth="true" hidden="false" outlineLevel="0" max="244" min="244" style="1" width="16.25"/>
    <col collapsed="false" customWidth="true" hidden="false" outlineLevel="0" max="245" min="245" style="1" width="16.13"/>
    <col collapsed="false" customWidth="true" hidden="false" outlineLevel="0" max="246" min="246" style="1" width="16.25"/>
    <col collapsed="false" customWidth="false" hidden="false" outlineLevel="0" max="247" min="247" style="1" width="12.25"/>
    <col collapsed="false" customWidth="true" hidden="false" outlineLevel="0" max="248" min="248" style="1" width="12.13"/>
    <col collapsed="false" customWidth="false" hidden="false" outlineLevel="0" max="249" min="249" style="1" width="12.25"/>
    <col collapsed="false" customWidth="true" hidden="false" outlineLevel="0" max="252" min="250" style="207" width="17.25"/>
    <col collapsed="false" customWidth="true" hidden="false" outlineLevel="0" max="254" min="253" style="207" width="13"/>
    <col collapsed="false" customWidth="true" hidden="false" outlineLevel="0" max="255" min="255" style="207" width="12.13"/>
    <col collapsed="false" customWidth="false" hidden="false" outlineLevel="0" max="257" min="256" style="207" width="12.25"/>
  </cols>
  <sheetData>
    <row r="1" customFormat="false" ht="18.75" hidden="false" customHeight="false" outlineLevel="0" collapsed="false">
      <c r="I1" s="498"/>
      <c r="U1" s="498"/>
      <c r="AB1" s="498"/>
      <c r="AK1" s="498"/>
      <c r="AR1" s="498"/>
      <c r="BR1" s="498"/>
      <c r="BT1" s="207"/>
      <c r="BV1" s="207"/>
      <c r="BX1" s="207"/>
      <c r="BZ1" s="498"/>
      <c r="CQ1" s="498"/>
      <c r="CS1" s="207" t="s">
        <v>1210</v>
      </c>
      <c r="CT1" s="207" t="s">
        <v>1210</v>
      </c>
      <c r="CU1" s="207" t="s">
        <v>1210</v>
      </c>
      <c r="CV1" s="207" t="s">
        <v>1210</v>
      </c>
      <c r="CW1" s="207" t="s">
        <v>1210</v>
      </c>
      <c r="CX1" s="207" t="s">
        <v>1210</v>
      </c>
      <c r="CY1" s="207" t="s">
        <v>1210</v>
      </c>
      <c r="DD1" s="207" t="s">
        <v>1210</v>
      </c>
      <c r="DF1" s="207" t="s">
        <v>1210</v>
      </c>
      <c r="HX1" s="207" t="s">
        <v>1210</v>
      </c>
      <c r="HY1" s="207" t="s">
        <v>1210</v>
      </c>
    </row>
    <row r="2" customFormat="false" ht="18.75" hidden="false" customHeight="false" outlineLevel="0" collapsed="false">
      <c r="B2" s="499" t="s">
        <v>1211</v>
      </c>
      <c r="I2" s="498"/>
      <c r="U2" s="498"/>
      <c r="AB2" s="498"/>
      <c r="AK2" s="498"/>
      <c r="AR2" s="498"/>
      <c r="BR2" s="498"/>
      <c r="BT2" s="207"/>
      <c r="BU2" s="500"/>
      <c r="BV2" s="207"/>
      <c r="BW2" s="501"/>
      <c r="BX2" s="207"/>
      <c r="BY2" s="502"/>
      <c r="BZ2" s="498"/>
      <c r="CQ2" s="498"/>
      <c r="DE2" s="503" t="n">
        <v>600</v>
      </c>
      <c r="DG2" s="503" t="n">
        <v>600</v>
      </c>
    </row>
    <row r="3" s="504" customFormat="true" ht="15" hidden="false" customHeight="true" outlineLevel="0" collapsed="false">
      <c r="B3" s="504" t="n">
        <v>1</v>
      </c>
      <c r="C3" s="504" t="n">
        <v>2</v>
      </c>
      <c r="D3" s="504" t="n">
        <v>3</v>
      </c>
      <c r="E3" s="504" t="n">
        <v>4</v>
      </c>
      <c r="F3" s="504" t="n">
        <v>5</v>
      </c>
      <c r="G3" s="504" t="n">
        <v>6</v>
      </c>
      <c r="H3" s="504" t="n">
        <v>7</v>
      </c>
      <c r="I3" s="505" t="n">
        <v>8</v>
      </c>
      <c r="J3" s="504" t="n">
        <v>9</v>
      </c>
      <c r="K3" s="504" t="n">
        <v>10</v>
      </c>
      <c r="L3" s="504" t="n">
        <v>11</v>
      </c>
      <c r="M3" s="504" t="n">
        <v>12</v>
      </c>
      <c r="N3" s="504" t="n">
        <v>13</v>
      </c>
      <c r="O3" s="504" t="n">
        <v>14</v>
      </c>
      <c r="P3" s="504" t="n">
        <v>15</v>
      </c>
      <c r="Q3" s="504" t="n">
        <v>16</v>
      </c>
      <c r="R3" s="504" t="n">
        <v>17</v>
      </c>
      <c r="S3" s="504" t="n">
        <v>18</v>
      </c>
      <c r="T3" s="504" t="n">
        <v>19</v>
      </c>
      <c r="U3" s="504" t="n">
        <v>20</v>
      </c>
      <c r="V3" s="504" t="n">
        <v>21</v>
      </c>
      <c r="W3" s="504" t="n">
        <v>22</v>
      </c>
      <c r="X3" s="504" t="n">
        <v>23</v>
      </c>
      <c r="Y3" s="504" t="n">
        <v>24</v>
      </c>
      <c r="Z3" s="504" t="n">
        <v>25</v>
      </c>
      <c r="AA3" s="504" t="n">
        <v>26</v>
      </c>
      <c r="AB3" s="504" t="n">
        <v>27</v>
      </c>
      <c r="AC3" s="504" t="n">
        <v>28</v>
      </c>
      <c r="AD3" s="504" t="n">
        <v>29</v>
      </c>
      <c r="AE3" s="504" t="n">
        <v>30</v>
      </c>
      <c r="AF3" s="504" t="n">
        <v>31</v>
      </c>
      <c r="AG3" s="504" t="n">
        <v>32</v>
      </c>
      <c r="AH3" s="504" t="n">
        <v>33</v>
      </c>
      <c r="AI3" s="504" t="n">
        <v>34</v>
      </c>
      <c r="AJ3" s="504" t="n">
        <v>35</v>
      </c>
      <c r="AK3" s="504" t="n">
        <v>36</v>
      </c>
      <c r="AL3" s="504" t="n">
        <v>37</v>
      </c>
      <c r="AM3" s="504" t="n">
        <v>38</v>
      </c>
      <c r="AN3" s="504" t="n">
        <v>39</v>
      </c>
      <c r="AO3" s="504" t="n">
        <v>40</v>
      </c>
      <c r="AP3" s="504" t="n">
        <v>41</v>
      </c>
      <c r="AQ3" s="504" t="n">
        <v>42</v>
      </c>
      <c r="AR3" s="504" t="n">
        <v>43</v>
      </c>
      <c r="AS3" s="504" t="n">
        <v>44</v>
      </c>
      <c r="AT3" s="504" t="n">
        <v>45</v>
      </c>
      <c r="AU3" s="504" t="n">
        <v>46</v>
      </c>
      <c r="AV3" s="504" t="n">
        <v>47</v>
      </c>
      <c r="AW3" s="504" t="n">
        <v>48</v>
      </c>
      <c r="AX3" s="504" t="n">
        <v>49</v>
      </c>
      <c r="AY3" s="504" t="n">
        <v>50</v>
      </c>
      <c r="AZ3" s="504" t="n">
        <v>51</v>
      </c>
      <c r="BA3" s="504" t="n">
        <v>52</v>
      </c>
      <c r="BB3" s="504" t="n">
        <v>53</v>
      </c>
      <c r="BC3" s="504" t="n">
        <v>54</v>
      </c>
      <c r="BD3" s="504" t="n">
        <v>55</v>
      </c>
      <c r="BE3" s="504" t="n">
        <v>56</v>
      </c>
      <c r="BF3" s="504" t="n">
        <v>57</v>
      </c>
      <c r="BG3" s="504" t="n">
        <v>58</v>
      </c>
      <c r="BH3" s="504" t="n">
        <v>59</v>
      </c>
      <c r="BI3" s="504" t="n">
        <v>60</v>
      </c>
      <c r="BJ3" s="504" t="n">
        <v>61</v>
      </c>
      <c r="BK3" s="504" t="n">
        <v>62</v>
      </c>
      <c r="BL3" s="504" t="n">
        <v>63</v>
      </c>
      <c r="BM3" s="504" t="n">
        <v>64</v>
      </c>
      <c r="BN3" s="504" t="n">
        <v>65</v>
      </c>
      <c r="BO3" s="504" t="n">
        <v>66</v>
      </c>
      <c r="BP3" s="504" t="n">
        <v>67</v>
      </c>
      <c r="BQ3" s="504" t="n">
        <v>68</v>
      </c>
      <c r="BR3" s="504" t="n">
        <v>69</v>
      </c>
      <c r="BS3" s="504" t="n">
        <v>70</v>
      </c>
      <c r="BT3" s="207" t="n">
        <v>71</v>
      </c>
      <c r="BU3" s="500" t="n">
        <v>72</v>
      </c>
      <c r="BV3" s="207" t="n">
        <v>73</v>
      </c>
      <c r="BW3" s="506" t="n">
        <v>74</v>
      </c>
      <c r="BX3" s="207" t="n">
        <v>75</v>
      </c>
      <c r="BY3" s="506" t="n">
        <v>76</v>
      </c>
      <c r="BZ3" s="207" t="n">
        <v>77</v>
      </c>
      <c r="CA3" s="504" t="n">
        <v>78</v>
      </c>
      <c r="CB3" s="504" t="n">
        <v>79</v>
      </c>
      <c r="CC3" s="504" t="n">
        <v>80</v>
      </c>
      <c r="CD3" s="504" t="n">
        <v>81</v>
      </c>
      <c r="CE3" s="504" t="n">
        <v>82</v>
      </c>
      <c r="CF3" s="504" t="n">
        <v>83</v>
      </c>
      <c r="CG3" s="504" t="n">
        <v>84</v>
      </c>
      <c r="CH3" s="504" t="n">
        <v>85</v>
      </c>
      <c r="CI3" s="504" t="n">
        <v>86</v>
      </c>
      <c r="CJ3" s="504" t="n">
        <v>87</v>
      </c>
      <c r="CK3" s="504" t="n">
        <v>88</v>
      </c>
      <c r="CL3" s="504" t="n">
        <v>89</v>
      </c>
      <c r="CM3" s="504" t="n">
        <v>90</v>
      </c>
      <c r="CN3" s="504" t="n">
        <v>91</v>
      </c>
      <c r="CO3" s="504" t="n">
        <v>92</v>
      </c>
      <c r="CP3" s="504" t="n">
        <v>93</v>
      </c>
      <c r="CQ3" s="504" t="n">
        <v>94</v>
      </c>
      <c r="CR3" s="504" t="n">
        <v>95</v>
      </c>
      <c r="CS3" s="504" t="n">
        <v>96</v>
      </c>
      <c r="CT3" s="504" t="n">
        <v>97</v>
      </c>
      <c r="CU3" s="504" t="n">
        <v>98</v>
      </c>
      <c r="CV3" s="504" t="n">
        <v>99</v>
      </c>
      <c r="CW3" s="504" t="n">
        <v>100</v>
      </c>
      <c r="CX3" s="504" t="n">
        <v>101</v>
      </c>
      <c r="CY3" s="504" t="n">
        <v>102</v>
      </c>
      <c r="CZ3" s="504" t="n">
        <v>103</v>
      </c>
      <c r="DA3" s="504" t="n">
        <v>104</v>
      </c>
      <c r="DB3" s="504" t="n">
        <v>105</v>
      </c>
      <c r="DC3" s="504" t="n">
        <v>106</v>
      </c>
      <c r="DD3" s="504" t="n">
        <v>107</v>
      </c>
      <c r="DE3" s="504" t="n">
        <v>108</v>
      </c>
      <c r="DF3" s="504" t="n">
        <v>109</v>
      </c>
      <c r="DG3" s="504" t="n">
        <v>110</v>
      </c>
      <c r="DH3" s="504" t="n">
        <v>111</v>
      </c>
      <c r="DI3" s="504" t="n">
        <v>112</v>
      </c>
      <c r="DJ3" s="504" t="n">
        <v>113</v>
      </c>
      <c r="DK3" s="504" t="n">
        <v>114</v>
      </c>
      <c r="DL3" s="504" t="n">
        <v>115</v>
      </c>
      <c r="DM3" s="504" t="n">
        <v>116</v>
      </c>
      <c r="DN3" s="504" t="n">
        <v>117</v>
      </c>
      <c r="DO3" s="504" t="n">
        <v>118</v>
      </c>
      <c r="DP3" s="504" t="n">
        <v>119</v>
      </c>
      <c r="DQ3" s="504" t="n">
        <v>120</v>
      </c>
      <c r="DR3" s="504" t="n">
        <v>121</v>
      </c>
      <c r="DS3" s="504" t="n">
        <v>122</v>
      </c>
      <c r="DT3" s="504" t="n">
        <v>123</v>
      </c>
      <c r="DU3" s="504" t="n">
        <v>124</v>
      </c>
      <c r="DV3" s="504" t="n">
        <v>125</v>
      </c>
      <c r="DW3" s="504" t="n">
        <v>126</v>
      </c>
      <c r="DX3" s="504" t="n">
        <v>127</v>
      </c>
      <c r="DY3" s="504" t="n">
        <v>128</v>
      </c>
      <c r="DZ3" s="504" t="n">
        <v>129</v>
      </c>
      <c r="EA3" s="504" t="n">
        <v>130</v>
      </c>
      <c r="EB3" s="504" t="n">
        <v>131</v>
      </c>
      <c r="EC3" s="504" t="n">
        <v>132</v>
      </c>
      <c r="ED3" s="504" t="n">
        <v>133</v>
      </c>
      <c r="EE3" s="504" t="n">
        <v>134</v>
      </c>
      <c r="EF3" s="504" t="n">
        <v>135</v>
      </c>
      <c r="EG3" s="504" t="n">
        <v>136</v>
      </c>
      <c r="EH3" s="504" t="n">
        <v>137</v>
      </c>
      <c r="EI3" s="504" t="n">
        <v>138</v>
      </c>
      <c r="EJ3" s="504" t="n">
        <v>139</v>
      </c>
      <c r="EK3" s="504" t="n">
        <v>140</v>
      </c>
      <c r="EL3" s="504" t="n">
        <v>141</v>
      </c>
      <c r="EM3" s="504" t="n">
        <v>142</v>
      </c>
      <c r="EN3" s="504" t="n">
        <v>143</v>
      </c>
      <c r="EO3" s="504" t="n">
        <v>144</v>
      </c>
      <c r="EP3" s="504" t="n">
        <v>145</v>
      </c>
      <c r="EQ3" s="504" t="n">
        <v>146</v>
      </c>
      <c r="ER3" s="504" t="n">
        <v>147</v>
      </c>
      <c r="ES3" s="504" t="n">
        <v>148</v>
      </c>
      <c r="ET3" s="504" t="n">
        <v>149</v>
      </c>
      <c r="EU3" s="504" t="n">
        <v>150</v>
      </c>
      <c r="EV3" s="504" t="n">
        <v>151</v>
      </c>
      <c r="EW3" s="504" t="n">
        <v>152</v>
      </c>
      <c r="EX3" s="504" t="n">
        <v>153</v>
      </c>
      <c r="EY3" s="504" t="n">
        <v>154</v>
      </c>
      <c r="EZ3" s="504" t="n">
        <v>155</v>
      </c>
      <c r="FA3" s="504" t="n">
        <v>156</v>
      </c>
      <c r="FB3" s="504" t="n">
        <v>157</v>
      </c>
      <c r="FC3" s="504" t="n">
        <v>158</v>
      </c>
      <c r="FD3" s="504" t="n">
        <v>159</v>
      </c>
      <c r="FE3" s="504" t="n">
        <v>160</v>
      </c>
      <c r="FF3" s="504" t="n">
        <v>161</v>
      </c>
      <c r="FG3" s="504" t="n">
        <v>162</v>
      </c>
      <c r="FH3" s="504" t="n">
        <v>163</v>
      </c>
      <c r="FI3" s="504" t="n">
        <v>164</v>
      </c>
      <c r="FJ3" s="504" t="n">
        <v>165</v>
      </c>
      <c r="FK3" s="504" t="n">
        <v>166</v>
      </c>
      <c r="FL3" s="504" t="n">
        <v>167</v>
      </c>
      <c r="FM3" s="504" t="n">
        <v>168</v>
      </c>
      <c r="FN3" s="504" t="n">
        <v>169</v>
      </c>
      <c r="FO3" s="504" t="n">
        <v>170</v>
      </c>
      <c r="FP3" s="504" t="n">
        <v>171</v>
      </c>
      <c r="FQ3" s="504" t="n">
        <v>172</v>
      </c>
      <c r="FR3" s="504" t="n">
        <v>173</v>
      </c>
      <c r="FS3" s="504" t="n">
        <v>174</v>
      </c>
      <c r="FT3" s="504" t="n">
        <v>175</v>
      </c>
      <c r="FU3" s="504" t="n">
        <v>176</v>
      </c>
      <c r="FV3" s="504" t="n">
        <v>177</v>
      </c>
      <c r="FW3" s="504" t="n">
        <v>178</v>
      </c>
      <c r="FX3" s="504" t="n">
        <v>179</v>
      </c>
      <c r="FY3" s="504" t="n">
        <v>180</v>
      </c>
      <c r="FZ3" s="504" t="n">
        <v>181</v>
      </c>
      <c r="GA3" s="504" t="n">
        <v>182</v>
      </c>
      <c r="GB3" s="504" t="n">
        <v>183</v>
      </c>
      <c r="GC3" s="504" t="n">
        <v>184</v>
      </c>
      <c r="GD3" s="504" t="n">
        <v>185</v>
      </c>
      <c r="GE3" s="504" t="n">
        <v>186</v>
      </c>
      <c r="GF3" s="504" t="n">
        <v>187</v>
      </c>
      <c r="GG3" s="504" t="n">
        <v>188</v>
      </c>
      <c r="GH3" s="504" t="n">
        <v>189</v>
      </c>
      <c r="GI3" s="504" t="n">
        <v>190</v>
      </c>
      <c r="GJ3" s="504" t="n">
        <v>191</v>
      </c>
      <c r="GK3" s="504" t="n">
        <v>192</v>
      </c>
      <c r="GL3" s="504" t="n">
        <v>193</v>
      </c>
      <c r="GM3" s="504" t="n">
        <v>194</v>
      </c>
      <c r="GN3" s="504" t="n">
        <v>195</v>
      </c>
      <c r="GO3" s="504" t="n">
        <v>196</v>
      </c>
      <c r="GP3" s="504" t="n">
        <v>197</v>
      </c>
      <c r="GQ3" s="504" t="n">
        <v>198</v>
      </c>
      <c r="GR3" s="504" t="n">
        <v>199</v>
      </c>
      <c r="GS3" s="504" t="n">
        <v>200</v>
      </c>
      <c r="GT3" s="504" t="n">
        <v>201</v>
      </c>
      <c r="GU3" s="504" t="n">
        <v>202</v>
      </c>
      <c r="GV3" s="504" t="n">
        <v>203</v>
      </c>
      <c r="GW3" s="504" t="n">
        <v>204</v>
      </c>
      <c r="GX3" s="504" t="n">
        <v>205</v>
      </c>
      <c r="GY3" s="504" t="n">
        <v>206</v>
      </c>
      <c r="GZ3" s="504" t="n">
        <v>207</v>
      </c>
      <c r="HA3" s="504" t="n">
        <v>208</v>
      </c>
      <c r="HB3" s="504" t="n">
        <v>209</v>
      </c>
      <c r="HC3" s="504" t="n">
        <v>210</v>
      </c>
      <c r="HD3" s="504" t="n">
        <v>211</v>
      </c>
      <c r="HE3" s="504" t="n">
        <v>212</v>
      </c>
      <c r="HF3" s="504" t="n">
        <v>213</v>
      </c>
      <c r="HG3" s="504" t="n">
        <v>214</v>
      </c>
      <c r="HH3" s="504" t="n">
        <v>215</v>
      </c>
      <c r="HI3" s="504" t="n">
        <v>216</v>
      </c>
      <c r="HJ3" s="504" t="n">
        <v>217</v>
      </c>
      <c r="HK3" s="504" t="n">
        <v>218</v>
      </c>
      <c r="HL3" s="504" t="n">
        <v>219</v>
      </c>
      <c r="HM3" s="504" t="n">
        <v>220</v>
      </c>
      <c r="HN3" s="504" t="n">
        <v>221</v>
      </c>
      <c r="HO3" s="504" t="n">
        <v>222</v>
      </c>
      <c r="HP3" s="504" t="n">
        <v>223</v>
      </c>
      <c r="HQ3" s="504" t="n">
        <v>224</v>
      </c>
      <c r="HR3" s="504" t="n">
        <v>225</v>
      </c>
      <c r="HS3" s="504" t="n">
        <v>226</v>
      </c>
      <c r="HT3" s="504" t="n">
        <v>227</v>
      </c>
      <c r="HU3" s="504" t="n">
        <v>228</v>
      </c>
      <c r="HV3" s="504" t="n">
        <v>229</v>
      </c>
      <c r="HW3" s="504" t="n">
        <v>230</v>
      </c>
      <c r="HX3" s="504" t="n">
        <v>231</v>
      </c>
      <c r="HY3" s="504" t="n">
        <v>232</v>
      </c>
      <c r="HZ3" s="504" t="n">
        <v>233</v>
      </c>
      <c r="IA3" s="504" t="n">
        <v>234</v>
      </c>
      <c r="IB3" s="504" t="n">
        <v>235</v>
      </c>
      <c r="IC3" s="504" t="n">
        <v>236</v>
      </c>
      <c r="ID3" s="504" t="n">
        <v>237</v>
      </c>
      <c r="IE3" s="504" t="n">
        <v>238</v>
      </c>
      <c r="IF3" s="504" t="n">
        <v>239</v>
      </c>
      <c r="IG3" s="504" t="n">
        <v>240</v>
      </c>
      <c r="IH3" s="504" t="n">
        <v>241</v>
      </c>
      <c r="II3" s="504" t="n">
        <v>242</v>
      </c>
      <c r="IJ3" s="504" t="n">
        <v>243</v>
      </c>
      <c r="IK3" s="504" t="n">
        <v>244</v>
      </c>
      <c r="IL3" s="504" t="n">
        <v>245</v>
      </c>
      <c r="IM3" s="504" t="n">
        <v>246</v>
      </c>
      <c r="IN3" s="504" t="n">
        <v>247</v>
      </c>
      <c r="IO3" s="504" t="n">
        <v>248</v>
      </c>
      <c r="IP3" s="504" t="n">
        <v>249</v>
      </c>
      <c r="IQ3" s="504" t="n">
        <v>250</v>
      </c>
      <c r="IR3" s="504" t="n">
        <v>251</v>
      </c>
      <c r="IS3" s="504" t="n">
        <v>252</v>
      </c>
      <c r="IT3" s="504" t="n">
        <v>253</v>
      </c>
      <c r="IU3" s="504" t="n">
        <v>254</v>
      </c>
      <c r="IV3" s="504" t="n">
        <v>255</v>
      </c>
      <c r="IW3" s="504" t="n">
        <v>256</v>
      </c>
    </row>
    <row r="4" customFormat="false" ht="18.75" hidden="false" customHeight="false" outlineLevel="0" collapsed="false">
      <c r="C4" s="207" t="s">
        <v>1212</v>
      </c>
      <c r="G4" s="507"/>
      <c r="H4" s="507"/>
      <c r="I4" s="508"/>
      <c r="J4" s="499" t="s">
        <v>1213</v>
      </c>
      <c r="K4" s="499"/>
      <c r="L4" s="499"/>
      <c r="M4" s="499"/>
      <c r="N4" s="499"/>
      <c r="O4" s="499"/>
      <c r="P4" s="507"/>
      <c r="Q4" s="507"/>
      <c r="R4" s="507"/>
      <c r="S4" s="507"/>
      <c r="T4" s="507"/>
      <c r="U4" s="508"/>
      <c r="V4" s="499" t="s">
        <v>1214</v>
      </c>
      <c r="Z4" s="507"/>
      <c r="AA4" s="507"/>
      <c r="AB4" s="508"/>
      <c r="AC4" s="499" t="s">
        <v>1215</v>
      </c>
      <c r="AG4" s="507"/>
      <c r="AH4" s="509" t="s">
        <v>1216</v>
      </c>
      <c r="AI4" s="507"/>
      <c r="AJ4" s="507"/>
      <c r="AK4" s="508"/>
      <c r="AL4" s="499" t="s">
        <v>1217</v>
      </c>
      <c r="AP4" s="507"/>
      <c r="AQ4" s="507"/>
      <c r="AR4" s="508"/>
      <c r="AS4" s="510" t="s">
        <v>1218</v>
      </c>
      <c r="AT4" s="504"/>
      <c r="AU4" s="504"/>
      <c r="AV4" s="504"/>
      <c r="AW4" s="504"/>
      <c r="AX4" s="504"/>
      <c r="AY4" s="504"/>
      <c r="AZ4" s="504"/>
      <c r="BA4" s="504"/>
      <c r="BB4" s="504"/>
      <c r="BC4" s="504"/>
      <c r="BD4" s="504"/>
      <c r="BE4" s="504"/>
      <c r="BF4" s="504"/>
      <c r="BG4" s="504"/>
      <c r="BH4" s="510" t="s">
        <v>1219</v>
      </c>
      <c r="BI4" s="510" t="s">
        <v>1220</v>
      </c>
      <c r="BJ4" s="504"/>
      <c r="BK4" s="504"/>
      <c r="BL4" s="504"/>
      <c r="BM4" s="504"/>
      <c r="BN4" s="504"/>
      <c r="BO4" s="504"/>
      <c r="BP4" s="504"/>
      <c r="BQ4" s="504"/>
      <c r="BR4" s="508"/>
      <c r="BS4" s="499" t="s">
        <v>1221</v>
      </c>
      <c r="BT4" s="207"/>
      <c r="BU4" s="500"/>
      <c r="BV4" s="207"/>
      <c r="BW4" s="501"/>
      <c r="BX4" s="207"/>
      <c r="BY4" s="502"/>
      <c r="BZ4" s="498"/>
      <c r="CA4" s="509" t="s">
        <v>1222</v>
      </c>
      <c r="CB4" s="507"/>
      <c r="CC4" s="507"/>
      <c r="CD4" s="507"/>
      <c r="CE4" s="507"/>
      <c r="CF4" s="507"/>
      <c r="CG4" s="507"/>
      <c r="CH4" s="509" t="s">
        <v>1223</v>
      </c>
      <c r="CI4" s="507"/>
      <c r="CJ4" s="499" t="s">
        <v>1224</v>
      </c>
      <c r="CN4" s="499" t="s">
        <v>1225</v>
      </c>
      <c r="CQ4" s="498"/>
      <c r="CR4" s="511" t="s">
        <v>175</v>
      </c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S4" s="499" t="s">
        <v>1226</v>
      </c>
      <c r="HB4" s="512" t="s">
        <v>1227</v>
      </c>
      <c r="HS4" s="499" t="s">
        <v>1226</v>
      </c>
      <c r="HT4" s="207"/>
      <c r="HU4" s="207"/>
      <c r="HV4" s="207"/>
      <c r="HX4" s="512" t="s">
        <v>1227</v>
      </c>
      <c r="ID4" s="513" t="s">
        <v>1217</v>
      </c>
      <c r="IN4" s="513" t="s">
        <v>1218</v>
      </c>
      <c r="IP4" s="512" t="s">
        <v>1228</v>
      </c>
      <c r="IT4" s="512" t="s">
        <v>1229</v>
      </c>
    </row>
    <row r="5" customFormat="false" ht="18.75" hidden="false" customHeight="false" outlineLevel="0" collapsed="false">
      <c r="C5" s="207" t="s">
        <v>1230</v>
      </c>
      <c r="E5" s="207" t="s">
        <v>1231</v>
      </c>
      <c r="G5" s="509" t="s">
        <v>174</v>
      </c>
      <c r="H5" s="509" t="s">
        <v>1216</v>
      </c>
      <c r="I5" s="508"/>
      <c r="J5" s="499" t="s">
        <v>140</v>
      </c>
      <c r="K5" s="499"/>
      <c r="L5" s="499" t="s">
        <v>163</v>
      </c>
      <c r="M5" s="499"/>
      <c r="N5" s="499" t="s">
        <v>1232</v>
      </c>
      <c r="O5" s="499"/>
      <c r="P5" s="509" t="s">
        <v>174</v>
      </c>
      <c r="Q5" s="509" t="s">
        <v>1216</v>
      </c>
      <c r="R5" s="507"/>
      <c r="S5" s="509" t="s">
        <v>175</v>
      </c>
      <c r="T5" s="507"/>
      <c r="U5" s="508"/>
      <c r="V5" s="499" t="s">
        <v>140</v>
      </c>
      <c r="X5" s="499" t="s">
        <v>163</v>
      </c>
      <c r="Z5" s="509" t="s">
        <v>174</v>
      </c>
      <c r="AA5" s="509" t="s">
        <v>1233</v>
      </c>
      <c r="AB5" s="499" t="s">
        <v>1232</v>
      </c>
      <c r="AC5" s="499" t="s">
        <v>140</v>
      </c>
      <c r="AE5" s="499" t="s">
        <v>163</v>
      </c>
      <c r="AG5" s="509" t="s">
        <v>174</v>
      </c>
      <c r="AH5" s="507" t="s">
        <v>1234</v>
      </c>
      <c r="AI5" s="507" t="s">
        <v>1235</v>
      </c>
      <c r="AJ5" s="509" t="s">
        <v>174</v>
      </c>
      <c r="AK5" s="508"/>
      <c r="AL5" s="499" t="s">
        <v>1236</v>
      </c>
      <c r="AN5" s="499" t="s">
        <v>1237</v>
      </c>
      <c r="AP5" s="509" t="s">
        <v>174</v>
      </c>
      <c r="AQ5" s="509" t="s">
        <v>1238</v>
      </c>
      <c r="AR5" s="508"/>
      <c r="AS5" s="510" t="s">
        <v>140</v>
      </c>
      <c r="AT5" s="504"/>
      <c r="AU5" s="504"/>
      <c r="AV5" s="504"/>
      <c r="AW5" s="504"/>
      <c r="AX5" s="504"/>
      <c r="AY5" s="504"/>
      <c r="AZ5" s="504"/>
      <c r="BA5" s="510" t="s">
        <v>163</v>
      </c>
      <c r="BB5" s="504"/>
      <c r="BC5" s="504"/>
      <c r="BD5" s="504"/>
      <c r="BE5" s="504"/>
      <c r="BF5" s="504"/>
      <c r="BG5" s="504"/>
      <c r="BH5" s="504"/>
      <c r="BI5" s="504" t="s">
        <v>1239</v>
      </c>
      <c r="BJ5" s="504"/>
      <c r="BK5" s="504"/>
      <c r="BL5" s="504"/>
      <c r="BM5" s="504" t="s">
        <v>1239</v>
      </c>
      <c r="BN5" s="504"/>
      <c r="BO5" s="504"/>
      <c r="BP5" s="504"/>
      <c r="BQ5" s="510" t="s">
        <v>155</v>
      </c>
      <c r="BR5" s="509" t="s">
        <v>174</v>
      </c>
      <c r="BS5" s="499" t="s">
        <v>125</v>
      </c>
      <c r="BT5" s="207"/>
      <c r="BU5" s="514" t="s">
        <v>1240</v>
      </c>
      <c r="BV5" s="207"/>
      <c r="BW5" s="515" t="s">
        <v>1241</v>
      </c>
      <c r="BX5" s="207"/>
      <c r="BY5" s="514" t="s">
        <v>1242</v>
      </c>
      <c r="BZ5" s="498"/>
      <c r="CA5" s="509" t="s">
        <v>1216</v>
      </c>
      <c r="CB5" s="509" t="s">
        <v>1243</v>
      </c>
      <c r="CC5" s="507"/>
      <c r="CD5" s="507"/>
      <c r="CE5" s="509" t="s">
        <v>1244</v>
      </c>
      <c r="CF5" s="507"/>
      <c r="CG5" s="507"/>
      <c r="CH5" s="509" t="s">
        <v>1216</v>
      </c>
      <c r="CI5" s="509" t="s">
        <v>1245</v>
      </c>
      <c r="CJ5" s="499" t="s">
        <v>140</v>
      </c>
      <c r="CL5" s="499" t="s">
        <v>1246</v>
      </c>
      <c r="CN5" s="499" t="s">
        <v>140</v>
      </c>
      <c r="CP5" s="499" t="s">
        <v>1246</v>
      </c>
      <c r="CQ5" s="498"/>
      <c r="CR5" s="511" t="s">
        <v>1247</v>
      </c>
      <c r="CS5" s="511" t="s">
        <v>1248</v>
      </c>
      <c r="CT5" s="511"/>
      <c r="CU5" s="511" t="s">
        <v>1249</v>
      </c>
      <c r="CV5" s="511"/>
      <c r="CW5" s="511" t="s">
        <v>1250</v>
      </c>
      <c r="CX5" s="511"/>
      <c r="CY5" s="511"/>
      <c r="CZ5" s="511" t="s">
        <v>1251</v>
      </c>
      <c r="DA5" s="511" t="s">
        <v>1214</v>
      </c>
      <c r="DB5" s="511" t="s">
        <v>1252</v>
      </c>
      <c r="DC5" s="511"/>
      <c r="DD5" s="516" t="s">
        <v>1253</v>
      </c>
      <c r="DE5" s="516"/>
      <c r="DF5" s="511" t="s">
        <v>1254</v>
      </c>
      <c r="DG5" s="516"/>
      <c r="DH5" s="516"/>
      <c r="DI5" s="516"/>
      <c r="DJ5" s="516"/>
      <c r="DK5" s="511" t="s">
        <v>1255</v>
      </c>
      <c r="DL5" s="516"/>
      <c r="DM5" s="516"/>
      <c r="DN5" s="516"/>
      <c r="DO5" s="511" t="s">
        <v>1256</v>
      </c>
      <c r="DP5" s="511" t="s">
        <v>1257</v>
      </c>
      <c r="DQ5" s="511" t="s">
        <v>1258</v>
      </c>
      <c r="DS5" s="516" t="s">
        <v>1259</v>
      </c>
      <c r="DV5" s="517" t="s">
        <v>271</v>
      </c>
      <c r="FJ5" s="516" t="s">
        <v>1260</v>
      </c>
      <c r="FM5" s="517" t="s">
        <v>1261</v>
      </c>
      <c r="HB5" s="518" t="s">
        <v>143</v>
      </c>
      <c r="HC5" s="518"/>
      <c r="HJ5" s="519" t="s">
        <v>1262</v>
      </c>
      <c r="HK5" s="519"/>
      <c r="HS5" s="517" t="s">
        <v>1263</v>
      </c>
      <c r="HT5" s="207"/>
      <c r="HU5" s="207"/>
      <c r="HV5" s="207"/>
      <c r="HX5" s="520" t="s">
        <v>1264</v>
      </c>
      <c r="HY5" s="520"/>
      <c r="ID5" s="499" t="s">
        <v>128</v>
      </c>
      <c r="IF5" s="521" t="s">
        <v>130</v>
      </c>
      <c r="IG5" s="522" t="s">
        <v>1265</v>
      </c>
      <c r="IH5" s="521" t="s">
        <v>130</v>
      </c>
      <c r="II5" s="522" t="s">
        <v>1265</v>
      </c>
      <c r="IJ5" s="521" t="s">
        <v>130</v>
      </c>
      <c r="IK5" s="522" t="s">
        <v>1265</v>
      </c>
      <c r="IN5" s="499" t="s">
        <v>1266</v>
      </c>
      <c r="IO5" s="499" t="s">
        <v>1246</v>
      </c>
      <c r="IT5" s="499" t="s">
        <v>1266</v>
      </c>
      <c r="IV5" s="499" t="s">
        <v>1246</v>
      </c>
    </row>
    <row r="6" s="523" customFormat="true" ht="18.75" hidden="false" customHeight="false" outlineLevel="0" collapsed="false">
      <c r="B6" s="524" t="s">
        <v>1267</v>
      </c>
      <c r="C6" s="524" t="s">
        <v>128</v>
      </c>
      <c r="D6" s="524" t="s">
        <v>129</v>
      </c>
      <c r="E6" s="524" t="s">
        <v>128</v>
      </c>
      <c r="F6" s="524" t="s">
        <v>129</v>
      </c>
      <c r="G6" s="525" t="s">
        <v>128</v>
      </c>
      <c r="H6" s="525" t="s">
        <v>121</v>
      </c>
      <c r="I6" s="526" t="s">
        <v>157</v>
      </c>
      <c r="J6" s="524" t="s">
        <v>128</v>
      </c>
      <c r="K6" s="524" t="s">
        <v>129</v>
      </c>
      <c r="L6" s="524" t="s">
        <v>128</v>
      </c>
      <c r="M6" s="524" t="s">
        <v>129</v>
      </c>
      <c r="N6" s="524" t="s">
        <v>128</v>
      </c>
      <c r="O6" s="524" t="s">
        <v>129</v>
      </c>
      <c r="P6" s="525" t="s">
        <v>128</v>
      </c>
      <c r="Q6" s="525" t="s">
        <v>1268</v>
      </c>
      <c r="R6" s="525" t="s">
        <v>1269</v>
      </c>
      <c r="S6" s="525" t="s">
        <v>1269</v>
      </c>
      <c r="T6" s="525" t="s">
        <v>1270</v>
      </c>
      <c r="U6" s="526" t="s">
        <v>157</v>
      </c>
      <c r="V6" s="524" t="s">
        <v>128</v>
      </c>
      <c r="W6" s="524" t="s">
        <v>129</v>
      </c>
      <c r="X6" s="524" t="s">
        <v>128</v>
      </c>
      <c r="Y6" s="524" t="s">
        <v>129</v>
      </c>
      <c r="Z6" s="525" t="s">
        <v>1271</v>
      </c>
      <c r="AA6" s="525" t="s">
        <v>261</v>
      </c>
      <c r="AB6" s="524" t="s">
        <v>128</v>
      </c>
      <c r="AC6" s="524" t="s">
        <v>128</v>
      </c>
      <c r="AD6" s="524" t="s">
        <v>129</v>
      </c>
      <c r="AE6" s="524" t="s">
        <v>128</v>
      </c>
      <c r="AF6" s="524" t="s">
        <v>129</v>
      </c>
      <c r="AG6" s="525" t="s">
        <v>1271</v>
      </c>
      <c r="AH6" s="525" t="s">
        <v>121</v>
      </c>
      <c r="AI6" s="525" t="s">
        <v>121</v>
      </c>
      <c r="AJ6" s="525" t="s">
        <v>121</v>
      </c>
      <c r="AK6" s="526" t="s">
        <v>157</v>
      </c>
      <c r="AL6" s="524" t="s">
        <v>128</v>
      </c>
      <c r="AM6" s="524" t="s">
        <v>129</v>
      </c>
      <c r="AN6" s="524" t="s">
        <v>128</v>
      </c>
      <c r="AO6" s="524" t="s">
        <v>129</v>
      </c>
      <c r="AP6" s="525" t="s">
        <v>1271</v>
      </c>
      <c r="AQ6" s="525" t="s">
        <v>121</v>
      </c>
      <c r="AR6" s="527" t="s">
        <v>173</v>
      </c>
      <c r="AS6" s="528" t="s">
        <v>128</v>
      </c>
      <c r="AT6" s="528" t="s">
        <v>129</v>
      </c>
      <c r="AU6" s="529" t="s">
        <v>248</v>
      </c>
      <c r="AV6" s="528" t="s">
        <v>1272</v>
      </c>
      <c r="AW6" s="528" t="s">
        <v>249</v>
      </c>
      <c r="AX6" s="528" t="s">
        <v>250</v>
      </c>
      <c r="AY6" s="530" t="s">
        <v>136</v>
      </c>
      <c r="AZ6" s="530" t="s">
        <v>137</v>
      </c>
      <c r="BA6" s="528" t="s">
        <v>128</v>
      </c>
      <c r="BB6" s="528" t="s">
        <v>129</v>
      </c>
      <c r="BC6" s="528" t="s">
        <v>1272</v>
      </c>
      <c r="BD6" s="528" t="s">
        <v>249</v>
      </c>
      <c r="BE6" s="528" t="s">
        <v>250</v>
      </c>
      <c r="BF6" s="530" t="s">
        <v>136</v>
      </c>
      <c r="BG6" s="530" t="s">
        <v>137</v>
      </c>
      <c r="BH6" s="528" t="s">
        <v>1273</v>
      </c>
      <c r="BI6" s="531" t="s">
        <v>1274</v>
      </c>
      <c r="BJ6" s="531" t="s">
        <v>1275</v>
      </c>
      <c r="BK6" s="531" t="s">
        <v>1276</v>
      </c>
      <c r="BL6" s="531" t="s">
        <v>1277</v>
      </c>
      <c r="BM6" s="531" t="s">
        <v>1274</v>
      </c>
      <c r="BN6" s="531" t="s">
        <v>1275</v>
      </c>
      <c r="BO6" s="531" t="s">
        <v>1276</v>
      </c>
      <c r="BP6" s="531" t="s">
        <v>1277</v>
      </c>
      <c r="BQ6" s="531" t="s">
        <v>166</v>
      </c>
      <c r="BR6" s="525" t="s">
        <v>1271</v>
      </c>
      <c r="BS6" s="524" t="s">
        <v>128</v>
      </c>
      <c r="BT6" s="524" t="s">
        <v>129</v>
      </c>
      <c r="BU6" s="532" t="s">
        <v>128</v>
      </c>
      <c r="BV6" s="524" t="s">
        <v>129</v>
      </c>
      <c r="BW6" s="533" t="s">
        <v>128</v>
      </c>
      <c r="BX6" s="524" t="s">
        <v>129</v>
      </c>
      <c r="BY6" s="532" t="s">
        <v>128</v>
      </c>
      <c r="BZ6" s="534" t="s">
        <v>129</v>
      </c>
      <c r="CA6" s="525" t="s">
        <v>261</v>
      </c>
      <c r="CB6" s="525" t="s">
        <v>83</v>
      </c>
      <c r="CC6" s="525" t="s">
        <v>84</v>
      </c>
      <c r="CD6" s="525" t="s">
        <v>1278</v>
      </c>
      <c r="CE6" s="525" t="s">
        <v>83</v>
      </c>
      <c r="CF6" s="525" t="s">
        <v>84</v>
      </c>
      <c r="CG6" s="525" t="s">
        <v>1278</v>
      </c>
      <c r="CH6" s="525" t="s">
        <v>261</v>
      </c>
      <c r="CI6" s="525" t="s">
        <v>261</v>
      </c>
      <c r="CJ6" s="524" t="s">
        <v>128</v>
      </c>
      <c r="CK6" s="524" t="s">
        <v>129</v>
      </c>
      <c r="CL6" s="524" t="s">
        <v>128</v>
      </c>
      <c r="CM6" s="524" t="s">
        <v>129</v>
      </c>
      <c r="CN6" s="524" t="s">
        <v>128</v>
      </c>
      <c r="CO6" s="524" t="s">
        <v>129</v>
      </c>
      <c r="CP6" s="524" t="s">
        <v>128</v>
      </c>
      <c r="CQ6" s="534" t="s">
        <v>129</v>
      </c>
      <c r="CR6" s="535" t="s">
        <v>1279</v>
      </c>
      <c r="CS6" s="535" t="s">
        <v>176</v>
      </c>
      <c r="CT6" s="535" t="s">
        <v>177</v>
      </c>
      <c r="CU6" s="535" t="s">
        <v>176</v>
      </c>
      <c r="CV6" s="535" t="s">
        <v>177</v>
      </c>
      <c r="CW6" s="535" t="s">
        <v>247</v>
      </c>
      <c r="CX6" s="535" t="s">
        <v>258</v>
      </c>
      <c r="CY6" s="535" t="s">
        <v>177</v>
      </c>
      <c r="CZ6" s="535" t="s">
        <v>243</v>
      </c>
      <c r="DA6" s="535" t="s">
        <v>243</v>
      </c>
      <c r="DB6" s="535" t="s">
        <v>1280</v>
      </c>
      <c r="DC6" s="535" t="s">
        <v>1281</v>
      </c>
      <c r="DD6" s="535" t="s">
        <v>1282</v>
      </c>
      <c r="DE6" s="535" t="s">
        <v>1283</v>
      </c>
      <c r="DF6" s="535" t="s">
        <v>1284</v>
      </c>
      <c r="DG6" s="536" t="s">
        <v>166</v>
      </c>
      <c r="DH6" s="537" t="s">
        <v>1285</v>
      </c>
      <c r="DI6" s="536" t="s">
        <v>166</v>
      </c>
      <c r="DJ6" s="535" t="s">
        <v>1286</v>
      </c>
      <c r="DK6" s="535" t="s">
        <v>125</v>
      </c>
      <c r="DL6" s="535" t="s">
        <v>1247</v>
      </c>
      <c r="DM6" s="535" t="s">
        <v>1287</v>
      </c>
      <c r="DN6" s="535" t="s">
        <v>1288</v>
      </c>
      <c r="DO6" s="536"/>
      <c r="DP6" s="536"/>
      <c r="DQ6" s="536"/>
      <c r="DS6" s="524" t="s">
        <v>83</v>
      </c>
      <c r="DT6" s="524" t="s">
        <v>84</v>
      </c>
      <c r="DU6" s="524" t="s">
        <v>270</v>
      </c>
      <c r="DV6" s="538" t="s">
        <v>1289</v>
      </c>
      <c r="DW6" s="538" t="s">
        <v>1290</v>
      </c>
      <c r="DX6" s="538" t="s">
        <v>1291</v>
      </c>
      <c r="DY6" s="539" t="s">
        <v>1292</v>
      </c>
      <c r="DZ6" s="538" t="s">
        <v>1293</v>
      </c>
      <c r="EA6" s="539" t="s">
        <v>1294</v>
      </c>
      <c r="EB6" s="538" t="s">
        <v>1295</v>
      </c>
      <c r="EC6" s="539" t="s">
        <v>1296</v>
      </c>
      <c r="ED6" s="538" t="s">
        <v>1297</v>
      </c>
      <c r="EE6" s="539" t="s">
        <v>1298</v>
      </c>
      <c r="EF6" s="538" t="s">
        <v>1299</v>
      </c>
      <c r="EG6" s="539" t="s">
        <v>1300</v>
      </c>
      <c r="EH6" s="538" t="s">
        <v>1301</v>
      </c>
      <c r="EI6" s="539" t="s">
        <v>1302</v>
      </c>
      <c r="EJ6" s="538" t="s">
        <v>1303</v>
      </c>
      <c r="EK6" s="539" t="s">
        <v>1304</v>
      </c>
      <c r="EL6" s="538" t="s">
        <v>1305</v>
      </c>
      <c r="EM6" s="539" t="s">
        <v>1306</v>
      </c>
      <c r="EN6" s="538" t="s">
        <v>1307</v>
      </c>
      <c r="EO6" s="539" t="s">
        <v>1308</v>
      </c>
      <c r="EP6" s="538" t="s">
        <v>1309</v>
      </c>
      <c r="EQ6" s="524" t="s">
        <v>1310</v>
      </c>
      <c r="ER6" s="538" t="s">
        <v>1311</v>
      </c>
      <c r="ES6" s="524" t="s">
        <v>1312</v>
      </c>
      <c r="ET6" s="538" t="s">
        <v>1313</v>
      </c>
      <c r="EU6" s="524" t="s">
        <v>1314</v>
      </c>
      <c r="EV6" s="538" t="s">
        <v>1315</v>
      </c>
      <c r="EW6" s="524" t="s">
        <v>1316</v>
      </c>
      <c r="EX6" s="538" t="s">
        <v>1317</v>
      </c>
      <c r="EY6" s="524" t="s">
        <v>1318</v>
      </c>
      <c r="EZ6" s="538" t="s">
        <v>1319</v>
      </c>
      <c r="FA6" s="524" t="s">
        <v>1320</v>
      </c>
      <c r="FB6" s="538" t="s">
        <v>1321</v>
      </c>
      <c r="FC6" s="524" t="s">
        <v>1322</v>
      </c>
      <c r="FD6" s="538" t="s">
        <v>1323</v>
      </c>
      <c r="FE6" s="524" t="s">
        <v>1324</v>
      </c>
      <c r="FF6" s="538" t="s">
        <v>1325</v>
      </c>
      <c r="FG6" s="524" t="s">
        <v>1326</v>
      </c>
      <c r="FH6" s="538" t="s">
        <v>1327</v>
      </c>
      <c r="FI6" s="524" t="s">
        <v>1328</v>
      </c>
      <c r="FJ6" s="524" t="s">
        <v>83</v>
      </c>
      <c r="FK6" s="524" t="s">
        <v>84</v>
      </c>
      <c r="FL6" s="524" t="s">
        <v>270</v>
      </c>
      <c r="FM6" s="538" t="s">
        <v>1289</v>
      </c>
      <c r="FN6" s="538" t="s">
        <v>1290</v>
      </c>
      <c r="FO6" s="538" t="s">
        <v>1291</v>
      </c>
      <c r="FP6" s="539" t="s">
        <v>1292</v>
      </c>
      <c r="FQ6" s="538" t="s">
        <v>1293</v>
      </c>
      <c r="FR6" s="539" t="s">
        <v>1294</v>
      </c>
      <c r="FS6" s="538" t="s">
        <v>1295</v>
      </c>
      <c r="FT6" s="539" t="s">
        <v>1296</v>
      </c>
      <c r="FU6" s="538" t="s">
        <v>1297</v>
      </c>
      <c r="FV6" s="539" t="s">
        <v>1298</v>
      </c>
      <c r="FW6" s="538" t="s">
        <v>1299</v>
      </c>
      <c r="FX6" s="539" t="s">
        <v>1300</v>
      </c>
      <c r="FY6" s="538" t="s">
        <v>1301</v>
      </c>
      <c r="FZ6" s="539" t="s">
        <v>1302</v>
      </c>
      <c r="GA6" s="538" t="s">
        <v>1303</v>
      </c>
      <c r="GB6" s="539" t="s">
        <v>1304</v>
      </c>
      <c r="GC6" s="538" t="s">
        <v>1305</v>
      </c>
      <c r="GD6" s="539" t="s">
        <v>1306</v>
      </c>
      <c r="GE6" s="538" t="s">
        <v>1307</v>
      </c>
      <c r="GF6" s="539" t="s">
        <v>1308</v>
      </c>
      <c r="GG6" s="538" t="s">
        <v>1309</v>
      </c>
      <c r="GH6" s="524" t="s">
        <v>1310</v>
      </c>
      <c r="GI6" s="538" t="s">
        <v>1311</v>
      </c>
      <c r="GJ6" s="524" t="s">
        <v>1312</v>
      </c>
      <c r="GK6" s="538" t="s">
        <v>1313</v>
      </c>
      <c r="GL6" s="524" t="s">
        <v>1314</v>
      </c>
      <c r="GM6" s="538" t="s">
        <v>1315</v>
      </c>
      <c r="GN6" s="524" t="s">
        <v>1316</v>
      </c>
      <c r="GO6" s="538" t="s">
        <v>1317</v>
      </c>
      <c r="GP6" s="524" t="s">
        <v>1318</v>
      </c>
      <c r="GQ6" s="538" t="s">
        <v>1319</v>
      </c>
      <c r="GR6" s="524" t="s">
        <v>1320</v>
      </c>
      <c r="GS6" s="538" t="s">
        <v>1321</v>
      </c>
      <c r="GT6" s="524" t="s">
        <v>1322</v>
      </c>
      <c r="GU6" s="538" t="s">
        <v>1323</v>
      </c>
      <c r="GV6" s="524" t="s">
        <v>1324</v>
      </c>
      <c r="GW6" s="538" t="s">
        <v>1325</v>
      </c>
      <c r="GX6" s="524" t="s">
        <v>1326</v>
      </c>
      <c r="GY6" s="538" t="s">
        <v>1327</v>
      </c>
      <c r="GZ6" s="524" t="s">
        <v>1328</v>
      </c>
      <c r="HB6" s="538" t="s">
        <v>1329</v>
      </c>
      <c r="HC6" s="524" t="s">
        <v>1330</v>
      </c>
      <c r="HD6" s="538" t="s">
        <v>1331</v>
      </c>
      <c r="HE6" s="524" t="s">
        <v>1332</v>
      </c>
      <c r="HF6" s="538" t="s">
        <v>1333</v>
      </c>
      <c r="HG6" s="524" t="s">
        <v>1334</v>
      </c>
      <c r="HH6" s="538" t="s">
        <v>1335</v>
      </c>
      <c r="HI6" s="538" t="s">
        <v>1336</v>
      </c>
      <c r="HJ6" s="539" t="s">
        <v>1337</v>
      </c>
      <c r="HK6" s="524" t="s">
        <v>1330</v>
      </c>
      <c r="HL6" s="539" t="s">
        <v>1338</v>
      </c>
      <c r="HM6" s="524" t="s">
        <v>1332</v>
      </c>
      <c r="HN6" s="539" t="s">
        <v>1339</v>
      </c>
      <c r="HO6" s="524" t="s">
        <v>1334</v>
      </c>
      <c r="HP6" s="539" t="s">
        <v>1340</v>
      </c>
      <c r="HQ6" s="538" t="s">
        <v>1336</v>
      </c>
      <c r="HR6" s="539"/>
      <c r="HS6" s="538" t="s">
        <v>1341</v>
      </c>
      <c r="HT6" s="538" t="s">
        <v>1342</v>
      </c>
      <c r="HU6" s="538" t="s">
        <v>1341</v>
      </c>
      <c r="HV6" s="538" t="s">
        <v>1342</v>
      </c>
      <c r="HW6" s="539"/>
      <c r="HX6" s="540" t="s">
        <v>176</v>
      </c>
      <c r="HY6" s="541" t="s">
        <v>177</v>
      </c>
      <c r="HZ6" s="542" t="s">
        <v>1343</v>
      </c>
      <c r="IA6" s="542" t="s">
        <v>1344</v>
      </c>
      <c r="IB6" s="542" t="s">
        <v>1345</v>
      </c>
      <c r="IC6" s="542" t="s">
        <v>1346</v>
      </c>
      <c r="ID6" s="542" t="s">
        <v>1347</v>
      </c>
      <c r="IE6" s="543"/>
      <c r="IF6" s="544" t="s">
        <v>231</v>
      </c>
      <c r="IG6" s="542"/>
      <c r="IH6" s="544" t="s">
        <v>247</v>
      </c>
      <c r="II6" s="542"/>
      <c r="IJ6" s="544" t="s">
        <v>253</v>
      </c>
      <c r="IK6" s="542"/>
      <c r="IL6" s="543"/>
      <c r="IM6" s="545" t="s">
        <v>262</v>
      </c>
      <c r="IN6" s="542" t="s">
        <v>1348</v>
      </c>
      <c r="IO6" s="542" t="s">
        <v>1348</v>
      </c>
      <c r="IP6" s="542" t="s">
        <v>1343</v>
      </c>
      <c r="IQ6" s="542" t="s">
        <v>1344</v>
      </c>
      <c r="IR6" s="542" t="s">
        <v>1345</v>
      </c>
      <c r="IS6" s="542" t="s">
        <v>1346</v>
      </c>
      <c r="IT6" s="542" t="s">
        <v>1349</v>
      </c>
      <c r="IU6" s="542" t="s">
        <v>1350</v>
      </c>
      <c r="IV6" s="542" t="s">
        <v>1349</v>
      </c>
      <c r="IW6" s="542" t="s">
        <v>1350</v>
      </c>
    </row>
    <row r="7" customFormat="false" ht="18.75" hidden="false" customHeight="false" outlineLevel="0" collapsed="false">
      <c r="A7" s="546" t="s">
        <v>1351</v>
      </c>
      <c r="B7" s="207" t="n">
        <v>1</v>
      </c>
      <c r="C7" s="547" t="n">
        <f aca="true">INDIRECT($A7&amp;"!$D$4")</f>
        <v>198.953</v>
      </c>
      <c r="D7" s="548" t="n">
        <f aca="false">C7</f>
        <v>198.953</v>
      </c>
      <c r="E7" s="549" t="n">
        <f aca="true">INDIRECT($A7&amp;"!$D$9")</f>
        <v>179.365</v>
      </c>
      <c r="F7" s="550" t="n">
        <f aca="false">E7</f>
        <v>179.365</v>
      </c>
      <c r="G7" s="507" t="n">
        <f aca="false">C7+E7</f>
        <v>378.318</v>
      </c>
      <c r="H7" s="551" t="n">
        <f aca="true">INDIRECT($A7&amp;"!$K$13")</f>
        <v>5</v>
      </c>
      <c r="I7" s="508" t="n">
        <f aca="false">H7*19</f>
        <v>95</v>
      </c>
      <c r="J7" s="552" t="n">
        <f aca="true">INDIRECT($A7&amp;"!$F$23")</f>
        <v>31.3</v>
      </c>
      <c r="K7" s="552" t="n">
        <f aca="false">J7</f>
        <v>31.3</v>
      </c>
      <c r="L7" s="552" t="n">
        <f aca="true">INDIRECT($A7&amp;"!$F$29")</f>
        <v>62.5</v>
      </c>
      <c r="M7" s="552" t="n">
        <f aca="false">L7</f>
        <v>62.5</v>
      </c>
      <c r="N7" s="552" t="n">
        <f aca="true">INDIRECT($A7&amp;"!$F$35")</f>
        <v>26.6</v>
      </c>
      <c r="O7" s="552" t="n">
        <f aca="false">N7</f>
        <v>26.6</v>
      </c>
      <c r="P7" s="507" t="n">
        <f aca="false">J7+L7+N7</f>
        <v>120.4</v>
      </c>
      <c r="Q7" s="507" t="n">
        <f aca="true">INDIRECT($A7&amp;"!$L$24")</f>
        <v>0</v>
      </c>
      <c r="R7" s="507" t="n">
        <f aca="true">INDIRECT($A7&amp;"!$L$30")</f>
        <v>229</v>
      </c>
      <c r="S7" s="507" t="n">
        <f aca="true">INDIRECT($A7&amp;"!$L$36")</f>
        <v>36</v>
      </c>
      <c r="T7" s="507" t="n">
        <f aca="false">Q7+R7</f>
        <v>229</v>
      </c>
      <c r="U7" s="508" t="n">
        <f aca="false">T7*1.3</f>
        <v>297.7</v>
      </c>
      <c r="V7" s="207" t="n">
        <f aca="true">INDIRECT($A7&amp;"!$U$49")</f>
        <v>2805</v>
      </c>
      <c r="W7" s="207" t="n">
        <f aca="false">V7</f>
        <v>2805</v>
      </c>
      <c r="X7" s="207" t="n">
        <f aca="true">INDIRECT($A7&amp;"!$U$50")</f>
        <v>3307</v>
      </c>
      <c r="Y7" s="207" t="n">
        <f aca="false">X7</f>
        <v>3307</v>
      </c>
      <c r="Z7" s="507" t="n">
        <f aca="false">V7+X7</f>
        <v>6112</v>
      </c>
      <c r="AA7" s="553" t="n">
        <f aca="true">INDIRECT($A7&amp;"!$U$43")</f>
        <v>1</v>
      </c>
      <c r="AB7" s="498" t="n">
        <f aca="true">INDIRECT($A7&amp;"!$V$49")</f>
        <v>0</v>
      </c>
      <c r="AC7" s="554" t="n">
        <f aca="true">INDIRECT($A7&amp;"!$AX$22")</f>
        <v>0</v>
      </c>
      <c r="AD7" s="554" t="n">
        <f aca="false">AC7</f>
        <v>0</v>
      </c>
      <c r="AG7" s="507"/>
      <c r="AH7" s="551" t="n">
        <f aca="true">INDIRECT($A7&amp;"!$BE$26")</f>
        <v>0</v>
      </c>
      <c r="AI7" s="507"/>
      <c r="AJ7" s="507"/>
      <c r="AK7" s="508" t="n">
        <f aca="false">AH7*9</f>
        <v>0</v>
      </c>
      <c r="AL7" s="434" t="n">
        <f aca="true">INDIRECT($A7&amp;"!$AZ$35")</f>
        <v>0</v>
      </c>
      <c r="AM7" s="434" t="n">
        <f aca="false">AL7</f>
        <v>0</v>
      </c>
      <c r="AN7" s="434" t="n">
        <f aca="true">INDIRECT($A7&amp;"!$AZ$41")</f>
        <v>0</v>
      </c>
      <c r="AO7" s="434" t="n">
        <f aca="false">AN7</f>
        <v>0</v>
      </c>
      <c r="AP7" s="507" t="n">
        <f aca="false">AL7+AN7</f>
        <v>0</v>
      </c>
      <c r="AQ7" s="507" t="n">
        <f aca="true">INDIRECT($A7&amp;"!$BF$36")</f>
        <v>0</v>
      </c>
      <c r="AR7" s="508" t="n">
        <f aca="false">AQ7*7</f>
        <v>0</v>
      </c>
      <c r="AS7" s="555" t="n">
        <f aca="true">INDIRECT($A7&amp;"!$AV$54")</f>
        <v>0</v>
      </c>
      <c r="AT7" s="555" t="n">
        <f aca="false">AS7</f>
        <v>0</v>
      </c>
      <c r="AU7" s="555" t="n">
        <f aca="true">INDIRECT($A7&amp;"!$BO$52")</f>
        <v>0</v>
      </c>
      <c r="AV7" s="555" t="n">
        <f aca="true">INDIRECT($A7&amp;"!$BS$52")</f>
        <v>0</v>
      </c>
      <c r="AW7" s="555" t="n">
        <f aca="true">INDIRECT($A7&amp;"!$BV$52")</f>
        <v>0</v>
      </c>
      <c r="AX7" s="555" t="n">
        <f aca="true">INDIRECT($A7&amp;"!$BY$52")</f>
        <v>0</v>
      </c>
      <c r="AY7" s="556" t="n">
        <f aca="true">INDIRECT($A7&amp;"!$CB$52")</f>
        <v>0</v>
      </c>
      <c r="AZ7" s="556" t="n">
        <f aca="true">INDIRECT($A7&amp;"!$CE$52")</f>
        <v>0.875</v>
      </c>
      <c r="BA7" s="504" t="n">
        <f aca="true">INDIRECT($A7&amp;"!$AV$57")</f>
        <v>0</v>
      </c>
      <c r="BB7" s="504" t="n">
        <f aca="false">BA7</f>
        <v>0</v>
      </c>
      <c r="BC7" s="555" t="n">
        <f aca="true">INDIRECT($A7&amp;"!$BS$55")</f>
        <v>0</v>
      </c>
      <c r="BD7" s="555" t="n">
        <f aca="true">INDIRECT($A7&amp;"!$BV$55")</f>
        <v>0</v>
      </c>
      <c r="BE7" s="555" t="n">
        <f aca="true">INDIRECT($A7&amp;"!$BY$55")</f>
        <v>0</v>
      </c>
      <c r="BF7" s="556" t="n">
        <f aca="true">INDIRECT($A7&amp;"!$CB$55")</f>
        <v>0</v>
      </c>
      <c r="BG7" s="556" t="n">
        <f aca="true">INDIRECT($A7&amp;"!$CE$55")</f>
        <v>0.291666666666667</v>
      </c>
      <c r="BH7" s="504"/>
      <c r="BI7" s="504"/>
      <c r="BJ7" s="504"/>
      <c r="BK7" s="504"/>
      <c r="BL7" s="504"/>
      <c r="BM7" s="504"/>
      <c r="BN7" s="504"/>
      <c r="BO7" s="504"/>
      <c r="BP7" s="504"/>
      <c r="BQ7" s="504"/>
      <c r="BR7" s="507" t="n">
        <f aca="false">AS7+BA7</f>
        <v>0</v>
      </c>
      <c r="BS7" s="434" t="n">
        <f aca="true">INDIRECT($A7&amp;"!$BD$17")</f>
        <v>0</v>
      </c>
      <c r="BT7" s="434" t="n">
        <f aca="false">BS7</f>
        <v>0</v>
      </c>
      <c r="BU7" s="557" t="n">
        <f aca="true">INDIRECT($A7&amp;"!$BD$8")</f>
        <v>535</v>
      </c>
      <c r="BV7" s="434" t="n">
        <f aca="false">BU7</f>
        <v>535</v>
      </c>
      <c r="BW7" s="515" t="e">
        <f aca="true">INDIRECT($A7&amp;"!$BD$1１")</f>
        <v>#REF!</v>
      </c>
      <c r="BX7" s="207" t="e">
        <f aca="false">BW7</f>
        <v>#REF!</v>
      </c>
      <c r="BY7" s="514" t="e">
        <f aca="true">INDIRECT($A7&amp;"!$BD$1４")</f>
        <v>#REF!</v>
      </c>
      <c r="BZ7" s="207" t="e">
        <f aca="false">BY7</f>
        <v>#REF!</v>
      </c>
      <c r="CA7" s="553" t="n">
        <f aca="true">INDIRECT($A7&amp;"!$BN$72")</f>
        <v>0</v>
      </c>
      <c r="CB7" s="558" t="n">
        <f aca="true">INDIRECT($A7&amp;"!$AV$65")</f>
        <v>0</v>
      </c>
      <c r="CC7" s="551" t="n">
        <f aca="true">INDIRECT($A7&amp;"!$AZ$65")</f>
        <v>0</v>
      </c>
      <c r="CD7" s="507" t="str">
        <f aca="true">INDIRECT($A7&amp;"!$BD$65")</f>
        <v>-</v>
      </c>
      <c r="CE7" s="558" t="n">
        <f aca="true">INDIRECT($A7&amp;"!$B$58")</f>
        <v>33</v>
      </c>
      <c r="CF7" s="551" t="n">
        <f aca="true">INDIRECT($A7&amp;"!$F$58")</f>
        <v>216</v>
      </c>
      <c r="CG7" s="558" t="n">
        <f aca="true">INDIRECT($A7&amp;"!$J$58")</f>
        <v>15.2777777777778</v>
      </c>
      <c r="CH7" s="507" t="n">
        <f aca="true">INDIRECT($A7&amp;"!$T$65")</f>
        <v>114</v>
      </c>
      <c r="CI7" s="507" t="n">
        <f aca="false">CA7+CH7</f>
        <v>114</v>
      </c>
      <c r="CJ7" s="559" t="n">
        <f aca="true">INDIRECT($A7&amp;"!$BA$72")</f>
        <v>0</v>
      </c>
      <c r="CK7" s="559" t="n">
        <f aca="false">CJ7</f>
        <v>0</v>
      </c>
      <c r="CL7" s="207" t="n">
        <f aca="true">INDIRECT($A7&amp;"!$G$65")</f>
        <v>0</v>
      </c>
      <c r="CM7" s="207" t="n">
        <f aca="false">CL7</f>
        <v>0</v>
      </c>
      <c r="CN7" s="559" t="n">
        <f aca="true">INDIRECT($A7&amp;"!$BA$73")</f>
        <v>0</v>
      </c>
      <c r="CO7" s="559" t="n">
        <f aca="false">CN7</f>
        <v>0</v>
      </c>
      <c r="CP7" s="207" t="n">
        <f aca="true">INDIRECT($A7&amp;"!$G$67")</f>
        <v>0</v>
      </c>
      <c r="CQ7" s="207" t="n">
        <f aca="false">CP7</f>
        <v>0</v>
      </c>
      <c r="CR7" s="560" t="n">
        <f aca="true">IF(ISNUMBER(INDIRECT($A7&amp;"!$T$41")),(INDIRECT($A7&amp;"!$T$41"))," ")</f>
        <v>23400</v>
      </c>
      <c r="CS7" s="560" t="n">
        <f aca="true">IF(ISNUMBER(INDIRECT($A7&amp;"!$BA$27")),(INDIRECT($A7&amp;"!$BA$27"))," ")</f>
        <v>0</v>
      </c>
      <c r="CT7" s="516" t="str">
        <f aca="true">IF(ISNUMBER(INDIRECT($A7&amp;"!$BＱ$27")),(INDIRECT($A7&amp;"!$BＱ$27"))," ")</f>
        <v> </v>
      </c>
      <c r="CU7" s="561" t="n">
        <f aca="true">IF(ISNUMBER(INDIRECT($A7&amp;"!$P$14")),(INDIRECT($A7&amp;"!$P$14"))," ")</f>
        <v>34237</v>
      </c>
      <c r="CV7" s="562" t="n">
        <f aca="true">IF(ISNUMBER(INDIRECT($A7&amp;"!$AF$14")),(INDIRECT($A7&amp;"!$AF$14"))," ")</f>
        <v>0</v>
      </c>
      <c r="CW7" s="560" t="n">
        <f aca="true">IF(ISNUMBER(INDIRECT($A7&amp;"!$BK$47")),(INDIRECT($A7&amp;"!$BK$47"))," ")</f>
        <v>0</v>
      </c>
      <c r="CX7" s="560" t="n">
        <f aca="true">IF(ISNUMBER(INDIRECT($A7&amp;"!$BX$47")),(INDIRECT($A7&amp;"!$BX$47"))," ")</f>
        <v>0</v>
      </c>
      <c r="CY7" s="562" t="n">
        <f aca="true">IF(ISNUMBER(INDIRECT($A7&amp;"!$CL$47")),(INDIRECT($A7&amp;"!$CL$47"))," ")</f>
        <v>0</v>
      </c>
      <c r="CZ7" s="560" t="n">
        <f aca="true">IF(ISNUMBER(INDIRECT($A7&amp;"!$AD$41")),(INDIRECT($A7&amp;"!$AD$41"))," ")</f>
        <v>0</v>
      </c>
      <c r="DA7" s="516" t="n">
        <f aca="true">IF(ISNUMBER(INDIRECT($A7&amp;"!$AN$43")),(INDIRECT($A7&amp;"!$AN$43"))," ")</f>
        <v>0</v>
      </c>
      <c r="DB7" s="516" t="str">
        <f aca="true">IF(ISNUMBER(INDIRECT($A7&amp;"!$BW$74")),(INDIRECT($A7&amp;"!$BW$74"))," ")</f>
        <v> </v>
      </c>
      <c r="DC7" s="516" t="str">
        <f aca="false">IF(ISNUMBER(DB7),DB7*700," ")</f>
        <v> </v>
      </c>
      <c r="DD7" s="560" t="n">
        <f aca="true">IF(ISNUMBER(INDIRECT($A7&amp;"!$BS$72")),(INDIRECT($A7&amp;"!$BS$72"))," ")</f>
        <v>0</v>
      </c>
      <c r="DE7" s="516" t="n">
        <f aca="false">IF(ISNUMBER(DD7),DD7*$DE$2," ")</f>
        <v>0</v>
      </c>
      <c r="DF7" s="563" t="n">
        <f aca="true">IF(ISNUMBER(INDIRECT($A7&amp;"!$Y$65")),(INDIRECT($A7&amp;"!$Y$65"))," ")</f>
        <v>4</v>
      </c>
      <c r="DG7" s="516" t="n">
        <f aca="false">IF(ISNUMBER(DF7),DF7*DG$2," ")</f>
        <v>2400</v>
      </c>
      <c r="DH7" s="516" t="str">
        <f aca="true">IF(ISNUMBER(INDIRECT($A7&amp;"!$AC$65")),(INDIRECT($A7&amp;"!$AC$68"))," ")</f>
        <v> </v>
      </c>
      <c r="DI7" s="516" t="str">
        <f aca="false">IF(ISNUMBER(DH7),DH7*500," ")</f>
        <v> </v>
      </c>
      <c r="DJ7" s="516" t="n">
        <f aca="false">SUM(DG7,DI7)</f>
        <v>2400</v>
      </c>
      <c r="DK7" s="516" t="n">
        <f aca="true">IF(ISNUMBER(INDIRECT($A7&amp;"!$BR$17")),(INDIRECT($A7&amp;"!$BR$17"))," ")</f>
        <v>0</v>
      </c>
      <c r="DL7" s="516" t="n">
        <f aca="true">IF(ISNUMBER(INDIRECT($A7&amp;"!$BR$8")),(INDIRECT($A7&amp;"!$BR$8"))," ")</f>
        <v>0</v>
      </c>
      <c r="DM7" s="516" t="n">
        <f aca="true">IF(ISNUMBER(INDIRECT($A7&amp;"!$BR$11")),(INDIRECT($A7&amp;"!$BR$11"))," ")</f>
        <v>0</v>
      </c>
      <c r="DN7" s="516" t="n">
        <f aca="true">IF(ISNUMBER(INDIRECT($A7&amp;"!$BR$14")),(INDIRECT($A7&amp;"!$BR$14"))," ")</f>
        <v>0</v>
      </c>
      <c r="DO7" s="516" t="n">
        <f aca="false">SUM(CS7:DA7)+SUM(DC7,DE7,DG7,DI7)+SUM(DK7:DN7)+BQ7</f>
        <v>36637</v>
      </c>
      <c r="DP7" s="516" t="e">
        <f aca="false">CV7+CY7+CT7</f>
        <v>#VALUE!</v>
      </c>
      <c r="DQ7" s="516" t="e">
        <f aca="false">DO7-DP7</f>
        <v>#VALUE!</v>
      </c>
      <c r="DS7" s="550" t="n">
        <f aca="true">INDIRECT($A7&amp;"!$AV$65")</f>
        <v>0</v>
      </c>
      <c r="DT7" s="548" t="n">
        <f aca="true">INDIRECT($A7&amp;"!$AZ$65")</f>
        <v>0</v>
      </c>
      <c r="DU7" s="564" t="str">
        <f aca="true">INDIRECT($A7&amp;"!$BD$65")</f>
        <v>-</v>
      </c>
      <c r="DV7" s="564" t="n">
        <f aca="true">INDIRECT($A7&amp;"!$BH$66")</f>
        <v>0</v>
      </c>
      <c r="DW7" s="564" t="n">
        <f aca="true">INDIRECT($A7&amp;"!$BO$66")</f>
        <v>0</v>
      </c>
      <c r="DX7" s="564" t="n">
        <f aca="true">INDIRECT($A7&amp;"!$BH$67")</f>
        <v>0</v>
      </c>
      <c r="DY7" s="564" t="n">
        <f aca="true">INDIRECT($A7&amp;"!$BO$67")</f>
        <v>0</v>
      </c>
      <c r="DZ7" s="564" t="n">
        <f aca="true">INDIRECT($A7&amp;"!$BH$68")</f>
        <v>0</v>
      </c>
      <c r="EA7" s="564" t="n">
        <f aca="true">INDIRECT($A7&amp;"!$BO$68")</f>
        <v>0</v>
      </c>
      <c r="EB7" s="564" t="n">
        <f aca="true">INDIRECT($A7&amp;"!$BH$69")</f>
        <v>0</v>
      </c>
      <c r="EC7" s="564" t="n">
        <f aca="true">INDIRECT($A7&amp;"!$BO$69")</f>
        <v>0</v>
      </c>
      <c r="ED7" s="564" t="n">
        <f aca="true">INDIRECT($A7&amp;"!$BH$70")</f>
        <v>0</v>
      </c>
      <c r="EE7" s="564" t="n">
        <f aca="true">INDIRECT($A7&amp;"!$BO$70")</f>
        <v>0</v>
      </c>
      <c r="EF7" s="564" t="n">
        <f aca="true">INDIRECT($A7&amp;"!$BP$66")</f>
        <v>0</v>
      </c>
      <c r="EG7" s="564" t="n">
        <f aca="true">INDIRECT($A7&amp;"!$BW$66")</f>
        <v>0</v>
      </c>
      <c r="EH7" s="564" t="n">
        <f aca="true">INDIRECT($A7&amp;"!$BP$67")</f>
        <v>0</v>
      </c>
      <c r="EI7" s="564" t="n">
        <f aca="true">INDIRECT($A7&amp;"!$BW$67")</f>
        <v>0</v>
      </c>
      <c r="EJ7" s="564" t="n">
        <f aca="true">INDIRECT($A7&amp;"!$BP$68")</f>
        <v>0</v>
      </c>
      <c r="EK7" s="564" t="n">
        <f aca="true">INDIRECT($A7&amp;"!$BW$68")</f>
        <v>0</v>
      </c>
      <c r="EL7" s="564" t="n">
        <f aca="true">INDIRECT($A7&amp;"!$BP$69")</f>
        <v>0</v>
      </c>
      <c r="EM7" s="564" t="n">
        <f aca="true">INDIRECT($A7&amp;"!$BW$69")</f>
        <v>0</v>
      </c>
      <c r="EN7" s="564" t="n">
        <f aca="true">INDIRECT($A7&amp;"!$BP$70")</f>
        <v>0</v>
      </c>
      <c r="EO7" s="564" t="n">
        <f aca="true">INDIRECT($A7&amp;"!$BW$70")</f>
        <v>0</v>
      </c>
      <c r="EP7" s="564" t="n">
        <f aca="true">INDIRECT($A7&amp;"!$BX$66")</f>
        <v>0</v>
      </c>
      <c r="EQ7" s="564" t="n">
        <f aca="true">INDIRECT($A7&amp;"!$CF$66")</f>
        <v>0</v>
      </c>
      <c r="ER7" s="564" t="n">
        <f aca="true">INDIRECT($A7&amp;"!$BX$67")</f>
        <v>0</v>
      </c>
      <c r="ES7" s="564" t="n">
        <f aca="true">INDIRECT($A7&amp;"!$CF$67")</f>
        <v>0</v>
      </c>
      <c r="ET7" s="564" t="n">
        <f aca="true">INDIRECT($A7&amp;"!$BX$68")</f>
        <v>0</v>
      </c>
      <c r="EU7" s="564" t="n">
        <f aca="true">INDIRECT($A7&amp;"!$CF$68")</f>
        <v>0</v>
      </c>
      <c r="EV7" s="564" t="n">
        <f aca="true">INDIRECT($A7&amp;"!$BX$69")</f>
        <v>0</v>
      </c>
      <c r="EW7" s="564" t="n">
        <f aca="true">INDIRECT($A7&amp;"!$CF$69")</f>
        <v>0</v>
      </c>
      <c r="EX7" s="564" t="n">
        <f aca="true">INDIRECT($A7&amp;"!$BX$70")</f>
        <v>0</v>
      </c>
      <c r="EY7" s="564" t="n">
        <f aca="true">INDIRECT($A7&amp;"!$CF$70")</f>
        <v>0</v>
      </c>
      <c r="EZ7" s="564" t="n">
        <f aca="true">INDIRECT($A7&amp;"!$CG$66")</f>
        <v>0</v>
      </c>
      <c r="FA7" s="564" t="n">
        <f aca="true">INDIRECT($A7&amp;"!$CN$66")</f>
        <v>0</v>
      </c>
      <c r="FB7" s="564" t="n">
        <f aca="true">INDIRECT($A7&amp;"!$CG$67")</f>
        <v>0</v>
      </c>
      <c r="FC7" s="564" t="n">
        <f aca="true">INDIRECT($A7&amp;"!$CN$67")</f>
        <v>0</v>
      </c>
      <c r="FD7" s="564" t="n">
        <f aca="true">INDIRECT($A7&amp;"!$CG$68")</f>
        <v>0</v>
      </c>
      <c r="FE7" s="564" t="n">
        <f aca="true">INDIRECT($A7&amp;"!$CN$68")</f>
        <v>0</v>
      </c>
      <c r="FF7" s="564" t="n">
        <f aca="true">INDIRECT($A7&amp;"!$CG$69")</f>
        <v>0</v>
      </c>
      <c r="FG7" s="564" t="n">
        <f aca="true">INDIRECT($A7&amp;"!$CN$69")</f>
        <v>0</v>
      </c>
      <c r="FH7" s="564" t="n">
        <f aca="true">INDIRECT($A7&amp;"!$CG$70")</f>
        <v>0</v>
      </c>
      <c r="FI7" s="564" t="n">
        <f aca="true">INDIRECT($A7&amp;"!$CN$70")</f>
        <v>0</v>
      </c>
      <c r="FJ7" s="550" t="n">
        <f aca="true">INDIRECT($A7&amp;"!$B$58")</f>
        <v>33</v>
      </c>
      <c r="FK7" s="548" t="n">
        <f aca="true">INDIRECT($A7&amp;"!$F$58")</f>
        <v>216</v>
      </c>
      <c r="FL7" s="550" t="n">
        <f aca="true">INDIRECT($A7&amp;"!$J$58")</f>
        <v>15.2777777777778</v>
      </c>
      <c r="FM7" s="564" t="str">
        <f aca="true">INDIRECT($A7&amp;"!$N$59")</f>
        <v>つまみ</v>
      </c>
      <c r="FN7" s="564" t="n">
        <f aca="true">INDIRECT($A7&amp;"!$U$59")</f>
        <v>2</v>
      </c>
      <c r="FO7" s="564" t="str">
        <f aca="true">INDIRECT($A7&amp;"!$N$60")</f>
        <v>切口不良</v>
      </c>
      <c r="FP7" s="564" t="n">
        <f aca="true">INDIRECT($A7&amp;"!$U$60")</f>
        <v>2</v>
      </c>
      <c r="FQ7" s="564" t="str">
        <f aca="true">INDIRECT($A7&amp;"!$N$61")</f>
        <v>カウンタ不良</v>
      </c>
      <c r="FR7" s="564" t="n">
        <f aca="true">INDIRECT($A7&amp;"!$U$61")</f>
        <v>1</v>
      </c>
      <c r="FS7" s="564" t="n">
        <f aca="true">INDIRECT($A7&amp;"!$N$62")</f>
        <v>0</v>
      </c>
      <c r="FT7" s="564" t="n">
        <f aca="true">INDIRECT($A7&amp;"!$U$62")</f>
        <v>0</v>
      </c>
      <c r="FU7" s="564" t="n">
        <f aca="true">INDIRECT($A7&amp;"!$N$63")</f>
        <v>0</v>
      </c>
      <c r="FV7" s="564" t="n">
        <f aca="true">INDIRECT($A7&amp;"!$U$63")</f>
        <v>0</v>
      </c>
      <c r="FW7" s="564" t="e">
        <f aca="true">INDIRECT($A7&amp;"!$V$59 ")</f>
        <v>#REF!</v>
      </c>
      <c r="FX7" s="564" t="n">
        <f aca="true">INDIRECT($A7&amp;"!$AC$59")</f>
        <v>0</v>
      </c>
      <c r="FY7" s="564" t="e">
        <f aca="true">INDIRECT($A7&amp;"!$V$60 ")</f>
        <v>#REF!</v>
      </c>
      <c r="FZ7" s="564" t="n">
        <f aca="true">INDIRECT($A7&amp;"!$AC$60")</f>
        <v>0</v>
      </c>
      <c r="GA7" s="564" t="e">
        <f aca="true">INDIRECT($A7&amp;"!$V$61 ")</f>
        <v>#REF!</v>
      </c>
      <c r="GB7" s="564" t="n">
        <f aca="true">INDIRECT($A7&amp;"!$AC$61")</f>
        <v>0</v>
      </c>
      <c r="GC7" s="564" t="e">
        <f aca="true">INDIRECT($A7&amp;"!$V$62 ")</f>
        <v>#REF!</v>
      </c>
      <c r="GD7" s="564" t="n">
        <f aca="true">INDIRECT($A7&amp;"!$AC$62")</f>
        <v>0</v>
      </c>
      <c r="GE7" s="564" t="n">
        <f aca="true">INDIRECT($A7&amp;"!$V$63")</f>
        <v>0</v>
      </c>
      <c r="GF7" s="564" t="n">
        <f aca="true">INDIRECT($A7&amp;"!$AC$63")</f>
        <v>0</v>
      </c>
      <c r="GG7" s="564" t="str">
        <f aca="true">INDIRECT($A7&amp;"!$AD$59")</f>
        <v>吸湿ジワ</v>
      </c>
      <c r="GH7" s="564" t="n">
        <f aca="true">INDIRECT($A7&amp;"!$AL$59")</f>
        <v>28</v>
      </c>
      <c r="GI7" s="564" t="n">
        <f aca="true">INDIRECT($A7&amp;"!$AD$60")</f>
        <v>0</v>
      </c>
      <c r="GJ7" s="564" t="n">
        <f aca="true">INDIRECT($A7&amp;"!$AL$60")</f>
        <v>0</v>
      </c>
      <c r="GK7" s="564" t="n">
        <f aca="true">INDIRECT($A7&amp;"!$AD$61")</f>
        <v>0</v>
      </c>
      <c r="GL7" s="564" t="n">
        <f aca="true">INDIRECT($A7&amp;"!$AL$61")</f>
        <v>0</v>
      </c>
      <c r="GM7" s="564" t="n">
        <f aca="true">INDIRECT($A7&amp;"!$AD$62")</f>
        <v>0</v>
      </c>
      <c r="GN7" s="564" t="n">
        <f aca="true">INDIRECT($A7&amp;"!$AL$62")</f>
        <v>0</v>
      </c>
      <c r="GO7" s="564" t="n">
        <f aca="true">INDIRECT($A7&amp;"!$AD$63")</f>
        <v>0</v>
      </c>
      <c r="GP7" s="564" t="n">
        <f aca="true">INDIRECT($A7&amp;"!$AL$63")</f>
        <v>0</v>
      </c>
      <c r="GQ7" s="564" t="n">
        <f aca="true">INDIRECT($A7&amp;"!$AM$59")</f>
        <v>0</v>
      </c>
      <c r="GR7" s="564" t="n">
        <f aca="true">INDIRECT($A7&amp;"!$AT$59")</f>
        <v>0</v>
      </c>
      <c r="GS7" s="564" t="n">
        <f aca="true">INDIRECT($A7&amp;"!$AM$60")</f>
        <v>0</v>
      </c>
      <c r="GT7" s="564" t="n">
        <f aca="true">INDIRECT($A7&amp;"!$AT$60")</f>
        <v>0</v>
      </c>
      <c r="GU7" s="564" t="n">
        <f aca="true">INDIRECT($A7&amp;"!$AM$61")</f>
        <v>0</v>
      </c>
      <c r="GV7" s="564" t="n">
        <f aca="true">INDIRECT($A7&amp;"!$AT$61")</f>
        <v>0</v>
      </c>
      <c r="GW7" s="564" t="n">
        <f aca="true">INDIRECT($A7&amp;"!$AM$62")</f>
        <v>0</v>
      </c>
      <c r="GX7" s="564" t="n">
        <f aca="true">INDIRECT($A7&amp;"!$AT$62")</f>
        <v>0</v>
      </c>
      <c r="GY7" s="564" t="str">
        <f aca="true">INDIRECT($A7&amp;"!$AM$63")</f>
        <v>ウエットストリーク</v>
      </c>
      <c r="GZ7" s="564" t="n">
        <f aca="true">INDIRECT($A7&amp;"!$AT$63")</f>
        <v>0</v>
      </c>
      <c r="HA7" s="564"/>
      <c r="HB7" s="564" t="str">
        <f aca="true">INDIRECT($A7&amp;"!$AF$5")</f>
        <v>黒スジ</v>
      </c>
      <c r="HC7" s="564" t="n">
        <f aca="true">INDIRECT($A7&amp;"!$AJ$5")</f>
        <v>22</v>
      </c>
      <c r="HD7" s="564" t="str">
        <f aca="true">INDIRECT($A7&amp;"!$AF$6")</f>
        <v>汚れ</v>
      </c>
      <c r="HE7" s="564" t="n">
        <f aca="true">INDIRECT($A7&amp;"!$AJ$6")</f>
        <v>13</v>
      </c>
      <c r="HF7" s="564" t="str">
        <f aca="true">INDIRECT($A7&amp;"!$AF$7")</f>
        <v>サビ</v>
      </c>
      <c r="HG7" s="564" t="n">
        <f aca="true">INDIRECT($A7&amp;"!$AJ$7")</f>
        <v>4</v>
      </c>
      <c r="HH7" s="564" t="str">
        <f aca="true">INDIRECT($A7&amp;"!$AF$8")</f>
        <v>P、S、虫、他</v>
      </c>
      <c r="HI7" s="564" t="n">
        <f aca="true">INDIRECT($A7&amp;"!$AJ$8")</f>
        <v>15</v>
      </c>
      <c r="HJ7" s="564" t="n">
        <f aca="true">INDIRECT($A7&amp;"!$AF$10")</f>
        <v>0</v>
      </c>
      <c r="HK7" s="564" t="n">
        <f aca="true">INDIRECT($A7&amp;"!$AJ$10")</f>
        <v>0</v>
      </c>
      <c r="HL7" s="564" t="n">
        <f aca="true">INDIRECT($A7&amp;"!$AF$11")</f>
        <v>0</v>
      </c>
      <c r="HM7" s="564" t="n">
        <f aca="true">INDIRECT($A7&amp;"!$AJ$11")</f>
        <v>0</v>
      </c>
      <c r="HN7" s="564" t="n">
        <f aca="true">INDIRECT($A7&amp;"!$AF$12")</f>
        <v>0</v>
      </c>
      <c r="HO7" s="564" t="n">
        <f aca="true">INDIRECT($A7&amp;"!$AJ$12")</f>
        <v>0</v>
      </c>
      <c r="HP7" s="564" t="n">
        <f aca="true">INDIRECT($A7&amp;"!$AF$13")</f>
        <v>0</v>
      </c>
      <c r="HQ7" s="564" t="n">
        <f aca="true">INDIRECT($A7&amp;"!$AJ$13")</f>
        <v>0</v>
      </c>
      <c r="HR7" s="564"/>
      <c r="HS7" s="564" t="n">
        <f aca="true">INDIRECT($A7&amp;"!$CO$60")</f>
        <v>0</v>
      </c>
      <c r="HT7" s="207" t="n">
        <f aca="true">INDIRECT($A7&amp;"!$CO$62")</f>
        <v>0</v>
      </c>
      <c r="HU7" s="207" t="n">
        <f aca="true">INDIRECT($A7&amp;"!$CY$60")</f>
        <v>0</v>
      </c>
      <c r="HV7" s="207" t="n">
        <f aca="true">INDIRECT($A7&amp;"!$CY$62")</f>
        <v>0</v>
      </c>
      <c r="HW7" s="564"/>
      <c r="HX7" s="565" t="n">
        <f aca="true">INDIRECT($A7&amp;"!$P$14")</f>
        <v>34237</v>
      </c>
      <c r="HY7" s="566" t="n">
        <f aca="true">INDIRECT($A7&amp;"!$AF$14")</f>
        <v>0</v>
      </c>
      <c r="HZ7" s="550" t="n">
        <f aca="true">INDIRECT($A7&amp;"!$AL$16")</f>
        <v>316.3</v>
      </c>
      <c r="IA7" s="550" t="n">
        <f aca="false">HZ7</f>
        <v>316.3</v>
      </c>
      <c r="IB7" s="550" t="n">
        <f aca="true">INDIRECT($A7&amp;"!$AL$18")</f>
        <v>62.018</v>
      </c>
      <c r="IC7" s="434" t="n">
        <f aca="false">IB7</f>
        <v>62.018</v>
      </c>
      <c r="ID7" s="434" t="n">
        <f aca="false">AL7</f>
        <v>0</v>
      </c>
      <c r="IE7" s="567"/>
      <c r="IF7" s="568" t="n">
        <f aca="true">INDIRECT($A7&amp;"!$BF$36")</f>
        <v>0</v>
      </c>
      <c r="IG7" s="268" t="n">
        <f aca="true">INDIRECT($A7&amp;"!$BN$40")</f>
        <v>0</v>
      </c>
      <c r="IH7" s="568" t="n">
        <f aca="true">INDIRECT($A7&amp;"!$BF$42")</f>
        <v>0</v>
      </c>
      <c r="II7" s="268" t="n">
        <f aca="true">INDIRECT($A7&amp;"!$BV$40")</f>
        <v>0</v>
      </c>
      <c r="IJ7" s="568" t="n">
        <f aca="true">INDIRECT($A7&amp;"!$BF$45")</f>
        <v>0</v>
      </c>
      <c r="IK7" s="268" t="n">
        <f aca="true">INDIRECT($A7&amp;"!$CD$40")</f>
        <v>0</v>
      </c>
      <c r="IL7" s="567"/>
      <c r="IM7" s="207" t="n">
        <f aca="true">INDIRECT($A7&amp;"!$CK$50")</f>
        <v>0</v>
      </c>
      <c r="IN7" s="556" t="n">
        <v>0</v>
      </c>
      <c r="IO7" s="556" t="n">
        <v>0</v>
      </c>
      <c r="IP7" s="569" t="n">
        <f aca="true">INDIRECT($A7&amp;"!$CF$29")</f>
        <v>0</v>
      </c>
      <c r="IQ7" s="569" t="n">
        <f aca="false">IP7</f>
        <v>0</v>
      </c>
      <c r="IR7" s="569" t="n">
        <f aca="true">INDIRECT($A7&amp;"!$CF$31")</f>
        <v>0</v>
      </c>
      <c r="IS7" s="554" t="n">
        <f aca="false">IR7</f>
        <v>0</v>
      </c>
      <c r="IT7" s="564" t="n">
        <f aca="true">INDIRECT($A7&amp;"!$W$49")</f>
        <v>0</v>
      </c>
      <c r="IU7" s="564" t="n">
        <f aca="false">IT7</f>
        <v>0</v>
      </c>
      <c r="IV7" s="207" t="n">
        <f aca="true">INDIRECT($A7&amp;"!$W$50")</f>
        <v>0</v>
      </c>
      <c r="IW7" s="207" t="n">
        <f aca="false">IV7</f>
        <v>0</v>
      </c>
    </row>
    <row r="8" customFormat="false" ht="18.75" hidden="false" customHeight="false" outlineLevel="0" collapsed="false">
      <c r="A8" s="546" t="s">
        <v>1352</v>
      </c>
      <c r="B8" s="207" t="n">
        <v>2</v>
      </c>
      <c r="C8" s="570" t="n">
        <f aca="true">INDIRECT($A8&amp;"!$D$4")</f>
        <v>203.546</v>
      </c>
      <c r="D8" s="207" t="n">
        <f aca="false">C8+D7</f>
        <v>402.499</v>
      </c>
      <c r="E8" s="434" t="n">
        <f aca="true">INDIRECT($A8&amp;"!$D$9")</f>
        <v>209.281</v>
      </c>
      <c r="F8" s="207" t="n">
        <f aca="false">E8+F7</f>
        <v>388.646</v>
      </c>
      <c r="G8" s="507" t="n">
        <f aca="false">C8+E8</f>
        <v>412.827</v>
      </c>
      <c r="H8" s="551" t="n">
        <f aca="true">INDIRECT($A8&amp;"!$K$13")</f>
        <v>7</v>
      </c>
      <c r="I8" s="508" t="n">
        <f aca="false">H8*19</f>
        <v>133</v>
      </c>
      <c r="J8" s="552" t="n">
        <f aca="true">INDIRECT($A8&amp;"!$F$23")</f>
        <v>28.3</v>
      </c>
      <c r="K8" s="207" t="n">
        <f aca="false">J8+K7</f>
        <v>59.6</v>
      </c>
      <c r="L8" s="552" t="n">
        <f aca="true">INDIRECT($A8&amp;"!$F$29")</f>
        <v>65.2</v>
      </c>
      <c r="M8" s="207" t="n">
        <f aca="false">L8+M7</f>
        <v>127.7</v>
      </c>
      <c r="N8" s="552" t="n">
        <f aca="true">INDIRECT($A8&amp;"!$F$35")</f>
        <v>17.7</v>
      </c>
      <c r="O8" s="207" t="n">
        <f aca="false">N8+O7</f>
        <v>44.3</v>
      </c>
      <c r="P8" s="507" t="n">
        <f aca="false">J8+L8+N8</f>
        <v>111.2</v>
      </c>
      <c r="Q8" s="507" t="n">
        <f aca="true">INDIRECT($A8&amp;"!$L$24")</f>
        <v>0</v>
      </c>
      <c r="R8" s="507" t="n">
        <f aca="true">INDIRECT($A8&amp;"!$L$30")</f>
        <v>296</v>
      </c>
      <c r="S8" s="507" t="n">
        <f aca="true">INDIRECT($A8&amp;"!$L$36")</f>
        <v>0</v>
      </c>
      <c r="T8" s="507" t="n">
        <f aca="false">Q8+R8</f>
        <v>296</v>
      </c>
      <c r="U8" s="508" t="n">
        <f aca="false">T8*1.3</f>
        <v>384.8</v>
      </c>
      <c r="V8" s="207" t="n">
        <f aca="true">INDIRECT($A8&amp;"!$U$49")</f>
        <v>3059</v>
      </c>
      <c r="W8" s="207" t="n">
        <f aca="false">V8+W7</f>
        <v>5864</v>
      </c>
      <c r="X8" s="207" t="n">
        <f aca="true">INDIRECT($A8&amp;"!$U$50")</f>
        <v>2044</v>
      </c>
      <c r="Y8" s="207" t="n">
        <f aca="false">X8+Y7</f>
        <v>5351</v>
      </c>
      <c r="Z8" s="507" t="n">
        <f aca="false">V8+X8</f>
        <v>5103</v>
      </c>
      <c r="AA8" s="553" t="n">
        <f aca="true">INDIRECT($A8&amp;"!$U$43")</f>
        <v>15</v>
      </c>
      <c r="AB8" s="498" t="n">
        <f aca="true">INDIRECT($A8&amp;"!$V$49")</f>
        <v>0</v>
      </c>
      <c r="AC8" s="554" t="n">
        <f aca="true">INDIRECT($A8&amp;"!$AX$22")</f>
        <v>0</v>
      </c>
      <c r="AD8" s="207" t="n">
        <f aca="false">AD7+AC8</f>
        <v>0</v>
      </c>
      <c r="AG8" s="507"/>
      <c r="AH8" s="551" t="n">
        <f aca="true">INDIRECT($A8&amp;"!$BE$26")</f>
        <v>0</v>
      </c>
      <c r="AI8" s="507"/>
      <c r="AJ8" s="507"/>
      <c r="AK8" s="508" t="n">
        <f aca="false">AH8*9</f>
        <v>0</v>
      </c>
      <c r="AL8" s="434" t="n">
        <f aca="true">INDIRECT($A8&amp;"!$AZ$35")</f>
        <v>0</v>
      </c>
      <c r="AM8" s="207" t="n">
        <f aca="false">AL8+AM7</f>
        <v>0</v>
      </c>
      <c r="AN8" s="434" t="n">
        <f aca="true">INDIRECT($A8&amp;"!$AZ$41")</f>
        <v>0</v>
      </c>
      <c r="AO8" s="207" t="n">
        <f aca="false">AN8+AO7</f>
        <v>0</v>
      </c>
      <c r="AP8" s="507" t="n">
        <f aca="false">AL8+AN8</f>
        <v>0</v>
      </c>
      <c r="AQ8" s="507" t="n">
        <f aca="true">INDIRECT($A8&amp;"!$BF$36")</f>
        <v>0</v>
      </c>
      <c r="AR8" s="508" t="n">
        <f aca="false">AQ8*7</f>
        <v>0</v>
      </c>
      <c r="AS8" s="555" t="n">
        <f aca="true">INDIRECT($A8&amp;"!$AV$54")</f>
        <v>0</v>
      </c>
      <c r="AT8" s="555" t="n">
        <f aca="false">AT7+AS8</f>
        <v>0</v>
      </c>
      <c r="AU8" s="555" t="n">
        <f aca="true">INDIRECT($A8&amp;"!$BO$52")</f>
        <v>0</v>
      </c>
      <c r="AV8" s="555" t="n">
        <f aca="true">INDIRECT($A8&amp;"!$BS$52")</f>
        <v>0</v>
      </c>
      <c r="AW8" s="555" t="n">
        <f aca="true">INDIRECT($A8&amp;"!$BV$52")</f>
        <v>0</v>
      </c>
      <c r="AX8" s="555" t="n">
        <f aca="true">INDIRECT($A8&amp;"!$BY$52")</f>
        <v>0</v>
      </c>
      <c r="AY8" s="556" t="n">
        <f aca="true">INDIRECT($A8&amp;"!$CB$52")</f>
        <v>0</v>
      </c>
      <c r="AZ8" s="556" t="n">
        <f aca="true">INDIRECT($A8&amp;"!$CE$52")</f>
        <v>0.875</v>
      </c>
      <c r="BA8" s="504" t="n">
        <f aca="true">INDIRECT($A8&amp;"!$AV$57")</f>
        <v>0</v>
      </c>
      <c r="BB8" s="504" t="n">
        <f aca="false">BB7+BA8</f>
        <v>0</v>
      </c>
      <c r="BC8" s="555" t="n">
        <f aca="true">INDIRECT($A8&amp;"!$BS$55")</f>
        <v>0</v>
      </c>
      <c r="BD8" s="555" t="n">
        <f aca="true">INDIRECT($A8&amp;"!$BV$55")</f>
        <v>0</v>
      </c>
      <c r="BE8" s="555" t="n">
        <f aca="true">INDIRECT($A8&amp;"!$BY$55")</f>
        <v>0</v>
      </c>
      <c r="BF8" s="556" t="n">
        <f aca="true">INDIRECT($A8&amp;"!$CB$55")</f>
        <v>0</v>
      </c>
      <c r="BG8" s="556" t="n">
        <f aca="true">INDIRECT($A8&amp;"!$CE$55")</f>
        <v>0.291666666666667</v>
      </c>
      <c r="BH8" s="504"/>
      <c r="BI8" s="504"/>
      <c r="BJ8" s="504"/>
      <c r="BK8" s="504"/>
      <c r="BL8" s="504"/>
      <c r="BM8" s="504"/>
      <c r="BN8" s="504"/>
      <c r="BO8" s="504"/>
      <c r="BP8" s="504"/>
      <c r="BQ8" s="504"/>
      <c r="BR8" s="507" t="n">
        <f aca="false">AS8+BA8</f>
        <v>0</v>
      </c>
      <c r="BS8" s="434" t="n">
        <f aca="true">INDIRECT($A8&amp;"!$BD$17")</f>
        <v>0</v>
      </c>
      <c r="BT8" s="207" t="n">
        <f aca="false">BS8+BT7</f>
        <v>0</v>
      </c>
      <c r="BU8" s="557" t="n">
        <f aca="true">INDIRECT($A8&amp;"!$BD$8")</f>
        <v>276</v>
      </c>
      <c r="BV8" s="207" t="n">
        <f aca="false">BU8+BV7</f>
        <v>811</v>
      </c>
      <c r="BW8" s="515" t="e">
        <f aca="true">INDIRECT($A8&amp;"!$BD$1１")</f>
        <v>#REF!</v>
      </c>
      <c r="BX8" s="207" t="e">
        <f aca="false">BW8+BX7</f>
        <v>#REF!</v>
      </c>
      <c r="BY8" s="514" t="e">
        <f aca="true">INDIRECT($A8&amp;"!$BD$1４")</f>
        <v>#REF!</v>
      </c>
      <c r="BZ8" s="498" t="e">
        <f aca="false">BY8+BZ7</f>
        <v>#REF!</v>
      </c>
      <c r="CA8" s="553" t="n">
        <f aca="true">INDIRECT($A8&amp;"!$BN$72")</f>
        <v>0</v>
      </c>
      <c r="CB8" s="558" t="n">
        <f aca="true">INDIRECT($A8&amp;"!$AV$65")</f>
        <v>0</v>
      </c>
      <c r="CC8" s="551" t="n">
        <f aca="true">INDIRECT($A8&amp;"!$AZ$65")</f>
        <v>0</v>
      </c>
      <c r="CD8" s="507" t="str">
        <f aca="true">INDIRECT($A8&amp;"!$BD$65")</f>
        <v>-</v>
      </c>
      <c r="CE8" s="558" t="n">
        <f aca="true">INDIRECT($A8&amp;"!$B$58")</f>
        <v>35</v>
      </c>
      <c r="CF8" s="551" t="n">
        <f aca="true">INDIRECT($A8&amp;"!$F$58")</f>
        <v>196</v>
      </c>
      <c r="CG8" s="558" t="n">
        <f aca="true">INDIRECT($A8&amp;"!$J$58")</f>
        <v>17.8571428571429</v>
      </c>
      <c r="CH8" s="507" t="n">
        <f aca="true">INDIRECT($A8&amp;"!$T$65")</f>
        <v>132</v>
      </c>
      <c r="CI8" s="507" t="n">
        <f aca="false">CA8+CH8</f>
        <v>132</v>
      </c>
      <c r="CJ8" s="559" t="n">
        <f aca="true">INDIRECT($A8&amp;"!$BA$72")</f>
        <v>0</v>
      </c>
      <c r="CK8" s="207" t="n">
        <f aca="false">CJ8+CK7</f>
        <v>0</v>
      </c>
      <c r="CL8" s="207" t="n">
        <f aca="true">INDIRECT($A8&amp;"!$G$65")</f>
        <v>7</v>
      </c>
      <c r="CM8" s="207" t="n">
        <f aca="false">CL8+CM7</f>
        <v>7</v>
      </c>
      <c r="CN8" s="559" t="n">
        <f aca="true">INDIRECT($A8&amp;"!$BA$73")</f>
        <v>0</v>
      </c>
      <c r="CO8" s="207" t="n">
        <f aca="false">CN8+CO7</f>
        <v>0</v>
      </c>
      <c r="CP8" s="207" t="n">
        <f aca="true">INDIRECT($A8&amp;"!$G$67")</f>
        <v>0</v>
      </c>
      <c r="CQ8" s="498" t="n">
        <f aca="false">CP8+CQ7</f>
        <v>0</v>
      </c>
      <c r="CR8" s="560" t="n">
        <f aca="true">IF(ISNUMBER(INDIRECT($A8&amp;"!$T$41")),(INDIRECT($A8&amp;"!$T$41"))," ")</f>
        <v>17400</v>
      </c>
      <c r="CS8" s="560" t="n">
        <f aca="true">IF(ISNUMBER(INDIRECT($A8&amp;"!$BA$27")),(INDIRECT($A8&amp;"!$BA$27"))," ")</f>
        <v>0</v>
      </c>
      <c r="CT8" s="516" t="str">
        <f aca="true">IF(ISNUMBER(INDIRECT($A8&amp;"!$BＱ$27")),(INDIRECT($A8&amp;"!$BＱ$27"))," ")</f>
        <v> </v>
      </c>
      <c r="CU8" s="561" t="n">
        <f aca="true">IF(ISNUMBER(INDIRECT($A8&amp;"!$P$14")),(INDIRECT($A8&amp;"!$P$14"))," ")</f>
        <v>8051</v>
      </c>
      <c r="CV8" s="562" t="n">
        <f aca="true">IF(ISNUMBER(INDIRECT($A8&amp;"!$AF$14")),(INDIRECT($A8&amp;"!$AF$14"))," ")</f>
        <v>0</v>
      </c>
      <c r="CW8" s="560" t="n">
        <f aca="true">IF(ISNUMBER(INDIRECT($A8&amp;"!$BK$47")),(INDIRECT($A8&amp;"!$BK$47"))," ")</f>
        <v>0</v>
      </c>
      <c r="CX8" s="560" t="n">
        <f aca="true">IF(ISNUMBER(INDIRECT($A8&amp;"!$BX$47")),(INDIRECT($A8&amp;"!$BX$47"))," ")</f>
        <v>0</v>
      </c>
      <c r="CY8" s="562" t="n">
        <f aca="true">IF(ISNUMBER(INDIRECT($A8&amp;"!$CL$47")),(INDIRECT($A8&amp;"!$CL$47"))," ")</f>
        <v>0</v>
      </c>
      <c r="CZ8" s="560" t="n">
        <f aca="true">IF(ISNUMBER(INDIRECT($A8&amp;"!$AD$41")),(INDIRECT($A8&amp;"!$AD$41"))," ")</f>
        <v>0</v>
      </c>
      <c r="DA8" s="516" t="n">
        <f aca="true">IF(ISNUMBER(INDIRECT($A8&amp;"!$AN$43")),(INDIRECT($A8&amp;"!$AN$43"))," ")</f>
        <v>0</v>
      </c>
      <c r="DB8" s="516" t="str">
        <f aca="true">IF(ISNUMBER(INDIRECT($A8&amp;"!$BW$74")),(INDIRECT($A8&amp;"!$BW$74"))," ")</f>
        <v> </v>
      </c>
      <c r="DC8" s="516" t="str">
        <f aca="false">IF(ISNUMBER(DB8),DB8*700," ")</f>
        <v> </v>
      </c>
      <c r="DD8" s="560" t="n">
        <f aca="true">IF(ISNUMBER(INDIRECT($A8&amp;"!$BS$72")),(INDIRECT($A8&amp;"!$BS$72"))," ")</f>
        <v>0</v>
      </c>
      <c r="DE8" s="516" t="n">
        <f aca="false">IF(ISNUMBER(DD8),DD8*$DE$2," ")</f>
        <v>0</v>
      </c>
      <c r="DF8" s="563" t="n">
        <f aca="true">IF(ISNUMBER(INDIRECT($A8&amp;"!$Y$65")),(INDIRECT($A8&amp;"!$Y$65"))," ")</f>
        <v>6</v>
      </c>
      <c r="DG8" s="516" t="n">
        <f aca="false">IF(ISNUMBER(DF8),DF8*DG$2," ")</f>
        <v>3600</v>
      </c>
      <c r="DH8" s="516" t="str">
        <f aca="true">IF(ISNUMBER(INDIRECT($A8&amp;"!$AC$65")),(INDIRECT($A8&amp;"!$AC$68"))," ")</f>
        <v> </v>
      </c>
      <c r="DI8" s="516" t="str">
        <f aca="false">IF(ISNUMBER(DH8),DH8*500," ")</f>
        <v> </v>
      </c>
      <c r="DJ8" s="516" t="n">
        <f aca="false">SUM(DG8,DI8)</f>
        <v>3600</v>
      </c>
      <c r="DK8" s="516" t="n">
        <f aca="true">IF(ISNUMBER(INDIRECT($A8&amp;"!$BR$17")),(INDIRECT($A8&amp;"!$BR$17"))," ")</f>
        <v>0</v>
      </c>
      <c r="DL8" s="516" t="n">
        <f aca="true">IF(ISNUMBER(INDIRECT($A8&amp;"!$BR$8")),(INDIRECT($A8&amp;"!$BR$8"))," ")</f>
        <v>0</v>
      </c>
      <c r="DM8" s="516" t="n">
        <f aca="true">IF(ISNUMBER(INDIRECT($A8&amp;"!$BR$11")),(INDIRECT($A8&amp;"!$BR$11"))," ")</f>
        <v>0</v>
      </c>
      <c r="DN8" s="516" t="n">
        <f aca="true">IF(ISNUMBER(INDIRECT($A8&amp;"!$BR$14")),(INDIRECT($A8&amp;"!$BR$14"))," ")</f>
        <v>0</v>
      </c>
      <c r="DO8" s="516" t="n">
        <f aca="false">SUM(CS8:DA8)+SUM(DC8,DE8,DG8,DI8)+SUM(DK8:DN8)+BQ8</f>
        <v>11651</v>
      </c>
      <c r="DP8" s="516" t="e">
        <f aca="false">CV8+CY8+CT8</f>
        <v>#VALUE!</v>
      </c>
      <c r="DQ8" s="516" t="e">
        <f aca="false">DO8-DP8</f>
        <v>#VALUE!</v>
      </c>
      <c r="DS8" s="550" t="n">
        <f aca="true">INDIRECT($A8&amp;"!$AV$65")</f>
        <v>0</v>
      </c>
      <c r="DT8" s="548" t="n">
        <f aca="true">INDIRECT($A8&amp;"!$AZ$65")</f>
        <v>0</v>
      </c>
      <c r="DU8" s="564" t="str">
        <f aca="true">INDIRECT($A8&amp;"!$BD$65")</f>
        <v>-</v>
      </c>
      <c r="DV8" s="564" t="n">
        <f aca="true">INDIRECT($A8&amp;"!$BH$66")</f>
        <v>0</v>
      </c>
      <c r="DW8" s="564" t="n">
        <f aca="true">INDIRECT($A8&amp;"!$BO$66")</f>
        <v>0</v>
      </c>
      <c r="DX8" s="564" t="n">
        <f aca="true">INDIRECT($A8&amp;"!$BH$67")</f>
        <v>0</v>
      </c>
      <c r="DY8" s="564" t="n">
        <f aca="true">INDIRECT($A8&amp;"!$BO$67")</f>
        <v>0</v>
      </c>
      <c r="DZ8" s="564" t="n">
        <f aca="true">INDIRECT($A8&amp;"!$BH$68")</f>
        <v>0</v>
      </c>
      <c r="EA8" s="564" t="n">
        <f aca="true">INDIRECT($A8&amp;"!$BO$68")</f>
        <v>0</v>
      </c>
      <c r="EB8" s="564" t="n">
        <f aca="true">INDIRECT($A8&amp;"!$BH$69")</f>
        <v>0</v>
      </c>
      <c r="EC8" s="564" t="n">
        <f aca="true">INDIRECT($A8&amp;"!$BO$69")</f>
        <v>0</v>
      </c>
      <c r="ED8" s="564" t="n">
        <f aca="true">INDIRECT($A8&amp;"!$BH$70")</f>
        <v>0</v>
      </c>
      <c r="EE8" s="564" t="n">
        <f aca="true">INDIRECT($A8&amp;"!$BO$70")</f>
        <v>0</v>
      </c>
      <c r="EF8" s="564" t="n">
        <f aca="true">INDIRECT($A8&amp;"!$BP$66")</f>
        <v>0</v>
      </c>
      <c r="EG8" s="564" t="n">
        <f aca="true">INDIRECT($A8&amp;"!$BW$66")</f>
        <v>0</v>
      </c>
      <c r="EH8" s="564" t="n">
        <f aca="true">INDIRECT($A8&amp;"!$BP$67")</f>
        <v>0</v>
      </c>
      <c r="EI8" s="564" t="n">
        <f aca="true">INDIRECT($A8&amp;"!$BW$67")</f>
        <v>0</v>
      </c>
      <c r="EJ8" s="564" t="n">
        <f aca="true">INDIRECT($A8&amp;"!$BP$68")</f>
        <v>0</v>
      </c>
      <c r="EK8" s="564" t="n">
        <f aca="true">INDIRECT($A8&amp;"!$BW$68")</f>
        <v>0</v>
      </c>
      <c r="EL8" s="564" t="n">
        <f aca="true">INDIRECT($A8&amp;"!$BP$69")</f>
        <v>0</v>
      </c>
      <c r="EM8" s="564" t="n">
        <f aca="true">INDIRECT($A8&amp;"!$BW$69")</f>
        <v>0</v>
      </c>
      <c r="EN8" s="564" t="n">
        <f aca="true">INDIRECT($A8&amp;"!$BP$70")</f>
        <v>0</v>
      </c>
      <c r="EO8" s="564" t="n">
        <f aca="true">INDIRECT($A8&amp;"!$BW$70")</f>
        <v>0</v>
      </c>
      <c r="EP8" s="564" t="n">
        <f aca="true">INDIRECT($A8&amp;"!$BX$66")</f>
        <v>0</v>
      </c>
      <c r="EQ8" s="564" t="n">
        <f aca="true">INDIRECT($A8&amp;"!$CF$66")</f>
        <v>0</v>
      </c>
      <c r="ER8" s="564" t="n">
        <f aca="true">INDIRECT($A8&amp;"!$BX$67")</f>
        <v>0</v>
      </c>
      <c r="ES8" s="564" t="n">
        <f aca="true">INDIRECT($A8&amp;"!$CF$67")</f>
        <v>0</v>
      </c>
      <c r="ET8" s="564" t="n">
        <f aca="true">INDIRECT($A8&amp;"!$BX$68")</f>
        <v>0</v>
      </c>
      <c r="EU8" s="564" t="n">
        <f aca="true">INDIRECT($A8&amp;"!$CF$68")</f>
        <v>0</v>
      </c>
      <c r="EV8" s="564" t="n">
        <f aca="true">INDIRECT($A8&amp;"!$BX$69")</f>
        <v>0</v>
      </c>
      <c r="EW8" s="564" t="n">
        <f aca="true">INDIRECT($A8&amp;"!$CF$69")</f>
        <v>0</v>
      </c>
      <c r="EX8" s="564" t="n">
        <f aca="true">INDIRECT($A8&amp;"!$BX$70")</f>
        <v>0</v>
      </c>
      <c r="EY8" s="564" t="n">
        <f aca="true">INDIRECT($A8&amp;"!$CF$70")</f>
        <v>0</v>
      </c>
      <c r="EZ8" s="564" t="n">
        <f aca="true">INDIRECT($A8&amp;"!$CG$66")</f>
        <v>0</v>
      </c>
      <c r="FA8" s="564" t="n">
        <f aca="true">INDIRECT($A8&amp;"!$CN$66")</f>
        <v>0</v>
      </c>
      <c r="FB8" s="564" t="n">
        <f aca="true">INDIRECT($A8&amp;"!$CG$67")</f>
        <v>0</v>
      </c>
      <c r="FC8" s="564" t="n">
        <f aca="true">INDIRECT($A8&amp;"!$CN$67")</f>
        <v>0</v>
      </c>
      <c r="FD8" s="564" t="n">
        <f aca="true">INDIRECT($A8&amp;"!$CG$68")</f>
        <v>0</v>
      </c>
      <c r="FE8" s="564" t="n">
        <f aca="true">INDIRECT($A8&amp;"!$CN$68")</f>
        <v>0</v>
      </c>
      <c r="FF8" s="564" t="n">
        <f aca="true">INDIRECT($A8&amp;"!$CG$69")</f>
        <v>0</v>
      </c>
      <c r="FG8" s="564" t="n">
        <f aca="true">INDIRECT($A8&amp;"!$CN$69")</f>
        <v>0</v>
      </c>
      <c r="FH8" s="564" t="n">
        <f aca="true">INDIRECT($A8&amp;"!$CG$70")</f>
        <v>0</v>
      </c>
      <c r="FI8" s="564" t="n">
        <f aca="true">INDIRECT($A8&amp;"!$CN$70")</f>
        <v>0</v>
      </c>
      <c r="FJ8" s="550" t="n">
        <f aca="true">INDIRECT($A8&amp;"!$B$58")</f>
        <v>35</v>
      </c>
      <c r="FK8" s="548" t="n">
        <f aca="true">INDIRECT($A8&amp;"!$F$58")</f>
        <v>196</v>
      </c>
      <c r="FL8" s="550" t="n">
        <f aca="true">INDIRECT($A8&amp;"!$J$58")</f>
        <v>17.8571428571429</v>
      </c>
      <c r="FM8" s="564" t="str">
        <f aca="true">INDIRECT($A8&amp;"!$N$59")</f>
        <v>つまみ</v>
      </c>
      <c r="FN8" s="564" t="n">
        <f aca="true">INDIRECT($A8&amp;"!$U$59")</f>
        <v>5</v>
      </c>
      <c r="FO8" s="564" t="str">
        <f aca="true">INDIRECT($A8&amp;"!$N$60")</f>
        <v>切口不良</v>
      </c>
      <c r="FP8" s="564" t="n">
        <f aca="true">INDIRECT($A8&amp;"!$U$60")</f>
        <v>4</v>
      </c>
      <c r="FQ8" s="564" t="str">
        <f aca="true">INDIRECT($A8&amp;"!$N$61")</f>
        <v>枠替</v>
      </c>
      <c r="FR8" s="564" t="n">
        <f aca="true">INDIRECT($A8&amp;"!$U$61")</f>
        <v>2</v>
      </c>
      <c r="FS8" s="564" t="str">
        <f aca="true">INDIRECT($A8&amp;"!$N$62")</f>
        <v>汚れ</v>
      </c>
      <c r="FT8" s="564" t="n">
        <f aca="true">INDIRECT($A8&amp;"!$U$62")</f>
        <v>1</v>
      </c>
      <c r="FU8" s="564" t="str">
        <f aca="true">INDIRECT($A8&amp;"!$N$63")</f>
        <v>長短</v>
      </c>
      <c r="FV8" s="564" t="n">
        <f aca="true">INDIRECT($A8&amp;"!$U$63")</f>
        <v>1</v>
      </c>
      <c r="FW8" s="564" t="e">
        <f aca="true">INDIRECT($A8&amp;"!$V$59 ")</f>
        <v>#REF!</v>
      </c>
      <c r="FX8" s="564" t="n">
        <f aca="true">INDIRECT($A8&amp;"!$AC$59")</f>
        <v>1</v>
      </c>
      <c r="FY8" s="564" t="e">
        <f aca="true">INDIRECT($A8&amp;"!$V$60 ")</f>
        <v>#REF!</v>
      </c>
      <c r="FZ8" s="564" t="n">
        <f aca="true">INDIRECT($A8&amp;"!$AC$60")</f>
        <v>0</v>
      </c>
      <c r="GA8" s="564" t="e">
        <f aca="true">INDIRECT($A8&amp;"!$V$61 ")</f>
        <v>#REF!</v>
      </c>
      <c r="GB8" s="564" t="n">
        <f aca="true">INDIRECT($A8&amp;"!$AC$61")</f>
        <v>0</v>
      </c>
      <c r="GC8" s="564" t="e">
        <f aca="true">INDIRECT($A8&amp;"!$V$62 ")</f>
        <v>#REF!</v>
      </c>
      <c r="GD8" s="564" t="n">
        <f aca="true">INDIRECT($A8&amp;"!$AC$62")</f>
        <v>0</v>
      </c>
      <c r="GE8" s="564" t="n">
        <f aca="true">INDIRECT($A8&amp;"!$V$63")</f>
        <v>0</v>
      </c>
      <c r="GF8" s="564" t="n">
        <f aca="true">INDIRECT($A8&amp;"!$AC$63")</f>
        <v>0</v>
      </c>
      <c r="GG8" s="564" t="str">
        <f aca="true">INDIRECT($A8&amp;"!$AD$59")</f>
        <v>吸湿ジワ</v>
      </c>
      <c r="GH8" s="564" t="n">
        <f aca="true">INDIRECT($A8&amp;"!$AL$59")</f>
        <v>18</v>
      </c>
      <c r="GI8" s="564" t="str">
        <f aca="true">INDIRECT($A8&amp;"!$AD$60")</f>
        <v>巻ジワ</v>
      </c>
      <c r="GJ8" s="564" t="n">
        <f aca="true">INDIRECT($A8&amp;"!$AL$60")</f>
        <v>2</v>
      </c>
      <c r="GK8" s="564" t="str">
        <f aca="true">INDIRECT($A8&amp;"!$AD$61")</f>
        <v>ストリーク</v>
      </c>
      <c r="GL8" s="564" t="n">
        <f aca="true">INDIRECT($A8&amp;"!$AL$61")</f>
        <v>1</v>
      </c>
      <c r="GM8" s="564" t="n">
        <f aca="true">INDIRECT($A8&amp;"!$AD$62")</f>
        <v>0</v>
      </c>
      <c r="GN8" s="564" t="n">
        <f aca="true">INDIRECT($A8&amp;"!$AL$62")</f>
        <v>0</v>
      </c>
      <c r="GO8" s="564" t="n">
        <f aca="true">INDIRECT($A8&amp;"!$AD$63")</f>
        <v>0</v>
      </c>
      <c r="GP8" s="564" t="n">
        <f aca="true">INDIRECT($A8&amp;"!$AL$63")</f>
        <v>0</v>
      </c>
      <c r="GQ8" s="564" t="n">
        <f aca="true">INDIRECT($A8&amp;"!$AM$59")</f>
        <v>0</v>
      </c>
      <c r="GR8" s="564" t="n">
        <f aca="true">INDIRECT($A8&amp;"!$AT$59")</f>
        <v>0</v>
      </c>
      <c r="GS8" s="564" t="n">
        <f aca="true">INDIRECT($A8&amp;"!$AM$60")</f>
        <v>0</v>
      </c>
      <c r="GT8" s="564" t="n">
        <f aca="true">INDIRECT($A8&amp;"!$AT$60")</f>
        <v>0</v>
      </c>
      <c r="GU8" s="564" t="n">
        <f aca="true">INDIRECT($A8&amp;"!$AM$61")</f>
        <v>0</v>
      </c>
      <c r="GV8" s="564" t="n">
        <f aca="true">INDIRECT($A8&amp;"!$AT$61")</f>
        <v>0</v>
      </c>
      <c r="GW8" s="564" t="n">
        <f aca="true">INDIRECT($A8&amp;"!$AM$62")</f>
        <v>0</v>
      </c>
      <c r="GX8" s="564" t="n">
        <f aca="true">INDIRECT($A8&amp;"!$AT$62")</f>
        <v>0</v>
      </c>
      <c r="GY8" s="564" t="str">
        <f aca="true">INDIRECT($A8&amp;"!$AM$63")</f>
        <v>ウエットストリーク</v>
      </c>
      <c r="GZ8" s="564" t="n">
        <f aca="true">INDIRECT($A8&amp;"!$AT$63")</f>
        <v>0</v>
      </c>
      <c r="HA8" s="564"/>
      <c r="HB8" s="564" t="str">
        <f aca="true">INDIRECT($A8&amp;"!$AF$5")</f>
        <v>黒スジ</v>
      </c>
      <c r="HC8" s="564" t="n">
        <f aca="true">INDIRECT($A8&amp;"!$AJ$5")</f>
        <v>3</v>
      </c>
      <c r="HD8" s="564" t="str">
        <f aca="true">INDIRECT($A8&amp;"!$AF$6")</f>
        <v>サビ</v>
      </c>
      <c r="HE8" s="564" t="n">
        <f aca="true">INDIRECT($A8&amp;"!$AJ$6")</f>
        <v>3</v>
      </c>
      <c r="HF8" s="564" t="str">
        <f aca="true">INDIRECT($A8&amp;"!$AF$7")</f>
        <v>虫</v>
      </c>
      <c r="HG8" s="564" t="n">
        <f aca="true">INDIRECT($A8&amp;"!$AJ$7")</f>
        <v>3</v>
      </c>
      <c r="HH8" s="564" t="str">
        <f aca="true">INDIRECT($A8&amp;"!$AF$8")</f>
        <v>汚れ､油､P,S,他</v>
      </c>
      <c r="HI8" s="564" t="n">
        <f aca="true">INDIRECT($A8&amp;"!$AJ$8")</f>
        <v>7</v>
      </c>
      <c r="HJ8" s="564" t="n">
        <f aca="true">INDIRECT($A8&amp;"!$AF$10")</f>
        <v>0</v>
      </c>
      <c r="HK8" s="564" t="n">
        <f aca="true">INDIRECT($A8&amp;"!$AJ$10")</f>
        <v>0</v>
      </c>
      <c r="HL8" s="564" t="n">
        <f aca="true">INDIRECT($A8&amp;"!$AF$11")</f>
        <v>0</v>
      </c>
      <c r="HM8" s="564" t="n">
        <f aca="true">INDIRECT($A8&amp;"!$AJ$11")</f>
        <v>0</v>
      </c>
      <c r="HN8" s="564" t="n">
        <f aca="true">INDIRECT($A8&amp;"!$AF$12")</f>
        <v>0</v>
      </c>
      <c r="HO8" s="564" t="n">
        <f aca="true">INDIRECT($A8&amp;"!$AJ$12")</f>
        <v>0</v>
      </c>
      <c r="HP8" s="564" t="n">
        <f aca="true">INDIRECT($A8&amp;"!$AF$13")</f>
        <v>0</v>
      </c>
      <c r="HQ8" s="564" t="n">
        <f aca="true">INDIRECT($A8&amp;"!$AJ$13")</f>
        <v>0</v>
      </c>
      <c r="HR8" s="564"/>
      <c r="HS8" s="564" t="n">
        <f aca="true">INDIRECT($A8&amp;"!$CO$60")</f>
        <v>0</v>
      </c>
      <c r="HT8" s="207" t="n">
        <f aca="true">INDIRECT($A8&amp;"!$CO$62")</f>
        <v>0</v>
      </c>
      <c r="HU8" s="207" t="n">
        <f aca="true">INDIRECT($A8&amp;"!$CY$60")</f>
        <v>3</v>
      </c>
      <c r="HV8" s="207" t="n">
        <f aca="true">INDIRECT($A8&amp;"!$CY$62")</f>
        <v>0</v>
      </c>
      <c r="HX8" s="565" t="n">
        <f aca="true">INDIRECT($A8&amp;"!$P$14")</f>
        <v>8051</v>
      </c>
      <c r="HY8" s="566" t="n">
        <f aca="true">INDIRECT($A8&amp;"!$AF$14")</f>
        <v>0</v>
      </c>
      <c r="HZ8" s="550" t="n">
        <f aca="true">INDIRECT($A8&amp;"!$AL$16")</f>
        <v>131.7</v>
      </c>
      <c r="IA8" s="564" t="n">
        <f aca="false">IA7+HZ8</f>
        <v>448</v>
      </c>
      <c r="IB8" s="550" t="n">
        <f aca="true">INDIRECT($A8&amp;"!$AL$18")</f>
        <v>281.127</v>
      </c>
      <c r="IC8" s="207" t="n">
        <f aca="false">IC7+IB8</f>
        <v>343.145</v>
      </c>
      <c r="ID8" s="434" t="n">
        <f aca="false">AL8</f>
        <v>0</v>
      </c>
      <c r="IE8" s="567"/>
      <c r="IF8" s="568" t="n">
        <f aca="true">INDIRECT($A8&amp;"!$BF$36")</f>
        <v>0</v>
      </c>
      <c r="IG8" s="268" t="n">
        <f aca="true">INDIRECT($A8&amp;"!$BN$40")</f>
        <v>0</v>
      </c>
      <c r="IH8" s="568" t="n">
        <f aca="true">INDIRECT($A8&amp;"!$BF$42")</f>
        <v>0</v>
      </c>
      <c r="II8" s="268" t="n">
        <f aca="true">INDIRECT($A8&amp;"!$BV$40")</f>
        <v>0</v>
      </c>
      <c r="IJ8" s="568" t="n">
        <f aca="true">INDIRECT($A8&amp;"!$BF$45")</f>
        <v>0</v>
      </c>
      <c r="IK8" s="268" t="n">
        <f aca="true">INDIRECT($A8&amp;"!$CD$40")</f>
        <v>0</v>
      </c>
      <c r="IL8" s="567"/>
      <c r="IM8" s="207" t="n">
        <f aca="true">INDIRECT($A8&amp;"!$CK$50")</f>
        <v>0</v>
      </c>
      <c r="IN8" s="556" t="n">
        <v>0</v>
      </c>
      <c r="IO8" s="556" t="n">
        <v>0</v>
      </c>
      <c r="IP8" s="569" t="n">
        <f aca="true">INDIRECT($A8&amp;"!$CF$29")</f>
        <v>0</v>
      </c>
      <c r="IQ8" s="564" t="n">
        <f aca="false">IQ7+IP8</f>
        <v>0</v>
      </c>
      <c r="IR8" s="569" t="n">
        <f aca="true">INDIRECT($A8&amp;"!$CF$31")</f>
        <v>0</v>
      </c>
      <c r="IS8" s="207" t="n">
        <f aca="false">IS7+IR8</f>
        <v>0</v>
      </c>
      <c r="IT8" s="564" t="n">
        <f aca="true">INDIRECT($A8&amp;"!$W$49")</f>
        <v>0</v>
      </c>
      <c r="IU8" s="564" t="n">
        <f aca="false">IU7+IT8</f>
        <v>0</v>
      </c>
      <c r="IV8" s="207" t="n">
        <f aca="true">INDIRECT($A8&amp;"!$W$50")</f>
        <v>0</v>
      </c>
      <c r="IW8" s="207" t="n">
        <f aca="false">IW7+IV8</f>
        <v>0</v>
      </c>
    </row>
    <row r="9" customFormat="false" ht="18.75" hidden="false" customHeight="false" outlineLevel="0" collapsed="false">
      <c r="A9" s="546" t="s">
        <v>1353</v>
      </c>
      <c r="B9" s="207" t="n">
        <v>3</v>
      </c>
      <c r="C9" s="570" t="n">
        <f aca="true">INDIRECT($A9&amp;"!$D$4")</f>
        <v>192.598</v>
      </c>
      <c r="D9" s="207" t="n">
        <f aca="false">C9+D8</f>
        <v>595.097</v>
      </c>
      <c r="E9" s="434" t="n">
        <f aca="true">INDIRECT($A9&amp;"!$D$9")</f>
        <v>190.514</v>
      </c>
      <c r="F9" s="207" t="n">
        <f aca="false">E9+F8</f>
        <v>579.16</v>
      </c>
      <c r="G9" s="507" t="n">
        <f aca="false">C9+E9</f>
        <v>383.112</v>
      </c>
      <c r="H9" s="551" t="n">
        <f aca="true">INDIRECT($A9&amp;"!$K$13")</f>
        <v>6</v>
      </c>
      <c r="I9" s="508" t="n">
        <f aca="false">H9*19</f>
        <v>114</v>
      </c>
      <c r="J9" s="552" t="n">
        <f aca="true">INDIRECT($A9&amp;"!$F$23")</f>
        <v>58.2</v>
      </c>
      <c r="K9" s="207" t="n">
        <f aca="false">J9+K8</f>
        <v>117.8</v>
      </c>
      <c r="L9" s="552" t="n">
        <f aca="true">INDIRECT($A9&amp;"!$F$29")</f>
        <v>85.3</v>
      </c>
      <c r="M9" s="207" t="n">
        <f aca="false">L9+M8</f>
        <v>213</v>
      </c>
      <c r="N9" s="552" t="n">
        <f aca="true">INDIRECT($A9&amp;"!$F$35")</f>
        <v>57.4</v>
      </c>
      <c r="O9" s="207" t="n">
        <f aca="false">N9+O8</f>
        <v>101.7</v>
      </c>
      <c r="P9" s="507" t="n">
        <f aca="false">J9+L9+N9</f>
        <v>200.9</v>
      </c>
      <c r="Q9" s="507" t="n">
        <f aca="true">INDIRECT($A9&amp;"!$L$24")</f>
        <v>97</v>
      </c>
      <c r="R9" s="507" t="n">
        <f aca="true">INDIRECT($A9&amp;"!$L$30")</f>
        <v>342</v>
      </c>
      <c r="S9" s="507" t="n">
        <f aca="true">INDIRECT($A9&amp;"!$L$36")</f>
        <v>0</v>
      </c>
      <c r="T9" s="507" t="n">
        <f aca="false">Q9+R9</f>
        <v>439</v>
      </c>
      <c r="U9" s="508" t="n">
        <f aca="false">T9*1.3</f>
        <v>570.7</v>
      </c>
      <c r="V9" s="207" t="n">
        <f aca="true">INDIRECT($A9&amp;"!$U$49")</f>
        <v>2867</v>
      </c>
      <c r="W9" s="207" t="n">
        <f aca="false">V9+W8</f>
        <v>8731</v>
      </c>
      <c r="X9" s="207" t="n">
        <f aca="true">INDIRECT($A9&amp;"!$U$50")</f>
        <v>2831</v>
      </c>
      <c r="Y9" s="207" t="n">
        <f aca="false">X9+Y8</f>
        <v>8182</v>
      </c>
      <c r="Z9" s="507" t="n">
        <f aca="false">V9+X9</f>
        <v>5698</v>
      </c>
      <c r="AA9" s="553" t="n">
        <f aca="true">INDIRECT($A9&amp;"!$U$43")</f>
        <v>42</v>
      </c>
      <c r="AB9" s="498" t="n">
        <f aca="true">INDIRECT($A9&amp;"!$V$49")</f>
        <v>0</v>
      </c>
      <c r="AC9" s="554" t="n">
        <f aca="true">INDIRECT($A9&amp;"!$AX$22")</f>
        <v>0</v>
      </c>
      <c r="AD9" s="207" t="n">
        <f aca="false">AD8+AC9</f>
        <v>0</v>
      </c>
      <c r="AG9" s="507"/>
      <c r="AH9" s="551" t="n">
        <f aca="true">INDIRECT($A9&amp;"!$BE$26")</f>
        <v>0</v>
      </c>
      <c r="AI9" s="507"/>
      <c r="AJ9" s="507"/>
      <c r="AK9" s="508" t="n">
        <f aca="false">AH9*9</f>
        <v>0</v>
      </c>
      <c r="AL9" s="434" t="n">
        <f aca="true">INDIRECT($A9&amp;"!$AZ$35")</f>
        <v>23.029</v>
      </c>
      <c r="AM9" s="207" t="n">
        <f aca="false">AL9+AM8</f>
        <v>23.029</v>
      </c>
      <c r="AN9" s="434" t="n">
        <f aca="true">INDIRECT($A9&amp;"!$AZ$41")</f>
        <v>0</v>
      </c>
      <c r="AO9" s="207" t="n">
        <f aca="false">AN9+AO8</f>
        <v>0</v>
      </c>
      <c r="AP9" s="507" t="n">
        <f aca="false">AL9+AN9</f>
        <v>23.029</v>
      </c>
      <c r="AQ9" s="507" t="n">
        <f aca="true">INDIRECT($A9&amp;"!$BF$36")</f>
        <v>10</v>
      </c>
      <c r="AR9" s="508" t="n">
        <f aca="false">AQ9*7</f>
        <v>70</v>
      </c>
      <c r="AS9" s="555" t="n">
        <f aca="true">INDIRECT($A9&amp;"!$AV$54")</f>
        <v>0</v>
      </c>
      <c r="AT9" s="555" t="n">
        <f aca="false">AT8+AS9</f>
        <v>0</v>
      </c>
      <c r="AU9" s="555" t="n">
        <f aca="true">INDIRECT($A9&amp;"!$BO$52")</f>
        <v>44</v>
      </c>
      <c r="AV9" s="555" t="n">
        <f aca="true">INDIRECT($A9&amp;"!$BS$52")</f>
        <v>0</v>
      </c>
      <c r="AW9" s="555" t="n">
        <f aca="true">INDIRECT($A9&amp;"!$BV$52")</f>
        <v>0</v>
      </c>
      <c r="AX9" s="555" t="n">
        <f aca="true">INDIRECT($A9&amp;"!$BY$52")</f>
        <v>0</v>
      </c>
      <c r="AY9" s="556" t="n">
        <f aca="true">INDIRECT($A9&amp;"!$CB$52")</f>
        <v>0.0416666666666667</v>
      </c>
      <c r="AZ9" s="556" t="n">
        <f aca="true">INDIRECT($A9&amp;"!$CE$52")</f>
        <v>0.875</v>
      </c>
      <c r="BA9" s="504" t="n">
        <f aca="true">INDIRECT($A9&amp;"!$AV$57")</f>
        <v>0</v>
      </c>
      <c r="BB9" s="504" t="n">
        <f aca="false">BB8+BA9</f>
        <v>0</v>
      </c>
      <c r="BC9" s="555" t="n">
        <f aca="true">INDIRECT($A9&amp;"!$BS$55")</f>
        <v>0</v>
      </c>
      <c r="BD9" s="555" t="n">
        <f aca="true">INDIRECT($A9&amp;"!$BV$55")</f>
        <v>0</v>
      </c>
      <c r="BE9" s="555" t="n">
        <f aca="true">INDIRECT($A9&amp;"!$BY$55")</f>
        <v>0</v>
      </c>
      <c r="BF9" s="556" t="n">
        <f aca="true">INDIRECT($A9&amp;"!$CB$55")</f>
        <v>0</v>
      </c>
      <c r="BG9" s="556" t="n">
        <f aca="true">INDIRECT($A9&amp;"!$CE$55")</f>
        <v>0.291666666666667</v>
      </c>
      <c r="BH9" s="504"/>
      <c r="BI9" s="504"/>
      <c r="BJ9" s="504"/>
      <c r="BK9" s="504"/>
      <c r="BL9" s="504"/>
      <c r="BM9" s="504"/>
      <c r="BN9" s="504"/>
      <c r="BO9" s="504"/>
      <c r="BP9" s="504"/>
      <c r="BQ9" s="504"/>
      <c r="BR9" s="507" t="n">
        <f aca="false">AS9+BA9</f>
        <v>0</v>
      </c>
      <c r="BS9" s="434" t="n">
        <f aca="true">INDIRECT($A9&amp;"!$BD$17")</f>
        <v>0</v>
      </c>
      <c r="BT9" s="207" t="n">
        <f aca="false">BS9+BT8</f>
        <v>0</v>
      </c>
      <c r="BU9" s="557" t="n">
        <f aca="true">INDIRECT($A9&amp;"!$BD$8")</f>
        <v>122</v>
      </c>
      <c r="BV9" s="207" t="n">
        <f aca="false">BU9+BV8</f>
        <v>933</v>
      </c>
      <c r="BW9" s="515" t="e">
        <f aca="true">INDIRECT($A9&amp;"!$BD$1１")</f>
        <v>#REF!</v>
      </c>
      <c r="BX9" s="207" t="e">
        <f aca="false">BW9+BX8</f>
        <v>#REF!</v>
      </c>
      <c r="BY9" s="514" t="e">
        <f aca="true">INDIRECT($A9&amp;"!$BD$1４")</f>
        <v>#REF!</v>
      </c>
      <c r="BZ9" s="498" t="e">
        <f aca="false">BY9+BZ8</f>
        <v>#REF!</v>
      </c>
      <c r="CA9" s="553" t="n">
        <f aca="true">INDIRECT($A9&amp;"!$BN$72")</f>
        <v>0</v>
      </c>
      <c r="CB9" s="558" t="n">
        <f aca="true">INDIRECT($A9&amp;"!$AV$65")</f>
        <v>0</v>
      </c>
      <c r="CC9" s="551" t="n">
        <f aca="true">INDIRECT($A9&amp;"!$AZ$65")</f>
        <v>36</v>
      </c>
      <c r="CD9" s="558" t="n">
        <f aca="true">INDIRECT($A9&amp;"!$BD$65")</f>
        <v>0</v>
      </c>
      <c r="CE9" s="558" t="n">
        <f aca="true">INDIRECT($A9&amp;"!$B$58")</f>
        <v>32</v>
      </c>
      <c r="CF9" s="551" t="n">
        <f aca="true">INDIRECT($A9&amp;"!$F$58")</f>
        <v>318</v>
      </c>
      <c r="CG9" s="558" t="n">
        <f aca="true">INDIRECT($A9&amp;"!$J$58")</f>
        <v>10.062893081761</v>
      </c>
      <c r="CH9" s="507" t="n">
        <f aca="true">INDIRECT($A9&amp;"!$T$65")</f>
        <v>156</v>
      </c>
      <c r="CI9" s="507" t="n">
        <f aca="false">CA9+CH9</f>
        <v>156</v>
      </c>
      <c r="CJ9" s="559" t="n">
        <f aca="true">INDIRECT($A9&amp;"!$BA$72")</f>
        <v>0</v>
      </c>
      <c r="CK9" s="207" t="n">
        <f aca="false">CJ9+CK8</f>
        <v>0</v>
      </c>
      <c r="CL9" s="207" t="n">
        <f aca="true">INDIRECT($A9&amp;"!$G$65")</f>
        <v>7</v>
      </c>
      <c r="CM9" s="207" t="n">
        <f aca="false">CL9+CM8</f>
        <v>14</v>
      </c>
      <c r="CN9" s="559" t="n">
        <f aca="true">INDIRECT($A9&amp;"!$BA$73")</f>
        <v>0</v>
      </c>
      <c r="CO9" s="207" t="n">
        <f aca="false">CN9+CO8</f>
        <v>0</v>
      </c>
      <c r="CP9" s="207" t="n">
        <f aca="true">INDIRECT($A9&amp;"!$G$67")</f>
        <v>0</v>
      </c>
      <c r="CQ9" s="498" t="n">
        <f aca="false">CP9+CQ8</f>
        <v>0</v>
      </c>
      <c r="CR9" s="560" t="n">
        <f aca="true">IF(ISNUMBER(INDIRECT($A9&amp;"!$T$41")),(INDIRECT($A9&amp;"!$T$41"))," ")</f>
        <v>3600</v>
      </c>
      <c r="CS9" s="560" t="n">
        <f aca="true">IF(ISNUMBER(INDIRECT($A9&amp;"!$BA$27")),(INDIRECT($A9&amp;"!$BA$27"))," ")</f>
        <v>0</v>
      </c>
      <c r="CT9" s="516" t="str">
        <f aca="true">IF(ISNUMBER(INDIRECT($A9&amp;"!$BＱ$27")),(INDIRECT($A9&amp;"!$BＱ$27"))," ")</f>
        <v> </v>
      </c>
      <c r="CU9" s="561" t="n">
        <f aca="true">IF(ISNUMBER(INDIRECT($A9&amp;"!$P$14")),(INDIRECT($A9&amp;"!$P$14"))," ")</f>
        <v>1745</v>
      </c>
      <c r="CV9" s="562" t="n">
        <f aca="true">IF(ISNUMBER(INDIRECT($A9&amp;"!$AF$14")),(INDIRECT($A9&amp;"!$AF$14"))," ")</f>
        <v>0</v>
      </c>
      <c r="CW9" s="560" t="n">
        <f aca="true">IF(ISNUMBER(INDIRECT($A9&amp;"!$BK$47")),(INDIRECT($A9&amp;"!$BK$47"))," ")</f>
        <v>0</v>
      </c>
      <c r="CX9" s="560" t="n">
        <f aca="true">IF(ISNUMBER(INDIRECT($A9&amp;"!$BX$47")),(INDIRECT($A9&amp;"!$BX$47"))," ")</f>
        <v>0</v>
      </c>
      <c r="CY9" s="562" t="n">
        <f aca="true">IF(ISNUMBER(INDIRECT($A9&amp;"!$CL$47")),(INDIRECT($A9&amp;"!$CL$47"))," ")</f>
        <v>0</v>
      </c>
      <c r="CZ9" s="560" t="n">
        <f aca="true">IF(ISNUMBER(INDIRECT($A9&amp;"!$AD$41")),(INDIRECT($A9&amp;"!$AD$41"))," ")</f>
        <v>0</v>
      </c>
      <c r="DA9" s="516" t="n">
        <f aca="true">IF(ISNUMBER(INDIRECT($A9&amp;"!$AN$43")),(INDIRECT($A9&amp;"!$AN$43"))," ")</f>
        <v>0</v>
      </c>
      <c r="DB9" s="516" t="str">
        <f aca="true">IF(ISNUMBER(INDIRECT($A9&amp;"!$BW$74")),(INDIRECT($A9&amp;"!$BW$74"))," ")</f>
        <v> </v>
      </c>
      <c r="DC9" s="516" t="str">
        <f aca="false">IF(ISNUMBER(DB9),DB9*700," ")</f>
        <v> </v>
      </c>
      <c r="DD9" s="560" t="n">
        <f aca="true">IF(ISNUMBER(INDIRECT($A9&amp;"!$BS$72")),(INDIRECT($A9&amp;"!$BS$72"))," ")</f>
        <v>0</v>
      </c>
      <c r="DE9" s="516" t="n">
        <f aca="false">IF(ISNUMBER(DD9),DD9*$DE$2," ")</f>
        <v>0</v>
      </c>
      <c r="DF9" s="563" t="n">
        <f aca="true">IF(ISNUMBER(INDIRECT($A9&amp;"!$Y$65")),(INDIRECT($A9&amp;"!$Y$65"))," ")</f>
        <v>5</v>
      </c>
      <c r="DG9" s="516" t="n">
        <f aca="false">IF(ISNUMBER(DF9),DF9*DG$2," ")</f>
        <v>3000</v>
      </c>
      <c r="DH9" s="516" t="str">
        <f aca="true">IF(ISNUMBER(INDIRECT($A9&amp;"!$AC$65")),(INDIRECT($A9&amp;"!$AC$68"))," ")</f>
        <v> </v>
      </c>
      <c r="DI9" s="516" t="str">
        <f aca="false">IF(ISNUMBER(DH9),DH9*500," ")</f>
        <v> </v>
      </c>
      <c r="DJ9" s="516" t="n">
        <f aca="false">SUM(DG9,DI9)</f>
        <v>3000</v>
      </c>
      <c r="DK9" s="516" t="n">
        <f aca="true">IF(ISNUMBER(INDIRECT($A9&amp;"!$BR$17")),(INDIRECT($A9&amp;"!$BR$17"))," ")</f>
        <v>0</v>
      </c>
      <c r="DL9" s="516" t="n">
        <f aca="true">IF(ISNUMBER(INDIRECT($A9&amp;"!$BR$8")),(INDIRECT($A9&amp;"!$BR$8"))," ")</f>
        <v>0</v>
      </c>
      <c r="DM9" s="516" t="n">
        <f aca="true">IF(ISNUMBER(INDIRECT($A9&amp;"!$BR$11")),(INDIRECT($A9&amp;"!$BR$11"))," ")</f>
        <v>0</v>
      </c>
      <c r="DN9" s="516" t="n">
        <f aca="true">IF(ISNUMBER(INDIRECT($A9&amp;"!$BR$14")),(INDIRECT($A9&amp;"!$BR$14"))," ")</f>
        <v>0</v>
      </c>
      <c r="DO9" s="516" t="n">
        <f aca="false">SUM(CS9:DA9)+SUM(DC9,DE9,DG9,DI9)+SUM(DK9:DN9)+BQ9</f>
        <v>4745</v>
      </c>
      <c r="DP9" s="516" t="e">
        <f aca="false">CV9+CY9+CT9</f>
        <v>#VALUE!</v>
      </c>
      <c r="DQ9" s="516" t="e">
        <f aca="false">DO9-DP9</f>
        <v>#VALUE!</v>
      </c>
      <c r="DS9" s="550" t="n">
        <f aca="true">INDIRECT($A9&amp;"!$AV$65")</f>
        <v>0</v>
      </c>
      <c r="DT9" s="548" t="n">
        <f aca="true">INDIRECT($A9&amp;"!$AZ$65")</f>
        <v>36</v>
      </c>
      <c r="DU9" s="550" t="n">
        <f aca="true">INDIRECT($A9&amp;"!$BD$65")</f>
        <v>0</v>
      </c>
      <c r="DV9" s="564" t="n">
        <f aca="true">INDIRECT($A9&amp;"!$BH$66")</f>
        <v>0</v>
      </c>
      <c r="DW9" s="564" t="n">
        <f aca="true">INDIRECT($A9&amp;"!$BO$66")</f>
        <v>0</v>
      </c>
      <c r="DX9" s="564" t="n">
        <f aca="true">INDIRECT($A9&amp;"!$BH$67")</f>
        <v>0</v>
      </c>
      <c r="DY9" s="564" t="n">
        <f aca="true">INDIRECT($A9&amp;"!$BO$67")</f>
        <v>0</v>
      </c>
      <c r="DZ9" s="564" t="n">
        <f aca="true">INDIRECT($A9&amp;"!$BH$68")</f>
        <v>0</v>
      </c>
      <c r="EA9" s="564" t="n">
        <f aca="true">INDIRECT($A9&amp;"!$BO$68")</f>
        <v>0</v>
      </c>
      <c r="EB9" s="564" t="n">
        <f aca="true">INDIRECT($A9&amp;"!$BH$69")</f>
        <v>0</v>
      </c>
      <c r="EC9" s="564" t="n">
        <f aca="true">INDIRECT($A9&amp;"!$BO$69")</f>
        <v>0</v>
      </c>
      <c r="ED9" s="564" t="n">
        <f aca="true">INDIRECT($A9&amp;"!$BH$70")</f>
        <v>0</v>
      </c>
      <c r="EE9" s="564" t="n">
        <f aca="true">INDIRECT($A9&amp;"!$BO$70")</f>
        <v>0</v>
      </c>
      <c r="EF9" s="564" t="n">
        <f aca="true">INDIRECT($A9&amp;"!$BP$66")</f>
        <v>0</v>
      </c>
      <c r="EG9" s="564" t="n">
        <f aca="true">INDIRECT($A9&amp;"!$BW$66")</f>
        <v>0</v>
      </c>
      <c r="EH9" s="564" t="n">
        <f aca="true">INDIRECT($A9&amp;"!$BP$67")</f>
        <v>0</v>
      </c>
      <c r="EI9" s="564" t="n">
        <f aca="true">INDIRECT($A9&amp;"!$BW$67")</f>
        <v>0</v>
      </c>
      <c r="EJ9" s="564" t="n">
        <f aca="true">INDIRECT($A9&amp;"!$BP$68")</f>
        <v>0</v>
      </c>
      <c r="EK9" s="564" t="n">
        <f aca="true">INDIRECT($A9&amp;"!$BW$68")</f>
        <v>0</v>
      </c>
      <c r="EL9" s="564" t="n">
        <f aca="true">INDIRECT($A9&amp;"!$BP$69")</f>
        <v>0</v>
      </c>
      <c r="EM9" s="564" t="n">
        <f aca="true">INDIRECT($A9&amp;"!$BW$69")</f>
        <v>0</v>
      </c>
      <c r="EN9" s="564" t="n">
        <f aca="true">INDIRECT($A9&amp;"!$BP$70")</f>
        <v>0</v>
      </c>
      <c r="EO9" s="564" t="n">
        <f aca="true">INDIRECT($A9&amp;"!$BW$70")</f>
        <v>0</v>
      </c>
      <c r="EP9" s="564" t="n">
        <f aca="true">INDIRECT($A9&amp;"!$BX$66")</f>
        <v>0</v>
      </c>
      <c r="EQ9" s="564" t="n">
        <f aca="true">INDIRECT($A9&amp;"!$CF$66")</f>
        <v>0</v>
      </c>
      <c r="ER9" s="564" t="n">
        <f aca="true">INDIRECT($A9&amp;"!$BX$67")</f>
        <v>0</v>
      </c>
      <c r="ES9" s="564" t="n">
        <f aca="true">INDIRECT($A9&amp;"!$CF$67")</f>
        <v>0</v>
      </c>
      <c r="ET9" s="564" t="n">
        <f aca="true">INDIRECT($A9&amp;"!$BX$68")</f>
        <v>0</v>
      </c>
      <c r="EU9" s="564" t="n">
        <f aca="true">INDIRECT($A9&amp;"!$CF$68")</f>
        <v>0</v>
      </c>
      <c r="EV9" s="564" t="n">
        <f aca="true">INDIRECT($A9&amp;"!$BX$69")</f>
        <v>0</v>
      </c>
      <c r="EW9" s="564" t="n">
        <f aca="true">INDIRECT($A9&amp;"!$CF$69")</f>
        <v>0</v>
      </c>
      <c r="EX9" s="564" t="n">
        <f aca="true">INDIRECT($A9&amp;"!$BX$70")</f>
        <v>0</v>
      </c>
      <c r="EY9" s="564" t="n">
        <f aca="true">INDIRECT($A9&amp;"!$CF$70")</f>
        <v>0</v>
      </c>
      <c r="EZ9" s="564" t="n">
        <f aca="true">INDIRECT($A9&amp;"!$CG$66")</f>
        <v>0</v>
      </c>
      <c r="FA9" s="564" t="n">
        <f aca="true">INDIRECT($A9&amp;"!$CN$66")</f>
        <v>0</v>
      </c>
      <c r="FB9" s="564" t="n">
        <f aca="true">INDIRECT($A9&amp;"!$CG$67")</f>
        <v>0</v>
      </c>
      <c r="FC9" s="564" t="n">
        <f aca="true">INDIRECT($A9&amp;"!$CN$67")</f>
        <v>0</v>
      </c>
      <c r="FD9" s="564" t="n">
        <f aca="true">INDIRECT($A9&amp;"!$CG$68")</f>
        <v>0</v>
      </c>
      <c r="FE9" s="564" t="n">
        <f aca="true">INDIRECT($A9&amp;"!$CN$68")</f>
        <v>0</v>
      </c>
      <c r="FF9" s="564" t="n">
        <f aca="true">INDIRECT($A9&amp;"!$CG$69")</f>
        <v>0</v>
      </c>
      <c r="FG9" s="564" t="n">
        <f aca="true">INDIRECT($A9&amp;"!$CN$69")</f>
        <v>0</v>
      </c>
      <c r="FH9" s="564" t="n">
        <f aca="true">INDIRECT($A9&amp;"!$CG$70")</f>
        <v>0</v>
      </c>
      <c r="FI9" s="564" t="n">
        <f aca="true">INDIRECT($A9&amp;"!$CN$70")</f>
        <v>0</v>
      </c>
      <c r="FJ9" s="550" t="n">
        <f aca="true">INDIRECT($A9&amp;"!$B$58")</f>
        <v>32</v>
      </c>
      <c r="FK9" s="548" t="n">
        <f aca="true">INDIRECT($A9&amp;"!$F$58")</f>
        <v>318</v>
      </c>
      <c r="FL9" s="550" t="n">
        <f aca="true">INDIRECT($A9&amp;"!$J$58")</f>
        <v>10.062893081761</v>
      </c>
      <c r="FM9" s="564" t="str">
        <f aca="true">INDIRECT($A9&amp;"!$N$59")</f>
        <v>つまみ</v>
      </c>
      <c r="FN9" s="564" t="n">
        <f aca="true">INDIRECT($A9&amp;"!$U$59")</f>
        <v>11</v>
      </c>
      <c r="FO9" s="564" t="str">
        <f aca="true">INDIRECT($A9&amp;"!$N$60")</f>
        <v>枠替え</v>
      </c>
      <c r="FP9" s="564" t="n">
        <f aca="true">INDIRECT($A9&amp;"!$U$60")</f>
        <v>5</v>
      </c>
      <c r="FQ9" s="564" t="str">
        <f aca="true">INDIRECT($A9&amp;"!$N$61")</f>
        <v>不揃い</v>
      </c>
      <c r="FR9" s="564" t="n">
        <f aca="true">INDIRECT($A9&amp;"!$U$61")</f>
        <v>4</v>
      </c>
      <c r="FS9" s="564" t="str">
        <f aca="true">INDIRECT($A9&amp;"!$N$62")</f>
        <v>カウンタ不良</v>
      </c>
      <c r="FT9" s="564" t="n">
        <f aca="true">INDIRECT($A9&amp;"!$U$62")</f>
        <v>1</v>
      </c>
      <c r="FU9" s="564" t="n">
        <f aca="true">INDIRECT($A9&amp;"!$N$63")</f>
        <v>0</v>
      </c>
      <c r="FV9" s="564" t="n">
        <f aca="true">INDIRECT($A9&amp;"!$U$63")</f>
        <v>0</v>
      </c>
      <c r="FW9" s="564" t="e">
        <f aca="true">INDIRECT($A9&amp;"!$V$59 ")</f>
        <v>#REF!</v>
      </c>
      <c r="FX9" s="564" t="n">
        <f aca="true">INDIRECT($A9&amp;"!$AC$59")</f>
        <v>0</v>
      </c>
      <c r="FY9" s="564" t="e">
        <f aca="true">INDIRECT($A9&amp;"!$V$60 ")</f>
        <v>#REF!</v>
      </c>
      <c r="FZ9" s="564" t="n">
        <f aca="true">INDIRECT($A9&amp;"!$AC$60")</f>
        <v>0</v>
      </c>
      <c r="GA9" s="564" t="e">
        <f aca="true">INDIRECT($A9&amp;"!$V$61 ")</f>
        <v>#REF!</v>
      </c>
      <c r="GB9" s="564" t="n">
        <f aca="true">INDIRECT($A9&amp;"!$AC$61")</f>
        <v>0</v>
      </c>
      <c r="GC9" s="564" t="e">
        <f aca="true">INDIRECT($A9&amp;"!$V$62 ")</f>
        <v>#REF!</v>
      </c>
      <c r="GD9" s="564" t="n">
        <f aca="true">INDIRECT($A9&amp;"!$AC$62")</f>
        <v>0</v>
      </c>
      <c r="GE9" s="564" t="n">
        <f aca="true">INDIRECT($A9&amp;"!$V$63")</f>
        <v>0</v>
      </c>
      <c r="GF9" s="564" t="n">
        <f aca="true">INDIRECT($A9&amp;"!$AC$63")</f>
        <v>0</v>
      </c>
      <c r="GG9" s="564" t="str">
        <f aca="true">INDIRECT($A9&amp;"!$AD$59")</f>
        <v>吸湿ジワ</v>
      </c>
      <c r="GH9" s="564" t="n">
        <f aca="true">INDIRECT($A9&amp;"!$AL$59")</f>
        <v>10</v>
      </c>
      <c r="GI9" s="564" t="str">
        <f aca="true">INDIRECT($A9&amp;"!$AD$60")</f>
        <v>ストリーク</v>
      </c>
      <c r="GJ9" s="564" t="n">
        <f aca="true">INDIRECT($A9&amp;"!$AL$60")</f>
        <v>1</v>
      </c>
      <c r="GK9" s="564" t="n">
        <f aca="true">INDIRECT($A9&amp;"!$AD$61")</f>
        <v>0</v>
      </c>
      <c r="GL9" s="564" t="n">
        <f aca="true">INDIRECT($A9&amp;"!$AL$61")</f>
        <v>0</v>
      </c>
      <c r="GM9" s="564" t="n">
        <f aca="true">INDIRECT($A9&amp;"!$AD$62")</f>
        <v>0</v>
      </c>
      <c r="GN9" s="564" t="n">
        <f aca="true">INDIRECT($A9&amp;"!$AL$62")</f>
        <v>0</v>
      </c>
      <c r="GO9" s="564" t="n">
        <f aca="true">INDIRECT($A9&amp;"!$AD$63")</f>
        <v>0</v>
      </c>
      <c r="GP9" s="564" t="n">
        <f aca="true">INDIRECT($A9&amp;"!$AL$63")</f>
        <v>0</v>
      </c>
      <c r="GQ9" s="564" t="n">
        <f aca="true">INDIRECT($A9&amp;"!$AM$59")</f>
        <v>0</v>
      </c>
      <c r="GR9" s="564" t="n">
        <f aca="true">INDIRECT($A9&amp;"!$AT$59")</f>
        <v>0</v>
      </c>
      <c r="GS9" s="564" t="n">
        <f aca="true">INDIRECT($A9&amp;"!$AM$60")</f>
        <v>0</v>
      </c>
      <c r="GT9" s="564" t="n">
        <f aca="true">INDIRECT($A9&amp;"!$AT$60")</f>
        <v>0</v>
      </c>
      <c r="GU9" s="564" t="n">
        <f aca="true">INDIRECT($A9&amp;"!$AM$61")</f>
        <v>0</v>
      </c>
      <c r="GV9" s="564" t="n">
        <f aca="true">INDIRECT($A9&amp;"!$AT$61")</f>
        <v>0</v>
      </c>
      <c r="GW9" s="564" t="n">
        <f aca="true">INDIRECT($A9&amp;"!$AM$62")</f>
        <v>0</v>
      </c>
      <c r="GX9" s="564" t="n">
        <f aca="true">INDIRECT($A9&amp;"!$AT$62")</f>
        <v>0</v>
      </c>
      <c r="GY9" s="564" t="str">
        <f aca="true">INDIRECT($A9&amp;"!$AM$63")</f>
        <v>ウエットストリーク</v>
      </c>
      <c r="GZ9" s="564" t="n">
        <f aca="true">INDIRECT($A9&amp;"!$AT$63")</f>
        <v>0</v>
      </c>
      <c r="HA9" s="564"/>
      <c r="HB9" s="564" t="str">
        <f aca="true">INDIRECT($A9&amp;"!$AF$5")</f>
        <v>Ｐ</v>
      </c>
      <c r="HC9" s="564" t="n">
        <f aca="true">INDIRECT($A9&amp;"!$AJ$5")</f>
        <v>1</v>
      </c>
      <c r="HD9" s="564" t="str">
        <f aca="true">INDIRECT($A9&amp;"!$AF$6")</f>
        <v>サビ</v>
      </c>
      <c r="HE9" s="564" t="n">
        <f aca="true">INDIRECT($A9&amp;"!$AJ$6")</f>
        <v>1</v>
      </c>
      <c r="HF9" s="564" t="str">
        <f aca="true">INDIRECT($A9&amp;"!$AF$7")</f>
        <v>汚れ</v>
      </c>
      <c r="HG9" s="564" t="n">
        <f aca="true">INDIRECT($A9&amp;"!$AJ$7")</f>
        <v>1</v>
      </c>
      <c r="HH9" s="564" t="n">
        <f aca="true">INDIRECT($A9&amp;"!$AF$8")</f>
        <v>0</v>
      </c>
      <c r="HI9" s="564" t="n">
        <f aca="true">INDIRECT($A9&amp;"!$AJ$8")</f>
        <v>0</v>
      </c>
      <c r="HJ9" s="564" t="n">
        <f aca="true">INDIRECT($A9&amp;"!$AF$10")</f>
        <v>0</v>
      </c>
      <c r="HK9" s="564" t="n">
        <f aca="true">INDIRECT($A9&amp;"!$AJ$10")</f>
        <v>0</v>
      </c>
      <c r="HL9" s="564" t="n">
        <f aca="true">INDIRECT($A9&amp;"!$AF$11")</f>
        <v>0</v>
      </c>
      <c r="HM9" s="564" t="n">
        <f aca="true">INDIRECT($A9&amp;"!$AJ$11")</f>
        <v>0</v>
      </c>
      <c r="HN9" s="564" t="n">
        <f aca="true">INDIRECT($A9&amp;"!$AF$12")</f>
        <v>0</v>
      </c>
      <c r="HO9" s="564" t="n">
        <f aca="true">INDIRECT($A9&amp;"!$AJ$12")</f>
        <v>0</v>
      </c>
      <c r="HP9" s="564" t="n">
        <f aca="true">INDIRECT($A9&amp;"!$AF$13")</f>
        <v>0</v>
      </c>
      <c r="HQ9" s="564" t="n">
        <f aca="true">INDIRECT($A9&amp;"!$AJ$13")</f>
        <v>0</v>
      </c>
      <c r="HR9" s="564"/>
      <c r="HS9" s="564" t="n">
        <f aca="true">INDIRECT($A9&amp;"!$CO$60")</f>
        <v>0</v>
      </c>
      <c r="HT9" s="207" t="n">
        <f aca="true">INDIRECT($A9&amp;"!$CO$62")</f>
        <v>0</v>
      </c>
      <c r="HU9" s="207" t="n">
        <f aca="true">INDIRECT($A9&amp;"!$CY$60")</f>
        <v>1</v>
      </c>
      <c r="HV9" s="207" t="n">
        <f aca="true">INDIRECT($A9&amp;"!$CY$62")</f>
        <v>0</v>
      </c>
      <c r="HX9" s="565" t="n">
        <f aca="true">INDIRECT($A9&amp;"!$P$14")</f>
        <v>1745</v>
      </c>
      <c r="HY9" s="566" t="n">
        <f aca="true">INDIRECT($A9&amp;"!$AF$14")</f>
        <v>0</v>
      </c>
      <c r="HZ9" s="550" t="n">
        <f aca="true">INDIRECT($A9&amp;"!$AL$16")</f>
        <v>71.8</v>
      </c>
      <c r="IA9" s="564" t="n">
        <f aca="false">IA8+HZ9</f>
        <v>519.8</v>
      </c>
      <c r="IB9" s="550" t="n">
        <f aca="true">INDIRECT($A9&amp;"!$AL$18")</f>
        <v>311.312</v>
      </c>
      <c r="IC9" s="207" t="n">
        <f aca="false">IC8+IB9</f>
        <v>654.457</v>
      </c>
      <c r="ID9" s="434" t="n">
        <f aca="false">AL9</f>
        <v>23.029</v>
      </c>
      <c r="IE9" s="567"/>
      <c r="IF9" s="568" t="n">
        <f aca="true">INDIRECT($A9&amp;"!$BF$36")</f>
        <v>10</v>
      </c>
      <c r="IG9" s="268" t="n">
        <f aca="true">INDIRECT($A9&amp;"!$BN$40")</f>
        <v>0</v>
      </c>
      <c r="IH9" s="568" t="n">
        <f aca="true">INDIRECT($A9&amp;"!$BF$42")</f>
        <v>10</v>
      </c>
      <c r="II9" s="268" t="str">
        <f aca="true">INDIRECT($A9&amp;"!$BV$40")</f>
        <v>85～120</v>
      </c>
      <c r="IJ9" s="568" t="n">
        <f aca="true">INDIRECT($A9&amp;"!$BF$45")</f>
        <v>0</v>
      </c>
      <c r="IK9" s="268" t="n">
        <f aca="true">INDIRECT($A9&amp;"!$CD$40")</f>
        <v>0</v>
      </c>
      <c r="IL9" s="567"/>
      <c r="IM9" s="207" t="n">
        <f aca="true">INDIRECT($A9&amp;"!$CK$50")</f>
        <v>6</v>
      </c>
      <c r="IN9" s="556" t="n">
        <v>0</v>
      </c>
      <c r="IO9" s="556" t="n">
        <v>0</v>
      </c>
      <c r="IP9" s="569" t="n">
        <f aca="true">INDIRECT($A9&amp;"!$CF$29")</f>
        <v>0</v>
      </c>
      <c r="IQ9" s="564" t="n">
        <f aca="false">IQ8+IP9</f>
        <v>0</v>
      </c>
      <c r="IR9" s="569" t="n">
        <f aca="true">INDIRECT($A9&amp;"!$CF$31")</f>
        <v>0</v>
      </c>
      <c r="IS9" s="207" t="n">
        <f aca="false">IS8+IR9</f>
        <v>0</v>
      </c>
      <c r="IT9" s="564" t="n">
        <f aca="true">INDIRECT($A9&amp;"!$W$49")</f>
        <v>0</v>
      </c>
      <c r="IU9" s="564" t="n">
        <f aca="false">IU8+IT9</f>
        <v>0</v>
      </c>
      <c r="IV9" s="207" t="n">
        <f aca="true">INDIRECT($A9&amp;"!$W$50")</f>
        <v>0</v>
      </c>
      <c r="IW9" s="207" t="n">
        <f aca="false">IW8+IV9</f>
        <v>0</v>
      </c>
    </row>
    <row r="10" customFormat="false" ht="18.75" hidden="false" customHeight="false" outlineLevel="0" collapsed="false">
      <c r="A10" s="546" t="s">
        <v>1354</v>
      </c>
      <c r="B10" s="207" t="n">
        <v>4</v>
      </c>
      <c r="C10" s="570" t="n">
        <f aca="true">INDIRECT($A10&amp;"!$D$4")</f>
        <v>187.883</v>
      </c>
      <c r="D10" s="207" t="n">
        <f aca="false">C10+D9</f>
        <v>782.98</v>
      </c>
      <c r="E10" s="434" t="n">
        <f aca="true">INDIRECT($A10&amp;"!$D$9")</f>
        <v>197.308</v>
      </c>
      <c r="F10" s="207" t="n">
        <f aca="false">E10+F9</f>
        <v>776.468</v>
      </c>
      <c r="G10" s="507" t="n">
        <f aca="false">C10+E10</f>
        <v>385.191</v>
      </c>
      <c r="H10" s="551" t="n">
        <f aca="true">INDIRECT($A10&amp;"!$K$13")</f>
        <v>5</v>
      </c>
      <c r="I10" s="508" t="n">
        <f aca="false">H10*19</f>
        <v>95</v>
      </c>
      <c r="J10" s="552" t="n">
        <f aca="true">INDIRECT($A10&amp;"!$F$23")</f>
        <v>59</v>
      </c>
      <c r="K10" s="207" t="n">
        <f aca="false">J10+K9</f>
        <v>176.8</v>
      </c>
      <c r="L10" s="552" t="n">
        <f aca="true">INDIRECT($A10&amp;"!$F$29")</f>
        <v>95.5</v>
      </c>
      <c r="M10" s="207" t="n">
        <f aca="false">L10+M9</f>
        <v>308.5</v>
      </c>
      <c r="N10" s="552" t="n">
        <f aca="true">INDIRECT($A10&amp;"!$F$35")</f>
        <v>66.6</v>
      </c>
      <c r="O10" s="207" t="n">
        <f aca="false">N10+O9</f>
        <v>168.3</v>
      </c>
      <c r="P10" s="507" t="n">
        <f aca="false">J10+L10+N10</f>
        <v>221.1</v>
      </c>
      <c r="Q10" s="507" t="n">
        <f aca="true">INDIRECT($A10&amp;"!$L$24")</f>
        <v>164</v>
      </c>
      <c r="R10" s="507" t="n">
        <f aca="true">INDIRECT($A10&amp;"!$L$30")</f>
        <v>380</v>
      </c>
      <c r="S10" s="507" t="n">
        <f aca="true">INDIRECT($A10&amp;"!$L$36")</f>
        <v>0</v>
      </c>
      <c r="T10" s="507" t="n">
        <f aca="false">Q10+R10</f>
        <v>544</v>
      </c>
      <c r="U10" s="508" t="n">
        <f aca="false">T10*1.3</f>
        <v>707.2</v>
      </c>
      <c r="V10" s="207" t="n">
        <f aca="true">INDIRECT($A10&amp;"!$U$49")</f>
        <v>3194</v>
      </c>
      <c r="W10" s="207" t="n">
        <f aca="false">V10+W9</f>
        <v>11925</v>
      </c>
      <c r="X10" s="207" t="n">
        <f aca="true">INDIRECT($A10&amp;"!$U$50")</f>
        <v>4540</v>
      </c>
      <c r="Y10" s="207" t="n">
        <f aca="false">X10+Y9</f>
        <v>12722</v>
      </c>
      <c r="Z10" s="507" t="n">
        <f aca="false">V10+X10</f>
        <v>7734</v>
      </c>
      <c r="AA10" s="553" t="n">
        <f aca="true">INDIRECT($A10&amp;"!$U$43")</f>
        <v>67</v>
      </c>
      <c r="AB10" s="498" t="n">
        <f aca="true">INDIRECT($A10&amp;"!$V$49")</f>
        <v>0</v>
      </c>
      <c r="AC10" s="554" t="n">
        <f aca="true">INDIRECT($A10&amp;"!$AX$22")</f>
        <v>0</v>
      </c>
      <c r="AD10" s="207" t="n">
        <f aca="false">AD9+AC10</f>
        <v>0</v>
      </c>
      <c r="AG10" s="507"/>
      <c r="AH10" s="551" t="n">
        <f aca="true">INDIRECT($A10&amp;"!$BE$26")</f>
        <v>0</v>
      </c>
      <c r="AI10" s="507"/>
      <c r="AJ10" s="507"/>
      <c r="AK10" s="508" t="n">
        <f aca="false">AH10*9</f>
        <v>0</v>
      </c>
      <c r="AL10" s="434" t="n">
        <f aca="true">INDIRECT($A10&amp;"!$AZ$35")</f>
        <v>19.95</v>
      </c>
      <c r="AM10" s="207" t="n">
        <f aca="false">AL10+AM9</f>
        <v>42.979</v>
      </c>
      <c r="AN10" s="434" t="n">
        <f aca="true">INDIRECT($A10&amp;"!$AZ$41")</f>
        <v>0</v>
      </c>
      <c r="AO10" s="207" t="n">
        <f aca="false">AN10+AO9</f>
        <v>0</v>
      </c>
      <c r="AP10" s="507" t="n">
        <f aca="false">AL10+AN10</f>
        <v>19.95</v>
      </c>
      <c r="AQ10" s="507" t="n">
        <f aca="true">INDIRECT($A10&amp;"!$BF$36")</f>
        <v>0</v>
      </c>
      <c r="AR10" s="508" t="n">
        <f aca="false">AQ10*7</f>
        <v>0</v>
      </c>
      <c r="AS10" s="555" t="n">
        <f aca="true">INDIRECT($A10&amp;"!$AV$54")</f>
        <v>1636</v>
      </c>
      <c r="AT10" s="555" t="n">
        <f aca="false">AT9+AS10</f>
        <v>1636</v>
      </c>
      <c r="AU10" s="555" t="n">
        <f aca="true">INDIRECT($A10&amp;"!$BO$52")</f>
        <v>2</v>
      </c>
      <c r="AV10" s="555" t="n">
        <f aca="true">INDIRECT($A10&amp;"!$BS$52")</f>
        <v>3</v>
      </c>
      <c r="AW10" s="555" t="n">
        <f aca="true">INDIRECT($A10&amp;"!$BV$52")</f>
        <v>2</v>
      </c>
      <c r="AX10" s="555" t="n">
        <f aca="true">INDIRECT($A10&amp;"!$BY$52")</f>
        <v>2</v>
      </c>
      <c r="AY10" s="556" t="n">
        <f aca="true">INDIRECT($A10&amp;"!$CB$52")</f>
        <v>0.104166666666667</v>
      </c>
      <c r="AZ10" s="556" t="n">
        <f aca="true">INDIRECT($A10&amp;"!$CE$52")</f>
        <v>0.4375</v>
      </c>
      <c r="BA10" s="504" t="n">
        <f aca="true">INDIRECT($A10&amp;"!$AV$57")</f>
        <v>466</v>
      </c>
      <c r="BB10" s="504" t="n">
        <f aca="false">BB9+BA10</f>
        <v>466</v>
      </c>
      <c r="BC10" s="555" t="n">
        <f aca="true">INDIRECT($A10&amp;"!$BS$55")</f>
        <v>2</v>
      </c>
      <c r="BD10" s="555" t="n">
        <f aca="true">INDIRECT($A10&amp;"!$BV$55")</f>
        <v>2</v>
      </c>
      <c r="BE10" s="555" t="n">
        <f aca="true">INDIRECT($A10&amp;"!$BY$55")</f>
        <v>1</v>
      </c>
      <c r="BF10" s="556" t="n">
        <f aca="true">INDIRECT($A10&amp;"!$CB$55")</f>
        <v>0.0555555555555556</v>
      </c>
      <c r="BG10" s="556" t="n">
        <f aca="true">INDIRECT($A10&amp;"!$CE$55")</f>
        <v>0.125</v>
      </c>
      <c r="BH10" s="504"/>
      <c r="BI10" s="504"/>
      <c r="BJ10" s="504"/>
      <c r="BK10" s="504"/>
      <c r="BL10" s="504"/>
      <c r="BM10" s="504"/>
      <c r="BN10" s="504"/>
      <c r="BO10" s="504"/>
      <c r="BP10" s="504"/>
      <c r="BQ10" s="504"/>
      <c r="BR10" s="507" t="n">
        <f aca="false">AS10+BA10</f>
        <v>2102</v>
      </c>
      <c r="BS10" s="434" t="n">
        <f aca="true">INDIRECT($A10&amp;"!$BD$17")</f>
        <v>0</v>
      </c>
      <c r="BT10" s="207" t="n">
        <f aca="false">BS10+BT9</f>
        <v>0</v>
      </c>
      <c r="BU10" s="557" t="n">
        <f aca="true">INDIRECT($A10&amp;"!$BD$8")</f>
        <v>60</v>
      </c>
      <c r="BV10" s="207" t="n">
        <f aca="false">BU10+BV9</f>
        <v>993</v>
      </c>
      <c r="BW10" s="515" t="e">
        <f aca="true">INDIRECT($A10&amp;"!$BD$1１")</f>
        <v>#REF!</v>
      </c>
      <c r="BX10" s="207" t="e">
        <f aca="false">BW10+BX9</f>
        <v>#REF!</v>
      </c>
      <c r="BY10" s="514" t="e">
        <f aca="true">INDIRECT($A10&amp;"!$BD$1４")</f>
        <v>#REF!</v>
      </c>
      <c r="BZ10" s="498" t="e">
        <f aca="false">BY10+BZ9</f>
        <v>#REF!</v>
      </c>
      <c r="CA10" s="553" t="n">
        <f aca="true">INDIRECT($A10&amp;"!$BN$72")</f>
        <v>6</v>
      </c>
      <c r="CB10" s="558" t="n">
        <f aca="true">INDIRECT($A10&amp;"!$AV$65")</f>
        <v>9</v>
      </c>
      <c r="CC10" s="551" t="n">
        <f aca="true">INDIRECT($A10&amp;"!$AZ$65")</f>
        <v>40</v>
      </c>
      <c r="CD10" s="558" t="n">
        <f aca="true">INDIRECT($A10&amp;"!$BD$65")</f>
        <v>22.5</v>
      </c>
      <c r="CE10" s="558" t="n">
        <f aca="true">INDIRECT($A10&amp;"!$B$58")</f>
        <v>21</v>
      </c>
      <c r="CF10" s="551" t="n">
        <f aca="true">INDIRECT($A10&amp;"!$F$58")</f>
        <v>360</v>
      </c>
      <c r="CG10" s="558" t="n">
        <f aca="true">INDIRECT($A10&amp;"!$J$58")</f>
        <v>5.83333333333333</v>
      </c>
      <c r="CH10" s="507" t="n">
        <f aca="true">INDIRECT($A10&amp;"!$T$65")</f>
        <v>245</v>
      </c>
      <c r="CI10" s="507" t="n">
        <f aca="false">CA10+CH10</f>
        <v>251</v>
      </c>
      <c r="CJ10" s="559" t="n">
        <f aca="true">INDIRECT($A10&amp;"!$BA$72")</f>
        <v>0</v>
      </c>
      <c r="CK10" s="207" t="n">
        <f aca="false">CJ10+CK9</f>
        <v>0</v>
      </c>
      <c r="CL10" s="207" t="n">
        <f aca="true">INDIRECT($A10&amp;"!$G$65")</f>
        <v>5</v>
      </c>
      <c r="CM10" s="207" t="n">
        <f aca="false">CL10+CM9</f>
        <v>19</v>
      </c>
      <c r="CN10" s="559" t="n">
        <f aca="true">INDIRECT($A10&amp;"!$BA$73")</f>
        <v>0</v>
      </c>
      <c r="CO10" s="207" t="n">
        <f aca="false">CN10+CO9</f>
        <v>0</v>
      </c>
      <c r="CP10" s="207" t="n">
        <f aca="true">INDIRECT($A10&amp;"!$G$67")</f>
        <v>0</v>
      </c>
      <c r="CQ10" s="498" t="n">
        <f aca="false">CP10+CQ9</f>
        <v>0</v>
      </c>
      <c r="CR10" s="560" t="n">
        <f aca="true">IF(ISNUMBER(INDIRECT($A10&amp;"!$T$41")),(INDIRECT($A10&amp;"!$T$41"))," ")</f>
        <v>2400</v>
      </c>
      <c r="CS10" s="560" t="n">
        <f aca="true">IF(ISNUMBER(INDIRECT($A10&amp;"!$BA$27")),(INDIRECT($A10&amp;"!$BA$27"))," ")</f>
        <v>0</v>
      </c>
      <c r="CT10" s="516" t="str">
        <f aca="true">IF(ISNUMBER(INDIRECT($A10&amp;"!$BＱ$27")),(INDIRECT($A10&amp;"!$BＱ$27"))," ")</f>
        <v> </v>
      </c>
      <c r="CU10" s="561" t="n">
        <f aca="true">IF(ISNUMBER(INDIRECT($A10&amp;"!$P$14")),(INDIRECT($A10&amp;"!$P$14"))," ")</f>
        <v>1039</v>
      </c>
      <c r="CV10" s="562" t="n">
        <f aca="true">IF(ISNUMBER(INDIRECT($A10&amp;"!$AF$14")),(INDIRECT($A10&amp;"!$AF$14"))," ")</f>
        <v>0</v>
      </c>
      <c r="CW10" s="560" t="n">
        <f aca="true">IF(ISNUMBER(INDIRECT($A10&amp;"!$BK$47")),(INDIRECT($A10&amp;"!$BK$47"))," ")</f>
        <v>0</v>
      </c>
      <c r="CX10" s="560" t="n">
        <f aca="true">IF(ISNUMBER(INDIRECT($A10&amp;"!$BX$47")),(INDIRECT($A10&amp;"!$BX$47"))," ")</f>
        <v>0</v>
      </c>
      <c r="CY10" s="562" t="n">
        <f aca="true">IF(ISNUMBER(INDIRECT($A10&amp;"!$CL$47")),(INDIRECT($A10&amp;"!$CL$47"))," ")</f>
        <v>0</v>
      </c>
      <c r="CZ10" s="560" t="n">
        <f aca="true">IF(ISNUMBER(INDIRECT($A10&amp;"!$AD$41")),(INDIRECT($A10&amp;"!$AD$41"))," ")</f>
        <v>0</v>
      </c>
      <c r="DA10" s="516" t="n">
        <f aca="true">IF(ISNUMBER(INDIRECT($A10&amp;"!$AN$43")),(INDIRECT($A10&amp;"!$AN$43"))," ")</f>
        <v>0</v>
      </c>
      <c r="DB10" s="516" t="str">
        <f aca="true">IF(ISNUMBER(INDIRECT($A10&amp;"!$BW$74")),(INDIRECT($A10&amp;"!$BW$74"))," ")</f>
        <v> </v>
      </c>
      <c r="DC10" s="516" t="str">
        <f aca="false">IF(ISNUMBER(DB10),DB10*700," ")</f>
        <v> </v>
      </c>
      <c r="DD10" s="560" t="n">
        <f aca="true">IF(ISNUMBER(INDIRECT($A10&amp;"!$BS$72")),(INDIRECT($A10&amp;"!$BS$72"))," ")</f>
        <v>0</v>
      </c>
      <c r="DE10" s="516" t="n">
        <f aca="false">IF(ISNUMBER(DD10),DD10*$DE$2," ")</f>
        <v>0</v>
      </c>
      <c r="DF10" s="563" t="n">
        <f aca="true">IF(ISNUMBER(INDIRECT($A10&amp;"!$Y$65")),(INDIRECT($A10&amp;"!$Y$65"))," ")</f>
        <v>8</v>
      </c>
      <c r="DG10" s="516" t="n">
        <f aca="false">IF(ISNUMBER(DF10),DF10*DG$2," ")</f>
        <v>4800</v>
      </c>
      <c r="DH10" s="516" t="str">
        <f aca="true">IF(ISNUMBER(INDIRECT($A10&amp;"!$AC$65")),(INDIRECT($A10&amp;"!$AC$68"))," ")</f>
        <v> </v>
      </c>
      <c r="DI10" s="516" t="str">
        <f aca="false">IF(ISNUMBER(DH10),DH10*500," ")</f>
        <v> </v>
      </c>
      <c r="DJ10" s="516" t="n">
        <f aca="false">SUM(DG10,DI10)</f>
        <v>4800</v>
      </c>
      <c r="DK10" s="516" t="n">
        <f aca="true">IF(ISNUMBER(INDIRECT($A10&amp;"!$BR$17")),(INDIRECT($A10&amp;"!$BR$17"))," ")</f>
        <v>0</v>
      </c>
      <c r="DL10" s="516" t="n">
        <f aca="true">IF(ISNUMBER(INDIRECT($A10&amp;"!$BR$8")),(INDIRECT($A10&amp;"!$BR$8"))," ")</f>
        <v>0</v>
      </c>
      <c r="DM10" s="516" t="n">
        <f aca="true">IF(ISNUMBER(INDIRECT($A10&amp;"!$BR$11")),(INDIRECT($A10&amp;"!$BR$11"))," ")</f>
        <v>0</v>
      </c>
      <c r="DN10" s="516" t="n">
        <f aca="true">IF(ISNUMBER(INDIRECT($A10&amp;"!$BR$14")),(INDIRECT($A10&amp;"!$BR$14"))," ")</f>
        <v>0</v>
      </c>
      <c r="DO10" s="516" t="n">
        <f aca="false">SUM(CS10:DA10)+SUM(DC10,DE10,DG10,DI10)+SUM(DK10:DN10)+BQ10</f>
        <v>5839</v>
      </c>
      <c r="DP10" s="516" t="e">
        <f aca="false">CV10+CY10+CT10</f>
        <v>#VALUE!</v>
      </c>
      <c r="DQ10" s="516" t="e">
        <f aca="false">DO10-DP10</f>
        <v>#VALUE!</v>
      </c>
      <c r="DS10" s="550" t="n">
        <f aca="true">INDIRECT($A10&amp;"!$AV$65")</f>
        <v>9</v>
      </c>
      <c r="DT10" s="548" t="n">
        <f aca="true">INDIRECT($A10&amp;"!$AZ$65")</f>
        <v>40</v>
      </c>
      <c r="DU10" s="550" t="n">
        <f aca="true">INDIRECT($A10&amp;"!$BD$65")</f>
        <v>22.5</v>
      </c>
      <c r="DV10" s="564" t="n">
        <f aca="true">INDIRECT($A10&amp;"!$BH$66")</f>
        <v>0</v>
      </c>
      <c r="DW10" s="564" t="n">
        <f aca="true">INDIRECT($A10&amp;"!$BO$66")</f>
        <v>0</v>
      </c>
      <c r="DX10" s="564" t="n">
        <f aca="true">INDIRECT($A10&amp;"!$BH$67")</f>
        <v>0</v>
      </c>
      <c r="DY10" s="564" t="n">
        <f aca="true">INDIRECT($A10&amp;"!$BO$67")</f>
        <v>0</v>
      </c>
      <c r="DZ10" s="564" t="n">
        <f aca="true">INDIRECT($A10&amp;"!$BH$68")</f>
        <v>0</v>
      </c>
      <c r="EA10" s="564" t="n">
        <f aca="true">INDIRECT($A10&amp;"!$BO$68")</f>
        <v>0</v>
      </c>
      <c r="EB10" s="564" t="n">
        <f aca="true">INDIRECT($A10&amp;"!$BH$69")</f>
        <v>0</v>
      </c>
      <c r="EC10" s="564" t="n">
        <f aca="true">INDIRECT($A10&amp;"!$BO$69")</f>
        <v>0</v>
      </c>
      <c r="ED10" s="564" t="n">
        <f aca="true">INDIRECT($A10&amp;"!$BH$70")</f>
        <v>0</v>
      </c>
      <c r="EE10" s="564" t="n">
        <f aca="true">INDIRECT($A10&amp;"!$BO$70")</f>
        <v>0</v>
      </c>
      <c r="EF10" s="564" t="n">
        <f aca="true">INDIRECT($A10&amp;"!$BP$66")</f>
        <v>0</v>
      </c>
      <c r="EG10" s="564" t="n">
        <f aca="true">INDIRECT($A10&amp;"!$BW$66")</f>
        <v>0</v>
      </c>
      <c r="EH10" s="564" t="n">
        <f aca="true">INDIRECT($A10&amp;"!$BP$67")</f>
        <v>0</v>
      </c>
      <c r="EI10" s="564" t="n">
        <f aca="true">INDIRECT($A10&amp;"!$BW$67")</f>
        <v>0</v>
      </c>
      <c r="EJ10" s="564" t="n">
        <f aca="true">INDIRECT($A10&amp;"!$BP$68")</f>
        <v>0</v>
      </c>
      <c r="EK10" s="564" t="n">
        <f aca="true">INDIRECT($A10&amp;"!$BW$68")</f>
        <v>0</v>
      </c>
      <c r="EL10" s="564" t="n">
        <f aca="true">INDIRECT($A10&amp;"!$BP$69")</f>
        <v>0</v>
      </c>
      <c r="EM10" s="564" t="n">
        <f aca="true">INDIRECT($A10&amp;"!$BW$69")</f>
        <v>0</v>
      </c>
      <c r="EN10" s="564" t="n">
        <f aca="true">INDIRECT($A10&amp;"!$BP$70")</f>
        <v>0</v>
      </c>
      <c r="EO10" s="564" t="n">
        <f aca="true">INDIRECT($A10&amp;"!$BW$70")</f>
        <v>0</v>
      </c>
      <c r="EP10" s="564" t="str">
        <f aca="true">INDIRECT($A10&amp;"!$BX$66")</f>
        <v>重欠</v>
      </c>
      <c r="EQ10" s="564" t="n">
        <f aca="true">INDIRECT($A10&amp;"!$CF$66")</f>
        <v>9</v>
      </c>
      <c r="ER10" s="564" t="n">
        <f aca="true">INDIRECT($A10&amp;"!$BX$67")</f>
        <v>0</v>
      </c>
      <c r="ES10" s="564" t="n">
        <f aca="true">INDIRECT($A10&amp;"!$CF$67")</f>
        <v>0</v>
      </c>
      <c r="ET10" s="564" t="n">
        <f aca="true">INDIRECT($A10&amp;"!$BX$68")</f>
        <v>0</v>
      </c>
      <c r="EU10" s="564" t="n">
        <f aca="true">INDIRECT($A10&amp;"!$CF$68")</f>
        <v>0</v>
      </c>
      <c r="EV10" s="564" t="n">
        <f aca="true">INDIRECT($A10&amp;"!$BX$69")</f>
        <v>0</v>
      </c>
      <c r="EW10" s="564" t="n">
        <f aca="true">INDIRECT($A10&amp;"!$CF$69")</f>
        <v>0</v>
      </c>
      <c r="EX10" s="564" t="n">
        <f aca="true">INDIRECT($A10&amp;"!$BX$70")</f>
        <v>0</v>
      </c>
      <c r="EY10" s="564" t="n">
        <f aca="true">INDIRECT($A10&amp;"!$CF$70")</f>
        <v>0</v>
      </c>
      <c r="EZ10" s="564" t="n">
        <f aca="true">INDIRECT($A10&amp;"!$CG$66")</f>
        <v>0</v>
      </c>
      <c r="FA10" s="564" t="n">
        <f aca="true">INDIRECT($A10&amp;"!$CN$66")</f>
        <v>0</v>
      </c>
      <c r="FB10" s="564" t="n">
        <f aca="true">INDIRECT($A10&amp;"!$CG$67")</f>
        <v>0</v>
      </c>
      <c r="FC10" s="564" t="n">
        <f aca="true">INDIRECT($A10&amp;"!$CN$67")</f>
        <v>0</v>
      </c>
      <c r="FD10" s="564" t="n">
        <f aca="true">INDIRECT($A10&amp;"!$CG$68")</f>
        <v>0</v>
      </c>
      <c r="FE10" s="564" t="n">
        <f aca="true">INDIRECT($A10&amp;"!$CN$68")</f>
        <v>0</v>
      </c>
      <c r="FF10" s="564" t="n">
        <f aca="true">INDIRECT($A10&amp;"!$CG$69")</f>
        <v>0</v>
      </c>
      <c r="FG10" s="564" t="n">
        <f aca="true">INDIRECT($A10&amp;"!$CN$69")</f>
        <v>0</v>
      </c>
      <c r="FH10" s="564" t="n">
        <f aca="true">INDIRECT($A10&amp;"!$CG$70")</f>
        <v>0</v>
      </c>
      <c r="FI10" s="564" t="n">
        <f aca="true">INDIRECT($A10&amp;"!$CN$70")</f>
        <v>0</v>
      </c>
      <c r="FJ10" s="550" t="n">
        <f aca="true">INDIRECT($A10&amp;"!$B$58")</f>
        <v>21</v>
      </c>
      <c r="FK10" s="548" t="n">
        <f aca="true">INDIRECT($A10&amp;"!$F$58")</f>
        <v>360</v>
      </c>
      <c r="FL10" s="550" t="n">
        <f aca="true">INDIRECT($A10&amp;"!$J$58")</f>
        <v>5.83333333333333</v>
      </c>
      <c r="FM10" s="564" t="str">
        <f aca="true">INDIRECT($A10&amp;"!$N$59")</f>
        <v>つまみ</v>
      </c>
      <c r="FN10" s="564" t="n">
        <f aca="true">INDIRECT($A10&amp;"!$U$59")</f>
        <v>13</v>
      </c>
      <c r="FO10" s="564" t="str">
        <f aca="true">INDIRECT($A10&amp;"!$N$60")</f>
        <v>セリ傷</v>
      </c>
      <c r="FP10" s="564" t="n">
        <f aca="true">INDIRECT($A10&amp;"!$U$60")</f>
        <v>1</v>
      </c>
      <c r="FQ10" s="564" t="str">
        <f aca="true">INDIRECT($A10&amp;"!$N$61")</f>
        <v>紙ズレ</v>
      </c>
      <c r="FR10" s="564" t="n">
        <f aca="true">INDIRECT($A10&amp;"!$U$61")</f>
        <v>1</v>
      </c>
      <c r="FS10" s="564" t="str">
        <f aca="true">INDIRECT($A10&amp;"!$N$62")</f>
        <v>不揃い</v>
      </c>
      <c r="FT10" s="564" t="n">
        <f aca="true">INDIRECT($A10&amp;"!$U$62")</f>
        <v>1</v>
      </c>
      <c r="FU10" s="564" t="str">
        <f aca="true">INDIRECT($A10&amp;"!$N$63")</f>
        <v>カウンタ不良</v>
      </c>
      <c r="FV10" s="564" t="n">
        <f aca="true">INDIRECT($A10&amp;"!$U$63")</f>
        <v>1</v>
      </c>
      <c r="FW10" s="564" t="e">
        <f aca="true">INDIRECT($A10&amp;"!$V$59 ")</f>
        <v>#REF!</v>
      </c>
      <c r="FX10" s="564" t="n">
        <f aca="true">INDIRECT($A10&amp;"!$AC$59")</f>
        <v>1</v>
      </c>
      <c r="FY10" s="564" t="e">
        <f aca="true">INDIRECT($A10&amp;"!$V$60 ")</f>
        <v>#REF!</v>
      </c>
      <c r="FZ10" s="564" t="n">
        <f aca="true">INDIRECT($A10&amp;"!$AC$60")</f>
        <v>0</v>
      </c>
      <c r="GA10" s="564" t="e">
        <f aca="true">INDIRECT($A10&amp;"!$V$61 ")</f>
        <v>#REF!</v>
      </c>
      <c r="GB10" s="564" t="n">
        <f aca="true">INDIRECT($A10&amp;"!$AC$61")</f>
        <v>0</v>
      </c>
      <c r="GC10" s="564" t="e">
        <f aca="true">INDIRECT($A10&amp;"!$V$62 ")</f>
        <v>#REF!</v>
      </c>
      <c r="GD10" s="564" t="n">
        <f aca="true">INDIRECT($A10&amp;"!$AC$62")</f>
        <v>0</v>
      </c>
      <c r="GE10" s="564" t="n">
        <f aca="true">INDIRECT($A10&amp;"!$V$63")</f>
        <v>0</v>
      </c>
      <c r="GF10" s="564" t="n">
        <f aca="true">INDIRECT($A10&amp;"!$AC$63")</f>
        <v>0</v>
      </c>
      <c r="GG10" s="564" t="str">
        <f aca="true">INDIRECT($A10&amp;"!$AD$59")</f>
        <v>ストリーク</v>
      </c>
      <c r="GH10" s="564" t="n">
        <f aca="true">INDIRECT($A10&amp;"!$AL$59")</f>
        <v>2</v>
      </c>
      <c r="GI10" s="564" t="n">
        <f aca="true">INDIRECT($A10&amp;"!$AD$60")</f>
        <v>0</v>
      </c>
      <c r="GJ10" s="564" t="n">
        <f aca="true">INDIRECT($A10&amp;"!$AL$60")</f>
        <v>0</v>
      </c>
      <c r="GK10" s="564" t="n">
        <f aca="true">INDIRECT($A10&amp;"!$AD$61")</f>
        <v>0</v>
      </c>
      <c r="GL10" s="564" t="n">
        <f aca="true">INDIRECT($A10&amp;"!$AL$61")</f>
        <v>0</v>
      </c>
      <c r="GM10" s="564" t="n">
        <f aca="true">INDIRECT($A10&amp;"!$AD$62")</f>
        <v>0</v>
      </c>
      <c r="GN10" s="564" t="n">
        <f aca="true">INDIRECT($A10&amp;"!$AL$62")</f>
        <v>0</v>
      </c>
      <c r="GO10" s="564" t="n">
        <f aca="true">INDIRECT($A10&amp;"!$AD$63")</f>
        <v>0</v>
      </c>
      <c r="GP10" s="564" t="n">
        <f aca="true">INDIRECT($A10&amp;"!$AL$63")</f>
        <v>0</v>
      </c>
      <c r="GQ10" s="564" t="n">
        <f aca="true">INDIRECT($A10&amp;"!$AM$59")</f>
        <v>0</v>
      </c>
      <c r="GR10" s="564" t="n">
        <f aca="true">INDIRECT($A10&amp;"!$AT$59")</f>
        <v>0</v>
      </c>
      <c r="GS10" s="564" t="n">
        <f aca="true">INDIRECT($A10&amp;"!$AM$60")</f>
        <v>0</v>
      </c>
      <c r="GT10" s="564" t="n">
        <f aca="true">INDIRECT($A10&amp;"!$AT$60")</f>
        <v>0</v>
      </c>
      <c r="GU10" s="564" t="n">
        <f aca="true">INDIRECT($A10&amp;"!$AM$61")</f>
        <v>0</v>
      </c>
      <c r="GV10" s="564" t="n">
        <f aca="true">INDIRECT($A10&amp;"!$AT$61")</f>
        <v>0</v>
      </c>
      <c r="GW10" s="564" t="n">
        <f aca="true">INDIRECT($A10&amp;"!$AM$62")</f>
        <v>0</v>
      </c>
      <c r="GX10" s="564" t="n">
        <f aca="true">INDIRECT($A10&amp;"!$AT$62")</f>
        <v>0</v>
      </c>
      <c r="GY10" s="564" t="str">
        <f aca="true">INDIRECT($A10&amp;"!$AM$63")</f>
        <v>ウエットストリーク</v>
      </c>
      <c r="GZ10" s="564" t="n">
        <f aca="true">INDIRECT($A10&amp;"!$AT$63")</f>
        <v>0</v>
      </c>
      <c r="HA10" s="564"/>
      <c r="HB10" s="564" t="str">
        <f aca="true">INDIRECT($A10&amp;"!$AF$5")</f>
        <v>連続欠陥</v>
      </c>
      <c r="HC10" s="564" t="n">
        <f aca="true">INDIRECT($A10&amp;"!$AJ$5")</f>
        <v>1</v>
      </c>
      <c r="HD10" s="564" t="str">
        <f aca="true">INDIRECT($A10&amp;"!$AF$6")</f>
        <v>汚れ</v>
      </c>
      <c r="HE10" s="564" t="n">
        <f aca="true">INDIRECT($A10&amp;"!$AJ$6")</f>
        <v>1</v>
      </c>
      <c r="HF10" s="564" t="n">
        <f aca="true">INDIRECT($A10&amp;"!$AF$7")</f>
        <v>0</v>
      </c>
      <c r="HG10" s="564" t="n">
        <f aca="true">INDIRECT($A10&amp;"!$AJ$7")</f>
        <v>0</v>
      </c>
      <c r="HH10" s="564" t="n">
        <f aca="true">INDIRECT($A10&amp;"!$AF$8")</f>
        <v>0</v>
      </c>
      <c r="HI10" s="564" t="n">
        <f aca="true">INDIRECT($A10&amp;"!$AJ$8")</f>
        <v>0</v>
      </c>
      <c r="HJ10" s="564" t="n">
        <f aca="true">INDIRECT($A10&amp;"!$AF$10")</f>
        <v>0</v>
      </c>
      <c r="HK10" s="564" t="n">
        <f aca="true">INDIRECT($A10&amp;"!$AJ$10")</f>
        <v>0</v>
      </c>
      <c r="HL10" s="564" t="n">
        <f aca="true">INDIRECT($A10&amp;"!$AF$11")</f>
        <v>0</v>
      </c>
      <c r="HM10" s="564" t="n">
        <f aca="true">INDIRECT($A10&amp;"!$AJ$11")</f>
        <v>0</v>
      </c>
      <c r="HN10" s="564" t="n">
        <f aca="true">INDIRECT($A10&amp;"!$AF$12")</f>
        <v>0</v>
      </c>
      <c r="HO10" s="564" t="n">
        <f aca="true">INDIRECT($A10&amp;"!$AJ$12")</f>
        <v>0</v>
      </c>
      <c r="HP10" s="564" t="n">
        <f aca="true">INDIRECT($A10&amp;"!$AF$13")</f>
        <v>0</v>
      </c>
      <c r="HQ10" s="564" t="n">
        <f aca="true">INDIRECT($A10&amp;"!$AJ$13")</f>
        <v>0</v>
      </c>
      <c r="HR10" s="564"/>
      <c r="HS10" s="564" t="n">
        <f aca="true">INDIRECT($A10&amp;"!$CO$60")</f>
        <v>0</v>
      </c>
      <c r="HT10" s="207" t="n">
        <f aca="true">INDIRECT($A10&amp;"!$CO$62")</f>
        <v>0</v>
      </c>
      <c r="HU10" s="207" t="n">
        <f aca="true">INDIRECT($A10&amp;"!$CY$60")</f>
        <v>3</v>
      </c>
      <c r="HV10" s="207" t="n">
        <f aca="true">INDIRECT($A10&amp;"!$CY$62")</f>
        <v>0</v>
      </c>
      <c r="HX10" s="565" t="n">
        <f aca="true">INDIRECT($A10&amp;"!$P$14")</f>
        <v>1039</v>
      </c>
      <c r="HY10" s="566" t="n">
        <f aca="true">INDIRECT($A10&amp;"!$AF$14")</f>
        <v>0</v>
      </c>
      <c r="HZ10" s="550" t="n">
        <f aca="true">INDIRECT($A10&amp;"!$AL$16")</f>
        <v>55.5</v>
      </c>
      <c r="IA10" s="564" t="n">
        <f aca="false">IA9+HZ10</f>
        <v>575.3</v>
      </c>
      <c r="IB10" s="550" t="n">
        <f aca="true">INDIRECT($A10&amp;"!$AL$18")</f>
        <v>329.691</v>
      </c>
      <c r="IC10" s="207" t="n">
        <f aca="false">IC9+IB10</f>
        <v>984.148</v>
      </c>
      <c r="ID10" s="434" t="n">
        <f aca="false">AL10</f>
        <v>19.95</v>
      </c>
      <c r="IE10" s="567"/>
      <c r="IF10" s="568" t="n">
        <f aca="true">INDIRECT($A10&amp;"!$BF$36")</f>
        <v>0</v>
      </c>
      <c r="IG10" s="268" t="n">
        <f aca="true">INDIRECT($A10&amp;"!$BN$40")</f>
        <v>0</v>
      </c>
      <c r="IH10" s="568" t="n">
        <f aca="true">INDIRECT($A10&amp;"!$BF$42")</f>
        <v>0</v>
      </c>
      <c r="II10" s="268" t="n">
        <f aca="true">INDIRECT($A10&amp;"!$BV$40")</f>
        <v>85</v>
      </c>
      <c r="IJ10" s="568" t="n">
        <f aca="true">INDIRECT($A10&amp;"!$BF$45")</f>
        <v>0</v>
      </c>
      <c r="IK10" s="268" t="n">
        <f aca="true">INDIRECT($A10&amp;"!$CD$40")</f>
        <v>0</v>
      </c>
      <c r="IL10" s="567"/>
      <c r="IM10" s="207" t="n">
        <f aca="true">INDIRECT($A10&amp;"!$CK$50")</f>
        <v>10</v>
      </c>
      <c r="IN10" s="556" t="n">
        <v>0</v>
      </c>
      <c r="IO10" s="556" t="n">
        <v>0</v>
      </c>
      <c r="IP10" s="569" t="n">
        <f aca="true">INDIRECT($A10&amp;"!$CF$29")</f>
        <v>0</v>
      </c>
      <c r="IQ10" s="564" t="n">
        <f aca="false">IQ9+IP10</f>
        <v>0</v>
      </c>
      <c r="IR10" s="569" t="n">
        <f aca="true">INDIRECT($A10&amp;"!$CF$31")</f>
        <v>0</v>
      </c>
      <c r="IS10" s="207" t="n">
        <f aca="false">IS9+IR10</f>
        <v>0</v>
      </c>
      <c r="IT10" s="564" t="n">
        <f aca="true">INDIRECT($A10&amp;"!$W$49")</f>
        <v>0</v>
      </c>
      <c r="IU10" s="564" t="n">
        <f aca="false">IU9+IT10</f>
        <v>0</v>
      </c>
      <c r="IV10" s="207" t="n">
        <f aca="true">INDIRECT($A10&amp;"!$W$50")</f>
        <v>0</v>
      </c>
      <c r="IW10" s="207" t="n">
        <f aca="false">IW9+IV10</f>
        <v>0</v>
      </c>
    </row>
    <row r="11" customFormat="false" ht="18.75" hidden="false" customHeight="false" outlineLevel="0" collapsed="false">
      <c r="A11" s="546" t="s">
        <v>1355</v>
      </c>
      <c r="B11" s="207" t="n">
        <v>5</v>
      </c>
      <c r="C11" s="570" t="n">
        <f aca="true">INDIRECT($A11&amp;"!$D$4")</f>
        <v>198.932</v>
      </c>
      <c r="D11" s="207" t="n">
        <f aca="false">C11+D10</f>
        <v>981.912</v>
      </c>
      <c r="E11" s="434" t="n">
        <f aca="true">INDIRECT($A11&amp;"!$D$9")</f>
        <v>202.384</v>
      </c>
      <c r="F11" s="207" t="n">
        <f aca="false">E11+F10</f>
        <v>978.852</v>
      </c>
      <c r="G11" s="507" t="n">
        <f aca="false">C11+E11</f>
        <v>401.316</v>
      </c>
      <c r="H11" s="551" t="n">
        <f aca="true">INDIRECT($A11&amp;"!$K$13")</f>
        <v>7</v>
      </c>
      <c r="I11" s="508" t="n">
        <f aca="false">H11*19</f>
        <v>133</v>
      </c>
      <c r="J11" s="552" t="n">
        <f aca="true">INDIRECT($A11&amp;"!$F$23")</f>
        <v>27.8</v>
      </c>
      <c r="K11" s="207" t="n">
        <f aca="false">J11+K10</f>
        <v>204.6</v>
      </c>
      <c r="L11" s="552" t="n">
        <f aca="true">INDIRECT($A11&amp;"!$F$29")</f>
        <v>65.6</v>
      </c>
      <c r="M11" s="207" t="n">
        <f aca="false">L11+M10</f>
        <v>374.1</v>
      </c>
      <c r="N11" s="552" t="n">
        <f aca="true">INDIRECT($A11&amp;"!$F$35")</f>
        <v>58.6</v>
      </c>
      <c r="O11" s="207" t="n">
        <f aca="false">N11+O10</f>
        <v>226.9</v>
      </c>
      <c r="P11" s="507" t="n">
        <f aca="false">J11+L11+N11</f>
        <v>152</v>
      </c>
      <c r="Q11" s="507" t="n">
        <f aca="true">INDIRECT($A11&amp;"!$L$24")</f>
        <v>164</v>
      </c>
      <c r="R11" s="507" t="n">
        <f aca="true">INDIRECT($A11&amp;"!$L$30")</f>
        <v>245</v>
      </c>
      <c r="S11" s="507" t="n">
        <f aca="true">INDIRECT($A11&amp;"!$L$36")</f>
        <v>0</v>
      </c>
      <c r="T11" s="507" t="n">
        <f aca="false">Q11+R11</f>
        <v>409</v>
      </c>
      <c r="U11" s="508" t="n">
        <f aca="false">T11*1.3</f>
        <v>531.7</v>
      </c>
      <c r="V11" s="207" t="n">
        <f aca="true">INDIRECT($A11&amp;"!$U$49")</f>
        <v>2660</v>
      </c>
      <c r="W11" s="207" t="n">
        <f aca="false">V11+W10</f>
        <v>14585</v>
      </c>
      <c r="X11" s="207" t="n">
        <f aca="true">INDIRECT($A11&amp;"!$U$50")</f>
        <v>3093</v>
      </c>
      <c r="Y11" s="207" t="n">
        <f aca="false">X11+Y10</f>
        <v>15815</v>
      </c>
      <c r="Z11" s="507" t="n">
        <f aca="false">V11+X11</f>
        <v>5753</v>
      </c>
      <c r="AA11" s="553" t="n">
        <f aca="true">INDIRECT($A11&amp;"!$U$43")</f>
        <v>78</v>
      </c>
      <c r="AB11" s="498" t="n">
        <f aca="true">INDIRECT($A11&amp;"!$V$49")</f>
        <v>0</v>
      </c>
      <c r="AC11" s="554" t="n">
        <f aca="true">INDIRECT($A11&amp;"!$AX$22")</f>
        <v>0</v>
      </c>
      <c r="AD11" s="207" t="n">
        <f aca="false">AD10+AC11</f>
        <v>0</v>
      </c>
      <c r="AG11" s="507"/>
      <c r="AH11" s="551" t="n">
        <f aca="true">INDIRECT($A11&amp;"!$BE$26")</f>
        <v>0</v>
      </c>
      <c r="AI11" s="507"/>
      <c r="AJ11" s="507"/>
      <c r="AK11" s="508" t="n">
        <f aca="false">AH11*9</f>
        <v>0</v>
      </c>
      <c r="AL11" s="434" t="n">
        <f aca="true">INDIRECT($A11&amp;"!$AZ$35")</f>
        <v>0</v>
      </c>
      <c r="AM11" s="207" t="n">
        <f aca="false">AL11+AM10</f>
        <v>42.979</v>
      </c>
      <c r="AN11" s="434" t="n">
        <f aca="true">INDIRECT($A11&amp;"!$AZ$41")</f>
        <v>0</v>
      </c>
      <c r="AO11" s="207" t="n">
        <f aca="false">AN11+AO10</f>
        <v>0</v>
      </c>
      <c r="AP11" s="507" t="n">
        <f aca="false">AL11+AN11</f>
        <v>0</v>
      </c>
      <c r="AQ11" s="507" t="n">
        <f aca="true">INDIRECT($A11&amp;"!$BF$36")</f>
        <v>0</v>
      </c>
      <c r="AR11" s="508" t="n">
        <f aca="false">AQ11*7</f>
        <v>0</v>
      </c>
      <c r="AS11" s="555" t="n">
        <f aca="true">INDIRECT($A11&amp;"!$AV$54")</f>
        <v>0</v>
      </c>
      <c r="AT11" s="555" t="n">
        <f aca="false">AT10+AS11</f>
        <v>1636</v>
      </c>
      <c r="AU11" s="555" t="n">
        <f aca="true">INDIRECT($A11&amp;"!$BO$52")</f>
        <v>2</v>
      </c>
      <c r="AV11" s="555" t="n">
        <f aca="true">INDIRECT($A11&amp;"!$BS$52")</f>
        <v>0</v>
      </c>
      <c r="AW11" s="555" t="n">
        <f aca="true">INDIRECT($A11&amp;"!$BV$52")</f>
        <v>0</v>
      </c>
      <c r="AX11" s="555" t="n">
        <f aca="true">INDIRECT($A11&amp;"!$BY$52")</f>
        <v>0</v>
      </c>
      <c r="AY11" s="556" t="n">
        <f aca="true">INDIRECT($A11&amp;"!$CB$52")</f>
        <v>0</v>
      </c>
      <c r="AZ11" s="556" t="n">
        <f aca="true">INDIRECT($A11&amp;"!$CE$52")</f>
        <v>0.875</v>
      </c>
      <c r="BA11" s="504" t="n">
        <f aca="true">INDIRECT($A11&amp;"!$AV$57")</f>
        <v>0</v>
      </c>
      <c r="BB11" s="504" t="n">
        <f aca="false">BB10+BA11</f>
        <v>466</v>
      </c>
      <c r="BC11" s="555" t="n">
        <f aca="true">INDIRECT($A11&amp;"!$BS$55")</f>
        <v>0</v>
      </c>
      <c r="BD11" s="555" t="n">
        <f aca="true">INDIRECT($A11&amp;"!$BV$55")</f>
        <v>0</v>
      </c>
      <c r="BE11" s="555" t="n">
        <f aca="true">INDIRECT($A11&amp;"!$BY$55")</f>
        <v>0</v>
      </c>
      <c r="BF11" s="556" t="n">
        <f aca="true">INDIRECT($A11&amp;"!$CB$55")</f>
        <v>0</v>
      </c>
      <c r="BG11" s="556" t="n">
        <f aca="true">INDIRECT($A11&amp;"!$CE$55")</f>
        <v>0.291666666666667</v>
      </c>
      <c r="BH11" s="504"/>
      <c r="BI11" s="504"/>
      <c r="BJ11" s="504"/>
      <c r="BK11" s="504"/>
      <c r="BL11" s="504"/>
      <c r="BM11" s="504"/>
      <c r="BN11" s="504"/>
      <c r="BO11" s="504"/>
      <c r="BP11" s="504"/>
      <c r="BQ11" s="504"/>
      <c r="BR11" s="507" t="n">
        <f aca="false">AS11+BA11</f>
        <v>0</v>
      </c>
      <c r="BS11" s="434" t="n">
        <f aca="true">INDIRECT($A11&amp;"!$BD$17")</f>
        <v>0</v>
      </c>
      <c r="BT11" s="207" t="n">
        <f aca="false">BS11+BT10</f>
        <v>0</v>
      </c>
      <c r="BU11" s="557" t="n">
        <f aca="true">INDIRECT($A11&amp;"!$BD$8")</f>
        <v>461</v>
      </c>
      <c r="BV11" s="207" t="n">
        <f aca="false">BU11+BV10</f>
        <v>1454</v>
      </c>
      <c r="BW11" s="515" t="e">
        <f aca="true">INDIRECT($A11&amp;"!$BD$1１")</f>
        <v>#REF!</v>
      </c>
      <c r="BX11" s="207" t="e">
        <f aca="false">BW11+BX10</f>
        <v>#REF!</v>
      </c>
      <c r="BY11" s="514" t="e">
        <f aca="true">INDIRECT($A11&amp;"!$BD$1４")</f>
        <v>#REF!</v>
      </c>
      <c r="BZ11" s="498" t="e">
        <f aca="false">BY11+BZ10</f>
        <v>#REF!</v>
      </c>
      <c r="CA11" s="553" t="n">
        <f aca="true">INDIRECT($A11&amp;"!$BN$72")</f>
        <v>4</v>
      </c>
      <c r="CB11" s="558" t="n">
        <f aca="true">INDIRECT($A11&amp;"!$AV$65")</f>
        <v>0</v>
      </c>
      <c r="CC11" s="551" t="n">
        <f aca="true">INDIRECT($A11&amp;"!$AZ$65")</f>
        <v>0</v>
      </c>
      <c r="CD11" s="507" t="str">
        <f aca="true">INDIRECT($A11&amp;"!$BD$65")</f>
        <v>-</v>
      </c>
      <c r="CE11" s="558" t="n">
        <f aca="true">INDIRECT($A11&amp;"!$B$58")</f>
        <v>20</v>
      </c>
      <c r="CF11" s="551" t="n">
        <f aca="true">INDIRECT($A11&amp;"!$F$58")</f>
        <v>257</v>
      </c>
      <c r="CG11" s="558" t="n">
        <f aca="true">INDIRECT($A11&amp;"!$J$58")</f>
        <v>7.78210116731518</v>
      </c>
      <c r="CH11" s="507" t="n">
        <f aca="true">INDIRECT($A11&amp;"!$T$65")</f>
        <v>251</v>
      </c>
      <c r="CI11" s="507" t="n">
        <f aca="false">CA11+CH11</f>
        <v>255</v>
      </c>
      <c r="CJ11" s="559" t="n">
        <f aca="true">INDIRECT($A11&amp;"!$BA$72")</f>
        <v>0</v>
      </c>
      <c r="CK11" s="207" t="n">
        <f aca="false">CJ11+CK10</f>
        <v>0</v>
      </c>
      <c r="CL11" s="207" t="n">
        <f aca="true">INDIRECT($A11&amp;"!$G$65")</f>
        <v>5</v>
      </c>
      <c r="CM11" s="207" t="n">
        <f aca="false">CL11+CM10</f>
        <v>24</v>
      </c>
      <c r="CN11" s="559" t="n">
        <f aca="true">INDIRECT($A11&amp;"!$BA$73")</f>
        <v>0</v>
      </c>
      <c r="CO11" s="207" t="n">
        <f aca="false">CN11+CO10</f>
        <v>0</v>
      </c>
      <c r="CP11" s="207" t="n">
        <f aca="true">INDIRECT($A11&amp;"!$G$67")</f>
        <v>0</v>
      </c>
      <c r="CQ11" s="498" t="n">
        <f aca="false">CP11+CQ10</f>
        <v>0</v>
      </c>
      <c r="CR11" s="560" t="n">
        <f aca="true">IF(ISNUMBER(INDIRECT($A11&amp;"!$T$41")),(INDIRECT($A11&amp;"!$T$41"))," ")</f>
        <v>36000</v>
      </c>
      <c r="CS11" s="560" t="n">
        <f aca="true">IF(ISNUMBER(INDIRECT($A11&amp;"!$BA$27")),(INDIRECT($A11&amp;"!$BA$27"))," ")</f>
        <v>0</v>
      </c>
      <c r="CT11" s="516" t="str">
        <f aca="true">IF(ISNUMBER(INDIRECT($A11&amp;"!$BＱ$27")),(INDIRECT($A11&amp;"!$BＱ$27"))," ")</f>
        <v> </v>
      </c>
      <c r="CU11" s="561" t="n">
        <f aca="true">IF(ISNUMBER(INDIRECT($A11&amp;"!$P$14")),(INDIRECT($A11&amp;"!$P$14"))," ")</f>
        <v>2680</v>
      </c>
      <c r="CV11" s="562" t="n">
        <f aca="true">IF(ISNUMBER(INDIRECT($A11&amp;"!$AF$14")),(INDIRECT($A11&amp;"!$AF$14"))," ")</f>
        <v>0</v>
      </c>
      <c r="CW11" s="560" t="n">
        <f aca="true">IF(ISNUMBER(INDIRECT($A11&amp;"!$BK$47")),(INDIRECT($A11&amp;"!$BK$47"))," ")</f>
        <v>0</v>
      </c>
      <c r="CX11" s="560" t="n">
        <f aca="true">IF(ISNUMBER(INDIRECT($A11&amp;"!$BX$47")),(INDIRECT($A11&amp;"!$BX$47"))," ")</f>
        <v>0</v>
      </c>
      <c r="CY11" s="562" t="n">
        <f aca="true">IF(ISNUMBER(INDIRECT($A11&amp;"!$CL$47")),(INDIRECT($A11&amp;"!$CL$47"))," ")</f>
        <v>0</v>
      </c>
      <c r="CZ11" s="560" t="n">
        <f aca="true">IF(ISNUMBER(INDIRECT($A11&amp;"!$AD$41")),(INDIRECT($A11&amp;"!$AD$41"))," ")</f>
        <v>0</v>
      </c>
      <c r="DA11" s="516" t="n">
        <f aca="true">IF(ISNUMBER(INDIRECT($A11&amp;"!$AN$43")),(INDIRECT($A11&amp;"!$AN$43"))," ")</f>
        <v>0</v>
      </c>
      <c r="DB11" s="516" t="str">
        <f aca="true">IF(ISNUMBER(INDIRECT($A11&amp;"!$BW$74")),(INDIRECT($A11&amp;"!$BW$74"))," ")</f>
        <v> </v>
      </c>
      <c r="DC11" s="516" t="str">
        <f aca="false">IF(ISNUMBER(DB11),DB11*700," ")</f>
        <v> </v>
      </c>
      <c r="DD11" s="560" t="n">
        <f aca="true">IF(ISNUMBER(INDIRECT($A11&amp;"!$BS$72")),(INDIRECT($A11&amp;"!$BS$72"))," ")</f>
        <v>0</v>
      </c>
      <c r="DE11" s="516" t="n">
        <f aca="false">IF(ISNUMBER(DD11),DD11*$DE$2," ")</f>
        <v>0</v>
      </c>
      <c r="DF11" s="563" t="n">
        <f aca="true">IF(ISNUMBER(INDIRECT($A11&amp;"!$Y$65")),(INDIRECT($A11&amp;"!$Y$65"))," ")</f>
        <v>11</v>
      </c>
      <c r="DG11" s="516" t="n">
        <f aca="false">IF(ISNUMBER(DF11),DF11*DG$2," ")</f>
        <v>6600</v>
      </c>
      <c r="DH11" s="516" t="str">
        <f aca="true">IF(ISNUMBER(INDIRECT($A11&amp;"!$AC$65")),(INDIRECT($A11&amp;"!$AC$68"))," ")</f>
        <v> </v>
      </c>
      <c r="DI11" s="516" t="str">
        <f aca="false">IF(ISNUMBER(DH11),DH11*500," ")</f>
        <v> </v>
      </c>
      <c r="DJ11" s="516" t="n">
        <f aca="false">SUM(DG11,DI11)</f>
        <v>6600</v>
      </c>
      <c r="DK11" s="516" t="n">
        <f aca="true">IF(ISNUMBER(INDIRECT($A11&amp;"!$BR$17")),(INDIRECT($A11&amp;"!$BR$17"))," ")</f>
        <v>0</v>
      </c>
      <c r="DL11" s="516" t="n">
        <f aca="true">IF(ISNUMBER(INDIRECT($A11&amp;"!$BR$8")),(INDIRECT($A11&amp;"!$BR$8"))," ")</f>
        <v>0</v>
      </c>
      <c r="DM11" s="516" t="n">
        <f aca="true">IF(ISNUMBER(INDIRECT($A11&amp;"!$BR$11")),(INDIRECT($A11&amp;"!$BR$11"))," ")</f>
        <v>0</v>
      </c>
      <c r="DN11" s="516" t="n">
        <f aca="true">IF(ISNUMBER(INDIRECT($A11&amp;"!$BR$14")),(INDIRECT($A11&amp;"!$BR$14"))," ")</f>
        <v>0</v>
      </c>
      <c r="DO11" s="516" t="n">
        <f aca="false">SUM(CS11:DA11)+SUM(DC11,DE11,DG11,DI11)+SUM(DK11:DN11)+BQ11</f>
        <v>9280</v>
      </c>
      <c r="DP11" s="516" t="e">
        <f aca="false">CV11+CY11+CT11</f>
        <v>#VALUE!</v>
      </c>
      <c r="DQ11" s="516" t="e">
        <f aca="false">DO11-DP11</f>
        <v>#VALUE!</v>
      </c>
      <c r="DS11" s="550" t="n">
        <f aca="true">INDIRECT($A11&amp;"!$AV$65")</f>
        <v>0</v>
      </c>
      <c r="DT11" s="548" t="n">
        <f aca="true">INDIRECT($A11&amp;"!$AZ$65")</f>
        <v>0</v>
      </c>
      <c r="DU11" s="564" t="str">
        <f aca="true">INDIRECT($A11&amp;"!$BD$65")</f>
        <v>-</v>
      </c>
      <c r="DV11" s="564" t="n">
        <f aca="true">INDIRECT($A11&amp;"!$BH$66")</f>
        <v>0</v>
      </c>
      <c r="DW11" s="564" t="n">
        <f aca="true">INDIRECT($A11&amp;"!$BO$66")</f>
        <v>0</v>
      </c>
      <c r="DX11" s="564" t="n">
        <f aca="true">INDIRECT($A11&amp;"!$BH$67")</f>
        <v>0</v>
      </c>
      <c r="DY11" s="564" t="n">
        <f aca="true">INDIRECT($A11&amp;"!$BO$67")</f>
        <v>0</v>
      </c>
      <c r="DZ11" s="564" t="n">
        <f aca="true">INDIRECT($A11&amp;"!$BH$68")</f>
        <v>0</v>
      </c>
      <c r="EA11" s="564" t="n">
        <f aca="true">INDIRECT($A11&amp;"!$BO$68")</f>
        <v>0</v>
      </c>
      <c r="EB11" s="564" t="n">
        <f aca="true">INDIRECT($A11&amp;"!$BH$69")</f>
        <v>0</v>
      </c>
      <c r="EC11" s="564" t="n">
        <f aca="true">INDIRECT($A11&amp;"!$BO$69")</f>
        <v>0</v>
      </c>
      <c r="ED11" s="564" t="n">
        <f aca="true">INDIRECT($A11&amp;"!$BH$70")</f>
        <v>0</v>
      </c>
      <c r="EE11" s="564" t="n">
        <f aca="true">INDIRECT($A11&amp;"!$BO$70")</f>
        <v>0</v>
      </c>
      <c r="EF11" s="564" t="n">
        <f aca="true">INDIRECT($A11&amp;"!$BP$66")</f>
        <v>0</v>
      </c>
      <c r="EG11" s="564" t="n">
        <f aca="true">INDIRECT($A11&amp;"!$BW$66")</f>
        <v>0</v>
      </c>
      <c r="EH11" s="564" t="n">
        <f aca="true">INDIRECT($A11&amp;"!$BP$67")</f>
        <v>0</v>
      </c>
      <c r="EI11" s="564" t="n">
        <f aca="true">INDIRECT($A11&amp;"!$BW$67")</f>
        <v>0</v>
      </c>
      <c r="EJ11" s="564" t="n">
        <f aca="true">INDIRECT($A11&amp;"!$BP$68")</f>
        <v>0</v>
      </c>
      <c r="EK11" s="564" t="n">
        <f aca="true">INDIRECT($A11&amp;"!$BW$68")</f>
        <v>0</v>
      </c>
      <c r="EL11" s="564" t="n">
        <f aca="true">INDIRECT($A11&amp;"!$BP$69")</f>
        <v>0</v>
      </c>
      <c r="EM11" s="564" t="n">
        <f aca="true">INDIRECT($A11&amp;"!$BW$69")</f>
        <v>0</v>
      </c>
      <c r="EN11" s="564" t="n">
        <f aca="true">INDIRECT($A11&amp;"!$BP$70")</f>
        <v>0</v>
      </c>
      <c r="EO11" s="564" t="n">
        <f aca="true">INDIRECT($A11&amp;"!$BW$70")</f>
        <v>0</v>
      </c>
      <c r="EP11" s="564" t="n">
        <f aca="true">INDIRECT($A11&amp;"!$BX$66")</f>
        <v>0</v>
      </c>
      <c r="EQ11" s="564" t="n">
        <f aca="true">INDIRECT($A11&amp;"!$CF$66")</f>
        <v>0</v>
      </c>
      <c r="ER11" s="564" t="n">
        <f aca="true">INDIRECT($A11&amp;"!$BX$67")</f>
        <v>0</v>
      </c>
      <c r="ES11" s="564" t="n">
        <f aca="true">INDIRECT($A11&amp;"!$CF$67")</f>
        <v>0</v>
      </c>
      <c r="ET11" s="564" t="n">
        <f aca="true">INDIRECT($A11&amp;"!$BX$68")</f>
        <v>0</v>
      </c>
      <c r="EU11" s="564" t="n">
        <f aca="true">INDIRECT($A11&amp;"!$CF$68")</f>
        <v>0</v>
      </c>
      <c r="EV11" s="564" t="n">
        <f aca="true">INDIRECT($A11&amp;"!$BX$69")</f>
        <v>0</v>
      </c>
      <c r="EW11" s="564" t="n">
        <f aca="true">INDIRECT($A11&amp;"!$CF$69")</f>
        <v>0</v>
      </c>
      <c r="EX11" s="564" t="n">
        <f aca="true">INDIRECT($A11&amp;"!$BX$70")</f>
        <v>0</v>
      </c>
      <c r="EY11" s="564" t="n">
        <f aca="true">INDIRECT($A11&amp;"!$CF$70")</f>
        <v>0</v>
      </c>
      <c r="EZ11" s="564" t="n">
        <f aca="true">INDIRECT($A11&amp;"!$CG$66")</f>
        <v>0</v>
      </c>
      <c r="FA11" s="564" t="n">
        <f aca="true">INDIRECT($A11&amp;"!$CN$66")</f>
        <v>0</v>
      </c>
      <c r="FB11" s="564" t="n">
        <f aca="true">INDIRECT($A11&amp;"!$CG$67")</f>
        <v>0</v>
      </c>
      <c r="FC11" s="564" t="n">
        <f aca="true">INDIRECT($A11&amp;"!$CN$67")</f>
        <v>0</v>
      </c>
      <c r="FD11" s="564" t="n">
        <f aca="true">INDIRECT($A11&amp;"!$CG$68")</f>
        <v>0</v>
      </c>
      <c r="FE11" s="564" t="n">
        <f aca="true">INDIRECT($A11&amp;"!$CN$68")</f>
        <v>0</v>
      </c>
      <c r="FF11" s="564" t="n">
        <f aca="true">INDIRECT($A11&amp;"!$CG$69")</f>
        <v>0</v>
      </c>
      <c r="FG11" s="564" t="n">
        <f aca="true">INDIRECT($A11&amp;"!$CN$69")</f>
        <v>0</v>
      </c>
      <c r="FH11" s="564" t="n">
        <f aca="true">INDIRECT($A11&amp;"!$CG$70")</f>
        <v>0</v>
      </c>
      <c r="FI11" s="564" t="n">
        <f aca="true">INDIRECT($A11&amp;"!$CN$70")</f>
        <v>0</v>
      </c>
      <c r="FJ11" s="550" t="n">
        <f aca="true">INDIRECT($A11&amp;"!$B$58")</f>
        <v>20</v>
      </c>
      <c r="FK11" s="548" t="n">
        <f aca="true">INDIRECT($A11&amp;"!$F$58")</f>
        <v>257</v>
      </c>
      <c r="FL11" s="550" t="n">
        <f aca="true">INDIRECT($A11&amp;"!$J$58")</f>
        <v>7.78210116731518</v>
      </c>
      <c r="FM11" s="564" t="str">
        <f aca="true">INDIRECT($A11&amp;"!$N$59")</f>
        <v>つまみ</v>
      </c>
      <c r="FN11" s="564" t="n">
        <f aca="true">INDIRECT($A11&amp;"!$U$59")</f>
        <v>6</v>
      </c>
      <c r="FO11" s="564" t="str">
        <f aca="true">INDIRECT($A11&amp;"!$N$60")</f>
        <v>青紙</v>
      </c>
      <c r="FP11" s="564" t="n">
        <f aca="true">INDIRECT($A11&amp;"!$U$60")</f>
        <v>6</v>
      </c>
      <c r="FQ11" s="564" t="str">
        <f aca="true">INDIRECT($A11&amp;"!$N$61")</f>
        <v>寸法不良</v>
      </c>
      <c r="FR11" s="564" t="n">
        <f aca="true">INDIRECT($A11&amp;"!$U$61")</f>
        <v>1</v>
      </c>
      <c r="FS11" s="564" t="str">
        <f aca="true">INDIRECT($A11&amp;"!$N$62")</f>
        <v>汚れ</v>
      </c>
      <c r="FT11" s="564" t="n">
        <f aca="true">INDIRECT($A11&amp;"!$U$62")</f>
        <v>1</v>
      </c>
      <c r="FU11" s="564" t="str">
        <f aca="true">INDIRECT($A11&amp;"!$N$63")</f>
        <v>カウンタ不良</v>
      </c>
      <c r="FV11" s="564" t="n">
        <f aca="true">INDIRECT($A11&amp;"!$U$63")</f>
        <v>1</v>
      </c>
      <c r="FW11" s="564" t="e">
        <f aca="true">INDIRECT($A11&amp;"!$V$59 ")</f>
        <v>#REF!</v>
      </c>
      <c r="FX11" s="564" t="n">
        <f aca="true">INDIRECT($A11&amp;"!$AC$59")</f>
        <v>1</v>
      </c>
      <c r="FY11" s="564" t="e">
        <f aca="true">INDIRECT($A11&amp;"!$V$60 ")</f>
        <v>#REF!</v>
      </c>
      <c r="FZ11" s="564" t="n">
        <f aca="true">INDIRECT($A11&amp;"!$AC$60")</f>
        <v>0</v>
      </c>
      <c r="GA11" s="564" t="e">
        <f aca="true">INDIRECT($A11&amp;"!$V$61 ")</f>
        <v>#REF!</v>
      </c>
      <c r="GB11" s="564" t="n">
        <f aca="true">INDIRECT($A11&amp;"!$AC$61")</f>
        <v>0</v>
      </c>
      <c r="GC11" s="564" t="e">
        <f aca="true">INDIRECT($A11&amp;"!$V$62 ")</f>
        <v>#REF!</v>
      </c>
      <c r="GD11" s="564" t="n">
        <f aca="true">INDIRECT($A11&amp;"!$AC$62")</f>
        <v>0</v>
      </c>
      <c r="GE11" s="564" t="n">
        <f aca="true">INDIRECT($A11&amp;"!$V$63")</f>
        <v>0</v>
      </c>
      <c r="GF11" s="564" t="n">
        <f aca="true">INDIRECT($A11&amp;"!$AC$63")</f>
        <v>0</v>
      </c>
      <c r="GG11" s="564" t="str">
        <f aca="true">INDIRECT($A11&amp;"!$AD$59")</f>
        <v>ストリーク</v>
      </c>
      <c r="GH11" s="564" t="n">
        <f aca="true">INDIRECT($A11&amp;"!$AL$59")</f>
        <v>2</v>
      </c>
      <c r="GI11" s="564" t="str">
        <f aca="true">INDIRECT($A11&amp;"!$AD$60")</f>
        <v>くっつき</v>
      </c>
      <c r="GJ11" s="564" t="n">
        <f aca="true">INDIRECT($A11&amp;"!$AL$60")</f>
        <v>2</v>
      </c>
      <c r="GK11" s="564" t="n">
        <f aca="true">INDIRECT($A11&amp;"!$AD$61")</f>
        <v>0</v>
      </c>
      <c r="GL11" s="564" t="n">
        <f aca="true">INDIRECT($A11&amp;"!$AL$61")</f>
        <v>0</v>
      </c>
      <c r="GM11" s="564" t="n">
        <f aca="true">INDIRECT($A11&amp;"!$AD$62")</f>
        <v>0</v>
      </c>
      <c r="GN11" s="564" t="n">
        <f aca="true">INDIRECT($A11&amp;"!$AL$62")</f>
        <v>0</v>
      </c>
      <c r="GO11" s="564" t="n">
        <f aca="true">INDIRECT($A11&amp;"!$AD$63")</f>
        <v>0</v>
      </c>
      <c r="GP11" s="564" t="n">
        <f aca="true">INDIRECT($A11&amp;"!$AL$63")</f>
        <v>0</v>
      </c>
      <c r="GQ11" s="564" t="n">
        <f aca="true">INDIRECT($A11&amp;"!$AM$59")</f>
        <v>0</v>
      </c>
      <c r="GR11" s="564" t="n">
        <f aca="true">INDIRECT($A11&amp;"!$AT$59")</f>
        <v>0</v>
      </c>
      <c r="GS11" s="564" t="n">
        <f aca="true">INDIRECT($A11&amp;"!$AM$60")</f>
        <v>0</v>
      </c>
      <c r="GT11" s="564" t="n">
        <f aca="true">INDIRECT($A11&amp;"!$AT$60")</f>
        <v>0</v>
      </c>
      <c r="GU11" s="564" t="n">
        <f aca="true">INDIRECT($A11&amp;"!$AM$61")</f>
        <v>0</v>
      </c>
      <c r="GV11" s="564" t="n">
        <f aca="true">INDIRECT($A11&amp;"!$AT$61")</f>
        <v>0</v>
      </c>
      <c r="GW11" s="564" t="n">
        <f aca="true">INDIRECT($A11&amp;"!$AM$62")</f>
        <v>0</v>
      </c>
      <c r="GX11" s="564" t="n">
        <f aca="true">INDIRECT($A11&amp;"!$AT$62")</f>
        <v>0</v>
      </c>
      <c r="GY11" s="564" t="str">
        <f aca="true">INDIRECT($A11&amp;"!$AM$63")</f>
        <v>ウエットストリーク</v>
      </c>
      <c r="GZ11" s="564" t="n">
        <f aca="true">INDIRECT($A11&amp;"!$AT$63")</f>
        <v>0</v>
      </c>
      <c r="HA11" s="564"/>
      <c r="HB11" s="564" t="str">
        <f aca="true">INDIRECT($A11&amp;"!$AF$5")</f>
        <v>黒スジ</v>
      </c>
      <c r="HC11" s="564" t="n">
        <f aca="true">INDIRECT($A11&amp;"!$AJ$5")</f>
        <v>2</v>
      </c>
      <c r="HD11" s="564" t="str">
        <f aca="true">INDIRECT($A11&amp;"!$AF$6")</f>
        <v>P</v>
      </c>
      <c r="HE11" s="564" t="n">
        <f aca="true">INDIRECT($A11&amp;"!$AJ$6")</f>
        <v>2</v>
      </c>
      <c r="HF11" s="564" t="str">
        <f aca="true">INDIRECT($A11&amp;"!$AF$7")</f>
        <v>汚れ</v>
      </c>
      <c r="HG11" s="564" t="n">
        <f aca="true">INDIRECT($A11&amp;"!$AJ$7")</f>
        <v>1</v>
      </c>
      <c r="HH11" s="564" t="n">
        <f aca="true">INDIRECT($A11&amp;"!$AF$8")</f>
        <v>0</v>
      </c>
      <c r="HI11" s="564" t="n">
        <f aca="true">INDIRECT($A11&amp;"!$AJ$8")</f>
        <v>0</v>
      </c>
      <c r="HJ11" s="564" t="n">
        <f aca="true">INDIRECT($A11&amp;"!$AF$10")</f>
        <v>0</v>
      </c>
      <c r="HK11" s="564" t="n">
        <f aca="true">INDIRECT($A11&amp;"!$AJ$10")</f>
        <v>0</v>
      </c>
      <c r="HL11" s="564" t="n">
        <f aca="true">INDIRECT($A11&amp;"!$AF$11")</f>
        <v>0</v>
      </c>
      <c r="HM11" s="564" t="n">
        <f aca="true">INDIRECT($A11&amp;"!$AJ$11")</f>
        <v>0</v>
      </c>
      <c r="HN11" s="564" t="n">
        <f aca="true">INDIRECT($A11&amp;"!$AF$12")</f>
        <v>0</v>
      </c>
      <c r="HO11" s="564" t="n">
        <f aca="true">INDIRECT($A11&amp;"!$AJ$12")</f>
        <v>0</v>
      </c>
      <c r="HP11" s="564" t="n">
        <f aca="true">INDIRECT($A11&amp;"!$AF$13")</f>
        <v>0</v>
      </c>
      <c r="HQ11" s="564" t="n">
        <f aca="true">INDIRECT($A11&amp;"!$AJ$13")</f>
        <v>0</v>
      </c>
      <c r="HR11" s="564"/>
      <c r="HS11" s="564" t="n">
        <f aca="true">INDIRECT($A11&amp;"!$CO$60")</f>
        <v>0</v>
      </c>
      <c r="HT11" s="207" t="n">
        <f aca="true">INDIRECT($A11&amp;"!$CO$62")</f>
        <v>0</v>
      </c>
      <c r="HU11" s="207" t="n">
        <f aca="true">INDIRECT($A11&amp;"!$CY$60")</f>
        <v>3</v>
      </c>
      <c r="HV11" s="207" t="n">
        <f aca="true">INDIRECT($A11&amp;"!$CY$62")</f>
        <v>0</v>
      </c>
      <c r="HX11" s="565" t="n">
        <f aca="true">INDIRECT($A11&amp;"!$P$14")</f>
        <v>2680</v>
      </c>
      <c r="HY11" s="566" t="n">
        <f aca="true">INDIRECT($A11&amp;"!$AF$14")</f>
        <v>0</v>
      </c>
      <c r="HZ11" s="550" t="n">
        <f aca="true">INDIRECT($A11&amp;"!$AL$16")</f>
        <v>393</v>
      </c>
      <c r="IA11" s="564" t="n">
        <f aca="false">IA10+HZ11</f>
        <v>968.3</v>
      </c>
      <c r="IB11" s="550" t="n">
        <f aca="true">INDIRECT($A11&amp;"!$AL$18")</f>
        <v>8.31600000000003</v>
      </c>
      <c r="IC11" s="207" t="n">
        <f aca="false">IC10+IB11</f>
        <v>992.464</v>
      </c>
      <c r="ID11" s="434" t="n">
        <f aca="false">AL11</f>
        <v>0</v>
      </c>
      <c r="IE11" s="567"/>
      <c r="IF11" s="568" t="n">
        <f aca="true">INDIRECT($A11&amp;"!$BF$36")</f>
        <v>0</v>
      </c>
      <c r="IG11" s="268" t="n">
        <f aca="true">INDIRECT($A11&amp;"!$BN$40")</f>
        <v>0</v>
      </c>
      <c r="IH11" s="568" t="n">
        <f aca="true">INDIRECT($A11&amp;"!$BF$42")</f>
        <v>0</v>
      </c>
      <c r="II11" s="268" t="n">
        <f aca="true">INDIRECT($A11&amp;"!$BV$40")</f>
        <v>0</v>
      </c>
      <c r="IJ11" s="568" t="n">
        <f aca="true">INDIRECT($A11&amp;"!$BF$45")</f>
        <v>0</v>
      </c>
      <c r="IK11" s="268" t="n">
        <f aca="true">INDIRECT($A11&amp;"!$CD$40")</f>
        <v>0</v>
      </c>
      <c r="IL11" s="567"/>
      <c r="IM11" s="207" t="n">
        <f aca="true">INDIRECT($A11&amp;"!$CK$50")</f>
        <v>0</v>
      </c>
      <c r="IN11" s="556" t="n">
        <v>0</v>
      </c>
      <c r="IO11" s="556" t="n">
        <v>0</v>
      </c>
      <c r="IP11" s="569" t="n">
        <f aca="true">INDIRECT($A11&amp;"!$CF$29")</f>
        <v>0</v>
      </c>
      <c r="IQ11" s="564" t="n">
        <f aca="false">IQ10+IP11</f>
        <v>0</v>
      </c>
      <c r="IR11" s="569" t="n">
        <f aca="true">INDIRECT($A11&amp;"!$CF$31")</f>
        <v>0</v>
      </c>
      <c r="IS11" s="207" t="n">
        <f aca="false">IS10+IR11</f>
        <v>0</v>
      </c>
      <c r="IT11" s="564" t="n">
        <f aca="true">INDIRECT($A11&amp;"!$W$49")</f>
        <v>0</v>
      </c>
      <c r="IU11" s="564" t="n">
        <f aca="false">IU10+IT11</f>
        <v>0</v>
      </c>
      <c r="IV11" s="207" t="n">
        <f aca="true">INDIRECT($A11&amp;"!$W$50")</f>
        <v>0</v>
      </c>
      <c r="IW11" s="207" t="n">
        <f aca="false">IW10+IV11</f>
        <v>0</v>
      </c>
    </row>
    <row r="12" customFormat="false" ht="18.75" hidden="false" customHeight="false" outlineLevel="0" collapsed="false">
      <c r="A12" s="546" t="s">
        <v>1356</v>
      </c>
      <c r="B12" s="207" t="n">
        <v>6</v>
      </c>
      <c r="C12" s="570" t="n">
        <f aca="true">INDIRECT($A12&amp;"!$D$4")</f>
        <v>184.832</v>
      </c>
      <c r="D12" s="207" t="n">
        <f aca="false">C12+D11</f>
        <v>1166.744</v>
      </c>
      <c r="E12" s="434" t="n">
        <f aca="true">INDIRECT($A12&amp;"!$D$9")</f>
        <v>176.136</v>
      </c>
      <c r="F12" s="207" t="n">
        <f aca="false">E12+F11</f>
        <v>1154.988</v>
      </c>
      <c r="G12" s="507" t="n">
        <f aca="false">C12+E12</f>
        <v>360.968</v>
      </c>
      <c r="H12" s="551" t="n">
        <f aca="true">INDIRECT($A12&amp;"!$K$13")</f>
        <v>9</v>
      </c>
      <c r="I12" s="508" t="n">
        <f aca="false">H12*19</f>
        <v>171</v>
      </c>
      <c r="J12" s="552" t="n">
        <f aca="true">INDIRECT($A12&amp;"!$F$23")</f>
        <v>25.2</v>
      </c>
      <c r="K12" s="207" t="n">
        <f aca="false">J12+K11</f>
        <v>229.8</v>
      </c>
      <c r="L12" s="552" t="n">
        <f aca="true">INDIRECT($A12&amp;"!$F$29")</f>
        <v>85.1</v>
      </c>
      <c r="M12" s="207" t="n">
        <f aca="false">L12+M11</f>
        <v>459.2</v>
      </c>
      <c r="N12" s="552" t="n">
        <f aca="true">INDIRECT($A12&amp;"!$F$35")</f>
        <v>57.4</v>
      </c>
      <c r="O12" s="207" t="n">
        <f aca="false">N12+O11</f>
        <v>284.3</v>
      </c>
      <c r="P12" s="507" t="n">
        <f aca="false">J12+L12+N12</f>
        <v>167.7</v>
      </c>
      <c r="Q12" s="507" t="n">
        <f aca="true">INDIRECT($A12&amp;"!$L$24")</f>
        <v>152</v>
      </c>
      <c r="R12" s="507" t="n">
        <f aca="true">INDIRECT($A12&amp;"!$L$30")</f>
        <v>113</v>
      </c>
      <c r="S12" s="507" t="n">
        <f aca="true">INDIRECT($A12&amp;"!$L$36")</f>
        <v>0</v>
      </c>
      <c r="T12" s="507" t="n">
        <f aca="false">Q12+R12</f>
        <v>265</v>
      </c>
      <c r="U12" s="508" t="n">
        <f aca="false">T12*1.3</f>
        <v>344.5</v>
      </c>
      <c r="V12" s="207" t="n">
        <f aca="true">INDIRECT($A12&amp;"!$U$49")</f>
        <v>5148</v>
      </c>
      <c r="W12" s="207" t="n">
        <f aca="false">V12+W11</f>
        <v>19733</v>
      </c>
      <c r="X12" s="207" t="n">
        <f aca="true">INDIRECT($A12&amp;"!$U$50")</f>
        <v>2848</v>
      </c>
      <c r="Y12" s="207" t="n">
        <f aca="false">X12+Y11</f>
        <v>18663</v>
      </c>
      <c r="Z12" s="507" t="n">
        <f aca="false">V12+X12</f>
        <v>7996</v>
      </c>
      <c r="AA12" s="553" t="n">
        <f aca="true">INDIRECT($A12&amp;"!$U$43")</f>
        <v>220</v>
      </c>
      <c r="AB12" s="498" t="n">
        <f aca="true">INDIRECT($A12&amp;"!$V$49")</f>
        <v>0</v>
      </c>
      <c r="AC12" s="554" t="n">
        <f aca="true">INDIRECT($A12&amp;"!$AX$22")</f>
        <v>0</v>
      </c>
      <c r="AD12" s="207" t="n">
        <f aca="false">AD11+AC12</f>
        <v>0</v>
      </c>
      <c r="AG12" s="507"/>
      <c r="AH12" s="551" t="n">
        <f aca="true">INDIRECT($A12&amp;"!$BE$26")</f>
        <v>0</v>
      </c>
      <c r="AI12" s="507"/>
      <c r="AJ12" s="507"/>
      <c r="AK12" s="508" t="n">
        <f aca="false">AH12*9</f>
        <v>0</v>
      </c>
      <c r="AL12" s="434" t="n">
        <f aca="true">INDIRECT($A12&amp;"!$AZ$35")</f>
        <v>0</v>
      </c>
      <c r="AM12" s="207" t="n">
        <f aca="false">AL12+AM11</f>
        <v>42.979</v>
      </c>
      <c r="AN12" s="434" t="n">
        <f aca="true">INDIRECT($A12&amp;"!$AZ$41")</f>
        <v>0</v>
      </c>
      <c r="AO12" s="207" t="n">
        <f aca="false">AN12+AO11</f>
        <v>0</v>
      </c>
      <c r="AP12" s="507" t="n">
        <f aca="false">AL12+AN12</f>
        <v>0</v>
      </c>
      <c r="AQ12" s="507" t="n">
        <f aca="true">INDIRECT($A12&amp;"!$BF$36")</f>
        <v>0</v>
      </c>
      <c r="AR12" s="508" t="n">
        <f aca="false">AQ12*7</f>
        <v>0</v>
      </c>
      <c r="AS12" s="555" t="n">
        <f aca="true">INDIRECT($A12&amp;"!$AV$54")</f>
        <v>0</v>
      </c>
      <c r="AT12" s="555" t="n">
        <f aca="false">AT11+AS12</f>
        <v>1636</v>
      </c>
      <c r="AU12" s="555" t="n">
        <f aca="true">INDIRECT($A12&amp;"!$BO$52")</f>
        <v>0</v>
      </c>
      <c r="AV12" s="555" t="n">
        <f aca="true">INDIRECT($A12&amp;"!$BS$52")</f>
        <v>0</v>
      </c>
      <c r="AW12" s="555" t="n">
        <f aca="true">INDIRECT($A12&amp;"!$BV$52")</f>
        <v>0</v>
      </c>
      <c r="AX12" s="555" t="n">
        <f aca="true">INDIRECT($A12&amp;"!$BY$52")</f>
        <v>0</v>
      </c>
      <c r="AY12" s="556" t="n">
        <f aca="true">INDIRECT($A12&amp;"!$CB$52")</f>
        <v>0</v>
      </c>
      <c r="AZ12" s="556" t="n">
        <f aca="true">INDIRECT($A12&amp;"!$CE$52")</f>
        <v>0.875</v>
      </c>
      <c r="BA12" s="504" t="n">
        <f aca="true">INDIRECT($A12&amp;"!$AV$57")</f>
        <v>0</v>
      </c>
      <c r="BB12" s="504" t="n">
        <f aca="false">BB11+BA12</f>
        <v>466</v>
      </c>
      <c r="BC12" s="555" t="n">
        <f aca="true">INDIRECT($A12&amp;"!$BS$55")</f>
        <v>0</v>
      </c>
      <c r="BD12" s="555" t="n">
        <f aca="true">INDIRECT($A12&amp;"!$BV$55")</f>
        <v>0</v>
      </c>
      <c r="BE12" s="555" t="n">
        <f aca="true">INDIRECT($A12&amp;"!$BY$55")</f>
        <v>0</v>
      </c>
      <c r="BF12" s="556" t="n">
        <f aca="true">INDIRECT($A12&amp;"!$CB$55")</f>
        <v>0</v>
      </c>
      <c r="BG12" s="556" t="n">
        <f aca="true">INDIRECT($A12&amp;"!$CE$55")</f>
        <v>0</v>
      </c>
      <c r="BH12" s="504"/>
      <c r="BI12" s="504"/>
      <c r="BJ12" s="504"/>
      <c r="BK12" s="504"/>
      <c r="BL12" s="504"/>
      <c r="BM12" s="504"/>
      <c r="BN12" s="504"/>
      <c r="BO12" s="504"/>
      <c r="BP12" s="504"/>
      <c r="BQ12" s="504"/>
      <c r="BR12" s="507" t="n">
        <f aca="false">AS12+BA12</f>
        <v>0</v>
      </c>
      <c r="BS12" s="434" t="n">
        <f aca="true">INDIRECT($A12&amp;"!$BD$17")</f>
        <v>0</v>
      </c>
      <c r="BT12" s="207" t="n">
        <f aca="false">BS12+BT11</f>
        <v>0</v>
      </c>
      <c r="BU12" s="557" t="n">
        <f aca="true">INDIRECT($A12&amp;"!$BD$8")</f>
        <v>558</v>
      </c>
      <c r="BV12" s="207" t="n">
        <f aca="false">BU12+BV11</f>
        <v>2012</v>
      </c>
      <c r="BW12" s="515" t="e">
        <f aca="true">INDIRECT($A12&amp;"!$BD$1１")</f>
        <v>#REF!</v>
      </c>
      <c r="BX12" s="207" t="e">
        <f aca="false">BW12+BX11</f>
        <v>#REF!</v>
      </c>
      <c r="BY12" s="514" t="e">
        <f aca="true">INDIRECT($A12&amp;"!$BD$1４")</f>
        <v>#REF!</v>
      </c>
      <c r="BZ12" s="498" t="e">
        <f aca="false">BY12+BZ11</f>
        <v>#REF!</v>
      </c>
      <c r="CA12" s="553" t="n">
        <f aca="true">INDIRECT($A12&amp;"!$BN$72")</f>
        <v>7</v>
      </c>
      <c r="CB12" s="558" t="n">
        <f aca="true">INDIRECT($A12&amp;"!$AV$65")</f>
        <v>0</v>
      </c>
      <c r="CC12" s="551" t="n">
        <f aca="true">INDIRECT($A12&amp;"!$AZ$65")</f>
        <v>0</v>
      </c>
      <c r="CD12" s="507" t="str">
        <f aca="true">INDIRECT($A12&amp;"!$BD$65")</f>
        <v>-</v>
      </c>
      <c r="CE12" s="558" t="n">
        <f aca="true">INDIRECT($A12&amp;"!$B$58")</f>
        <v>11</v>
      </c>
      <c r="CF12" s="551" t="n">
        <f aca="true">INDIRECT($A12&amp;"!$F$58")</f>
        <v>286</v>
      </c>
      <c r="CG12" s="558" t="n">
        <f aca="true">INDIRECT($A12&amp;"!$J$58")</f>
        <v>3.84615384615385</v>
      </c>
      <c r="CH12" s="507" t="n">
        <f aca="true">INDIRECT($A12&amp;"!$T$65")</f>
        <v>172</v>
      </c>
      <c r="CI12" s="507" t="n">
        <f aca="false">CA12+CH12</f>
        <v>179</v>
      </c>
      <c r="CJ12" s="559" t="n">
        <f aca="true">INDIRECT($A12&amp;"!$BA$72")</f>
        <v>0</v>
      </c>
      <c r="CK12" s="207" t="n">
        <f aca="false">CJ12+CK11</f>
        <v>0</v>
      </c>
      <c r="CL12" s="207" t="n">
        <f aca="true">INDIRECT($A12&amp;"!$G$65")</f>
        <v>9</v>
      </c>
      <c r="CM12" s="207" t="n">
        <f aca="false">CL12+CM11</f>
        <v>33</v>
      </c>
      <c r="CN12" s="559" t="n">
        <f aca="true">INDIRECT($A12&amp;"!$BA$73")</f>
        <v>0</v>
      </c>
      <c r="CO12" s="207" t="n">
        <f aca="false">CN12+CO11</f>
        <v>0</v>
      </c>
      <c r="CP12" s="207" t="n">
        <f aca="true">INDIRECT($A12&amp;"!$G$67")</f>
        <v>0</v>
      </c>
      <c r="CQ12" s="498" t="n">
        <f aca="false">CP12+CQ11</f>
        <v>0</v>
      </c>
      <c r="CR12" s="560" t="n">
        <f aca="true">IF(ISNUMBER(INDIRECT($A12&amp;"!$T$41")),(INDIRECT($A12&amp;"!$T$41"))," ")</f>
        <v>41400</v>
      </c>
      <c r="CS12" s="560" t="n">
        <f aca="true">IF(ISNUMBER(INDIRECT($A12&amp;"!$BA$27")),(INDIRECT($A12&amp;"!$BA$27"))," ")</f>
        <v>0</v>
      </c>
      <c r="CT12" s="516" t="str">
        <f aca="true">IF(ISNUMBER(INDIRECT($A12&amp;"!$BＱ$27")),(INDIRECT($A12&amp;"!$BＱ$27"))," ")</f>
        <v> </v>
      </c>
      <c r="CU12" s="561" t="n">
        <f aca="true">IF(ISNUMBER(INDIRECT($A12&amp;"!$P$14")),(INDIRECT($A12&amp;"!$P$14"))," ")</f>
        <v>16802</v>
      </c>
      <c r="CV12" s="562" t="n">
        <f aca="true">IF(ISNUMBER(INDIRECT($A12&amp;"!$AF$14")),(INDIRECT($A12&amp;"!$AF$14"))," ")</f>
        <v>0</v>
      </c>
      <c r="CW12" s="560" t="n">
        <f aca="true">IF(ISNUMBER(INDIRECT($A12&amp;"!$BK$47")),(INDIRECT($A12&amp;"!$BK$47"))," ")</f>
        <v>0</v>
      </c>
      <c r="CX12" s="560" t="n">
        <f aca="true">IF(ISNUMBER(INDIRECT($A12&amp;"!$BX$47")),(INDIRECT($A12&amp;"!$BX$47"))," ")</f>
        <v>0</v>
      </c>
      <c r="CY12" s="562" t="n">
        <f aca="true">IF(ISNUMBER(INDIRECT($A12&amp;"!$CL$47")),(INDIRECT($A12&amp;"!$CL$47"))," ")</f>
        <v>0</v>
      </c>
      <c r="CZ12" s="560" t="n">
        <f aca="true">IF(ISNUMBER(INDIRECT($A12&amp;"!$AD$41")),(INDIRECT($A12&amp;"!$AD$41"))," ")</f>
        <v>0</v>
      </c>
      <c r="DA12" s="516" t="n">
        <f aca="true">IF(ISNUMBER(INDIRECT($A12&amp;"!$AN$43")),(INDIRECT($A12&amp;"!$AN$43"))," ")</f>
        <v>0</v>
      </c>
      <c r="DB12" s="516" t="str">
        <f aca="true">IF(ISNUMBER(INDIRECT($A12&amp;"!$BW$74")),(INDIRECT($A12&amp;"!$BW$74"))," ")</f>
        <v> </v>
      </c>
      <c r="DC12" s="516" t="str">
        <f aca="false">IF(ISNUMBER(DB12),DB12*700," ")</f>
        <v> </v>
      </c>
      <c r="DD12" s="560" t="n">
        <f aca="true">IF(ISNUMBER(INDIRECT($A12&amp;"!$BS$72")),(INDIRECT($A12&amp;"!$BS$72"))," ")</f>
        <v>2</v>
      </c>
      <c r="DE12" s="516" t="n">
        <f aca="false">IF(ISNUMBER(DD12),DD12*$DE$2," ")</f>
        <v>1200</v>
      </c>
      <c r="DF12" s="563" t="n">
        <f aca="true">IF(ISNUMBER(INDIRECT($A12&amp;"!$Y$65")),(INDIRECT($A12&amp;"!$Y$65"))," ")</f>
        <v>15</v>
      </c>
      <c r="DG12" s="516" t="n">
        <f aca="false">IF(ISNUMBER(DF12),DF12*DG$2," ")</f>
        <v>9000</v>
      </c>
      <c r="DH12" s="516" t="str">
        <f aca="true">IF(ISNUMBER(INDIRECT($A12&amp;"!$AC$65")),(INDIRECT($A12&amp;"!$AC$68"))," ")</f>
        <v> </v>
      </c>
      <c r="DI12" s="516" t="str">
        <f aca="false">IF(ISNUMBER(DH12),DH12*500," ")</f>
        <v> </v>
      </c>
      <c r="DJ12" s="516" t="n">
        <f aca="false">SUM(DG12,DI12)</f>
        <v>9000</v>
      </c>
      <c r="DK12" s="516" t="n">
        <f aca="true">IF(ISNUMBER(INDIRECT($A12&amp;"!$BR$17")),(INDIRECT($A12&amp;"!$BR$17"))," ")</f>
        <v>0</v>
      </c>
      <c r="DL12" s="516" t="n">
        <f aca="true">IF(ISNUMBER(INDIRECT($A12&amp;"!$BR$8")),(INDIRECT($A12&amp;"!$BR$8"))," ")</f>
        <v>0</v>
      </c>
      <c r="DM12" s="516" t="n">
        <f aca="true">IF(ISNUMBER(INDIRECT($A12&amp;"!$BR$11")),(INDIRECT($A12&amp;"!$BR$11"))," ")</f>
        <v>0</v>
      </c>
      <c r="DN12" s="516" t="n">
        <f aca="true">IF(ISNUMBER(INDIRECT($A12&amp;"!$BR$14")),(INDIRECT($A12&amp;"!$BR$14"))," ")</f>
        <v>0</v>
      </c>
      <c r="DO12" s="516" t="n">
        <f aca="false">SUM(CS12:DA12)+SUM(DC12,DE12,DG12,DI12)+SUM(DK12:DN12)+BQ12</f>
        <v>27002</v>
      </c>
      <c r="DP12" s="516" t="e">
        <f aca="false">CV12+CY12+CT12</f>
        <v>#VALUE!</v>
      </c>
      <c r="DQ12" s="516" t="e">
        <f aca="false">DO12-DP12</f>
        <v>#VALUE!</v>
      </c>
      <c r="DS12" s="550" t="n">
        <f aca="true">INDIRECT($A12&amp;"!$AV$65")</f>
        <v>0</v>
      </c>
      <c r="DT12" s="548" t="n">
        <f aca="true">INDIRECT($A12&amp;"!$AZ$65")</f>
        <v>0</v>
      </c>
      <c r="DU12" s="564" t="str">
        <f aca="true">INDIRECT($A12&amp;"!$BD$65")</f>
        <v>-</v>
      </c>
      <c r="DV12" s="564" t="n">
        <f aca="true">INDIRECT($A12&amp;"!$BH$66")</f>
        <v>0</v>
      </c>
      <c r="DW12" s="564" t="n">
        <f aca="true">INDIRECT($A12&amp;"!$BO$66")</f>
        <v>0</v>
      </c>
      <c r="DX12" s="564" t="n">
        <f aca="true">INDIRECT($A12&amp;"!$BH$67")</f>
        <v>0</v>
      </c>
      <c r="DY12" s="564" t="n">
        <f aca="true">INDIRECT($A12&amp;"!$BO$67")</f>
        <v>0</v>
      </c>
      <c r="DZ12" s="564" t="n">
        <f aca="true">INDIRECT($A12&amp;"!$BH$68")</f>
        <v>0</v>
      </c>
      <c r="EA12" s="564" t="n">
        <f aca="true">INDIRECT($A12&amp;"!$BO$68")</f>
        <v>0</v>
      </c>
      <c r="EB12" s="564" t="n">
        <f aca="true">INDIRECT($A12&amp;"!$BH$69")</f>
        <v>0</v>
      </c>
      <c r="EC12" s="564" t="n">
        <f aca="true">INDIRECT($A12&amp;"!$BO$69")</f>
        <v>0</v>
      </c>
      <c r="ED12" s="564" t="n">
        <f aca="true">INDIRECT($A12&amp;"!$BH$70")</f>
        <v>0</v>
      </c>
      <c r="EE12" s="564" t="n">
        <f aca="true">INDIRECT($A12&amp;"!$BO$70")</f>
        <v>0</v>
      </c>
      <c r="EF12" s="564" t="n">
        <f aca="true">INDIRECT($A12&amp;"!$BP$66")</f>
        <v>0</v>
      </c>
      <c r="EG12" s="564" t="n">
        <f aca="true">INDIRECT($A12&amp;"!$BW$66")</f>
        <v>0</v>
      </c>
      <c r="EH12" s="564" t="n">
        <f aca="true">INDIRECT($A12&amp;"!$BP$67")</f>
        <v>0</v>
      </c>
      <c r="EI12" s="564" t="n">
        <f aca="true">INDIRECT($A12&amp;"!$BW$67")</f>
        <v>0</v>
      </c>
      <c r="EJ12" s="564" t="n">
        <f aca="true">INDIRECT($A12&amp;"!$BP$68")</f>
        <v>0</v>
      </c>
      <c r="EK12" s="564" t="n">
        <f aca="true">INDIRECT($A12&amp;"!$BW$68")</f>
        <v>0</v>
      </c>
      <c r="EL12" s="564" t="n">
        <f aca="true">INDIRECT($A12&amp;"!$BP$69")</f>
        <v>0</v>
      </c>
      <c r="EM12" s="564" t="n">
        <f aca="true">INDIRECT($A12&amp;"!$BW$69")</f>
        <v>0</v>
      </c>
      <c r="EN12" s="564" t="n">
        <f aca="true">INDIRECT($A12&amp;"!$BP$70")</f>
        <v>0</v>
      </c>
      <c r="EO12" s="564" t="n">
        <f aca="true">INDIRECT($A12&amp;"!$BW$70")</f>
        <v>0</v>
      </c>
      <c r="EP12" s="564" t="n">
        <f aca="true">INDIRECT($A12&amp;"!$BX$66")</f>
        <v>0</v>
      </c>
      <c r="EQ12" s="564" t="n">
        <f aca="true">INDIRECT($A12&amp;"!$CF$66")</f>
        <v>0</v>
      </c>
      <c r="ER12" s="564" t="n">
        <f aca="true">INDIRECT($A12&amp;"!$BX$67")</f>
        <v>0</v>
      </c>
      <c r="ES12" s="564" t="n">
        <f aca="true">INDIRECT($A12&amp;"!$CF$67")</f>
        <v>0</v>
      </c>
      <c r="ET12" s="564" t="n">
        <f aca="true">INDIRECT($A12&amp;"!$BX$68")</f>
        <v>0</v>
      </c>
      <c r="EU12" s="564" t="n">
        <f aca="true">INDIRECT($A12&amp;"!$CF$68")</f>
        <v>0</v>
      </c>
      <c r="EV12" s="564" t="n">
        <f aca="true">INDIRECT($A12&amp;"!$BX$69")</f>
        <v>0</v>
      </c>
      <c r="EW12" s="564" t="n">
        <f aca="true">INDIRECT($A12&amp;"!$CF$69")</f>
        <v>0</v>
      </c>
      <c r="EX12" s="564" t="n">
        <f aca="true">INDIRECT($A12&amp;"!$BX$70")</f>
        <v>0</v>
      </c>
      <c r="EY12" s="564" t="n">
        <f aca="true">INDIRECT($A12&amp;"!$CF$70")</f>
        <v>0</v>
      </c>
      <c r="EZ12" s="564" t="n">
        <f aca="true">INDIRECT($A12&amp;"!$CG$66")</f>
        <v>0</v>
      </c>
      <c r="FA12" s="564" t="n">
        <f aca="true">INDIRECT($A12&amp;"!$CN$66")</f>
        <v>0</v>
      </c>
      <c r="FB12" s="564" t="n">
        <f aca="true">INDIRECT($A12&amp;"!$CG$67")</f>
        <v>0</v>
      </c>
      <c r="FC12" s="564" t="n">
        <f aca="true">INDIRECT($A12&amp;"!$CN$67")</f>
        <v>0</v>
      </c>
      <c r="FD12" s="564" t="n">
        <f aca="true">INDIRECT($A12&amp;"!$CG$68")</f>
        <v>0</v>
      </c>
      <c r="FE12" s="564" t="n">
        <f aca="true">INDIRECT($A12&amp;"!$CN$68")</f>
        <v>0</v>
      </c>
      <c r="FF12" s="564" t="n">
        <f aca="true">INDIRECT($A12&amp;"!$CG$69")</f>
        <v>0</v>
      </c>
      <c r="FG12" s="564" t="n">
        <f aca="true">INDIRECT($A12&amp;"!$CN$69")</f>
        <v>0</v>
      </c>
      <c r="FH12" s="564" t="n">
        <f aca="true">INDIRECT($A12&amp;"!$CG$70")</f>
        <v>0</v>
      </c>
      <c r="FI12" s="564" t="n">
        <f aca="true">INDIRECT($A12&amp;"!$CN$70")</f>
        <v>0</v>
      </c>
      <c r="FJ12" s="550" t="n">
        <f aca="true">INDIRECT($A12&amp;"!$B$58")</f>
        <v>11</v>
      </c>
      <c r="FK12" s="548" t="n">
        <f aca="true">INDIRECT($A12&amp;"!$F$58")</f>
        <v>286</v>
      </c>
      <c r="FL12" s="550" t="n">
        <f aca="true">INDIRECT($A12&amp;"!$J$58")</f>
        <v>3.84615384615385</v>
      </c>
      <c r="FM12" s="564" t="str">
        <f aca="true">INDIRECT($A12&amp;"!$N$59")</f>
        <v>つまみ</v>
      </c>
      <c r="FN12" s="564" t="n">
        <f aca="true">INDIRECT($A12&amp;"!$U$59")</f>
        <v>2</v>
      </c>
      <c r="FO12" s="564" t="str">
        <f aca="true">INDIRECT($A12&amp;"!$N$60")</f>
        <v>汚れ</v>
      </c>
      <c r="FP12" s="564" t="n">
        <f aca="true">INDIRECT($A12&amp;"!$U$60")</f>
        <v>2</v>
      </c>
      <c r="FQ12" s="564" t="str">
        <f aca="true">INDIRECT($A12&amp;"!$N$61")</f>
        <v>不揃い</v>
      </c>
      <c r="FR12" s="564" t="n">
        <f aca="true">INDIRECT($A12&amp;"!$U$61")</f>
        <v>2</v>
      </c>
      <c r="FS12" s="564" t="str">
        <f aca="true">INDIRECT($A12&amp;"!$N$62")</f>
        <v>カウンタ不良</v>
      </c>
      <c r="FT12" s="564" t="n">
        <f aca="true">INDIRECT($A12&amp;"!$U$62")</f>
        <v>1</v>
      </c>
      <c r="FU12" s="564" t="n">
        <f aca="true">INDIRECT($A12&amp;"!$N$63")</f>
        <v>0</v>
      </c>
      <c r="FV12" s="564" t="n">
        <f aca="true">INDIRECT($A12&amp;"!$U$63")</f>
        <v>0</v>
      </c>
      <c r="FW12" s="564" t="e">
        <f aca="true">INDIRECT($A12&amp;"!$V$59 ")</f>
        <v>#REF!</v>
      </c>
      <c r="FX12" s="564" t="n">
        <f aca="true">INDIRECT($A12&amp;"!$AC$59")</f>
        <v>0</v>
      </c>
      <c r="FY12" s="564" t="e">
        <f aca="true">INDIRECT($A12&amp;"!$V$60 ")</f>
        <v>#REF!</v>
      </c>
      <c r="FZ12" s="564" t="n">
        <f aca="true">INDIRECT($A12&amp;"!$AC$60")</f>
        <v>0</v>
      </c>
      <c r="GA12" s="564" t="e">
        <f aca="true">INDIRECT($A12&amp;"!$V$61 ")</f>
        <v>#REF!</v>
      </c>
      <c r="GB12" s="564" t="n">
        <f aca="true">INDIRECT($A12&amp;"!$AC$61")</f>
        <v>0</v>
      </c>
      <c r="GC12" s="564" t="e">
        <f aca="true">INDIRECT($A12&amp;"!$V$62 ")</f>
        <v>#REF!</v>
      </c>
      <c r="GD12" s="564" t="n">
        <f aca="true">INDIRECT($A12&amp;"!$AC$62")</f>
        <v>0</v>
      </c>
      <c r="GE12" s="564" t="n">
        <f aca="true">INDIRECT($A12&amp;"!$V$63")</f>
        <v>0</v>
      </c>
      <c r="GF12" s="564" t="n">
        <f aca="true">INDIRECT($A12&amp;"!$AC$63")</f>
        <v>0</v>
      </c>
      <c r="GG12" s="564" t="str">
        <f aca="true">INDIRECT($A12&amp;"!$AD$59")</f>
        <v>ストリーク</v>
      </c>
      <c r="GH12" s="564" t="n">
        <f aca="true">INDIRECT($A12&amp;"!$AL$59")</f>
        <v>3</v>
      </c>
      <c r="GI12" s="564" t="str">
        <f aca="true">INDIRECT($A12&amp;"!$AD$60")</f>
        <v>タイヤマーク</v>
      </c>
      <c r="GJ12" s="564" t="n">
        <f aca="true">INDIRECT($A12&amp;"!$AL$60")</f>
        <v>1</v>
      </c>
      <c r="GK12" s="564" t="n">
        <f aca="true">INDIRECT($A12&amp;"!$AD$61")</f>
        <v>0</v>
      </c>
      <c r="GL12" s="564" t="n">
        <f aca="true">INDIRECT($A12&amp;"!$AL$61")</f>
        <v>0</v>
      </c>
      <c r="GM12" s="564" t="n">
        <f aca="true">INDIRECT($A12&amp;"!$AD$62")</f>
        <v>0</v>
      </c>
      <c r="GN12" s="564" t="n">
        <f aca="true">INDIRECT($A12&amp;"!$AL$62")</f>
        <v>0</v>
      </c>
      <c r="GO12" s="564" t="n">
        <f aca="true">INDIRECT($A12&amp;"!$AD$63")</f>
        <v>0</v>
      </c>
      <c r="GP12" s="564" t="n">
        <f aca="true">INDIRECT($A12&amp;"!$AL$63")</f>
        <v>0</v>
      </c>
      <c r="GQ12" s="564" t="n">
        <f aca="true">INDIRECT($A12&amp;"!$AM$59")</f>
        <v>0</v>
      </c>
      <c r="GR12" s="564" t="n">
        <f aca="true">INDIRECT($A12&amp;"!$AT$59")</f>
        <v>0</v>
      </c>
      <c r="GS12" s="564" t="n">
        <f aca="true">INDIRECT($A12&amp;"!$AM$60")</f>
        <v>0</v>
      </c>
      <c r="GT12" s="564" t="n">
        <f aca="true">INDIRECT($A12&amp;"!$AT$60")</f>
        <v>0</v>
      </c>
      <c r="GU12" s="564" t="n">
        <f aca="true">INDIRECT($A12&amp;"!$AM$61")</f>
        <v>0</v>
      </c>
      <c r="GV12" s="564" t="n">
        <f aca="true">INDIRECT($A12&amp;"!$AT$61")</f>
        <v>0</v>
      </c>
      <c r="GW12" s="564" t="n">
        <f aca="true">INDIRECT($A12&amp;"!$AM$62")</f>
        <v>0</v>
      </c>
      <c r="GX12" s="564" t="n">
        <f aca="true">INDIRECT($A12&amp;"!$AT$62")</f>
        <v>0</v>
      </c>
      <c r="GY12" s="564" t="str">
        <f aca="true">INDIRECT($A12&amp;"!$AM$63")</f>
        <v>ウエットストリーク</v>
      </c>
      <c r="GZ12" s="564" t="n">
        <f aca="true">INDIRECT($A12&amp;"!$AT$63")</f>
        <v>0</v>
      </c>
      <c r="HA12" s="564"/>
      <c r="HB12" s="564" t="str">
        <f aca="true">INDIRECT($A12&amp;"!$AF$5")</f>
        <v>P</v>
      </c>
      <c r="HC12" s="564" t="n">
        <f aca="true">INDIRECT($A12&amp;"!$AJ$5")</f>
        <v>13</v>
      </c>
      <c r="HD12" s="564" t="str">
        <f aca="true">INDIRECT($A12&amp;"!$AF$6")</f>
        <v>黒スジ</v>
      </c>
      <c r="HE12" s="564" t="n">
        <f aca="true">INDIRECT($A12&amp;"!$AJ$6")</f>
        <v>10</v>
      </c>
      <c r="HF12" s="564" t="str">
        <f aca="true">INDIRECT($A12&amp;"!$AF$7")</f>
        <v>虫</v>
      </c>
      <c r="HG12" s="564" t="n">
        <f aca="true">INDIRECT($A12&amp;"!$AJ$7")</f>
        <v>3</v>
      </c>
      <c r="HH12" s="564" t="str">
        <f aca="true">INDIRECT($A12&amp;"!$AF$8")</f>
        <v>連続欠陥、S、シワ、水飛散</v>
      </c>
      <c r="HI12" s="564" t="n">
        <f aca="true">INDIRECT($A12&amp;"!$AJ$8")</f>
        <v>8</v>
      </c>
      <c r="HJ12" s="564" t="n">
        <f aca="true">INDIRECT($A12&amp;"!$AF$10")</f>
        <v>0</v>
      </c>
      <c r="HK12" s="564" t="n">
        <f aca="true">INDIRECT($A12&amp;"!$AJ$10")</f>
        <v>0</v>
      </c>
      <c r="HL12" s="564" t="n">
        <f aca="true">INDIRECT($A12&amp;"!$AF$11")</f>
        <v>0</v>
      </c>
      <c r="HM12" s="564" t="n">
        <f aca="true">INDIRECT($A12&amp;"!$AJ$11")</f>
        <v>0</v>
      </c>
      <c r="HN12" s="564" t="n">
        <f aca="true">INDIRECT($A12&amp;"!$AF$12")</f>
        <v>0</v>
      </c>
      <c r="HO12" s="564" t="n">
        <f aca="true">INDIRECT($A12&amp;"!$AJ$12")</f>
        <v>0</v>
      </c>
      <c r="HP12" s="564" t="n">
        <f aca="true">INDIRECT($A12&amp;"!$AF$13")</f>
        <v>0</v>
      </c>
      <c r="HQ12" s="564" t="n">
        <f aca="true">INDIRECT($A12&amp;"!$AJ$13")</f>
        <v>0</v>
      </c>
      <c r="HR12" s="564"/>
      <c r="HS12" s="564" t="n">
        <f aca="true">INDIRECT($A12&amp;"!$CO$60")</f>
        <v>0</v>
      </c>
      <c r="HT12" s="207" t="n">
        <f aca="true">INDIRECT($A12&amp;"!$CO$62")</f>
        <v>0</v>
      </c>
      <c r="HU12" s="207" t="n">
        <f aca="true">INDIRECT($A12&amp;"!$CY$60")</f>
        <v>1</v>
      </c>
      <c r="HV12" s="207" t="n">
        <f aca="true">INDIRECT($A12&amp;"!$CY$62")</f>
        <v>0</v>
      </c>
      <c r="HX12" s="565" t="n">
        <f aca="true">INDIRECT($A12&amp;"!$P$14")</f>
        <v>16802</v>
      </c>
      <c r="HY12" s="566" t="n">
        <f aca="true">INDIRECT($A12&amp;"!$AF$14")</f>
        <v>0</v>
      </c>
      <c r="HZ12" s="550" t="n">
        <f aca="true">INDIRECT($A12&amp;"!$AL$16")</f>
        <v>346</v>
      </c>
      <c r="IA12" s="564" t="n">
        <f aca="false">IA11+HZ12</f>
        <v>1314.3</v>
      </c>
      <c r="IB12" s="550" t="n">
        <f aca="true">INDIRECT($A12&amp;"!$AL$18")</f>
        <v>14.968</v>
      </c>
      <c r="IC12" s="207" t="n">
        <f aca="false">IC11+IB12</f>
        <v>1007.432</v>
      </c>
      <c r="ID12" s="434" t="n">
        <f aca="false">AL12</f>
        <v>0</v>
      </c>
      <c r="IE12" s="567"/>
      <c r="IF12" s="568" t="n">
        <f aca="true">INDIRECT($A12&amp;"!$BF$36")</f>
        <v>0</v>
      </c>
      <c r="IG12" s="268" t="n">
        <f aca="true">INDIRECT($A12&amp;"!$BN$40")</f>
        <v>0</v>
      </c>
      <c r="IH12" s="568" t="n">
        <f aca="true">INDIRECT($A12&amp;"!$BF$42")</f>
        <v>0</v>
      </c>
      <c r="II12" s="268" t="n">
        <f aca="true">INDIRECT($A12&amp;"!$BV$40")</f>
        <v>0</v>
      </c>
      <c r="IJ12" s="568" t="n">
        <f aca="true">INDIRECT($A12&amp;"!$BF$45")</f>
        <v>0</v>
      </c>
      <c r="IK12" s="268" t="n">
        <f aca="true">INDIRECT($A12&amp;"!$CD$40")</f>
        <v>0</v>
      </c>
      <c r="IL12" s="567"/>
      <c r="IM12" s="207" t="n">
        <f aca="true">INDIRECT($A12&amp;"!$CK$50")</f>
        <v>0</v>
      </c>
      <c r="IN12" s="556" t="n">
        <v>0</v>
      </c>
      <c r="IO12" s="556" t="n">
        <v>0</v>
      </c>
      <c r="IP12" s="569" t="n">
        <f aca="true">INDIRECT($A12&amp;"!$CF$29")</f>
        <v>0</v>
      </c>
      <c r="IQ12" s="564" t="n">
        <f aca="false">IQ11+IP12</f>
        <v>0</v>
      </c>
      <c r="IR12" s="569" t="n">
        <f aca="true">INDIRECT($A12&amp;"!$CF$31")</f>
        <v>0</v>
      </c>
      <c r="IS12" s="207" t="n">
        <f aca="false">IS11+IR12</f>
        <v>0</v>
      </c>
      <c r="IT12" s="564" t="n">
        <f aca="true">INDIRECT($A12&amp;"!$W$49")</f>
        <v>0</v>
      </c>
      <c r="IU12" s="564" t="n">
        <f aca="false">IU11+IT12</f>
        <v>0</v>
      </c>
      <c r="IV12" s="207" t="n">
        <f aca="true">INDIRECT($A12&amp;"!$W$50")</f>
        <v>0</v>
      </c>
      <c r="IW12" s="207" t="n">
        <f aca="false">IW11+IV12</f>
        <v>0</v>
      </c>
    </row>
    <row r="13" customFormat="false" ht="18.75" hidden="false" customHeight="false" outlineLevel="0" collapsed="false">
      <c r="A13" s="546" t="s">
        <v>1357</v>
      </c>
      <c r="B13" s="207" t="n">
        <v>7</v>
      </c>
      <c r="C13" s="570" t="n">
        <f aca="true">INDIRECT($A13&amp;"!$D$4")</f>
        <v>169.607</v>
      </c>
      <c r="D13" s="207" t="n">
        <f aca="false">C13+D12</f>
        <v>1336.351</v>
      </c>
      <c r="E13" s="434" t="n">
        <f aca="true">INDIRECT($A13&amp;"!$D$9")</f>
        <v>190.811</v>
      </c>
      <c r="F13" s="207" t="n">
        <f aca="false">E13+F12</f>
        <v>1345.799</v>
      </c>
      <c r="G13" s="507" t="n">
        <f aca="false">C13+E13</f>
        <v>360.418</v>
      </c>
      <c r="H13" s="551" t="n">
        <f aca="true">INDIRECT($A13&amp;"!$K$13")</f>
        <v>11</v>
      </c>
      <c r="I13" s="508" t="n">
        <f aca="false">H13*19</f>
        <v>209</v>
      </c>
      <c r="J13" s="552" t="n">
        <f aca="true">INDIRECT($A13&amp;"!$F$23")</f>
        <v>38.1</v>
      </c>
      <c r="K13" s="207" t="n">
        <f aca="false">J13+K12</f>
        <v>267.9</v>
      </c>
      <c r="L13" s="552" t="n">
        <f aca="true">INDIRECT($A13&amp;"!$F$29")</f>
        <v>63.6</v>
      </c>
      <c r="M13" s="207" t="n">
        <f aca="false">L13+M12</f>
        <v>522.8</v>
      </c>
      <c r="N13" s="552" t="n">
        <f aca="true">INDIRECT($A13&amp;"!$F$35")</f>
        <v>39.5</v>
      </c>
      <c r="O13" s="207" t="n">
        <f aca="false">N13+O12</f>
        <v>323.8</v>
      </c>
      <c r="P13" s="507" t="n">
        <f aca="false">J13+L13+N13</f>
        <v>141.2</v>
      </c>
      <c r="Q13" s="507" t="n">
        <f aca="true">INDIRECT($A13&amp;"!$L$24")</f>
        <v>88</v>
      </c>
      <c r="R13" s="507" t="n">
        <f aca="true">INDIRECT($A13&amp;"!$L$30")</f>
        <v>121</v>
      </c>
      <c r="S13" s="507" t="n">
        <f aca="true">INDIRECT($A13&amp;"!$L$36")</f>
        <v>0</v>
      </c>
      <c r="T13" s="507" t="n">
        <f aca="false">Q13+R13</f>
        <v>209</v>
      </c>
      <c r="U13" s="508" t="n">
        <f aca="false">T13*1.3</f>
        <v>271.7</v>
      </c>
      <c r="V13" s="207" t="n">
        <f aca="true">INDIRECT($A13&amp;"!$U$49")</f>
        <v>2816</v>
      </c>
      <c r="W13" s="207" t="n">
        <f aca="false">V13+W12</f>
        <v>22549</v>
      </c>
      <c r="X13" s="207" t="n">
        <f aca="true">INDIRECT($A13&amp;"!$U$50")</f>
        <v>5466</v>
      </c>
      <c r="Y13" s="207" t="n">
        <f aca="false">X13+Y12</f>
        <v>24129</v>
      </c>
      <c r="Z13" s="507" t="n">
        <f aca="false">V13+X13</f>
        <v>8282</v>
      </c>
      <c r="AA13" s="553" t="n">
        <f aca="true">INDIRECT($A13&amp;"!$U$43")</f>
        <v>240</v>
      </c>
      <c r="AB13" s="498" t="n">
        <f aca="true">INDIRECT($A13&amp;"!$V$49")</f>
        <v>0</v>
      </c>
      <c r="AC13" s="554" t="n">
        <f aca="true">INDIRECT($A13&amp;"!$AX$22")</f>
        <v>0</v>
      </c>
      <c r="AD13" s="207" t="n">
        <f aca="false">AD12+AC13</f>
        <v>0</v>
      </c>
      <c r="AG13" s="507"/>
      <c r="AH13" s="551" t="n">
        <f aca="true">INDIRECT($A13&amp;"!$BE$26")</f>
        <v>0</v>
      </c>
      <c r="AI13" s="507"/>
      <c r="AJ13" s="507"/>
      <c r="AK13" s="508" t="n">
        <f aca="false">AH13*9</f>
        <v>0</v>
      </c>
      <c r="AL13" s="434" t="n">
        <f aca="true">INDIRECT($A13&amp;"!$AZ$35")</f>
        <v>0</v>
      </c>
      <c r="AM13" s="207" t="n">
        <f aca="false">AL13+AM12</f>
        <v>42.979</v>
      </c>
      <c r="AN13" s="434" t="n">
        <f aca="true">INDIRECT($A13&amp;"!$AZ$41")</f>
        <v>0</v>
      </c>
      <c r="AO13" s="207" t="n">
        <f aca="false">AN13+AO12</f>
        <v>0</v>
      </c>
      <c r="AP13" s="507" t="n">
        <f aca="false">AL13+AN13</f>
        <v>0</v>
      </c>
      <c r="AQ13" s="507" t="n">
        <f aca="true">INDIRECT($A13&amp;"!$BF$36")</f>
        <v>0</v>
      </c>
      <c r="AR13" s="508" t="n">
        <f aca="false">AQ13*7</f>
        <v>0</v>
      </c>
      <c r="AS13" s="555" t="n">
        <f aca="true">INDIRECT($A13&amp;"!$AV$54")</f>
        <v>110</v>
      </c>
      <c r="AT13" s="555" t="n">
        <f aca="false">AT12+AS13</f>
        <v>1746</v>
      </c>
      <c r="AU13" s="555" t="n">
        <f aca="true">INDIRECT($A13&amp;"!$BO$52")</f>
        <v>0</v>
      </c>
      <c r="AV13" s="555" t="n">
        <f aca="true">INDIRECT($A13&amp;"!$BS$52")</f>
        <v>3</v>
      </c>
      <c r="AW13" s="555" t="n">
        <f aca="true">INDIRECT($A13&amp;"!$BV$52")</f>
        <v>0</v>
      </c>
      <c r="AX13" s="555" t="n">
        <f aca="true">INDIRECT($A13&amp;"!$BY$52")</f>
        <v>1</v>
      </c>
      <c r="AY13" s="556" t="n">
        <f aca="true">INDIRECT($A13&amp;"!$CB$52")</f>
        <v>0.0416666666666667</v>
      </c>
      <c r="AZ13" s="556" t="n">
        <f aca="true">INDIRECT($A13&amp;"!$CE$52")</f>
        <v>0.8125</v>
      </c>
      <c r="BA13" s="504" t="n">
        <f aca="true">INDIRECT($A13&amp;"!$AV$57")</f>
        <v>0</v>
      </c>
      <c r="BB13" s="504" t="n">
        <f aca="false">BB12+BA13</f>
        <v>466</v>
      </c>
      <c r="BC13" s="555" t="n">
        <f aca="true">INDIRECT($A13&amp;"!$BS$55")</f>
        <v>0</v>
      </c>
      <c r="BD13" s="555" t="n">
        <f aca="true">INDIRECT($A13&amp;"!$BV$55")</f>
        <v>0</v>
      </c>
      <c r="BE13" s="555" t="n">
        <f aca="true">INDIRECT($A13&amp;"!$BY$55")</f>
        <v>0</v>
      </c>
      <c r="BF13" s="556" t="n">
        <f aca="true">INDIRECT($A13&amp;"!$CB$55")</f>
        <v>0</v>
      </c>
      <c r="BG13" s="556" t="n">
        <f aca="true">INDIRECT($A13&amp;"!$CE$55")</f>
        <v>0</v>
      </c>
      <c r="BH13" s="504"/>
      <c r="BI13" s="504"/>
      <c r="BJ13" s="504"/>
      <c r="BK13" s="504"/>
      <c r="BL13" s="504"/>
      <c r="BM13" s="504"/>
      <c r="BN13" s="504"/>
      <c r="BO13" s="504"/>
      <c r="BP13" s="504"/>
      <c r="BQ13" s="504"/>
      <c r="BR13" s="507" t="n">
        <f aca="false">AS13+BA13</f>
        <v>110</v>
      </c>
      <c r="BS13" s="434" t="n">
        <f aca="true">INDIRECT($A13&amp;"!$BD$17")</f>
        <v>0</v>
      </c>
      <c r="BT13" s="207" t="n">
        <f aca="false">BS13+BT12</f>
        <v>0</v>
      </c>
      <c r="BU13" s="557" t="n">
        <f aca="true">INDIRECT($A13&amp;"!$BD$8")</f>
        <v>441</v>
      </c>
      <c r="BV13" s="207" t="n">
        <f aca="false">BU13+BV12</f>
        <v>2453</v>
      </c>
      <c r="BW13" s="515" t="e">
        <f aca="true">INDIRECT($A13&amp;"!$BD$1１")</f>
        <v>#REF!</v>
      </c>
      <c r="BX13" s="207" t="e">
        <f aca="false">BW13+BX12</f>
        <v>#REF!</v>
      </c>
      <c r="BY13" s="514" t="e">
        <f aca="true">INDIRECT($A13&amp;"!$BD$1４")</f>
        <v>#REF!</v>
      </c>
      <c r="BZ13" s="498" t="e">
        <f aca="false">BY13+BZ12</f>
        <v>#REF!</v>
      </c>
      <c r="CA13" s="553" t="n">
        <f aca="true">INDIRECT($A13&amp;"!$BN$72")</f>
        <v>0</v>
      </c>
      <c r="CB13" s="558" t="n">
        <f aca="true">INDIRECT($A13&amp;"!$AV$65")</f>
        <v>0</v>
      </c>
      <c r="CC13" s="551" t="n">
        <f aca="true">INDIRECT($A13&amp;"!$AZ$65")</f>
        <v>0</v>
      </c>
      <c r="CD13" s="507" t="str">
        <f aca="true">INDIRECT($A13&amp;"!$BD$65")</f>
        <v>-</v>
      </c>
      <c r="CE13" s="558" t="n">
        <f aca="true">INDIRECT($A13&amp;"!$B$58")</f>
        <v>11</v>
      </c>
      <c r="CF13" s="551" t="n">
        <f aca="true">INDIRECT($A13&amp;"!$F$58")</f>
        <v>273</v>
      </c>
      <c r="CG13" s="558" t="n">
        <f aca="true">INDIRECT($A13&amp;"!$J$58")</f>
        <v>4.02930402930403</v>
      </c>
      <c r="CH13" s="507" t="n">
        <f aca="true">INDIRECT($A13&amp;"!$T$65")</f>
        <v>158</v>
      </c>
      <c r="CI13" s="507" t="n">
        <f aca="false">CA13+CH13</f>
        <v>158</v>
      </c>
      <c r="CJ13" s="559" t="n">
        <f aca="true">INDIRECT($A13&amp;"!$BA$72")</f>
        <v>0</v>
      </c>
      <c r="CK13" s="207" t="n">
        <f aca="false">CJ13+CK12</f>
        <v>0</v>
      </c>
      <c r="CL13" s="207" t="n">
        <f aca="true">INDIRECT($A13&amp;"!$G$65")</f>
        <v>7</v>
      </c>
      <c r="CM13" s="207" t="n">
        <f aca="false">CL13+CM12</f>
        <v>40</v>
      </c>
      <c r="CN13" s="559" t="n">
        <f aca="true">INDIRECT($A13&amp;"!$BA$73")</f>
        <v>0</v>
      </c>
      <c r="CO13" s="207" t="n">
        <f aca="false">CN13+CO12</f>
        <v>0</v>
      </c>
      <c r="CP13" s="207" t="n">
        <f aca="true">INDIRECT($A13&amp;"!$G$67")</f>
        <v>0</v>
      </c>
      <c r="CQ13" s="498" t="n">
        <f aca="false">CP13+CQ12</f>
        <v>0</v>
      </c>
      <c r="CR13" s="560" t="n">
        <f aca="true">IF(ISNUMBER(INDIRECT($A13&amp;"!$T$41")),(INDIRECT($A13&amp;"!$T$41"))," ")</f>
        <v>45600</v>
      </c>
      <c r="CS13" s="560" t="n">
        <f aca="true">IF(ISNUMBER(INDIRECT($A13&amp;"!$BA$27")),(INDIRECT($A13&amp;"!$BA$27"))," ")</f>
        <v>0</v>
      </c>
      <c r="CT13" s="516" t="str">
        <f aca="true">IF(ISNUMBER(INDIRECT($A13&amp;"!$BＱ$27")),(INDIRECT($A13&amp;"!$BＱ$27"))," ")</f>
        <v> </v>
      </c>
      <c r="CU13" s="561" t="n">
        <f aca="true">IF(ISNUMBER(INDIRECT($A13&amp;"!$P$14")),(INDIRECT($A13&amp;"!$P$14"))," ")</f>
        <v>14376</v>
      </c>
      <c r="CV13" s="562" t="n">
        <f aca="true">IF(ISNUMBER(INDIRECT($A13&amp;"!$AF$14")),(INDIRECT($A13&amp;"!$AF$14"))," ")</f>
        <v>0</v>
      </c>
      <c r="CW13" s="560" t="n">
        <f aca="true">IF(ISNUMBER(INDIRECT($A13&amp;"!$BK$47")),(INDIRECT($A13&amp;"!$BK$47"))," ")</f>
        <v>0</v>
      </c>
      <c r="CX13" s="560" t="n">
        <f aca="true">IF(ISNUMBER(INDIRECT($A13&amp;"!$BX$47")),(INDIRECT($A13&amp;"!$BX$47"))," ")</f>
        <v>0</v>
      </c>
      <c r="CY13" s="562" t="n">
        <f aca="true">IF(ISNUMBER(INDIRECT($A13&amp;"!$CL$47")),(INDIRECT($A13&amp;"!$CL$47"))," ")</f>
        <v>0</v>
      </c>
      <c r="CZ13" s="560" t="n">
        <f aca="true">IF(ISNUMBER(INDIRECT($A13&amp;"!$AD$41")),(INDIRECT($A13&amp;"!$AD$41"))," ")</f>
        <v>0</v>
      </c>
      <c r="DA13" s="516" t="n">
        <f aca="true">IF(ISNUMBER(INDIRECT($A13&amp;"!$AN$43")),(INDIRECT($A13&amp;"!$AN$43"))," ")</f>
        <v>0</v>
      </c>
      <c r="DB13" s="516" t="str">
        <f aca="true">IF(ISNUMBER(INDIRECT($A13&amp;"!$BW$74")),(INDIRECT($A13&amp;"!$BW$74"))," ")</f>
        <v> </v>
      </c>
      <c r="DC13" s="516" t="str">
        <f aca="false">IF(ISNUMBER(DB13),DB13*700," ")</f>
        <v> </v>
      </c>
      <c r="DD13" s="560" t="n">
        <f aca="true">IF(ISNUMBER(INDIRECT($A13&amp;"!$BS$72")),(INDIRECT($A13&amp;"!$BS$72"))," ")</f>
        <v>1</v>
      </c>
      <c r="DE13" s="516" t="n">
        <f aca="false">IF(ISNUMBER(DD13),DD13*$DE$2," ")</f>
        <v>600</v>
      </c>
      <c r="DF13" s="563" t="n">
        <f aca="true">IF(ISNUMBER(INDIRECT($A13&amp;"!$Y$65")),(INDIRECT($A13&amp;"!$Y$65"))," ")</f>
        <v>9</v>
      </c>
      <c r="DG13" s="516" t="n">
        <f aca="false">IF(ISNUMBER(DF13),DF13*DG$2," ")</f>
        <v>5400</v>
      </c>
      <c r="DH13" s="516" t="str">
        <f aca="true">IF(ISNUMBER(INDIRECT($A13&amp;"!$AC$65")),(INDIRECT($A13&amp;"!$AC$68"))," ")</f>
        <v> </v>
      </c>
      <c r="DI13" s="516" t="str">
        <f aca="false">IF(ISNUMBER(DH13),DH13*500," ")</f>
        <v> </v>
      </c>
      <c r="DJ13" s="516" t="n">
        <f aca="false">SUM(DG13,DI13)</f>
        <v>5400</v>
      </c>
      <c r="DK13" s="516" t="n">
        <f aca="true">IF(ISNUMBER(INDIRECT($A13&amp;"!$BR$17")),(INDIRECT($A13&amp;"!$BR$17"))," ")</f>
        <v>0</v>
      </c>
      <c r="DL13" s="516" t="n">
        <f aca="true">IF(ISNUMBER(INDIRECT($A13&amp;"!$BR$8")),(INDIRECT($A13&amp;"!$BR$8"))," ")</f>
        <v>0</v>
      </c>
      <c r="DM13" s="516" t="n">
        <f aca="true">IF(ISNUMBER(INDIRECT($A13&amp;"!$BR$11")),(INDIRECT($A13&amp;"!$BR$11"))," ")</f>
        <v>0</v>
      </c>
      <c r="DN13" s="516" t="n">
        <f aca="true">IF(ISNUMBER(INDIRECT($A13&amp;"!$BR$14")),(INDIRECT($A13&amp;"!$BR$14"))," ")</f>
        <v>0</v>
      </c>
      <c r="DO13" s="516" t="n">
        <f aca="false">SUM(CS13:DA13)+SUM(DC13,DE13,DG13,DI13)+SUM(DK13:DN13)+BQ13</f>
        <v>20376</v>
      </c>
      <c r="DP13" s="516" t="e">
        <f aca="false">CV13+CY13+CT13</f>
        <v>#VALUE!</v>
      </c>
      <c r="DQ13" s="516" t="e">
        <f aca="false">DO13-DP13</f>
        <v>#VALUE!</v>
      </c>
      <c r="DS13" s="550" t="n">
        <f aca="true">INDIRECT($A13&amp;"!$AV$65")</f>
        <v>0</v>
      </c>
      <c r="DT13" s="548" t="n">
        <f aca="true">INDIRECT($A13&amp;"!$AZ$65")</f>
        <v>0</v>
      </c>
      <c r="DU13" s="564" t="str">
        <f aca="true">INDIRECT($A13&amp;"!$BD$65")</f>
        <v>-</v>
      </c>
      <c r="DV13" s="564" t="n">
        <f aca="true">INDIRECT($A13&amp;"!$BH$66")</f>
        <v>0</v>
      </c>
      <c r="DW13" s="564" t="n">
        <f aca="true">INDIRECT($A13&amp;"!$BO$66")</f>
        <v>0</v>
      </c>
      <c r="DX13" s="564" t="n">
        <f aca="true">INDIRECT($A13&amp;"!$BH$67")</f>
        <v>0</v>
      </c>
      <c r="DY13" s="564" t="n">
        <f aca="true">INDIRECT($A13&amp;"!$BO$67")</f>
        <v>0</v>
      </c>
      <c r="DZ13" s="564" t="n">
        <f aca="true">INDIRECT($A13&amp;"!$BH$68")</f>
        <v>0</v>
      </c>
      <c r="EA13" s="564" t="n">
        <f aca="true">INDIRECT($A13&amp;"!$BO$68")</f>
        <v>0</v>
      </c>
      <c r="EB13" s="564" t="n">
        <f aca="true">INDIRECT($A13&amp;"!$BH$69")</f>
        <v>0</v>
      </c>
      <c r="EC13" s="564" t="n">
        <f aca="true">INDIRECT($A13&amp;"!$BO$69")</f>
        <v>0</v>
      </c>
      <c r="ED13" s="564" t="n">
        <f aca="true">INDIRECT($A13&amp;"!$BH$70")</f>
        <v>0</v>
      </c>
      <c r="EE13" s="564" t="n">
        <f aca="true">INDIRECT($A13&amp;"!$BO$70")</f>
        <v>0</v>
      </c>
      <c r="EF13" s="564" t="n">
        <f aca="true">INDIRECT($A13&amp;"!$BP$66")</f>
        <v>0</v>
      </c>
      <c r="EG13" s="564" t="n">
        <f aca="true">INDIRECT($A13&amp;"!$BW$66")</f>
        <v>0</v>
      </c>
      <c r="EH13" s="564" t="n">
        <f aca="true">INDIRECT($A13&amp;"!$BP$67")</f>
        <v>0</v>
      </c>
      <c r="EI13" s="564" t="n">
        <f aca="true">INDIRECT($A13&amp;"!$BW$67")</f>
        <v>0</v>
      </c>
      <c r="EJ13" s="564" t="n">
        <f aca="true">INDIRECT($A13&amp;"!$BP$68")</f>
        <v>0</v>
      </c>
      <c r="EK13" s="564" t="n">
        <f aca="true">INDIRECT($A13&amp;"!$BW$68")</f>
        <v>0</v>
      </c>
      <c r="EL13" s="564" t="n">
        <f aca="true">INDIRECT($A13&amp;"!$BP$69")</f>
        <v>0</v>
      </c>
      <c r="EM13" s="564" t="n">
        <f aca="true">INDIRECT($A13&amp;"!$BW$69")</f>
        <v>0</v>
      </c>
      <c r="EN13" s="564" t="n">
        <f aca="true">INDIRECT($A13&amp;"!$BP$70")</f>
        <v>0</v>
      </c>
      <c r="EO13" s="564" t="n">
        <f aca="true">INDIRECT($A13&amp;"!$BW$70")</f>
        <v>0</v>
      </c>
      <c r="EP13" s="564" t="n">
        <f aca="true">INDIRECT($A13&amp;"!$BX$66")</f>
        <v>0</v>
      </c>
      <c r="EQ13" s="564" t="n">
        <f aca="true">INDIRECT($A13&amp;"!$CF$66")</f>
        <v>0</v>
      </c>
      <c r="ER13" s="564" t="n">
        <f aca="true">INDIRECT($A13&amp;"!$BX$67")</f>
        <v>0</v>
      </c>
      <c r="ES13" s="564" t="n">
        <f aca="true">INDIRECT($A13&amp;"!$CF$67")</f>
        <v>0</v>
      </c>
      <c r="ET13" s="564" t="n">
        <f aca="true">INDIRECT($A13&amp;"!$BX$68")</f>
        <v>0</v>
      </c>
      <c r="EU13" s="564" t="n">
        <f aca="true">INDIRECT($A13&amp;"!$CF$68")</f>
        <v>0</v>
      </c>
      <c r="EV13" s="564" t="n">
        <f aca="true">INDIRECT($A13&amp;"!$BX$69")</f>
        <v>0</v>
      </c>
      <c r="EW13" s="564" t="n">
        <f aca="true">INDIRECT($A13&amp;"!$CF$69")</f>
        <v>0</v>
      </c>
      <c r="EX13" s="564" t="n">
        <f aca="true">INDIRECT($A13&amp;"!$BX$70")</f>
        <v>0</v>
      </c>
      <c r="EY13" s="564" t="n">
        <f aca="true">INDIRECT($A13&amp;"!$CF$70")</f>
        <v>0</v>
      </c>
      <c r="EZ13" s="564" t="n">
        <f aca="true">INDIRECT($A13&amp;"!$CG$66")</f>
        <v>0</v>
      </c>
      <c r="FA13" s="564" t="n">
        <f aca="true">INDIRECT($A13&amp;"!$CN$66")</f>
        <v>0</v>
      </c>
      <c r="FB13" s="564" t="n">
        <f aca="true">INDIRECT($A13&amp;"!$CG$67")</f>
        <v>0</v>
      </c>
      <c r="FC13" s="564" t="n">
        <f aca="true">INDIRECT($A13&amp;"!$CN$67")</f>
        <v>0</v>
      </c>
      <c r="FD13" s="564" t="n">
        <f aca="true">INDIRECT($A13&amp;"!$CG$68")</f>
        <v>0</v>
      </c>
      <c r="FE13" s="564" t="n">
        <f aca="true">INDIRECT($A13&amp;"!$CN$68")</f>
        <v>0</v>
      </c>
      <c r="FF13" s="564" t="n">
        <f aca="true">INDIRECT($A13&amp;"!$CG$69")</f>
        <v>0</v>
      </c>
      <c r="FG13" s="564" t="n">
        <f aca="true">INDIRECT($A13&amp;"!$CN$69")</f>
        <v>0</v>
      </c>
      <c r="FH13" s="564" t="n">
        <f aca="true">INDIRECT($A13&amp;"!$CG$70")</f>
        <v>0</v>
      </c>
      <c r="FI13" s="564" t="n">
        <f aca="true">INDIRECT($A13&amp;"!$CN$70")</f>
        <v>0</v>
      </c>
      <c r="FJ13" s="550" t="n">
        <f aca="true">INDIRECT($A13&amp;"!$B$58")</f>
        <v>11</v>
      </c>
      <c r="FK13" s="548" t="n">
        <f aca="true">INDIRECT($A13&amp;"!$F$58")</f>
        <v>273</v>
      </c>
      <c r="FL13" s="550" t="n">
        <f aca="true">INDIRECT($A13&amp;"!$J$58")</f>
        <v>4.02930402930403</v>
      </c>
      <c r="FM13" s="564" t="str">
        <f aca="true">INDIRECT($A13&amp;"!$N$59")</f>
        <v>不揃い</v>
      </c>
      <c r="FN13" s="564" t="n">
        <f aca="true">INDIRECT($A13&amp;"!$U$59")</f>
        <v>3</v>
      </c>
      <c r="FO13" s="564" t="str">
        <f aca="true">INDIRECT($A13&amp;"!$N$60")</f>
        <v>切口不良</v>
      </c>
      <c r="FP13" s="564" t="n">
        <f aca="true">INDIRECT($A13&amp;"!$U$60")</f>
        <v>2</v>
      </c>
      <c r="FQ13" s="564" t="n">
        <f aca="true">INDIRECT($A13&amp;"!$N$61")</f>
        <v>0</v>
      </c>
      <c r="FR13" s="564" t="n">
        <f aca="true">INDIRECT($A13&amp;"!$U$61")</f>
        <v>0</v>
      </c>
      <c r="FS13" s="564" t="n">
        <f aca="true">INDIRECT($A13&amp;"!$N$62")</f>
        <v>0</v>
      </c>
      <c r="FT13" s="564" t="n">
        <f aca="true">INDIRECT($A13&amp;"!$U$62")</f>
        <v>0</v>
      </c>
      <c r="FU13" s="564" t="n">
        <f aca="true">INDIRECT($A13&amp;"!$N$63")</f>
        <v>0</v>
      </c>
      <c r="FV13" s="564" t="n">
        <f aca="true">INDIRECT($A13&amp;"!$U$63")</f>
        <v>0</v>
      </c>
      <c r="FW13" s="564" t="e">
        <f aca="true">INDIRECT($A13&amp;"!$V$59 ")</f>
        <v>#REF!</v>
      </c>
      <c r="FX13" s="564" t="n">
        <f aca="true">INDIRECT($A13&amp;"!$AC$59")</f>
        <v>0</v>
      </c>
      <c r="FY13" s="564" t="e">
        <f aca="true">INDIRECT($A13&amp;"!$V$60 ")</f>
        <v>#REF!</v>
      </c>
      <c r="FZ13" s="564" t="n">
        <f aca="true">INDIRECT($A13&amp;"!$AC$60")</f>
        <v>0</v>
      </c>
      <c r="GA13" s="564" t="e">
        <f aca="true">INDIRECT($A13&amp;"!$V$61 ")</f>
        <v>#REF!</v>
      </c>
      <c r="GB13" s="564" t="n">
        <f aca="true">INDIRECT($A13&amp;"!$AC$61")</f>
        <v>0</v>
      </c>
      <c r="GC13" s="564" t="e">
        <f aca="true">INDIRECT($A13&amp;"!$V$62 ")</f>
        <v>#REF!</v>
      </c>
      <c r="GD13" s="564" t="n">
        <f aca="true">INDIRECT($A13&amp;"!$AC$62")</f>
        <v>0</v>
      </c>
      <c r="GE13" s="564" t="n">
        <f aca="true">INDIRECT($A13&amp;"!$V$63")</f>
        <v>0</v>
      </c>
      <c r="GF13" s="564" t="n">
        <f aca="true">INDIRECT($A13&amp;"!$AC$63")</f>
        <v>0</v>
      </c>
      <c r="GG13" s="564" t="str">
        <f aca="true">INDIRECT($A13&amp;"!$AD$59")</f>
        <v>吸湿ジワ</v>
      </c>
      <c r="GH13" s="564" t="n">
        <f aca="true">INDIRECT($A13&amp;"!$AL$59")</f>
        <v>6</v>
      </c>
      <c r="GI13" s="564" t="n">
        <f aca="true">INDIRECT($A13&amp;"!$AD$60")</f>
        <v>0</v>
      </c>
      <c r="GJ13" s="564" t="n">
        <f aca="true">INDIRECT($A13&amp;"!$AL$60")</f>
        <v>0</v>
      </c>
      <c r="GK13" s="564" t="n">
        <f aca="true">INDIRECT($A13&amp;"!$AD$61")</f>
        <v>0</v>
      </c>
      <c r="GL13" s="564" t="n">
        <f aca="true">INDIRECT($A13&amp;"!$AL$61")</f>
        <v>0</v>
      </c>
      <c r="GM13" s="564" t="n">
        <f aca="true">INDIRECT($A13&amp;"!$AD$62")</f>
        <v>0</v>
      </c>
      <c r="GN13" s="564" t="n">
        <f aca="true">INDIRECT($A13&amp;"!$AL$62")</f>
        <v>0</v>
      </c>
      <c r="GO13" s="564" t="n">
        <f aca="true">INDIRECT($A13&amp;"!$AD$63")</f>
        <v>0</v>
      </c>
      <c r="GP13" s="564" t="n">
        <f aca="true">INDIRECT($A13&amp;"!$AL$63")</f>
        <v>0</v>
      </c>
      <c r="GQ13" s="564" t="n">
        <f aca="true">INDIRECT($A13&amp;"!$AM$59")</f>
        <v>0</v>
      </c>
      <c r="GR13" s="564" t="n">
        <f aca="true">INDIRECT($A13&amp;"!$AT$59")</f>
        <v>0</v>
      </c>
      <c r="GS13" s="564" t="n">
        <f aca="true">INDIRECT($A13&amp;"!$AM$60")</f>
        <v>0</v>
      </c>
      <c r="GT13" s="564" t="n">
        <f aca="true">INDIRECT($A13&amp;"!$AT$60")</f>
        <v>0</v>
      </c>
      <c r="GU13" s="564" t="n">
        <f aca="true">INDIRECT($A13&amp;"!$AM$61")</f>
        <v>0</v>
      </c>
      <c r="GV13" s="564" t="n">
        <f aca="true">INDIRECT($A13&amp;"!$AT$61")</f>
        <v>0</v>
      </c>
      <c r="GW13" s="564" t="n">
        <f aca="true">INDIRECT($A13&amp;"!$AM$62")</f>
        <v>0</v>
      </c>
      <c r="GX13" s="564" t="n">
        <f aca="true">INDIRECT($A13&amp;"!$AT$62")</f>
        <v>0</v>
      </c>
      <c r="GY13" s="564" t="str">
        <f aca="true">INDIRECT($A13&amp;"!$AM$63")</f>
        <v>ウエットストリーク</v>
      </c>
      <c r="GZ13" s="564" t="n">
        <f aca="true">INDIRECT($A13&amp;"!$AT$63")</f>
        <v>0</v>
      </c>
      <c r="HA13" s="564"/>
      <c r="HB13" s="564" t="str">
        <f aca="true">INDIRECT($A13&amp;"!$AF$5")</f>
        <v>黒スジ</v>
      </c>
      <c r="HC13" s="564" t="n">
        <f aca="true">INDIRECT($A13&amp;"!$AJ$5")</f>
        <v>12</v>
      </c>
      <c r="HD13" s="564" t="str">
        <f aca="true">INDIRECT($A13&amp;"!$AF$6")</f>
        <v>汚れ</v>
      </c>
      <c r="HE13" s="564" t="n">
        <f aca="true">INDIRECT($A13&amp;"!$AJ$6")</f>
        <v>5</v>
      </c>
      <c r="HF13" s="564" t="str">
        <f aca="true">INDIRECT($A13&amp;"!$AF$7")</f>
        <v>虫</v>
      </c>
      <c r="HG13" s="564" t="n">
        <f aca="true">INDIRECT($A13&amp;"!$AJ$7")</f>
        <v>4</v>
      </c>
      <c r="HH13" s="564" t="str">
        <f aca="true">INDIRECT($A13&amp;"!$AF$8")</f>
        <v>P,シワ、油、連続欠陥</v>
      </c>
      <c r="HI13" s="564" t="n">
        <f aca="true">INDIRECT($A13&amp;"!$AJ$8")</f>
        <v>7</v>
      </c>
      <c r="HJ13" s="564" t="n">
        <f aca="true">INDIRECT($A13&amp;"!$AF$10")</f>
        <v>0</v>
      </c>
      <c r="HK13" s="564" t="n">
        <f aca="true">INDIRECT($A13&amp;"!$AJ$10")</f>
        <v>0</v>
      </c>
      <c r="HL13" s="564" t="n">
        <f aca="true">INDIRECT($A13&amp;"!$AF$11")</f>
        <v>0</v>
      </c>
      <c r="HM13" s="564" t="n">
        <f aca="true">INDIRECT($A13&amp;"!$AJ$11")</f>
        <v>0</v>
      </c>
      <c r="HN13" s="564" t="n">
        <f aca="true">INDIRECT($A13&amp;"!$AF$12")</f>
        <v>0</v>
      </c>
      <c r="HO13" s="564" t="n">
        <f aca="true">INDIRECT($A13&amp;"!$AJ$12")</f>
        <v>0</v>
      </c>
      <c r="HP13" s="564" t="n">
        <f aca="true">INDIRECT($A13&amp;"!$AF$13")</f>
        <v>0</v>
      </c>
      <c r="HQ13" s="564" t="n">
        <f aca="true">INDIRECT($A13&amp;"!$AJ$13")</f>
        <v>0</v>
      </c>
      <c r="HR13" s="564"/>
      <c r="HS13" s="564" t="n">
        <f aca="true">INDIRECT($A13&amp;"!$CO$60")</f>
        <v>0</v>
      </c>
      <c r="HT13" s="207" t="n">
        <f aca="true">INDIRECT($A13&amp;"!$CO$62")</f>
        <v>0</v>
      </c>
      <c r="HU13" s="207" t="n">
        <f aca="true">INDIRECT($A13&amp;"!$CY$60")</f>
        <v>0</v>
      </c>
      <c r="HV13" s="207" t="n">
        <f aca="true">INDIRECT($A13&amp;"!$CY$62")</f>
        <v>0</v>
      </c>
      <c r="HX13" s="565" t="n">
        <f aca="true">INDIRECT($A13&amp;"!$P$14")</f>
        <v>14376</v>
      </c>
      <c r="HY13" s="566" t="n">
        <f aca="true">INDIRECT($A13&amp;"!$AF$14")</f>
        <v>0</v>
      </c>
      <c r="HZ13" s="550" t="n">
        <f aca="true">INDIRECT($A13&amp;"!$AL$16")</f>
        <v>240.2</v>
      </c>
      <c r="IA13" s="564" t="n">
        <f aca="false">IA12+HZ13</f>
        <v>1554.5</v>
      </c>
      <c r="IB13" s="550" t="n">
        <f aca="true">INDIRECT($A13&amp;"!$AL$18")</f>
        <v>120.218</v>
      </c>
      <c r="IC13" s="207" t="n">
        <f aca="false">IC12+IB13</f>
        <v>1127.65</v>
      </c>
      <c r="ID13" s="434" t="n">
        <f aca="false">AL13</f>
        <v>0</v>
      </c>
      <c r="IE13" s="567"/>
      <c r="IF13" s="568" t="n">
        <f aca="true">INDIRECT($A13&amp;"!$BF$36")</f>
        <v>0</v>
      </c>
      <c r="IG13" s="268" t="n">
        <f aca="true">INDIRECT($A13&amp;"!$BN$40")</f>
        <v>0</v>
      </c>
      <c r="IH13" s="568" t="n">
        <f aca="true">INDIRECT($A13&amp;"!$BF$42")</f>
        <v>0</v>
      </c>
      <c r="II13" s="268" t="n">
        <f aca="true">INDIRECT($A13&amp;"!$BV$40")</f>
        <v>0</v>
      </c>
      <c r="IJ13" s="568" t="n">
        <f aca="true">INDIRECT($A13&amp;"!$BF$45")</f>
        <v>0</v>
      </c>
      <c r="IK13" s="268" t="n">
        <f aca="true">INDIRECT($A13&amp;"!$CD$40")</f>
        <v>0</v>
      </c>
      <c r="IL13" s="567"/>
      <c r="IM13" s="207" t="n">
        <f aca="true">INDIRECT($A13&amp;"!$CK$50")</f>
        <v>0</v>
      </c>
      <c r="IN13" s="556" t="n">
        <v>0</v>
      </c>
      <c r="IO13" s="556" t="n">
        <v>0</v>
      </c>
      <c r="IP13" s="569" t="n">
        <f aca="true">INDIRECT($A13&amp;"!$CF$29")</f>
        <v>0</v>
      </c>
      <c r="IQ13" s="564" t="n">
        <f aca="false">IQ12+IP13</f>
        <v>0</v>
      </c>
      <c r="IR13" s="569" t="n">
        <f aca="true">INDIRECT($A13&amp;"!$CF$31")</f>
        <v>0</v>
      </c>
      <c r="IS13" s="207" t="n">
        <f aca="false">IS12+IR13</f>
        <v>0</v>
      </c>
      <c r="IT13" s="564" t="n">
        <f aca="true">INDIRECT($A13&amp;"!$W$49")</f>
        <v>0</v>
      </c>
      <c r="IU13" s="564" t="n">
        <f aca="false">IU12+IT13</f>
        <v>0</v>
      </c>
      <c r="IV13" s="207" t="n">
        <f aca="true">INDIRECT($A13&amp;"!$W$50")</f>
        <v>0</v>
      </c>
      <c r="IW13" s="207" t="n">
        <f aca="false">IW12+IV13</f>
        <v>0</v>
      </c>
    </row>
    <row r="14" customFormat="false" ht="18.75" hidden="false" customHeight="false" outlineLevel="0" collapsed="false">
      <c r="A14" s="546" t="s">
        <v>1358</v>
      </c>
      <c r="B14" s="207" t="n">
        <v>8</v>
      </c>
      <c r="C14" s="570" t="n">
        <f aca="true">INDIRECT($A14&amp;"!$D$4")</f>
        <v>236.645</v>
      </c>
      <c r="D14" s="207" t="n">
        <f aca="false">C14+D13</f>
        <v>1572.996</v>
      </c>
      <c r="E14" s="434" t="n">
        <f aca="true">INDIRECT($A14&amp;"!$D$9")</f>
        <v>215.639</v>
      </c>
      <c r="F14" s="207" t="n">
        <f aca="false">E14+F13</f>
        <v>1561.438</v>
      </c>
      <c r="G14" s="507" t="n">
        <f aca="false">C14+E14</f>
        <v>452.284</v>
      </c>
      <c r="H14" s="551" t="n">
        <f aca="true">INDIRECT($A14&amp;"!$K$13")</f>
        <v>3</v>
      </c>
      <c r="I14" s="508" t="n">
        <f aca="false">H14*19</f>
        <v>57</v>
      </c>
      <c r="J14" s="552" t="n">
        <f aca="true">INDIRECT($A14&amp;"!$F$23")</f>
        <v>55.3</v>
      </c>
      <c r="K14" s="207" t="n">
        <f aca="false">J14+K13</f>
        <v>323.2</v>
      </c>
      <c r="L14" s="552" t="n">
        <f aca="true">INDIRECT($A14&amp;"!$F$29")</f>
        <v>53.9</v>
      </c>
      <c r="M14" s="207" t="n">
        <f aca="false">L14+M13</f>
        <v>576.7</v>
      </c>
      <c r="N14" s="552" t="n">
        <f aca="true">INDIRECT($A14&amp;"!$F$35")</f>
        <v>38.8</v>
      </c>
      <c r="O14" s="207" t="n">
        <f aca="false">N14+O13</f>
        <v>362.6</v>
      </c>
      <c r="P14" s="507" t="n">
        <f aca="false">J14+L14+N14</f>
        <v>148</v>
      </c>
      <c r="Q14" s="507" t="n">
        <f aca="true">INDIRECT($A14&amp;"!$L$24")</f>
        <v>20</v>
      </c>
      <c r="R14" s="507" t="n">
        <f aca="true">INDIRECT($A14&amp;"!$L$30")</f>
        <v>181</v>
      </c>
      <c r="S14" s="507" t="n">
        <f aca="true">INDIRECT($A14&amp;"!$L$36")</f>
        <v>0</v>
      </c>
      <c r="T14" s="507" t="n">
        <f aca="false">Q14+R14</f>
        <v>201</v>
      </c>
      <c r="U14" s="508" t="n">
        <f aca="false">T14*1.3</f>
        <v>261.3</v>
      </c>
      <c r="V14" s="207" t="n">
        <f aca="true">INDIRECT($A14&amp;"!$U$49")</f>
        <v>3732</v>
      </c>
      <c r="W14" s="207" t="n">
        <f aca="false">V14+W13</f>
        <v>26281</v>
      </c>
      <c r="X14" s="207" t="n">
        <f aca="true">INDIRECT($A14&amp;"!$U$50")</f>
        <v>4758</v>
      </c>
      <c r="Y14" s="207" t="n">
        <f aca="false">X14+Y13</f>
        <v>28887</v>
      </c>
      <c r="Z14" s="507" t="n">
        <f aca="false">V14+X14</f>
        <v>8490</v>
      </c>
      <c r="AA14" s="553" t="n">
        <f aca="true">INDIRECT($A14&amp;"!$U$43")</f>
        <v>158</v>
      </c>
      <c r="AB14" s="498" t="n">
        <f aca="true">INDIRECT($A14&amp;"!$V$49")</f>
        <v>0</v>
      </c>
      <c r="AC14" s="554" t="n">
        <f aca="true">INDIRECT($A14&amp;"!$AX$22")</f>
        <v>0</v>
      </c>
      <c r="AD14" s="207" t="n">
        <f aca="false">AD13+AC14</f>
        <v>0</v>
      </c>
      <c r="AG14" s="507"/>
      <c r="AH14" s="551" t="n">
        <f aca="true">INDIRECT($A14&amp;"!$BE$26")</f>
        <v>0</v>
      </c>
      <c r="AI14" s="507"/>
      <c r="AJ14" s="507"/>
      <c r="AK14" s="508" t="n">
        <f aca="false">AH14*9</f>
        <v>0</v>
      </c>
      <c r="AL14" s="434" t="n">
        <f aca="true">INDIRECT($A14&amp;"!$AZ$35")</f>
        <v>0</v>
      </c>
      <c r="AM14" s="207" t="n">
        <f aca="false">AL14+AM13</f>
        <v>42.979</v>
      </c>
      <c r="AN14" s="434" t="n">
        <f aca="true">INDIRECT($A14&amp;"!$AZ$41")</f>
        <v>0</v>
      </c>
      <c r="AO14" s="207" t="n">
        <f aca="false">AN14+AO13</f>
        <v>0</v>
      </c>
      <c r="AP14" s="507" t="n">
        <f aca="false">AL14+AN14</f>
        <v>0</v>
      </c>
      <c r="AQ14" s="507" t="n">
        <f aca="true">INDIRECT($A14&amp;"!$BF$36")</f>
        <v>0</v>
      </c>
      <c r="AR14" s="508" t="n">
        <f aca="false">AQ14*7</f>
        <v>0</v>
      </c>
      <c r="AS14" s="555" t="n">
        <f aca="true">INDIRECT($A14&amp;"!$AV$54")</f>
        <v>0</v>
      </c>
      <c r="AT14" s="555" t="n">
        <f aca="false">AT13+AS14</f>
        <v>1746</v>
      </c>
      <c r="AU14" s="555" t="n">
        <f aca="true">INDIRECT($A14&amp;"!$BO$52")</f>
        <v>0</v>
      </c>
      <c r="AV14" s="555" t="n">
        <f aca="true">INDIRECT($A14&amp;"!$BS$52")</f>
        <v>0</v>
      </c>
      <c r="AW14" s="555" t="n">
        <f aca="true">INDIRECT($A14&amp;"!$BV$52")</f>
        <v>0</v>
      </c>
      <c r="AX14" s="555" t="n">
        <f aca="true">INDIRECT($A14&amp;"!$BY$52")</f>
        <v>0</v>
      </c>
      <c r="AY14" s="556" t="n">
        <f aca="true">INDIRECT($A14&amp;"!$CB$52")</f>
        <v>0</v>
      </c>
      <c r="AZ14" s="556" t="n">
        <f aca="true">INDIRECT($A14&amp;"!$CE$52")</f>
        <v>0.875</v>
      </c>
      <c r="BA14" s="504" t="n">
        <f aca="true">INDIRECT($A14&amp;"!$AV$57")</f>
        <v>0</v>
      </c>
      <c r="BB14" s="504" t="n">
        <f aca="false">BB13+BA14</f>
        <v>466</v>
      </c>
      <c r="BC14" s="555" t="n">
        <f aca="true">INDIRECT($A14&amp;"!$BS$55")</f>
        <v>0</v>
      </c>
      <c r="BD14" s="555" t="n">
        <f aca="true">INDIRECT($A14&amp;"!$BV$55")</f>
        <v>0</v>
      </c>
      <c r="BE14" s="555" t="n">
        <f aca="true">INDIRECT($A14&amp;"!$BY$55")</f>
        <v>0</v>
      </c>
      <c r="BF14" s="556" t="n">
        <f aca="true">INDIRECT($A14&amp;"!$CB$55")</f>
        <v>0</v>
      </c>
      <c r="BG14" s="556" t="n">
        <f aca="true">INDIRECT($A14&amp;"!$CE$55")</f>
        <v>0.291666666666667</v>
      </c>
      <c r="BH14" s="504"/>
      <c r="BI14" s="504"/>
      <c r="BJ14" s="504"/>
      <c r="BK14" s="504"/>
      <c r="BL14" s="504"/>
      <c r="BM14" s="504"/>
      <c r="BN14" s="504"/>
      <c r="BO14" s="504"/>
      <c r="BP14" s="504"/>
      <c r="BQ14" s="504"/>
      <c r="BR14" s="507" t="n">
        <f aca="false">AS14+BA14</f>
        <v>0</v>
      </c>
      <c r="BS14" s="434" t="n">
        <f aca="true">INDIRECT($A14&amp;"!$BD$17")</f>
        <v>0</v>
      </c>
      <c r="BT14" s="207" t="n">
        <f aca="false">BS14+BT13</f>
        <v>0</v>
      </c>
      <c r="BU14" s="557" t="n">
        <f aca="true">INDIRECT($A14&amp;"!$BD$8")</f>
        <v>407</v>
      </c>
      <c r="BV14" s="207" t="n">
        <f aca="false">BU14+BV13</f>
        <v>2860</v>
      </c>
      <c r="BW14" s="515" t="e">
        <f aca="true">INDIRECT($A14&amp;"!$BD$1１")</f>
        <v>#REF!</v>
      </c>
      <c r="BX14" s="207" t="e">
        <f aca="false">BW14+BX13</f>
        <v>#REF!</v>
      </c>
      <c r="BY14" s="514" t="e">
        <f aca="true">INDIRECT($A14&amp;"!$BD$1４")</f>
        <v>#REF!</v>
      </c>
      <c r="BZ14" s="498" t="e">
        <f aca="false">BY14+BZ13</f>
        <v>#REF!</v>
      </c>
      <c r="CA14" s="553" t="n">
        <f aca="true">INDIRECT($A14&amp;"!$BN$72")</f>
        <v>0</v>
      </c>
      <c r="CB14" s="558" t="n">
        <f aca="true">INDIRECT($A14&amp;"!$AV$65")</f>
        <v>0</v>
      </c>
      <c r="CC14" s="551" t="n">
        <f aca="true">INDIRECT($A14&amp;"!$AZ$65")</f>
        <v>0</v>
      </c>
      <c r="CD14" s="507" t="str">
        <f aca="true">INDIRECT($A14&amp;"!$BD$65")</f>
        <v>-</v>
      </c>
      <c r="CE14" s="558" t="n">
        <f aca="true">INDIRECT($A14&amp;"!$B$58")</f>
        <v>23</v>
      </c>
      <c r="CF14" s="551" t="n">
        <f aca="true">INDIRECT($A14&amp;"!$F$58")</f>
        <v>256</v>
      </c>
      <c r="CG14" s="558" t="n">
        <f aca="true">INDIRECT($A14&amp;"!$J$58")</f>
        <v>8.984375</v>
      </c>
      <c r="CH14" s="507" t="n">
        <f aca="true">INDIRECT($A14&amp;"!$T$65")</f>
        <v>135</v>
      </c>
      <c r="CI14" s="507" t="n">
        <f aca="false">CA14+CH14</f>
        <v>135</v>
      </c>
      <c r="CJ14" s="559" t="n">
        <f aca="true">INDIRECT($A14&amp;"!$BA$72")</f>
        <v>0</v>
      </c>
      <c r="CK14" s="207" t="n">
        <f aca="false">CJ14+CK13</f>
        <v>0</v>
      </c>
      <c r="CL14" s="207" t="n">
        <f aca="true">INDIRECT($A14&amp;"!$G$65")</f>
        <v>5</v>
      </c>
      <c r="CM14" s="207" t="n">
        <f aca="false">CL14+CM13</f>
        <v>45</v>
      </c>
      <c r="CN14" s="559" t="n">
        <f aca="true">INDIRECT($A14&amp;"!$BA$73")</f>
        <v>0</v>
      </c>
      <c r="CO14" s="207" t="n">
        <f aca="false">CN14+CO13</f>
        <v>0</v>
      </c>
      <c r="CP14" s="207" t="n">
        <f aca="true">INDIRECT($A14&amp;"!$G$67")</f>
        <v>0</v>
      </c>
      <c r="CQ14" s="498" t="n">
        <f aca="false">CP14+CQ13</f>
        <v>0</v>
      </c>
      <c r="CR14" s="560" t="n">
        <f aca="true">IF(ISNUMBER(INDIRECT($A14&amp;"!$T$41")),(INDIRECT($A14&amp;"!$T$41"))," ")</f>
        <v>45600</v>
      </c>
      <c r="CS14" s="560" t="n">
        <f aca="true">IF(ISNUMBER(INDIRECT($A14&amp;"!$BA$27")),(INDIRECT($A14&amp;"!$BA$27"))," ")</f>
        <v>0</v>
      </c>
      <c r="CT14" s="516" t="str">
        <f aca="true">IF(ISNUMBER(INDIRECT($A14&amp;"!$BＱ$27")),(INDIRECT($A14&amp;"!$BＱ$27"))," ")</f>
        <v> </v>
      </c>
      <c r="CU14" s="561" t="n">
        <f aca="true">IF(ISNUMBER(INDIRECT($A14&amp;"!$P$14")),(INDIRECT($A14&amp;"!$P$14"))," ")</f>
        <v>14101</v>
      </c>
      <c r="CV14" s="562" t="n">
        <f aca="true">IF(ISNUMBER(INDIRECT($A14&amp;"!$AF$14")),(INDIRECT($A14&amp;"!$AF$14"))," ")</f>
        <v>0</v>
      </c>
      <c r="CW14" s="560" t="n">
        <f aca="true">IF(ISNUMBER(INDIRECT($A14&amp;"!$BK$47")),(INDIRECT($A14&amp;"!$BK$47"))," ")</f>
        <v>0</v>
      </c>
      <c r="CX14" s="560" t="n">
        <f aca="true">IF(ISNUMBER(INDIRECT($A14&amp;"!$BX$47")),(INDIRECT($A14&amp;"!$BX$47"))," ")</f>
        <v>0</v>
      </c>
      <c r="CY14" s="562" t="n">
        <f aca="true">IF(ISNUMBER(INDIRECT($A14&amp;"!$CL$47")),(INDIRECT($A14&amp;"!$CL$47"))," ")</f>
        <v>0</v>
      </c>
      <c r="CZ14" s="560" t="n">
        <f aca="true">IF(ISNUMBER(INDIRECT($A14&amp;"!$AD$41")),(INDIRECT($A14&amp;"!$AD$41"))," ")</f>
        <v>0</v>
      </c>
      <c r="DA14" s="516" t="n">
        <f aca="true">IF(ISNUMBER(INDIRECT($A14&amp;"!$AN$43")),(INDIRECT($A14&amp;"!$AN$43"))," ")</f>
        <v>0</v>
      </c>
      <c r="DB14" s="516" t="str">
        <f aca="true">IF(ISNUMBER(INDIRECT($A14&amp;"!$BW$74")),(INDIRECT($A14&amp;"!$BW$74"))," ")</f>
        <v> </v>
      </c>
      <c r="DC14" s="516" t="str">
        <f aca="false">IF(ISNUMBER(DB14),DB14*700," ")</f>
        <v> </v>
      </c>
      <c r="DD14" s="560" t="n">
        <f aca="true">IF(ISNUMBER(INDIRECT($A14&amp;"!$BS$72")),(INDIRECT($A14&amp;"!$BS$72"))," ")</f>
        <v>0</v>
      </c>
      <c r="DE14" s="516" t="n">
        <f aca="false">IF(ISNUMBER(DD14),DD14*$DE$2," ")</f>
        <v>0</v>
      </c>
      <c r="DF14" s="563" t="n">
        <f aca="true">IF(ISNUMBER(INDIRECT($A14&amp;"!$Y$65")),(INDIRECT($A14&amp;"!$Y$65"))," ")</f>
        <v>16</v>
      </c>
      <c r="DG14" s="516" t="n">
        <f aca="false">IF(ISNUMBER(DF14),DF14*DG$2," ")</f>
        <v>9600</v>
      </c>
      <c r="DH14" s="516" t="str">
        <f aca="true">IF(ISNUMBER(INDIRECT($A14&amp;"!$AC$65")),(INDIRECT($A14&amp;"!$AC$68"))," ")</f>
        <v> </v>
      </c>
      <c r="DI14" s="516" t="str">
        <f aca="false">IF(ISNUMBER(DH14),DH14*500," ")</f>
        <v> </v>
      </c>
      <c r="DJ14" s="516" t="n">
        <f aca="false">SUM(DG14,DI14)</f>
        <v>9600</v>
      </c>
      <c r="DK14" s="516" t="n">
        <f aca="true">IF(ISNUMBER(INDIRECT($A14&amp;"!$BR$17")),(INDIRECT($A14&amp;"!$BR$17"))," ")</f>
        <v>0</v>
      </c>
      <c r="DL14" s="516" t="n">
        <f aca="true">IF(ISNUMBER(INDIRECT($A14&amp;"!$BR$8")),(INDIRECT($A14&amp;"!$BR$8"))," ")</f>
        <v>0</v>
      </c>
      <c r="DM14" s="516" t="n">
        <f aca="true">IF(ISNUMBER(INDIRECT($A14&amp;"!$BR$11")),(INDIRECT($A14&amp;"!$BR$11"))," ")</f>
        <v>0</v>
      </c>
      <c r="DN14" s="516" t="n">
        <f aca="true">IF(ISNUMBER(INDIRECT($A14&amp;"!$BR$14")),(INDIRECT($A14&amp;"!$BR$14"))," ")</f>
        <v>0</v>
      </c>
      <c r="DO14" s="516" t="n">
        <f aca="false">SUM(CS14:DA14)+SUM(DC14,DE14,DG14,DI14)+SUM(DK14:DN14)+BQ14</f>
        <v>23701</v>
      </c>
      <c r="DP14" s="516" t="e">
        <f aca="false">CV14+CY14+CT14</f>
        <v>#VALUE!</v>
      </c>
      <c r="DQ14" s="516" t="e">
        <f aca="false">DO14-DP14</f>
        <v>#VALUE!</v>
      </c>
      <c r="DS14" s="550" t="n">
        <f aca="true">INDIRECT($A14&amp;"!$AV$65")</f>
        <v>0</v>
      </c>
      <c r="DT14" s="548" t="n">
        <f aca="true">INDIRECT($A14&amp;"!$AZ$65")</f>
        <v>0</v>
      </c>
      <c r="DU14" s="564" t="str">
        <f aca="true">INDIRECT($A14&amp;"!$BD$65")</f>
        <v>-</v>
      </c>
      <c r="DV14" s="564" t="n">
        <f aca="true">INDIRECT($A14&amp;"!$BH$66")</f>
        <v>0</v>
      </c>
      <c r="DW14" s="564" t="n">
        <f aca="true">INDIRECT($A14&amp;"!$BO$66")</f>
        <v>0</v>
      </c>
      <c r="DX14" s="564" t="n">
        <f aca="true">INDIRECT($A14&amp;"!$BH$67")</f>
        <v>0</v>
      </c>
      <c r="DY14" s="564" t="n">
        <f aca="true">INDIRECT($A14&amp;"!$BO$67")</f>
        <v>0</v>
      </c>
      <c r="DZ14" s="564" t="n">
        <f aca="true">INDIRECT($A14&amp;"!$BH$68")</f>
        <v>0</v>
      </c>
      <c r="EA14" s="564" t="n">
        <f aca="true">INDIRECT($A14&amp;"!$BO$68")</f>
        <v>0</v>
      </c>
      <c r="EB14" s="564" t="n">
        <f aca="true">INDIRECT($A14&amp;"!$BH$69")</f>
        <v>0</v>
      </c>
      <c r="EC14" s="564" t="n">
        <f aca="true">INDIRECT($A14&amp;"!$BO$69")</f>
        <v>0</v>
      </c>
      <c r="ED14" s="564" t="n">
        <f aca="true">INDIRECT($A14&amp;"!$BH$70")</f>
        <v>0</v>
      </c>
      <c r="EE14" s="564" t="n">
        <f aca="true">INDIRECT($A14&amp;"!$BO$70")</f>
        <v>0</v>
      </c>
      <c r="EF14" s="564" t="n">
        <f aca="true">INDIRECT($A14&amp;"!$BP$66")</f>
        <v>0</v>
      </c>
      <c r="EG14" s="564" t="n">
        <f aca="true">INDIRECT($A14&amp;"!$BW$66")</f>
        <v>0</v>
      </c>
      <c r="EH14" s="564" t="n">
        <f aca="true">INDIRECT($A14&amp;"!$BP$67")</f>
        <v>0</v>
      </c>
      <c r="EI14" s="564" t="n">
        <f aca="true">INDIRECT($A14&amp;"!$BW$67")</f>
        <v>0</v>
      </c>
      <c r="EJ14" s="564" t="n">
        <f aca="true">INDIRECT($A14&amp;"!$BP$68")</f>
        <v>0</v>
      </c>
      <c r="EK14" s="564" t="n">
        <f aca="true">INDIRECT($A14&amp;"!$BW$68")</f>
        <v>0</v>
      </c>
      <c r="EL14" s="564" t="n">
        <f aca="true">INDIRECT($A14&amp;"!$BP$69")</f>
        <v>0</v>
      </c>
      <c r="EM14" s="564" t="n">
        <f aca="true">INDIRECT($A14&amp;"!$BW$69")</f>
        <v>0</v>
      </c>
      <c r="EN14" s="564" t="n">
        <f aca="true">INDIRECT($A14&amp;"!$BP$70")</f>
        <v>0</v>
      </c>
      <c r="EO14" s="564" t="n">
        <f aca="true">INDIRECT($A14&amp;"!$BW$70")</f>
        <v>0</v>
      </c>
      <c r="EP14" s="564" t="n">
        <f aca="true">INDIRECT($A14&amp;"!$BX$66")</f>
        <v>0</v>
      </c>
      <c r="EQ14" s="564" t="n">
        <f aca="true">INDIRECT($A14&amp;"!$CF$66")</f>
        <v>0</v>
      </c>
      <c r="ER14" s="564" t="n">
        <f aca="true">INDIRECT($A14&amp;"!$BX$67")</f>
        <v>0</v>
      </c>
      <c r="ES14" s="564" t="n">
        <f aca="true">INDIRECT($A14&amp;"!$CF$67")</f>
        <v>0</v>
      </c>
      <c r="ET14" s="564" t="n">
        <f aca="true">INDIRECT($A14&amp;"!$BX$68")</f>
        <v>0</v>
      </c>
      <c r="EU14" s="564" t="n">
        <f aca="true">INDIRECT($A14&amp;"!$CF$68")</f>
        <v>0</v>
      </c>
      <c r="EV14" s="564" t="n">
        <f aca="true">INDIRECT($A14&amp;"!$BX$69")</f>
        <v>0</v>
      </c>
      <c r="EW14" s="564" t="n">
        <f aca="true">INDIRECT($A14&amp;"!$CF$69")</f>
        <v>0</v>
      </c>
      <c r="EX14" s="564" t="n">
        <f aca="true">INDIRECT($A14&amp;"!$BX$70")</f>
        <v>0</v>
      </c>
      <c r="EY14" s="564" t="n">
        <f aca="true">INDIRECT($A14&amp;"!$CF$70")</f>
        <v>0</v>
      </c>
      <c r="EZ14" s="564" t="n">
        <f aca="true">INDIRECT($A14&amp;"!$CG$66")</f>
        <v>0</v>
      </c>
      <c r="FA14" s="564" t="n">
        <f aca="true">INDIRECT($A14&amp;"!$CN$66")</f>
        <v>0</v>
      </c>
      <c r="FB14" s="564" t="n">
        <f aca="true">INDIRECT($A14&amp;"!$CG$67")</f>
        <v>0</v>
      </c>
      <c r="FC14" s="564" t="n">
        <f aca="true">INDIRECT($A14&amp;"!$CN$67")</f>
        <v>0</v>
      </c>
      <c r="FD14" s="564" t="n">
        <f aca="true">INDIRECT($A14&amp;"!$CG$68")</f>
        <v>0</v>
      </c>
      <c r="FE14" s="564" t="n">
        <f aca="true">INDIRECT($A14&amp;"!$CN$68")</f>
        <v>0</v>
      </c>
      <c r="FF14" s="564" t="n">
        <f aca="true">INDIRECT($A14&amp;"!$CG$69")</f>
        <v>0</v>
      </c>
      <c r="FG14" s="564" t="n">
        <f aca="true">INDIRECT($A14&amp;"!$CN$69")</f>
        <v>0</v>
      </c>
      <c r="FH14" s="564" t="n">
        <f aca="true">INDIRECT($A14&amp;"!$CG$70")</f>
        <v>0</v>
      </c>
      <c r="FI14" s="564" t="n">
        <f aca="true">INDIRECT($A14&amp;"!$CN$70")</f>
        <v>0</v>
      </c>
      <c r="FJ14" s="550" t="n">
        <f aca="true">INDIRECT($A14&amp;"!$B$58")</f>
        <v>23</v>
      </c>
      <c r="FK14" s="548" t="n">
        <f aca="true">INDIRECT($A14&amp;"!$F$58")</f>
        <v>256</v>
      </c>
      <c r="FL14" s="550" t="n">
        <f aca="true">INDIRECT($A14&amp;"!$J$58")</f>
        <v>8.984375</v>
      </c>
      <c r="FM14" s="564" t="str">
        <f aca="true">INDIRECT($A14&amp;"!$N$59")</f>
        <v>枠替</v>
      </c>
      <c r="FN14" s="564" t="n">
        <f aca="true">INDIRECT($A14&amp;"!$U$59")</f>
        <v>4</v>
      </c>
      <c r="FO14" s="564" t="str">
        <f aca="true">INDIRECT($A14&amp;"!$N$60")</f>
        <v>つまみ</v>
      </c>
      <c r="FP14" s="564" t="n">
        <f aca="true">INDIRECT($A14&amp;"!$U$60")</f>
        <v>2</v>
      </c>
      <c r="FQ14" s="564" t="str">
        <f aca="true">INDIRECT($A14&amp;"!$N$61")</f>
        <v>不揃い</v>
      </c>
      <c r="FR14" s="564" t="n">
        <f aca="true">INDIRECT($A14&amp;"!$U$61")</f>
        <v>2</v>
      </c>
      <c r="FS14" s="564" t="str">
        <f aca="true">INDIRECT($A14&amp;"!$N$62")</f>
        <v>切口不良</v>
      </c>
      <c r="FT14" s="564" t="n">
        <f aca="true">INDIRECT($A14&amp;"!$U$62")</f>
        <v>1</v>
      </c>
      <c r="FU14" s="564" t="str">
        <f aca="true">INDIRECT($A14&amp;"!$N$63")</f>
        <v>紙ズレ</v>
      </c>
      <c r="FV14" s="564" t="n">
        <f aca="true">INDIRECT($A14&amp;"!$U$63")</f>
        <v>1</v>
      </c>
      <c r="FW14" s="564" t="e">
        <f aca="true">INDIRECT($A14&amp;"!$V$59 ")</f>
        <v>#REF!</v>
      </c>
      <c r="FX14" s="564" t="n">
        <f aca="true">INDIRECT($A14&amp;"!$AC$59")</f>
        <v>1</v>
      </c>
      <c r="FY14" s="564" t="e">
        <f aca="true">INDIRECT($A14&amp;"!$V$60 ")</f>
        <v>#REF!</v>
      </c>
      <c r="FZ14" s="564" t="n">
        <f aca="true">INDIRECT($A14&amp;"!$AC$60")</f>
        <v>1</v>
      </c>
      <c r="GA14" s="564" t="e">
        <f aca="true">INDIRECT($A14&amp;"!$V$61 ")</f>
        <v>#REF!</v>
      </c>
      <c r="GB14" s="564" t="n">
        <f aca="true">INDIRECT($A14&amp;"!$AC$61")</f>
        <v>0</v>
      </c>
      <c r="GC14" s="564" t="e">
        <f aca="true">INDIRECT($A14&amp;"!$V$62 ")</f>
        <v>#REF!</v>
      </c>
      <c r="GD14" s="564" t="n">
        <f aca="true">INDIRECT($A14&amp;"!$AC$62")</f>
        <v>0</v>
      </c>
      <c r="GE14" s="564" t="n">
        <f aca="true">INDIRECT($A14&amp;"!$V$63")</f>
        <v>0</v>
      </c>
      <c r="GF14" s="564" t="n">
        <f aca="true">INDIRECT($A14&amp;"!$AC$63")</f>
        <v>0</v>
      </c>
      <c r="GG14" s="564" t="str">
        <f aca="true">INDIRECT($A14&amp;"!$AD$59")</f>
        <v>巻ｼﾞﾜ</v>
      </c>
      <c r="GH14" s="564" t="n">
        <f aca="true">INDIRECT($A14&amp;"!$AL$59")</f>
        <v>4</v>
      </c>
      <c r="GI14" s="564" t="str">
        <f aca="true">INDIRECT($A14&amp;"!$AD$60")</f>
        <v>花</v>
      </c>
      <c r="GJ14" s="564" t="n">
        <f aca="true">INDIRECT($A14&amp;"!$AL$60")</f>
        <v>4</v>
      </c>
      <c r="GK14" s="564" t="str">
        <f aca="true">INDIRECT($A14&amp;"!$AD$61")</f>
        <v>吸湿ジワ</v>
      </c>
      <c r="GL14" s="564" t="n">
        <f aca="true">INDIRECT($A14&amp;"!$AL$61")</f>
        <v>3</v>
      </c>
      <c r="GM14" s="564" t="n">
        <f aca="true">INDIRECT($A14&amp;"!$AD$62")</f>
        <v>0</v>
      </c>
      <c r="GN14" s="564" t="n">
        <f aca="true">INDIRECT($A14&amp;"!$AL$62")</f>
        <v>0</v>
      </c>
      <c r="GO14" s="564" t="n">
        <f aca="true">INDIRECT($A14&amp;"!$AD$63")</f>
        <v>0</v>
      </c>
      <c r="GP14" s="564" t="n">
        <f aca="true">INDIRECT($A14&amp;"!$AL$63")</f>
        <v>0</v>
      </c>
      <c r="GQ14" s="564" t="n">
        <f aca="true">INDIRECT($A14&amp;"!$AM$59")</f>
        <v>0</v>
      </c>
      <c r="GR14" s="564" t="n">
        <f aca="true">INDIRECT($A14&amp;"!$AT$59")</f>
        <v>0</v>
      </c>
      <c r="GS14" s="564" t="n">
        <f aca="true">INDIRECT($A14&amp;"!$AM$60")</f>
        <v>0</v>
      </c>
      <c r="GT14" s="564" t="n">
        <f aca="true">INDIRECT($A14&amp;"!$AT$60")</f>
        <v>0</v>
      </c>
      <c r="GU14" s="564" t="n">
        <f aca="true">INDIRECT($A14&amp;"!$AM$61")</f>
        <v>0</v>
      </c>
      <c r="GV14" s="564" t="n">
        <f aca="true">INDIRECT($A14&amp;"!$AT$61")</f>
        <v>0</v>
      </c>
      <c r="GW14" s="564" t="n">
        <f aca="true">INDIRECT($A14&amp;"!$AM$62")</f>
        <v>0</v>
      </c>
      <c r="GX14" s="564" t="n">
        <f aca="true">INDIRECT($A14&amp;"!$AT$62")</f>
        <v>0</v>
      </c>
      <c r="GY14" s="564" t="str">
        <f aca="true">INDIRECT($A14&amp;"!$AM$63")</f>
        <v>ウエットストリーク</v>
      </c>
      <c r="GZ14" s="564" t="n">
        <f aca="true">INDIRECT($A14&amp;"!$AT$63")</f>
        <v>0</v>
      </c>
      <c r="HA14" s="564"/>
      <c r="HB14" s="564" t="str">
        <f aca="true">INDIRECT($A14&amp;"!$AF$5")</f>
        <v>P</v>
      </c>
      <c r="HC14" s="564" t="n">
        <f aca="true">INDIRECT($A14&amp;"!$AJ$5")</f>
        <v>7</v>
      </c>
      <c r="HD14" s="564" t="str">
        <f aca="true">INDIRECT($A14&amp;"!$AF$6")</f>
        <v>汚れ</v>
      </c>
      <c r="HE14" s="564" t="n">
        <f aca="true">INDIRECT($A14&amp;"!$AJ$6")</f>
        <v>5</v>
      </c>
      <c r="HF14" s="564" t="str">
        <f aca="true">INDIRECT($A14&amp;"!$AF$7")</f>
        <v>J</v>
      </c>
      <c r="HG14" s="564" t="n">
        <f aca="true">INDIRECT($A14&amp;"!$AJ$7")</f>
        <v>4</v>
      </c>
      <c r="HH14" s="564" t="str">
        <f aca="true">INDIRECT($A14&amp;"!$AF$8")</f>
        <v>S,目玉、サビ、油、青欠陥、水飛散</v>
      </c>
      <c r="HI14" s="564" t="n">
        <f aca="true">INDIRECT($A14&amp;"!$AJ$8")</f>
        <v>7</v>
      </c>
      <c r="HJ14" s="564" t="n">
        <f aca="true">INDIRECT($A14&amp;"!$AF$10")</f>
        <v>0</v>
      </c>
      <c r="HK14" s="564" t="n">
        <f aca="true">INDIRECT($A14&amp;"!$AJ$10")</f>
        <v>0</v>
      </c>
      <c r="HL14" s="564" t="n">
        <f aca="true">INDIRECT($A14&amp;"!$AF$11")</f>
        <v>0</v>
      </c>
      <c r="HM14" s="564" t="n">
        <f aca="true">INDIRECT($A14&amp;"!$AJ$11")</f>
        <v>0</v>
      </c>
      <c r="HN14" s="564" t="n">
        <f aca="true">INDIRECT($A14&amp;"!$AF$12")</f>
        <v>0</v>
      </c>
      <c r="HO14" s="564" t="n">
        <f aca="true">INDIRECT($A14&amp;"!$AJ$12")</f>
        <v>0</v>
      </c>
      <c r="HP14" s="564" t="n">
        <f aca="true">INDIRECT($A14&amp;"!$AF$13")</f>
        <v>0</v>
      </c>
      <c r="HQ14" s="564" t="n">
        <f aca="true">INDIRECT($A14&amp;"!$AJ$13")</f>
        <v>0</v>
      </c>
      <c r="HR14" s="564"/>
      <c r="HS14" s="564" t="n">
        <f aca="true">INDIRECT($A14&amp;"!$CO$60")</f>
        <v>0</v>
      </c>
      <c r="HT14" s="207" t="n">
        <f aca="true">INDIRECT($A14&amp;"!$CO$62")</f>
        <v>0</v>
      </c>
      <c r="HU14" s="207" t="n">
        <f aca="true">INDIRECT($A14&amp;"!$CY$60")</f>
        <v>4</v>
      </c>
      <c r="HV14" s="207" t="n">
        <f aca="true">INDIRECT($A14&amp;"!$CY$62")</f>
        <v>0</v>
      </c>
      <c r="HX14" s="565" t="n">
        <f aca="true">INDIRECT($A14&amp;"!$P$14")</f>
        <v>14101</v>
      </c>
      <c r="HY14" s="566" t="n">
        <f aca="true">INDIRECT($A14&amp;"!$AF$14")</f>
        <v>0</v>
      </c>
      <c r="HZ14" s="550" t="n">
        <f aca="true">INDIRECT($A14&amp;"!$AL$16")</f>
        <v>236.1</v>
      </c>
      <c r="IA14" s="564" t="n">
        <f aca="false">IA13+HZ14</f>
        <v>1790.6</v>
      </c>
      <c r="IB14" s="550" t="n">
        <f aca="true">INDIRECT($A14&amp;"!$AL$18")</f>
        <v>216.184</v>
      </c>
      <c r="IC14" s="207" t="n">
        <f aca="false">IC13+IB14</f>
        <v>1343.834</v>
      </c>
      <c r="ID14" s="434" t="n">
        <f aca="false">AL14</f>
        <v>0</v>
      </c>
      <c r="IE14" s="567"/>
      <c r="IF14" s="568" t="n">
        <f aca="true">INDIRECT($A14&amp;"!$BF$36")</f>
        <v>0</v>
      </c>
      <c r="IG14" s="268" t="n">
        <f aca="true">INDIRECT($A14&amp;"!$BN$40")</f>
        <v>0</v>
      </c>
      <c r="IH14" s="568" t="n">
        <f aca="true">INDIRECT($A14&amp;"!$BF$42")</f>
        <v>0</v>
      </c>
      <c r="II14" s="268" t="n">
        <f aca="true">INDIRECT($A14&amp;"!$BV$40")</f>
        <v>0</v>
      </c>
      <c r="IJ14" s="568" t="n">
        <f aca="true">INDIRECT($A14&amp;"!$BF$45")</f>
        <v>0</v>
      </c>
      <c r="IK14" s="268" t="n">
        <f aca="true">INDIRECT($A14&amp;"!$CD$40")</f>
        <v>0</v>
      </c>
      <c r="IL14" s="567"/>
      <c r="IM14" s="207" t="n">
        <f aca="true">INDIRECT($A14&amp;"!$CK$50")</f>
        <v>0</v>
      </c>
      <c r="IN14" s="556" t="n">
        <v>0</v>
      </c>
      <c r="IO14" s="556" t="n">
        <v>0</v>
      </c>
      <c r="IP14" s="569" t="n">
        <f aca="true">INDIRECT($A14&amp;"!$CF$29")</f>
        <v>0</v>
      </c>
      <c r="IQ14" s="564" t="n">
        <f aca="false">IQ13+IP14</f>
        <v>0</v>
      </c>
      <c r="IR14" s="569" t="n">
        <f aca="true">INDIRECT($A14&amp;"!$CF$31")</f>
        <v>0</v>
      </c>
      <c r="IS14" s="207" t="n">
        <f aca="false">IS13+IR14</f>
        <v>0</v>
      </c>
      <c r="IT14" s="564" t="n">
        <f aca="true">INDIRECT($A14&amp;"!$W$49")</f>
        <v>0</v>
      </c>
      <c r="IU14" s="564" t="n">
        <f aca="false">IU13+IT14</f>
        <v>0</v>
      </c>
      <c r="IV14" s="207" t="n">
        <f aca="true">INDIRECT($A14&amp;"!$W$50")</f>
        <v>0</v>
      </c>
      <c r="IW14" s="207" t="n">
        <f aca="false">IW13+IV14</f>
        <v>0</v>
      </c>
    </row>
    <row r="15" customFormat="false" ht="18.75" hidden="false" customHeight="false" outlineLevel="0" collapsed="false">
      <c r="A15" s="546" t="s">
        <v>1359</v>
      </c>
      <c r="B15" s="207" t="n">
        <v>9</v>
      </c>
      <c r="C15" s="570" t="n">
        <f aca="true">INDIRECT($A15&amp;"!$D$4")</f>
        <v>239.286</v>
      </c>
      <c r="D15" s="207" t="n">
        <f aca="false">C15+D14</f>
        <v>1812.282</v>
      </c>
      <c r="E15" s="434" t="n">
        <f aca="true">INDIRECT($A15&amp;"!$D$9")</f>
        <v>225.038</v>
      </c>
      <c r="F15" s="207" t="n">
        <f aca="false">E15+F14</f>
        <v>1786.476</v>
      </c>
      <c r="G15" s="507" t="n">
        <f aca="false">C15+E15</f>
        <v>464.324</v>
      </c>
      <c r="H15" s="551" t="n">
        <f aca="true">INDIRECT($A15&amp;"!$K$13")</f>
        <v>6</v>
      </c>
      <c r="I15" s="508" t="n">
        <f aca="false">H15*19</f>
        <v>114</v>
      </c>
      <c r="J15" s="552" t="n">
        <f aca="true">INDIRECT($A15&amp;"!$F$23")</f>
        <v>24.7</v>
      </c>
      <c r="K15" s="207" t="n">
        <f aca="false">J15+K14</f>
        <v>347.9</v>
      </c>
      <c r="L15" s="552" t="n">
        <f aca="true">INDIRECT($A15&amp;"!$F$29")</f>
        <v>81.6</v>
      </c>
      <c r="M15" s="207" t="n">
        <f aca="false">L15+M14</f>
        <v>658.3</v>
      </c>
      <c r="N15" s="552" t="n">
        <f aca="true">INDIRECT($A15&amp;"!$F$35")</f>
        <v>36.4</v>
      </c>
      <c r="O15" s="207" t="n">
        <f aca="false">N15+O14</f>
        <v>399</v>
      </c>
      <c r="P15" s="507" t="n">
        <f aca="false">J15+L15+N15</f>
        <v>142.7</v>
      </c>
      <c r="Q15" s="507" t="n">
        <f aca="true">INDIRECT($A15&amp;"!$L$24")</f>
        <v>0</v>
      </c>
      <c r="R15" s="507" t="n">
        <f aca="true">INDIRECT($A15&amp;"!$L$30")</f>
        <v>157</v>
      </c>
      <c r="S15" s="507" t="n">
        <f aca="true">INDIRECT($A15&amp;"!$L$36")</f>
        <v>0</v>
      </c>
      <c r="T15" s="507" t="n">
        <f aca="false">Q15+R15</f>
        <v>157</v>
      </c>
      <c r="U15" s="508" t="n">
        <f aca="false">T15*1.3</f>
        <v>204.1</v>
      </c>
      <c r="V15" s="207" t="n">
        <f aca="true">INDIRECT($A15&amp;"!$U$49")</f>
        <v>2924</v>
      </c>
      <c r="W15" s="207" t="n">
        <f aca="false">V15+W14</f>
        <v>29205</v>
      </c>
      <c r="X15" s="207" t="n">
        <f aca="true">INDIRECT($A15&amp;"!$U$50")</f>
        <v>2990</v>
      </c>
      <c r="Y15" s="207" t="n">
        <f aca="false">X15+Y14</f>
        <v>31877</v>
      </c>
      <c r="Z15" s="507" t="n">
        <f aca="false">V15+X15</f>
        <v>5914</v>
      </c>
      <c r="AA15" s="553" t="n">
        <f aca="true">INDIRECT($A15&amp;"!$U$43")</f>
        <v>142</v>
      </c>
      <c r="AB15" s="498" t="n">
        <f aca="true">INDIRECT($A15&amp;"!$V$49")</f>
        <v>0</v>
      </c>
      <c r="AC15" s="554" t="n">
        <f aca="true">INDIRECT($A15&amp;"!$AX$22")</f>
        <v>0</v>
      </c>
      <c r="AD15" s="207" t="n">
        <f aca="false">AD14+AC15</f>
        <v>0</v>
      </c>
      <c r="AG15" s="507"/>
      <c r="AH15" s="551" t="n">
        <f aca="true">INDIRECT($A15&amp;"!$BE$26")</f>
        <v>13</v>
      </c>
      <c r="AI15" s="507"/>
      <c r="AJ15" s="507"/>
      <c r="AK15" s="508" t="n">
        <f aca="false">AH15*9</f>
        <v>117</v>
      </c>
      <c r="AL15" s="434" t="n">
        <f aca="true">INDIRECT($A15&amp;"!$AZ$35")</f>
        <v>0</v>
      </c>
      <c r="AM15" s="207" t="n">
        <f aca="false">AL15+AM14</f>
        <v>42.979</v>
      </c>
      <c r="AN15" s="434" t="n">
        <f aca="true">INDIRECT($A15&amp;"!$AZ$41")</f>
        <v>0</v>
      </c>
      <c r="AO15" s="207" t="n">
        <f aca="false">AN15+AO14</f>
        <v>0</v>
      </c>
      <c r="AP15" s="507" t="n">
        <f aca="false">AL15+AN15</f>
        <v>0</v>
      </c>
      <c r="AQ15" s="507" t="n">
        <f aca="true">INDIRECT($A15&amp;"!$BF$36")</f>
        <v>0</v>
      </c>
      <c r="AR15" s="508" t="n">
        <f aca="false">AQ15*7</f>
        <v>0</v>
      </c>
      <c r="AS15" s="555" t="n">
        <f aca="true">INDIRECT($A15&amp;"!$AV$54")</f>
        <v>0</v>
      </c>
      <c r="AT15" s="555" t="n">
        <f aca="false">AT14+AS15</f>
        <v>1746</v>
      </c>
      <c r="AU15" s="555" t="n">
        <f aca="true">INDIRECT($A15&amp;"!$BO$52")</f>
        <v>0</v>
      </c>
      <c r="AV15" s="555" t="n">
        <f aca="true">INDIRECT($A15&amp;"!$BS$52")</f>
        <v>0</v>
      </c>
      <c r="AW15" s="555" t="n">
        <f aca="true">INDIRECT($A15&amp;"!$BV$52")</f>
        <v>0</v>
      </c>
      <c r="AX15" s="555" t="n">
        <f aca="true">INDIRECT($A15&amp;"!$BY$52")</f>
        <v>0</v>
      </c>
      <c r="AY15" s="556" t="n">
        <f aca="true">INDIRECT($A15&amp;"!$CB$52")</f>
        <v>0.0416666666666667</v>
      </c>
      <c r="AZ15" s="556" t="n">
        <f aca="true">INDIRECT($A15&amp;"!$CE$52")</f>
        <v>0.875</v>
      </c>
      <c r="BA15" s="504" t="n">
        <f aca="true">INDIRECT($A15&amp;"!$AV$57")</f>
        <v>0</v>
      </c>
      <c r="BB15" s="504" t="n">
        <f aca="false">BB14+BA15</f>
        <v>466</v>
      </c>
      <c r="BC15" s="555" t="n">
        <f aca="true">INDIRECT($A15&amp;"!$BS$55")</f>
        <v>0</v>
      </c>
      <c r="BD15" s="555" t="n">
        <f aca="true">INDIRECT($A15&amp;"!$BV$55")</f>
        <v>0</v>
      </c>
      <c r="BE15" s="555" t="n">
        <f aca="true">INDIRECT($A15&amp;"!$BY$55")</f>
        <v>0</v>
      </c>
      <c r="BF15" s="556" t="n">
        <f aca="true">INDIRECT($A15&amp;"!$CB$55")</f>
        <v>0</v>
      </c>
      <c r="BG15" s="556" t="n">
        <f aca="true">INDIRECT($A15&amp;"!$CE$55")</f>
        <v>0.291666666666667</v>
      </c>
      <c r="BH15" s="504"/>
      <c r="BI15" s="504"/>
      <c r="BJ15" s="504"/>
      <c r="BK15" s="504"/>
      <c r="BL15" s="504"/>
      <c r="BM15" s="504"/>
      <c r="BN15" s="504"/>
      <c r="BO15" s="504"/>
      <c r="BP15" s="504"/>
      <c r="BQ15" s="504"/>
      <c r="BR15" s="507" t="n">
        <f aca="false">AS15+BA15</f>
        <v>0</v>
      </c>
      <c r="BS15" s="434" t="n">
        <f aca="true">INDIRECT($A15&amp;"!$BD$17")</f>
        <v>0</v>
      </c>
      <c r="BT15" s="207" t="n">
        <f aca="false">BS15+BT14</f>
        <v>0</v>
      </c>
      <c r="BU15" s="557" t="n">
        <f aca="true">INDIRECT($A15&amp;"!$BD$8")</f>
        <v>465</v>
      </c>
      <c r="BV15" s="207" t="n">
        <f aca="false">BU15+BV14</f>
        <v>3325</v>
      </c>
      <c r="BW15" s="515" t="e">
        <f aca="true">INDIRECT($A15&amp;"!$BD$1１")</f>
        <v>#REF!</v>
      </c>
      <c r="BX15" s="207" t="e">
        <f aca="false">BW15+BX14</f>
        <v>#REF!</v>
      </c>
      <c r="BY15" s="514" t="e">
        <f aca="true">INDIRECT($A15&amp;"!$BD$1４")</f>
        <v>#REF!</v>
      </c>
      <c r="BZ15" s="498" t="e">
        <f aca="false">BY15+BZ14</f>
        <v>#REF!</v>
      </c>
      <c r="CA15" s="553" t="n">
        <f aca="true">INDIRECT($A15&amp;"!$BN$72")</f>
        <v>0</v>
      </c>
      <c r="CB15" s="558" t="n">
        <f aca="true">INDIRECT($A15&amp;"!$AV$65")</f>
        <v>0</v>
      </c>
      <c r="CC15" s="551" t="n">
        <f aca="true">INDIRECT($A15&amp;"!$AZ$65")</f>
        <v>0</v>
      </c>
      <c r="CD15" s="507" t="str">
        <f aca="true">INDIRECT($A15&amp;"!$BD$65")</f>
        <v>-</v>
      </c>
      <c r="CE15" s="558" t="n">
        <f aca="true">INDIRECT($A15&amp;"!$B$58")</f>
        <v>35</v>
      </c>
      <c r="CF15" s="551" t="n">
        <f aca="true">INDIRECT($A15&amp;"!$F$58")</f>
        <v>199</v>
      </c>
      <c r="CG15" s="558" t="n">
        <f aca="true">INDIRECT($A15&amp;"!$J$58")</f>
        <v>17.5879396984925</v>
      </c>
      <c r="CH15" s="507" t="n">
        <f aca="true">INDIRECT($A15&amp;"!$T$65")</f>
        <v>121</v>
      </c>
      <c r="CI15" s="507" t="n">
        <f aca="false">CA15+CH15</f>
        <v>121</v>
      </c>
      <c r="CJ15" s="559" t="n">
        <f aca="true">INDIRECT($A15&amp;"!$BA$72")</f>
        <v>0</v>
      </c>
      <c r="CK15" s="207" t="n">
        <f aca="false">CJ15+CK14</f>
        <v>0</v>
      </c>
      <c r="CL15" s="207" t="n">
        <f aca="true">INDIRECT($A15&amp;"!$G$65")</f>
        <v>7</v>
      </c>
      <c r="CM15" s="207" t="n">
        <f aca="false">CL15+CM14</f>
        <v>52</v>
      </c>
      <c r="CN15" s="559" t="n">
        <f aca="true">INDIRECT($A15&amp;"!$BA$73")</f>
        <v>0</v>
      </c>
      <c r="CO15" s="207" t="n">
        <f aca="false">CN15+CO14</f>
        <v>0</v>
      </c>
      <c r="CP15" s="207" t="n">
        <f aca="true">INDIRECT($A15&amp;"!$G$67")</f>
        <v>0</v>
      </c>
      <c r="CQ15" s="498" t="n">
        <f aca="false">CP15+CQ14</f>
        <v>0</v>
      </c>
      <c r="CR15" s="560" t="n">
        <f aca="true">IF(ISNUMBER(INDIRECT($A15&amp;"!$T$41")),(INDIRECT($A15&amp;"!$T$41"))," ")</f>
        <v>33600</v>
      </c>
      <c r="CS15" s="560" t="n">
        <f aca="true">IF(ISNUMBER(INDIRECT($A15&amp;"!$BA$27")),(INDIRECT($A15&amp;"!$BA$27"))," ")</f>
        <v>0</v>
      </c>
      <c r="CT15" s="516" t="str">
        <f aca="true">IF(ISNUMBER(INDIRECT($A15&amp;"!$BＱ$27")),(INDIRECT($A15&amp;"!$BＱ$27"))," ")</f>
        <v> </v>
      </c>
      <c r="CU15" s="561" t="n">
        <f aca="true">IF(ISNUMBER(INDIRECT($A15&amp;"!$P$14")),(INDIRECT($A15&amp;"!$P$14"))," ")</f>
        <v>17057</v>
      </c>
      <c r="CV15" s="562" t="n">
        <f aca="true">IF(ISNUMBER(INDIRECT($A15&amp;"!$AF$14")),(INDIRECT($A15&amp;"!$AF$14"))," ")</f>
        <v>10332</v>
      </c>
      <c r="CW15" s="560" t="n">
        <f aca="true">IF(ISNUMBER(INDIRECT($A15&amp;"!$BK$47")),(INDIRECT($A15&amp;"!$BK$47"))," ")</f>
        <v>0</v>
      </c>
      <c r="CX15" s="560" t="n">
        <f aca="true">IF(ISNUMBER(INDIRECT($A15&amp;"!$BX$47")),(INDIRECT($A15&amp;"!$BX$47"))," ")</f>
        <v>0</v>
      </c>
      <c r="CY15" s="562" t="n">
        <f aca="true">IF(ISNUMBER(INDIRECT($A15&amp;"!$CL$47")),(INDIRECT($A15&amp;"!$CL$47"))," ")</f>
        <v>0</v>
      </c>
      <c r="CZ15" s="560" t="n">
        <f aca="true">IF(ISNUMBER(INDIRECT($A15&amp;"!$AD$41")),(INDIRECT($A15&amp;"!$AD$41"))," ")</f>
        <v>0</v>
      </c>
      <c r="DA15" s="516" t="n">
        <f aca="true">IF(ISNUMBER(INDIRECT($A15&amp;"!$AN$43")),(INDIRECT($A15&amp;"!$AN$43"))," ")</f>
        <v>0</v>
      </c>
      <c r="DB15" s="516" t="str">
        <f aca="true">IF(ISNUMBER(INDIRECT($A15&amp;"!$BW$74")),(INDIRECT($A15&amp;"!$BW$74"))," ")</f>
        <v> </v>
      </c>
      <c r="DC15" s="516" t="str">
        <f aca="false">IF(ISNUMBER(DB15),DB15*700," ")</f>
        <v> </v>
      </c>
      <c r="DD15" s="560" t="n">
        <f aca="true">IF(ISNUMBER(INDIRECT($A15&amp;"!$BS$72")),(INDIRECT($A15&amp;"!$BS$72"))," ")</f>
        <v>2</v>
      </c>
      <c r="DE15" s="516" t="n">
        <f aca="false">IF(ISNUMBER(DD15),DD15*$DE$2," ")</f>
        <v>1200</v>
      </c>
      <c r="DF15" s="563" t="n">
        <f aca="true">IF(ISNUMBER(INDIRECT($A15&amp;"!$Y$65")),(INDIRECT($A15&amp;"!$Y$65"))," ")</f>
        <v>14</v>
      </c>
      <c r="DG15" s="516" t="n">
        <f aca="false">IF(ISNUMBER(DF15),DF15*DG$2," ")</f>
        <v>8400</v>
      </c>
      <c r="DH15" s="516" t="str">
        <f aca="true">IF(ISNUMBER(INDIRECT($A15&amp;"!$AC$65")),(INDIRECT($A15&amp;"!$AC$68"))," ")</f>
        <v> </v>
      </c>
      <c r="DI15" s="516" t="str">
        <f aca="false">IF(ISNUMBER(DH15),DH15*500," ")</f>
        <v> </v>
      </c>
      <c r="DJ15" s="516" t="n">
        <f aca="false">SUM(DG15,DI15)</f>
        <v>8400</v>
      </c>
      <c r="DK15" s="516" t="n">
        <f aca="true">IF(ISNUMBER(INDIRECT($A15&amp;"!$BR$17")),(INDIRECT($A15&amp;"!$BR$17"))," ")</f>
        <v>0</v>
      </c>
      <c r="DL15" s="516" t="n">
        <f aca="true">IF(ISNUMBER(INDIRECT($A15&amp;"!$BR$8")),(INDIRECT($A15&amp;"!$BR$8"))," ")</f>
        <v>0</v>
      </c>
      <c r="DM15" s="516" t="n">
        <f aca="true">IF(ISNUMBER(INDIRECT($A15&amp;"!$BR$11")),(INDIRECT($A15&amp;"!$BR$11"))," ")</f>
        <v>0</v>
      </c>
      <c r="DN15" s="516" t="n">
        <f aca="true">IF(ISNUMBER(INDIRECT($A15&amp;"!$BR$14")),(INDIRECT($A15&amp;"!$BR$14"))," ")</f>
        <v>812</v>
      </c>
      <c r="DO15" s="516" t="n">
        <f aca="false">SUM(CS15:DA15)+SUM(DC15,DE15,DG15,DI15)+SUM(DK15:DN15)+BQ15</f>
        <v>37801</v>
      </c>
      <c r="DP15" s="516" t="e">
        <f aca="false">CV15+CY15+CT15</f>
        <v>#VALUE!</v>
      </c>
      <c r="DQ15" s="516" t="e">
        <f aca="false">DO15-DP15</f>
        <v>#VALUE!</v>
      </c>
      <c r="DS15" s="550" t="n">
        <f aca="true">INDIRECT($A15&amp;"!$AV$65")</f>
        <v>0</v>
      </c>
      <c r="DT15" s="548" t="n">
        <f aca="true">INDIRECT($A15&amp;"!$AZ$65")</f>
        <v>0</v>
      </c>
      <c r="DU15" s="564" t="str">
        <f aca="true">INDIRECT($A15&amp;"!$BD$65")</f>
        <v>-</v>
      </c>
      <c r="DV15" s="564" t="n">
        <f aca="true">INDIRECT($A15&amp;"!$BH$66")</f>
        <v>0</v>
      </c>
      <c r="DW15" s="564" t="n">
        <f aca="true">INDIRECT($A15&amp;"!$BO$66")</f>
        <v>0</v>
      </c>
      <c r="DX15" s="564" t="n">
        <f aca="true">INDIRECT($A15&amp;"!$BH$67")</f>
        <v>0</v>
      </c>
      <c r="DY15" s="564" t="n">
        <f aca="true">INDIRECT($A15&amp;"!$BO$67")</f>
        <v>0</v>
      </c>
      <c r="DZ15" s="564" t="n">
        <f aca="true">INDIRECT($A15&amp;"!$BH$68")</f>
        <v>0</v>
      </c>
      <c r="EA15" s="564" t="n">
        <f aca="true">INDIRECT($A15&amp;"!$BO$68")</f>
        <v>0</v>
      </c>
      <c r="EB15" s="564" t="n">
        <f aca="true">INDIRECT($A15&amp;"!$BH$69")</f>
        <v>0</v>
      </c>
      <c r="EC15" s="564" t="n">
        <f aca="true">INDIRECT($A15&amp;"!$BO$69")</f>
        <v>0</v>
      </c>
      <c r="ED15" s="564" t="n">
        <f aca="true">INDIRECT($A15&amp;"!$BH$70")</f>
        <v>0</v>
      </c>
      <c r="EE15" s="564" t="n">
        <f aca="true">INDIRECT($A15&amp;"!$BO$70")</f>
        <v>0</v>
      </c>
      <c r="EF15" s="564" t="n">
        <f aca="true">INDIRECT($A15&amp;"!$BP$66")</f>
        <v>0</v>
      </c>
      <c r="EG15" s="564" t="n">
        <f aca="true">INDIRECT($A15&amp;"!$BW$66")</f>
        <v>0</v>
      </c>
      <c r="EH15" s="564" t="n">
        <f aca="true">INDIRECT($A15&amp;"!$BP$67")</f>
        <v>0</v>
      </c>
      <c r="EI15" s="564" t="n">
        <f aca="true">INDIRECT($A15&amp;"!$BW$67")</f>
        <v>0</v>
      </c>
      <c r="EJ15" s="564" t="n">
        <f aca="true">INDIRECT($A15&amp;"!$BP$68")</f>
        <v>0</v>
      </c>
      <c r="EK15" s="564" t="n">
        <f aca="true">INDIRECT($A15&amp;"!$BW$68")</f>
        <v>0</v>
      </c>
      <c r="EL15" s="564" t="n">
        <f aca="true">INDIRECT($A15&amp;"!$BP$69")</f>
        <v>0</v>
      </c>
      <c r="EM15" s="564" t="n">
        <f aca="true">INDIRECT($A15&amp;"!$BW$69")</f>
        <v>0</v>
      </c>
      <c r="EN15" s="564" t="n">
        <f aca="true">INDIRECT($A15&amp;"!$BP$70")</f>
        <v>0</v>
      </c>
      <c r="EO15" s="564" t="n">
        <f aca="true">INDIRECT($A15&amp;"!$BW$70")</f>
        <v>0</v>
      </c>
      <c r="EP15" s="564" t="n">
        <f aca="true">INDIRECT($A15&amp;"!$BX$66")</f>
        <v>0</v>
      </c>
      <c r="EQ15" s="564" t="n">
        <f aca="true">INDIRECT($A15&amp;"!$CF$66")</f>
        <v>0</v>
      </c>
      <c r="ER15" s="564" t="n">
        <f aca="true">INDIRECT($A15&amp;"!$BX$67")</f>
        <v>0</v>
      </c>
      <c r="ES15" s="564" t="n">
        <f aca="true">INDIRECT($A15&amp;"!$CF$67")</f>
        <v>0</v>
      </c>
      <c r="ET15" s="564" t="n">
        <f aca="true">INDIRECT($A15&amp;"!$BX$68")</f>
        <v>0</v>
      </c>
      <c r="EU15" s="564" t="n">
        <f aca="true">INDIRECT($A15&amp;"!$CF$68")</f>
        <v>0</v>
      </c>
      <c r="EV15" s="564" t="n">
        <f aca="true">INDIRECT($A15&amp;"!$BX$69")</f>
        <v>0</v>
      </c>
      <c r="EW15" s="564" t="n">
        <f aca="true">INDIRECT($A15&amp;"!$CF$69")</f>
        <v>0</v>
      </c>
      <c r="EX15" s="564" t="n">
        <f aca="true">INDIRECT($A15&amp;"!$BX$70")</f>
        <v>0</v>
      </c>
      <c r="EY15" s="564" t="n">
        <f aca="true">INDIRECT($A15&amp;"!$CF$70")</f>
        <v>0</v>
      </c>
      <c r="EZ15" s="564" t="n">
        <f aca="true">INDIRECT($A15&amp;"!$CG$66")</f>
        <v>0</v>
      </c>
      <c r="FA15" s="564" t="n">
        <f aca="true">INDIRECT($A15&amp;"!$CN$66")</f>
        <v>0</v>
      </c>
      <c r="FB15" s="564" t="n">
        <f aca="true">INDIRECT($A15&amp;"!$CG$67")</f>
        <v>0</v>
      </c>
      <c r="FC15" s="564" t="n">
        <f aca="true">INDIRECT($A15&amp;"!$CN$67")</f>
        <v>0</v>
      </c>
      <c r="FD15" s="564" t="n">
        <f aca="true">INDIRECT($A15&amp;"!$CG$68")</f>
        <v>0</v>
      </c>
      <c r="FE15" s="564" t="n">
        <f aca="true">INDIRECT($A15&amp;"!$CN$68")</f>
        <v>0</v>
      </c>
      <c r="FF15" s="564" t="n">
        <f aca="true">INDIRECT($A15&amp;"!$CG$69")</f>
        <v>0</v>
      </c>
      <c r="FG15" s="564" t="n">
        <f aca="true">INDIRECT($A15&amp;"!$CN$69")</f>
        <v>0</v>
      </c>
      <c r="FH15" s="564" t="n">
        <f aca="true">INDIRECT($A15&amp;"!$CG$70")</f>
        <v>0</v>
      </c>
      <c r="FI15" s="564" t="n">
        <f aca="true">INDIRECT($A15&amp;"!$CN$70")</f>
        <v>0</v>
      </c>
      <c r="FJ15" s="550" t="n">
        <f aca="true">INDIRECT($A15&amp;"!$B$58")</f>
        <v>35</v>
      </c>
      <c r="FK15" s="548" t="n">
        <f aca="true">INDIRECT($A15&amp;"!$F$58")</f>
        <v>199</v>
      </c>
      <c r="FL15" s="550" t="n">
        <f aca="true">INDIRECT($A15&amp;"!$J$58")</f>
        <v>17.5879396984925</v>
      </c>
      <c r="FM15" s="564" t="str">
        <f aca="true">INDIRECT($A15&amp;"!$N$59")</f>
        <v>不揃い</v>
      </c>
      <c r="FN15" s="564" t="n">
        <f aca="true">INDIRECT($A15&amp;"!$U$59")</f>
        <v>4</v>
      </c>
      <c r="FO15" s="564" t="str">
        <f aca="true">INDIRECT($A15&amp;"!$N$60")</f>
        <v>つまみ</v>
      </c>
      <c r="FP15" s="564" t="n">
        <f aca="true">INDIRECT($A15&amp;"!$U$60")</f>
        <v>1</v>
      </c>
      <c r="FQ15" s="564" t="str">
        <f aca="true">INDIRECT($A15&amp;"!$N$61")</f>
        <v>カウンタ不良</v>
      </c>
      <c r="FR15" s="564" t="n">
        <f aca="true">INDIRECT($A15&amp;"!$U$61")</f>
        <v>1</v>
      </c>
      <c r="FS15" s="564" t="n">
        <f aca="true">INDIRECT($A15&amp;"!$N$62")</f>
        <v>0</v>
      </c>
      <c r="FT15" s="564" t="n">
        <f aca="true">INDIRECT($A15&amp;"!$U$62")</f>
        <v>0</v>
      </c>
      <c r="FU15" s="564" t="n">
        <f aca="true">INDIRECT($A15&amp;"!$N$63")</f>
        <v>0</v>
      </c>
      <c r="FV15" s="564" t="n">
        <f aca="true">INDIRECT($A15&amp;"!$U$63")</f>
        <v>0</v>
      </c>
      <c r="FW15" s="564" t="e">
        <f aca="true">INDIRECT($A15&amp;"!$V$59 ")</f>
        <v>#REF!</v>
      </c>
      <c r="FX15" s="564" t="n">
        <f aca="true">INDIRECT($A15&amp;"!$AC$59")</f>
        <v>0</v>
      </c>
      <c r="FY15" s="564" t="e">
        <f aca="true">INDIRECT($A15&amp;"!$V$60 ")</f>
        <v>#REF!</v>
      </c>
      <c r="FZ15" s="564" t="n">
        <f aca="true">INDIRECT($A15&amp;"!$AC$60")</f>
        <v>0</v>
      </c>
      <c r="GA15" s="564" t="e">
        <f aca="true">INDIRECT($A15&amp;"!$V$61 ")</f>
        <v>#REF!</v>
      </c>
      <c r="GB15" s="564" t="n">
        <f aca="true">INDIRECT($A15&amp;"!$AC$61")</f>
        <v>0</v>
      </c>
      <c r="GC15" s="564" t="e">
        <f aca="true">INDIRECT($A15&amp;"!$V$62 ")</f>
        <v>#REF!</v>
      </c>
      <c r="GD15" s="564" t="n">
        <f aca="true">INDIRECT($A15&amp;"!$AC$62")</f>
        <v>0</v>
      </c>
      <c r="GE15" s="564" t="n">
        <f aca="true">INDIRECT($A15&amp;"!$V$63")</f>
        <v>0</v>
      </c>
      <c r="GF15" s="564" t="n">
        <f aca="true">INDIRECT($A15&amp;"!$AC$63")</f>
        <v>0</v>
      </c>
      <c r="GG15" s="564" t="str">
        <f aca="true">INDIRECT($A15&amp;"!$AD$59")</f>
        <v>ナワ</v>
      </c>
      <c r="GH15" s="564" t="n">
        <f aca="true">INDIRECT($A15&amp;"!$AL$59")</f>
        <v>17</v>
      </c>
      <c r="GI15" s="564" t="str">
        <f aca="true">INDIRECT($A15&amp;"!$AD$60")</f>
        <v>花</v>
      </c>
      <c r="GJ15" s="564" t="n">
        <f aca="true">INDIRECT($A15&amp;"!$AL$60")</f>
        <v>10</v>
      </c>
      <c r="GK15" s="564" t="str">
        <f aca="true">INDIRECT($A15&amp;"!$AD$61")</f>
        <v>巻ジワ</v>
      </c>
      <c r="GL15" s="564" t="n">
        <f aca="true">INDIRECT($A15&amp;"!$AL$61")</f>
        <v>2</v>
      </c>
      <c r="GM15" s="564" t="n">
        <f aca="true">INDIRECT($A15&amp;"!$AD$62")</f>
        <v>0</v>
      </c>
      <c r="GN15" s="564" t="n">
        <f aca="true">INDIRECT($A15&amp;"!$AL$62")</f>
        <v>0</v>
      </c>
      <c r="GO15" s="564" t="n">
        <f aca="true">INDIRECT($A15&amp;"!$AD$63")</f>
        <v>0</v>
      </c>
      <c r="GP15" s="564" t="n">
        <f aca="true">INDIRECT($A15&amp;"!$AL$63")</f>
        <v>0</v>
      </c>
      <c r="GQ15" s="564" t="n">
        <f aca="true">INDIRECT($A15&amp;"!$AM$59")</f>
        <v>0</v>
      </c>
      <c r="GR15" s="564" t="n">
        <f aca="true">INDIRECT($A15&amp;"!$AT$59")</f>
        <v>0</v>
      </c>
      <c r="GS15" s="564" t="n">
        <f aca="true">INDIRECT($A15&amp;"!$AM$60")</f>
        <v>0</v>
      </c>
      <c r="GT15" s="564" t="n">
        <f aca="true">INDIRECT($A15&amp;"!$AT$60")</f>
        <v>0</v>
      </c>
      <c r="GU15" s="564" t="n">
        <f aca="true">INDIRECT($A15&amp;"!$AM$61")</f>
        <v>0</v>
      </c>
      <c r="GV15" s="564" t="n">
        <f aca="true">INDIRECT($A15&amp;"!$AT$61")</f>
        <v>0</v>
      </c>
      <c r="GW15" s="564" t="n">
        <f aca="true">INDIRECT($A15&amp;"!$AM$62")</f>
        <v>0</v>
      </c>
      <c r="GX15" s="564" t="n">
        <f aca="true">INDIRECT($A15&amp;"!$AT$62")</f>
        <v>0</v>
      </c>
      <c r="GY15" s="564" t="str">
        <f aca="true">INDIRECT($A15&amp;"!$AM$63")</f>
        <v>ウエットストリーク</v>
      </c>
      <c r="GZ15" s="564" t="n">
        <f aca="true">INDIRECT($A15&amp;"!$AT$63")</f>
        <v>0</v>
      </c>
      <c r="HA15" s="564"/>
      <c r="HB15" s="564" t="str">
        <f aca="true">INDIRECT($A15&amp;"!$AF$5")</f>
        <v>P</v>
      </c>
      <c r="HC15" s="564" t="n">
        <f aca="true">INDIRECT($A15&amp;"!$AJ$5")</f>
        <v>7</v>
      </c>
      <c r="HD15" s="564" t="str">
        <f aca="true">INDIRECT($A15&amp;"!$AF$6")</f>
        <v>タイコ</v>
      </c>
      <c r="HE15" s="564" t="n">
        <f aca="true">INDIRECT($A15&amp;"!$AJ$6")</f>
        <v>5</v>
      </c>
      <c r="HF15" s="564" t="str">
        <f aca="true">INDIRECT($A15&amp;"!$AF$7")</f>
        <v>ナワ</v>
      </c>
      <c r="HG15" s="564" t="n">
        <f aca="true">INDIRECT($A15&amp;"!$AJ$7")</f>
        <v>4</v>
      </c>
      <c r="HH15" s="564" t="str">
        <f aca="true">INDIRECT($A15&amp;"!$AF$8")</f>
        <v>油、汚れ、虫、スキップ、水飛散</v>
      </c>
      <c r="HI15" s="564" t="n">
        <f aca="true">INDIRECT($A15&amp;"!$AJ$8")</f>
        <v>8</v>
      </c>
      <c r="HJ15" s="564" t="n">
        <f aca="true">INDIRECT($A15&amp;"!$AF$10")</f>
        <v>0</v>
      </c>
      <c r="HK15" s="564" t="n">
        <f aca="true">INDIRECT($A15&amp;"!$AJ$10")</f>
        <v>0</v>
      </c>
      <c r="HL15" s="564" t="n">
        <f aca="true">INDIRECT($A15&amp;"!$AF$11")</f>
        <v>0</v>
      </c>
      <c r="HM15" s="564" t="n">
        <f aca="true">INDIRECT($A15&amp;"!$AJ$11")</f>
        <v>0</v>
      </c>
      <c r="HN15" s="564" t="n">
        <f aca="true">INDIRECT($A15&amp;"!$AF$12")</f>
        <v>0</v>
      </c>
      <c r="HO15" s="564" t="n">
        <f aca="true">INDIRECT($A15&amp;"!$AJ$12")</f>
        <v>0</v>
      </c>
      <c r="HP15" s="564" t="n">
        <f aca="true">INDIRECT($A15&amp;"!$AF$13")</f>
        <v>0</v>
      </c>
      <c r="HQ15" s="564" t="n">
        <f aca="true">INDIRECT($A15&amp;"!$AJ$13")</f>
        <v>0</v>
      </c>
      <c r="HR15" s="564"/>
      <c r="HS15" s="564" t="n">
        <f aca="true">INDIRECT($A15&amp;"!$CO$60")</f>
        <v>0</v>
      </c>
      <c r="HT15" s="207" t="n">
        <f aca="true">INDIRECT($A15&amp;"!$CO$62")</f>
        <v>0</v>
      </c>
      <c r="HU15" s="207" t="n">
        <f aca="true">INDIRECT($A15&amp;"!$CY$60")</f>
        <v>0</v>
      </c>
      <c r="HV15" s="207" t="n">
        <f aca="true">INDIRECT($A15&amp;"!$CY$62")</f>
        <v>0</v>
      </c>
      <c r="HX15" s="565" t="n">
        <f aca="true">INDIRECT($A15&amp;"!$P$14")</f>
        <v>17057</v>
      </c>
      <c r="HY15" s="566" t="n">
        <f aca="true">INDIRECT($A15&amp;"!$AF$14")</f>
        <v>10332</v>
      </c>
      <c r="HZ15" s="550" t="n">
        <f aca="true">INDIRECT($A15&amp;"!$AL$16")</f>
        <v>348.8</v>
      </c>
      <c r="IA15" s="564" t="n">
        <f aca="false">IA14+HZ15</f>
        <v>2139.4</v>
      </c>
      <c r="IB15" s="550" t="n">
        <f aca="true">INDIRECT($A15&amp;"!$AL$18")</f>
        <v>115.524</v>
      </c>
      <c r="IC15" s="207" t="n">
        <f aca="false">IC14+IB15</f>
        <v>1459.358</v>
      </c>
      <c r="ID15" s="434" t="n">
        <f aca="false">AL15</f>
        <v>0</v>
      </c>
      <c r="IE15" s="567"/>
      <c r="IF15" s="568" t="n">
        <f aca="true">INDIRECT($A15&amp;"!$BF$36")</f>
        <v>0</v>
      </c>
      <c r="IG15" s="268" t="n">
        <f aca="true">INDIRECT($A15&amp;"!$BN$40")</f>
        <v>0</v>
      </c>
      <c r="IH15" s="568" t="n">
        <f aca="true">INDIRECT($A15&amp;"!$BF$42")</f>
        <v>0</v>
      </c>
      <c r="II15" s="268" t="n">
        <f aca="true">INDIRECT($A15&amp;"!$BV$40")</f>
        <v>0</v>
      </c>
      <c r="IJ15" s="568" t="n">
        <f aca="true">INDIRECT($A15&amp;"!$BF$45")</f>
        <v>0</v>
      </c>
      <c r="IK15" s="268" t="n">
        <f aca="true">INDIRECT($A15&amp;"!$CD$40")</f>
        <v>0</v>
      </c>
      <c r="IL15" s="567"/>
      <c r="IM15" s="207" t="n">
        <f aca="true">INDIRECT($A15&amp;"!$CK$50")</f>
        <v>0</v>
      </c>
      <c r="IN15" s="556" t="n">
        <v>0</v>
      </c>
      <c r="IO15" s="556" t="n">
        <v>0</v>
      </c>
      <c r="IP15" s="569" t="n">
        <f aca="true">INDIRECT($A15&amp;"!$CF$29")</f>
        <v>0</v>
      </c>
      <c r="IQ15" s="564" t="n">
        <f aca="false">IQ14+IP15</f>
        <v>0</v>
      </c>
      <c r="IR15" s="569" t="n">
        <f aca="true">INDIRECT($A15&amp;"!$CF$31")</f>
        <v>0</v>
      </c>
      <c r="IS15" s="207" t="n">
        <f aca="false">IS14+IR15</f>
        <v>0</v>
      </c>
      <c r="IT15" s="564" t="n">
        <f aca="true">INDIRECT($A15&amp;"!$W$49")</f>
        <v>0</v>
      </c>
      <c r="IU15" s="564" t="n">
        <f aca="false">IU14+IT15</f>
        <v>0</v>
      </c>
      <c r="IV15" s="207" t="n">
        <f aca="true">INDIRECT($A15&amp;"!$W$50")</f>
        <v>0</v>
      </c>
      <c r="IW15" s="207" t="n">
        <f aca="false">IW14+IV15</f>
        <v>0</v>
      </c>
    </row>
    <row r="16" customFormat="false" ht="18.75" hidden="false" customHeight="false" outlineLevel="0" collapsed="false">
      <c r="A16" s="546" t="s">
        <v>1360</v>
      </c>
      <c r="B16" s="207" t="n">
        <v>10</v>
      </c>
      <c r="C16" s="570" t="n">
        <f aca="true">INDIRECT($A16&amp;"!$D$4")</f>
        <v>196.614</v>
      </c>
      <c r="D16" s="207" t="n">
        <f aca="false">C16+D15</f>
        <v>2008.896</v>
      </c>
      <c r="E16" s="434" t="n">
        <f aca="true">INDIRECT($A16&amp;"!$D$9")</f>
        <v>239.704</v>
      </c>
      <c r="F16" s="207" t="n">
        <f aca="false">E16+F15</f>
        <v>2026.18</v>
      </c>
      <c r="G16" s="507" t="n">
        <f aca="false">C16+E16</f>
        <v>436.318</v>
      </c>
      <c r="H16" s="551" t="n">
        <f aca="true">INDIRECT($A16&amp;"!$K$13")</f>
        <v>16</v>
      </c>
      <c r="I16" s="508" t="n">
        <f aca="false">H16*19</f>
        <v>304</v>
      </c>
      <c r="J16" s="552" t="n">
        <f aca="true">INDIRECT($A16&amp;"!$F$23")</f>
        <v>35.5</v>
      </c>
      <c r="K16" s="207" t="n">
        <f aca="false">J16+K15</f>
        <v>383.4</v>
      </c>
      <c r="L16" s="552" t="n">
        <f aca="true">INDIRECT($A16&amp;"!$F$29")</f>
        <v>52.8</v>
      </c>
      <c r="M16" s="207" t="n">
        <f aca="false">L16+M15</f>
        <v>711.1</v>
      </c>
      <c r="N16" s="552" t="n">
        <f aca="true">INDIRECT($A16&amp;"!$F$35")</f>
        <v>43.3</v>
      </c>
      <c r="O16" s="207" t="n">
        <f aca="false">N16+O15</f>
        <v>442.3</v>
      </c>
      <c r="P16" s="507" t="n">
        <f aca="false">J16+L16+N16</f>
        <v>131.6</v>
      </c>
      <c r="Q16" s="507" t="n">
        <f aca="true">INDIRECT($A16&amp;"!$L$24")</f>
        <v>0</v>
      </c>
      <c r="R16" s="507" t="n">
        <f aca="true">INDIRECT($A16&amp;"!$L$30")</f>
        <v>199</v>
      </c>
      <c r="S16" s="507" t="n">
        <f aca="true">INDIRECT($A16&amp;"!$L$36")</f>
        <v>0</v>
      </c>
      <c r="T16" s="507" t="n">
        <f aca="false">Q16+R16</f>
        <v>199</v>
      </c>
      <c r="U16" s="508" t="n">
        <f aca="false">T16*1.3</f>
        <v>258.7</v>
      </c>
      <c r="V16" s="207" t="n">
        <f aca="true">INDIRECT($A16&amp;"!$U$49")</f>
        <v>2049</v>
      </c>
      <c r="W16" s="207" t="n">
        <f aca="false">V16+W15</f>
        <v>31254</v>
      </c>
      <c r="X16" s="207" t="n">
        <f aca="true">INDIRECT($A16&amp;"!$U$50")</f>
        <v>3574</v>
      </c>
      <c r="Y16" s="207" t="n">
        <f aca="false">X16+Y15</f>
        <v>35451</v>
      </c>
      <c r="Z16" s="507" t="n">
        <f aca="false">V16+X16</f>
        <v>5623</v>
      </c>
      <c r="AA16" s="553" t="n">
        <f aca="true">INDIRECT($A16&amp;"!$U$43")</f>
        <v>127</v>
      </c>
      <c r="AB16" s="498" t="n">
        <f aca="true">INDIRECT($A16&amp;"!$V$49")</f>
        <v>0</v>
      </c>
      <c r="AC16" s="554" t="n">
        <f aca="true">INDIRECT($A16&amp;"!$AX$22")</f>
        <v>0</v>
      </c>
      <c r="AD16" s="207" t="n">
        <f aca="false">AD15+AC16</f>
        <v>0</v>
      </c>
      <c r="AG16" s="507"/>
      <c r="AH16" s="551" t="n">
        <f aca="true">INDIRECT($A16&amp;"!$BE$26")</f>
        <v>31</v>
      </c>
      <c r="AI16" s="507"/>
      <c r="AJ16" s="507"/>
      <c r="AK16" s="508" t="n">
        <f aca="false">AH16*9</f>
        <v>279</v>
      </c>
      <c r="AL16" s="434" t="n">
        <f aca="true">INDIRECT($A16&amp;"!$AZ$35")</f>
        <v>0</v>
      </c>
      <c r="AM16" s="207" t="n">
        <f aca="false">AL16+AM15</f>
        <v>42.979</v>
      </c>
      <c r="AN16" s="434" t="n">
        <f aca="true">INDIRECT($A16&amp;"!$AZ$41")</f>
        <v>0</v>
      </c>
      <c r="AO16" s="207" t="n">
        <f aca="false">AN16+AO15</f>
        <v>0</v>
      </c>
      <c r="AP16" s="507" t="n">
        <f aca="false">AL16+AN16</f>
        <v>0</v>
      </c>
      <c r="AQ16" s="507" t="n">
        <f aca="true">INDIRECT($A16&amp;"!$BF$36")</f>
        <v>0</v>
      </c>
      <c r="AR16" s="508" t="n">
        <f aca="false">AQ16*7</f>
        <v>0</v>
      </c>
      <c r="AS16" s="555" t="n">
        <f aca="true">INDIRECT($A16&amp;"!$AV$54")</f>
        <v>0</v>
      </c>
      <c r="AT16" s="555" t="n">
        <f aca="false">AT15+AS16</f>
        <v>1746</v>
      </c>
      <c r="AU16" s="555" t="n">
        <f aca="true">INDIRECT($A16&amp;"!$BO$52")</f>
        <v>0</v>
      </c>
      <c r="AV16" s="555" t="n">
        <f aca="true">INDIRECT($A16&amp;"!$BS$52")</f>
        <v>0</v>
      </c>
      <c r="AW16" s="555" t="n">
        <f aca="true">INDIRECT($A16&amp;"!$BV$52")</f>
        <v>0</v>
      </c>
      <c r="AX16" s="555" t="n">
        <f aca="true">INDIRECT($A16&amp;"!$BY$52")</f>
        <v>0</v>
      </c>
      <c r="AY16" s="556" t="n">
        <f aca="true">INDIRECT($A16&amp;"!$CB$52")</f>
        <v>0</v>
      </c>
      <c r="AZ16" s="556" t="n">
        <f aca="true">INDIRECT($A16&amp;"!$CE$52")</f>
        <v>0.875</v>
      </c>
      <c r="BA16" s="504" t="n">
        <f aca="true">INDIRECT($A16&amp;"!$AV$57")</f>
        <v>0</v>
      </c>
      <c r="BB16" s="504" t="n">
        <f aca="false">BB15+BA16</f>
        <v>466</v>
      </c>
      <c r="BC16" s="555" t="n">
        <f aca="true">INDIRECT($A16&amp;"!$BS$55")</f>
        <v>0</v>
      </c>
      <c r="BD16" s="555" t="n">
        <f aca="true">INDIRECT($A16&amp;"!$BV$55")</f>
        <v>0</v>
      </c>
      <c r="BE16" s="555" t="n">
        <f aca="true">INDIRECT($A16&amp;"!$BY$55")</f>
        <v>0</v>
      </c>
      <c r="BF16" s="556" t="n">
        <f aca="true">INDIRECT($A16&amp;"!$CB$55")</f>
        <v>0</v>
      </c>
      <c r="BG16" s="556" t="n">
        <f aca="true">INDIRECT($A16&amp;"!$CE$55")</f>
        <v>0.291666666666667</v>
      </c>
      <c r="BH16" s="504"/>
      <c r="BI16" s="504"/>
      <c r="BJ16" s="504"/>
      <c r="BK16" s="504"/>
      <c r="BL16" s="504"/>
      <c r="BM16" s="504"/>
      <c r="BN16" s="504"/>
      <c r="BO16" s="504"/>
      <c r="BP16" s="504"/>
      <c r="BQ16" s="504"/>
      <c r="BR16" s="507" t="n">
        <f aca="false">AS16+BA16</f>
        <v>0</v>
      </c>
      <c r="BS16" s="434" t="n">
        <f aca="true">INDIRECT($A16&amp;"!$BD$17")</f>
        <v>0</v>
      </c>
      <c r="BT16" s="207" t="n">
        <f aca="false">BS16+BT15</f>
        <v>0</v>
      </c>
      <c r="BU16" s="557" t="n">
        <f aca="true">INDIRECT($A16&amp;"!$BD$8")</f>
        <v>371</v>
      </c>
      <c r="BV16" s="207" t="n">
        <f aca="false">BU16+BV15</f>
        <v>3696</v>
      </c>
      <c r="BW16" s="515" t="e">
        <f aca="true">INDIRECT($A16&amp;"!$BD$1１")</f>
        <v>#REF!</v>
      </c>
      <c r="BX16" s="207" t="e">
        <f aca="false">BW16+BX15</f>
        <v>#REF!</v>
      </c>
      <c r="BY16" s="514" t="e">
        <f aca="true">INDIRECT($A16&amp;"!$BD$1４")</f>
        <v>#REF!</v>
      </c>
      <c r="BZ16" s="498" t="e">
        <f aca="false">BY16+BZ15</f>
        <v>#REF!</v>
      </c>
      <c r="CA16" s="553" t="n">
        <f aca="true">INDIRECT($A16&amp;"!$BN$72")</f>
        <v>0</v>
      </c>
      <c r="CB16" s="558" t="n">
        <f aca="true">INDIRECT($A16&amp;"!$AV$65")</f>
        <v>0</v>
      </c>
      <c r="CC16" s="551" t="n">
        <f aca="true">INDIRECT($A16&amp;"!$AZ$65")</f>
        <v>0</v>
      </c>
      <c r="CD16" s="507" t="str">
        <f aca="true">INDIRECT($A16&amp;"!$BD$65")</f>
        <v>-</v>
      </c>
      <c r="CE16" s="558" t="n">
        <f aca="true">INDIRECT($A16&amp;"!$B$58")</f>
        <v>19</v>
      </c>
      <c r="CF16" s="551" t="n">
        <f aca="true">INDIRECT($A16&amp;"!$F$58")</f>
        <v>160</v>
      </c>
      <c r="CG16" s="558" t="n">
        <f aca="true">INDIRECT($A16&amp;"!$J$58")</f>
        <v>11.875</v>
      </c>
      <c r="CH16" s="507" t="n">
        <f aca="true">INDIRECT($A16&amp;"!$T$65")</f>
        <v>117</v>
      </c>
      <c r="CI16" s="507" t="n">
        <f aca="false">CA16+CH16</f>
        <v>117</v>
      </c>
      <c r="CJ16" s="559" t="n">
        <f aca="true">INDIRECT($A16&amp;"!$BA$72")</f>
        <v>0</v>
      </c>
      <c r="CK16" s="207" t="n">
        <f aca="false">CJ16+CK15</f>
        <v>0</v>
      </c>
      <c r="CL16" s="207" t="n">
        <f aca="true">INDIRECT($A16&amp;"!$G$65")</f>
        <v>5</v>
      </c>
      <c r="CM16" s="207" t="n">
        <f aca="false">CL16+CM15</f>
        <v>57</v>
      </c>
      <c r="CN16" s="559" t="n">
        <f aca="true">INDIRECT($A16&amp;"!$BA$73")</f>
        <v>0</v>
      </c>
      <c r="CO16" s="207" t="n">
        <f aca="false">CN16+CO15</f>
        <v>0</v>
      </c>
      <c r="CP16" s="207" t="n">
        <f aca="true">INDIRECT($A16&amp;"!$G$67")</f>
        <v>0</v>
      </c>
      <c r="CQ16" s="498" t="n">
        <f aca="false">CP16+CQ15</f>
        <v>0</v>
      </c>
      <c r="CR16" s="560" t="n">
        <f aca="true">IF(ISNUMBER(INDIRECT($A16&amp;"!$T$41")),(INDIRECT($A16&amp;"!$T$41"))," ")</f>
        <v>37200</v>
      </c>
      <c r="CS16" s="560" t="n">
        <f aca="true">IF(ISNUMBER(INDIRECT($A16&amp;"!$BA$27")),(INDIRECT($A16&amp;"!$BA$27"))," ")</f>
        <v>0</v>
      </c>
      <c r="CT16" s="516" t="str">
        <f aca="true">IF(ISNUMBER(INDIRECT($A16&amp;"!$BＱ$27")),(INDIRECT($A16&amp;"!$BＱ$27"))," ")</f>
        <v> </v>
      </c>
      <c r="CU16" s="561" t="n">
        <f aca="true">IF(ISNUMBER(INDIRECT($A16&amp;"!$P$14")),(INDIRECT($A16&amp;"!$P$14"))," ")</f>
        <v>15506</v>
      </c>
      <c r="CV16" s="562" t="n">
        <f aca="true">IF(ISNUMBER(INDIRECT($A16&amp;"!$AF$14")),(INDIRECT($A16&amp;"!$AF$14"))," ")</f>
        <v>4587</v>
      </c>
      <c r="CW16" s="560" t="n">
        <f aca="true">IF(ISNUMBER(INDIRECT($A16&amp;"!$BK$47")),(INDIRECT($A16&amp;"!$BK$47"))," ")</f>
        <v>0</v>
      </c>
      <c r="CX16" s="560" t="n">
        <f aca="true">IF(ISNUMBER(INDIRECT($A16&amp;"!$BX$47")),(INDIRECT($A16&amp;"!$BX$47"))," ")</f>
        <v>0</v>
      </c>
      <c r="CY16" s="562" t="n">
        <f aca="true">IF(ISNUMBER(INDIRECT($A16&amp;"!$CL$47")),(INDIRECT($A16&amp;"!$CL$47"))," ")</f>
        <v>0</v>
      </c>
      <c r="CZ16" s="560" t="n">
        <f aca="true">IF(ISNUMBER(INDIRECT($A16&amp;"!$AD$41")),(INDIRECT($A16&amp;"!$AD$41"))," ")</f>
        <v>0</v>
      </c>
      <c r="DA16" s="516" t="n">
        <f aca="true">IF(ISNUMBER(INDIRECT($A16&amp;"!$AN$43")),(INDIRECT($A16&amp;"!$AN$43"))," ")</f>
        <v>0</v>
      </c>
      <c r="DB16" s="516" t="str">
        <f aca="true">IF(ISNUMBER(INDIRECT($A16&amp;"!$BW$74")),(INDIRECT($A16&amp;"!$BW$74"))," ")</f>
        <v> </v>
      </c>
      <c r="DC16" s="516" t="str">
        <f aca="false">IF(ISNUMBER(DB16),DB16*700," ")</f>
        <v> </v>
      </c>
      <c r="DD16" s="560" t="n">
        <f aca="true">IF(ISNUMBER(INDIRECT($A16&amp;"!$BS$72")),(INDIRECT($A16&amp;"!$BS$72"))," ")</f>
        <v>0</v>
      </c>
      <c r="DE16" s="516" t="n">
        <f aca="false">IF(ISNUMBER(DD16),DD16*$DE$2," ")</f>
        <v>0</v>
      </c>
      <c r="DF16" s="563" t="n">
        <f aca="true">IF(ISNUMBER(INDIRECT($A16&amp;"!$Y$65")),(INDIRECT($A16&amp;"!$Y$65"))," ")</f>
        <v>17</v>
      </c>
      <c r="DG16" s="516" t="n">
        <f aca="false">IF(ISNUMBER(DF16),DF16*DG$2," ")</f>
        <v>10200</v>
      </c>
      <c r="DH16" s="516" t="str">
        <f aca="true">IF(ISNUMBER(INDIRECT($A16&amp;"!$AC$65")),(INDIRECT($A16&amp;"!$AC$68"))," ")</f>
        <v> </v>
      </c>
      <c r="DI16" s="516" t="str">
        <f aca="false">IF(ISNUMBER(DH16),DH16*500," ")</f>
        <v> </v>
      </c>
      <c r="DJ16" s="516" t="n">
        <f aca="false">SUM(DG16,DI16)</f>
        <v>10200</v>
      </c>
      <c r="DK16" s="516" t="n">
        <f aca="true">IF(ISNUMBER(INDIRECT($A16&amp;"!$BR$17")),(INDIRECT($A16&amp;"!$BR$17"))," ")</f>
        <v>0</v>
      </c>
      <c r="DL16" s="516" t="n">
        <f aca="true">IF(ISNUMBER(INDIRECT($A16&amp;"!$BR$8")),(INDIRECT($A16&amp;"!$BR$8"))," ")</f>
        <v>0</v>
      </c>
      <c r="DM16" s="516" t="n">
        <f aca="true">IF(ISNUMBER(INDIRECT($A16&amp;"!$BR$11")),(INDIRECT($A16&amp;"!$BR$11"))," ")</f>
        <v>0</v>
      </c>
      <c r="DN16" s="516" t="n">
        <f aca="true">IF(ISNUMBER(INDIRECT($A16&amp;"!$BR$14")),(INDIRECT($A16&amp;"!$BR$14"))," ")</f>
        <v>0</v>
      </c>
      <c r="DO16" s="516" t="n">
        <f aca="false">SUM(CS16:DA16)+SUM(DC16,DE16,DG16,DI16)+SUM(DK16:DN16)+BQ16</f>
        <v>30293</v>
      </c>
      <c r="DP16" s="516" t="e">
        <f aca="false">CV16+CY16+CT16</f>
        <v>#VALUE!</v>
      </c>
      <c r="DQ16" s="516" t="e">
        <f aca="false">DO16-DP16</f>
        <v>#VALUE!</v>
      </c>
      <c r="DS16" s="550" t="n">
        <f aca="true">INDIRECT($A16&amp;"!$AV$65")</f>
        <v>0</v>
      </c>
      <c r="DT16" s="548" t="n">
        <f aca="true">INDIRECT($A16&amp;"!$AZ$65")</f>
        <v>0</v>
      </c>
      <c r="DU16" s="564" t="str">
        <f aca="true">INDIRECT($A16&amp;"!$BD$65")</f>
        <v>-</v>
      </c>
      <c r="DV16" s="564" t="n">
        <f aca="true">INDIRECT($A16&amp;"!$BH$66")</f>
        <v>0</v>
      </c>
      <c r="DW16" s="564" t="n">
        <f aca="true">INDIRECT($A16&amp;"!$BO$66")</f>
        <v>0</v>
      </c>
      <c r="DX16" s="564" t="n">
        <f aca="true">INDIRECT($A16&amp;"!$BH$67")</f>
        <v>0</v>
      </c>
      <c r="DY16" s="564" t="n">
        <f aca="true">INDIRECT($A16&amp;"!$BO$67")</f>
        <v>0</v>
      </c>
      <c r="DZ16" s="564" t="n">
        <f aca="true">INDIRECT($A16&amp;"!$BH$68")</f>
        <v>0</v>
      </c>
      <c r="EA16" s="564" t="n">
        <f aca="true">INDIRECT($A16&amp;"!$BO$68")</f>
        <v>0</v>
      </c>
      <c r="EB16" s="564" t="n">
        <f aca="true">INDIRECT($A16&amp;"!$BH$69")</f>
        <v>0</v>
      </c>
      <c r="EC16" s="564" t="n">
        <f aca="true">INDIRECT($A16&amp;"!$BO$69")</f>
        <v>0</v>
      </c>
      <c r="ED16" s="564" t="n">
        <f aca="true">INDIRECT($A16&amp;"!$BH$70")</f>
        <v>0</v>
      </c>
      <c r="EE16" s="564" t="n">
        <f aca="true">INDIRECT($A16&amp;"!$BO$70")</f>
        <v>0</v>
      </c>
      <c r="EF16" s="564" t="n">
        <f aca="true">INDIRECT($A16&amp;"!$BP$66")</f>
        <v>0</v>
      </c>
      <c r="EG16" s="564" t="n">
        <f aca="true">INDIRECT($A16&amp;"!$BW$66")</f>
        <v>0</v>
      </c>
      <c r="EH16" s="564" t="n">
        <f aca="true">INDIRECT($A16&amp;"!$BP$67")</f>
        <v>0</v>
      </c>
      <c r="EI16" s="564" t="n">
        <f aca="true">INDIRECT($A16&amp;"!$BW$67")</f>
        <v>0</v>
      </c>
      <c r="EJ16" s="564" t="n">
        <f aca="true">INDIRECT($A16&amp;"!$BP$68")</f>
        <v>0</v>
      </c>
      <c r="EK16" s="564" t="n">
        <f aca="true">INDIRECT($A16&amp;"!$BW$68")</f>
        <v>0</v>
      </c>
      <c r="EL16" s="564" t="n">
        <f aca="true">INDIRECT($A16&amp;"!$BP$69")</f>
        <v>0</v>
      </c>
      <c r="EM16" s="564" t="n">
        <f aca="true">INDIRECT($A16&amp;"!$BW$69")</f>
        <v>0</v>
      </c>
      <c r="EN16" s="564" t="n">
        <f aca="true">INDIRECT($A16&amp;"!$BP$70")</f>
        <v>0</v>
      </c>
      <c r="EO16" s="564" t="n">
        <f aca="true">INDIRECT($A16&amp;"!$BW$70")</f>
        <v>0</v>
      </c>
      <c r="EP16" s="564" t="n">
        <f aca="true">INDIRECT($A16&amp;"!$BX$66")</f>
        <v>0</v>
      </c>
      <c r="EQ16" s="564" t="n">
        <f aca="true">INDIRECT($A16&amp;"!$CF$66")</f>
        <v>0</v>
      </c>
      <c r="ER16" s="564" t="n">
        <f aca="true">INDIRECT($A16&amp;"!$BX$67")</f>
        <v>0</v>
      </c>
      <c r="ES16" s="564" t="n">
        <f aca="true">INDIRECT($A16&amp;"!$CF$67")</f>
        <v>0</v>
      </c>
      <c r="ET16" s="564" t="n">
        <f aca="true">INDIRECT($A16&amp;"!$BX$68")</f>
        <v>0</v>
      </c>
      <c r="EU16" s="564" t="n">
        <f aca="true">INDIRECT($A16&amp;"!$CF$68")</f>
        <v>0</v>
      </c>
      <c r="EV16" s="564" t="n">
        <f aca="true">INDIRECT($A16&amp;"!$BX$69")</f>
        <v>0</v>
      </c>
      <c r="EW16" s="564" t="n">
        <f aca="true">INDIRECT($A16&amp;"!$CF$69")</f>
        <v>0</v>
      </c>
      <c r="EX16" s="564" t="n">
        <f aca="true">INDIRECT($A16&amp;"!$BX$70")</f>
        <v>0</v>
      </c>
      <c r="EY16" s="564" t="n">
        <f aca="true">INDIRECT($A16&amp;"!$CF$70")</f>
        <v>0</v>
      </c>
      <c r="EZ16" s="564" t="n">
        <f aca="true">INDIRECT($A16&amp;"!$CG$66")</f>
        <v>0</v>
      </c>
      <c r="FA16" s="564" t="n">
        <f aca="true">INDIRECT($A16&amp;"!$CN$66")</f>
        <v>0</v>
      </c>
      <c r="FB16" s="564" t="n">
        <f aca="true">INDIRECT($A16&amp;"!$CG$67")</f>
        <v>0</v>
      </c>
      <c r="FC16" s="564" t="n">
        <f aca="true">INDIRECT($A16&amp;"!$CN$67")</f>
        <v>0</v>
      </c>
      <c r="FD16" s="564" t="n">
        <f aca="true">INDIRECT($A16&amp;"!$CG$68")</f>
        <v>0</v>
      </c>
      <c r="FE16" s="564" t="n">
        <f aca="true">INDIRECT($A16&amp;"!$CN$68")</f>
        <v>0</v>
      </c>
      <c r="FF16" s="564" t="n">
        <f aca="true">INDIRECT($A16&amp;"!$CG$69")</f>
        <v>0</v>
      </c>
      <c r="FG16" s="564" t="n">
        <f aca="true">INDIRECT($A16&amp;"!$CN$69")</f>
        <v>0</v>
      </c>
      <c r="FH16" s="564" t="n">
        <f aca="true">INDIRECT($A16&amp;"!$CG$70")</f>
        <v>0</v>
      </c>
      <c r="FI16" s="564" t="n">
        <f aca="true">INDIRECT($A16&amp;"!$CN$70")</f>
        <v>0</v>
      </c>
      <c r="FJ16" s="550" t="n">
        <f aca="true">INDIRECT($A16&amp;"!$B$58")</f>
        <v>19</v>
      </c>
      <c r="FK16" s="548" t="n">
        <f aca="true">INDIRECT($A16&amp;"!$F$58")</f>
        <v>160</v>
      </c>
      <c r="FL16" s="550" t="n">
        <f aca="true">INDIRECT($A16&amp;"!$J$58")</f>
        <v>11.875</v>
      </c>
      <c r="FM16" s="564" t="str">
        <f aca="true">INDIRECT($A16&amp;"!$N$59")</f>
        <v>カウンタ不良</v>
      </c>
      <c r="FN16" s="564" t="n">
        <f aca="true">INDIRECT($A16&amp;"!$U$59")</f>
        <v>1</v>
      </c>
      <c r="FO16" s="564" t="n">
        <f aca="true">INDIRECT($A16&amp;"!$N$60")</f>
        <v>0</v>
      </c>
      <c r="FP16" s="564" t="n">
        <f aca="true">INDIRECT($A16&amp;"!$U$60")</f>
        <v>0</v>
      </c>
      <c r="FQ16" s="564" t="n">
        <f aca="true">INDIRECT($A16&amp;"!$N$61")</f>
        <v>0</v>
      </c>
      <c r="FR16" s="564" t="n">
        <f aca="true">INDIRECT($A16&amp;"!$U$61")</f>
        <v>0</v>
      </c>
      <c r="FS16" s="564" t="n">
        <f aca="true">INDIRECT($A16&amp;"!$N$62")</f>
        <v>0</v>
      </c>
      <c r="FT16" s="564" t="n">
        <f aca="true">INDIRECT($A16&amp;"!$U$62")</f>
        <v>0</v>
      </c>
      <c r="FU16" s="564" t="n">
        <f aca="true">INDIRECT($A16&amp;"!$N$63")</f>
        <v>0</v>
      </c>
      <c r="FV16" s="564" t="n">
        <f aca="true">INDIRECT($A16&amp;"!$U$63")</f>
        <v>0</v>
      </c>
      <c r="FW16" s="564" t="e">
        <f aca="true">INDIRECT($A16&amp;"!$V$59 ")</f>
        <v>#REF!</v>
      </c>
      <c r="FX16" s="564" t="n">
        <f aca="true">INDIRECT($A16&amp;"!$AC$59")</f>
        <v>0</v>
      </c>
      <c r="FY16" s="564" t="e">
        <f aca="true">INDIRECT($A16&amp;"!$V$60 ")</f>
        <v>#REF!</v>
      </c>
      <c r="FZ16" s="564" t="n">
        <f aca="true">INDIRECT($A16&amp;"!$AC$60")</f>
        <v>0</v>
      </c>
      <c r="GA16" s="564" t="e">
        <f aca="true">INDIRECT($A16&amp;"!$V$61 ")</f>
        <v>#REF!</v>
      </c>
      <c r="GB16" s="564" t="n">
        <f aca="true">INDIRECT($A16&amp;"!$AC$61")</f>
        <v>0</v>
      </c>
      <c r="GC16" s="564" t="e">
        <f aca="true">INDIRECT($A16&amp;"!$V$62 ")</f>
        <v>#REF!</v>
      </c>
      <c r="GD16" s="564" t="n">
        <f aca="true">INDIRECT($A16&amp;"!$AC$62")</f>
        <v>0</v>
      </c>
      <c r="GE16" s="564" t="n">
        <f aca="true">INDIRECT($A16&amp;"!$V$63")</f>
        <v>0</v>
      </c>
      <c r="GF16" s="564" t="n">
        <f aca="true">INDIRECT($A16&amp;"!$AC$63")</f>
        <v>0</v>
      </c>
      <c r="GG16" s="564" t="str">
        <f aca="true">INDIRECT($A16&amp;"!$AD$59")</f>
        <v>ナワ</v>
      </c>
      <c r="GH16" s="564" t="n">
        <f aca="true">INDIRECT($A16&amp;"!$AL$59")</f>
        <v>17</v>
      </c>
      <c r="GI16" s="564" t="str">
        <f aca="true">INDIRECT($A16&amp;"!$AD$60")</f>
        <v>継目じわ</v>
      </c>
      <c r="GJ16" s="564" t="n">
        <f aca="true">INDIRECT($A16&amp;"!$AL$60")</f>
        <v>1</v>
      </c>
      <c r="GK16" s="564" t="n">
        <f aca="true">INDIRECT($A16&amp;"!$AD$61")</f>
        <v>0</v>
      </c>
      <c r="GL16" s="564" t="n">
        <f aca="true">INDIRECT($A16&amp;"!$AL$61")</f>
        <v>0</v>
      </c>
      <c r="GM16" s="564" t="n">
        <f aca="true">INDIRECT($A16&amp;"!$AD$62")</f>
        <v>0</v>
      </c>
      <c r="GN16" s="564" t="n">
        <f aca="true">INDIRECT($A16&amp;"!$AL$62")</f>
        <v>0</v>
      </c>
      <c r="GO16" s="564" t="n">
        <f aca="true">INDIRECT($A16&amp;"!$AD$63")</f>
        <v>0</v>
      </c>
      <c r="GP16" s="564" t="n">
        <f aca="true">INDIRECT($A16&amp;"!$AL$63")</f>
        <v>0</v>
      </c>
      <c r="GQ16" s="564" t="n">
        <f aca="true">INDIRECT($A16&amp;"!$AM$59")</f>
        <v>0</v>
      </c>
      <c r="GR16" s="564" t="n">
        <f aca="true">INDIRECT($A16&amp;"!$AT$59")</f>
        <v>0</v>
      </c>
      <c r="GS16" s="564" t="n">
        <f aca="true">INDIRECT($A16&amp;"!$AM$60")</f>
        <v>0</v>
      </c>
      <c r="GT16" s="564" t="n">
        <f aca="true">INDIRECT($A16&amp;"!$AT$60")</f>
        <v>0</v>
      </c>
      <c r="GU16" s="564" t="n">
        <f aca="true">INDIRECT($A16&amp;"!$AM$61")</f>
        <v>0</v>
      </c>
      <c r="GV16" s="564" t="n">
        <f aca="true">INDIRECT($A16&amp;"!$AT$61")</f>
        <v>0</v>
      </c>
      <c r="GW16" s="564" t="n">
        <f aca="true">INDIRECT($A16&amp;"!$AM$62")</f>
        <v>0</v>
      </c>
      <c r="GX16" s="564" t="n">
        <f aca="true">INDIRECT($A16&amp;"!$AT$62")</f>
        <v>0</v>
      </c>
      <c r="GY16" s="564" t="str">
        <f aca="true">INDIRECT($A16&amp;"!$AM$63")</f>
        <v>ウエットストリーク</v>
      </c>
      <c r="GZ16" s="564" t="n">
        <f aca="true">INDIRECT($A16&amp;"!$AT$63")</f>
        <v>0</v>
      </c>
      <c r="HA16" s="564"/>
      <c r="HB16" s="564" t="str">
        <f aca="true">INDIRECT($A16&amp;"!$AF$5")</f>
        <v>虫</v>
      </c>
      <c r="HC16" s="564" t="n">
        <f aca="true">INDIRECT($A16&amp;"!$AJ$5")</f>
        <v>7</v>
      </c>
      <c r="HD16" s="564" t="str">
        <f aca="true">INDIRECT($A16&amp;"!$AF$6")</f>
        <v>P</v>
      </c>
      <c r="HE16" s="564" t="n">
        <f aca="true">INDIRECT($A16&amp;"!$AJ$6")</f>
        <v>4</v>
      </c>
      <c r="HF16" s="564" t="str">
        <f aca="true">INDIRECT($A16&amp;"!$AF$7")</f>
        <v>原反シワ</v>
      </c>
      <c r="HG16" s="564" t="n">
        <f aca="true">INDIRECT($A16&amp;"!$AJ$7")</f>
        <v>4</v>
      </c>
      <c r="HH16" s="564" t="str">
        <f aca="true">INDIRECT($A16&amp;"!$AF$8")</f>
        <v>汚れ、目玉、カラーフレーク、マーカー飛散</v>
      </c>
      <c r="HI16" s="564" t="n">
        <f aca="true">INDIRECT($A16&amp;"!$AJ$8")</f>
        <v>6</v>
      </c>
      <c r="HJ16" s="564" t="n">
        <f aca="true">INDIRECT($A16&amp;"!$AF$10")</f>
        <v>0</v>
      </c>
      <c r="HK16" s="564" t="n">
        <f aca="true">INDIRECT($A16&amp;"!$AJ$10")</f>
        <v>0</v>
      </c>
      <c r="HL16" s="564" t="n">
        <f aca="true">INDIRECT($A16&amp;"!$AF$11")</f>
        <v>0</v>
      </c>
      <c r="HM16" s="564" t="n">
        <f aca="true">INDIRECT($A16&amp;"!$AJ$11")</f>
        <v>0</v>
      </c>
      <c r="HN16" s="564" t="n">
        <f aca="true">INDIRECT($A16&amp;"!$AF$12")</f>
        <v>0</v>
      </c>
      <c r="HO16" s="564" t="n">
        <f aca="true">INDIRECT($A16&amp;"!$AJ$12")</f>
        <v>0</v>
      </c>
      <c r="HP16" s="564" t="n">
        <f aca="true">INDIRECT($A16&amp;"!$AF$13")</f>
        <v>0</v>
      </c>
      <c r="HQ16" s="564" t="n">
        <f aca="true">INDIRECT($A16&amp;"!$AJ$13")</f>
        <v>0</v>
      </c>
      <c r="HR16" s="564"/>
      <c r="HS16" s="564" t="n">
        <f aca="true">INDIRECT($A16&amp;"!$CO$60")</f>
        <v>0</v>
      </c>
      <c r="HT16" s="207" t="n">
        <f aca="true">INDIRECT($A16&amp;"!$CO$62")</f>
        <v>0</v>
      </c>
      <c r="HU16" s="207" t="n">
        <f aca="true">INDIRECT($A16&amp;"!$CY$60")</f>
        <v>0</v>
      </c>
      <c r="HV16" s="207" t="n">
        <f aca="true">INDIRECT($A16&amp;"!$CY$62")</f>
        <v>0</v>
      </c>
      <c r="HX16" s="565" t="n">
        <f aca="true">INDIRECT($A16&amp;"!$P$14")</f>
        <v>15506</v>
      </c>
      <c r="HY16" s="566" t="n">
        <f aca="true">INDIRECT($A16&amp;"!$AF$14")</f>
        <v>4587</v>
      </c>
      <c r="HZ16" s="550" t="n">
        <f aca="true">INDIRECT($A16&amp;"!$AL$16")</f>
        <v>261</v>
      </c>
      <c r="IA16" s="564" t="n">
        <f aca="false">IA15+HZ16</f>
        <v>2400.4</v>
      </c>
      <c r="IB16" s="550" t="n">
        <f aca="true">INDIRECT($A16&amp;"!$AL$18")</f>
        <v>175.318</v>
      </c>
      <c r="IC16" s="207" t="n">
        <f aca="false">IC15+IB16</f>
        <v>1634.676</v>
      </c>
      <c r="ID16" s="434" t="n">
        <f aca="false">AL16</f>
        <v>0</v>
      </c>
      <c r="IE16" s="567"/>
      <c r="IF16" s="568" t="n">
        <f aca="true">INDIRECT($A16&amp;"!$BF$36")</f>
        <v>0</v>
      </c>
      <c r="IG16" s="268" t="n">
        <f aca="true">INDIRECT($A16&amp;"!$BN$40")</f>
        <v>0</v>
      </c>
      <c r="IH16" s="568" t="n">
        <f aca="true">INDIRECT($A16&amp;"!$BF$42")</f>
        <v>0</v>
      </c>
      <c r="II16" s="268" t="n">
        <f aca="true">INDIRECT($A16&amp;"!$BV$40")</f>
        <v>0</v>
      </c>
      <c r="IJ16" s="568" t="n">
        <f aca="true">INDIRECT($A16&amp;"!$BF$45")</f>
        <v>0</v>
      </c>
      <c r="IK16" s="268" t="n">
        <f aca="true">INDIRECT($A16&amp;"!$CD$40")</f>
        <v>0</v>
      </c>
      <c r="IL16" s="567"/>
      <c r="IM16" s="207" t="n">
        <f aca="true">INDIRECT($A16&amp;"!$CK$50")</f>
        <v>0</v>
      </c>
      <c r="IN16" s="556" t="n">
        <v>0</v>
      </c>
      <c r="IO16" s="556" t="n">
        <v>0</v>
      </c>
      <c r="IP16" s="569" t="n">
        <f aca="true">INDIRECT($A16&amp;"!$CF$29")</f>
        <v>0</v>
      </c>
      <c r="IQ16" s="564" t="n">
        <f aca="false">IQ15+IP16</f>
        <v>0</v>
      </c>
      <c r="IR16" s="569" t="n">
        <f aca="true">INDIRECT($A16&amp;"!$CF$31")</f>
        <v>0</v>
      </c>
      <c r="IS16" s="207" t="n">
        <f aca="false">IS15+IR16</f>
        <v>0</v>
      </c>
      <c r="IT16" s="564" t="n">
        <f aca="true">INDIRECT($A16&amp;"!$W$49")</f>
        <v>0</v>
      </c>
      <c r="IU16" s="564" t="n">
        <f aca="false">IU15+IT16</f>
        <v>0</v>
      </c>
      <c r="IV16" s="207" t="n">
        <f aca="true">INDIRECT($A16&amp;"!$W$50")</f>
        <v>0</v>
      </c>
      <c r="IW16" s="207" t="n">
        <f aca="false">IW15+IV16</f>
        <v>0</v>
      </c>
    </row>
    <row r="17" customFormat="false" ht="18.75" hidden="false" customHeight="false" outlineLevel="0" collapsed="false">
      <c r="A17" s="546" t="s">
        <v>1361</v>
      </c>
      <c r="B17" s="207" t="n">
        <v>11</v>
      </c>
      <c r="C17" s="570" t="n">
        <f aca="true">INDIRECT($A17&amp;"!$D$4")</f>
        <v>148.346</v>
      </c>
      <c r="D17" s="207" t="n">
        <f aca="false">C17+D16</f>
        <v>2157.242</v>
      </c>
      <c r="E17" s="434" t="n">
        <f aca="true">INDIRECT($A17&amp;"!$D$9")</f>
        <v>236.39</v>
      </c>
      <c r="F17" s="207" t="n">
        <f aca="false">E17+F16</f>
        <v>2262.57</v>
      </c>
      <c r="G17" s="507" t="n">
        <f aca="false">C17+E17</f>
        <v>384.736</v>
      </c>
      <c r="H17" s="551" t="n">
        <f aca="true">INDIRECT($A17&amp;"!$K$13")</f>
        <v>19</v>
      </c>
      <c r="I17" s="508" t="n">
        <f aca="false">H17*19</f>
        <v>361</v>
      </c>
      <c r="J17" s="552" t="n">
        <f aca="true">INDIRECT($A17&amp;"!$F$23")</f>
        <v>74</v>
      </c>
      <c r="K17" s="207" t="n">
        <f aca="false">J17+K16</f>
        <v>457.4</v>
      </c>
      <c r="L17" s="552" t="n">
        <f aca="true">INDIRECT($A17&amp;"!$F$29")</f>
        <v>91.7</v>
      </c>
      <c r="M17" s="207" t="n">
        <f aca="false">L17+M16</f>
        <v>802.8</v>
      </c>
      <c r="N17" s="552" t="n">
        <f aca="true">INDIRECT($A17&amp;"!$F$35")</f>
        <v>36.6</v>
      </c>
      <c r="O17" s="207" t="n">
        <f aca="false">N17+O16</f>
        <v>478.9</v>
      </c>
      <c r="P17" s="507" t="n">
        <f aca="false">J17+L17+N17</f>
        <v>202.3</v>
      </c>
      <c r="Q17" s="507" t="n">
        <f aca="true">INDIRECT($A17&amp;"!$L$24")</f>
        <v>0</v>
      </c>
      <c r="R17" s="507" t="n">
        <f aca="true">INDIRECT($A17&amp;"!$L$30")</f>
        <v>253</v>
      </c>
      <c r="S17" s="507" t="n">
        <f aca="true">INDIRECT($A17&amp;"!$L$36")</f>
        <v>0</v>
      </c>
      <c r="T17" s="507" t="n">
        <f aca="false">Q17+R17</f>
        <v>253</v>
      </c>
      <c r="U17" s="508" t="n">
        <f aca="false">T17*1.3</f>
        <v>328.9</v>
      </c>
      <c r="V17" s="207" t="n">
        <f aca="true">INDIRECT($A17&amp;"!$U$49")</f>
        <v>5787</v>
      </c>
      <c r="W17" s="207" t="n">
        <f aca="false">V17+W16</f>
        <v>37041</v>
      </c>
      <c r="X17" s="207" t="n">
        <f aca="true">INDIRECT($A17&amp;"!$U$50")</f>
        <v>3343</v>
      </c>
      <c r="Y17" s="207" t="n">
        <f aca="false">X17+Y16</f>
        <v>38794</v>
      </c>
      <c r="Z17" s="507" t="n">
        <f aca="false">V17+X17</f>
        <v>9130</v>
      </c>
      <c r="AA17" s="553" t="n">
        <f aca="true">INDIRECT($A17&amp;"!$U$43")</f>
        <v>89</v>
      </c>
      <c r="AB17" s="498" t="n">
        <f aca="true">INDIRECT($A17&amp;"!$V$49")</f>
        <v>0</v>
      </c>
      <c r="AC17" s="554" t="n">
        <f aca="true">INDIRECT($A17&amp;"!$AX$22")</f>
        <v>44.008</v>
      </c>
      <c r="AD17" s="207" t="n">
        <f aca="false">AD16+AC17</f>
        <v>44.008</v>
      </c>
      <c r="AG17" s="507"/>
      <c r="AH17" s="551" t="n">
        <f aca="true">INDIRECT($A17&amp;"!$BE$26")</f>
        <v>21</v>
      </c>
      <c r="AI17" s="507"/>
      <c r="AJ17" s="507"/>
      <c r="AK17" s="508" t="n">
        <f aca="false">AH17*9</f>
        <v>189</v>
      </c>
      <c r="AL17" s="434" t="n">
        <f aca="true">INDIRECT($A17&amp;"!$AZ$35")</f>
        <v>54.03</v>
      </c>
      <c r="AM17" s="207" t="n">
        <f aca="false">AL17+AM16</f>
        <v>97.009</v>
      </c>
      <c r="AN17" s="434" t="n">
        <f aca="true">INDIRECT($A17&amp;"!$AZ$41")</f>
        <v>0</v>
      </c>
      <c r="AO17" s="207" t="n">
        <f aca="false">AN17+AO16</f>
        <v>0</v>
      </c>
      <c r="AP17" s="507" t="n">
        <f aca="false">AL17+AN17</f>
        <v>54.03</v>
      </c>
      <c r="AQ17" s="507" t="n">
        <f aca="true">INDIRECT($A17&amp;"!$BF$36")</f>
        <v>14</v>
      </c>
      <c r="AR17" s="508" t="n">
        <f aca="false">AQ17*7</f>
        <v>98</v>
      </c>
      <c r="AS17" s="555" t="n">
        <f aca="true">INDIRECT($A17&amp;"!$AV$54")</f>
        <v>0</v>
      </c>
      <c r="AT17" s="555" t="n">
        <f aca="false">AT16+AS17</f>
        <v>1746</v>
      </c>
      <c r="AU17" s="555" t="n">
        <f aca="true">INDIRECT($A17&amp;"!$BO$52")</f>
        <v>0</v>
      </c>
      <c r="AV17" s="555" t="n">
        <f aca="true">INDIRECT($A17&amp;"!$BS$52")</f>
        <v>0</v>
      </c>
      <c r="AW17" s="555" t="n">
        <f aca="true">INDIRECT($A17&amp;"!$BV$52")</f>
        <v>0</v>
      </c>
      <c r="AX17" s="555" t="n">
        <f aca="true">INDIRECT($A17&amp;"!$BY$52")</f>
        <v>0</v>
      </c>
      <c r="AY17" s="556" t="n">
        <f aca="true">INDIRECT($A17&amp;"!$CB$52")</f>
        <v>0</v>
      </c>
      <c r="AZ17" s="556" t="n">
        <f aca="true">INDIRECT($A17&amp;"!$CE$52")</f>
        <v>0.875</v>
      </c>
      <c r="BA17" s="504" t="n">
        <f aca="true">INDIRECT($A17&amp;"!$AV$57")</f>
        <v>0</v>
      </c>
      <c r="BB17" s="504" t="n">
        <f aca="false">BB16+BA17</f>
        <v>466</v>
      </c>
      <c r="BC17" s="555" t="n">
        <f aca="true">INDIRECT($A17&amp;"!$BS$55")</f>
        <v>0</v>
      </c>
      <c r="BD17" s="555" t="n">
        <f aca="true">INDIRECT($A17&amp;"!$BV$55")</f>
        <v>0</v>
      </c>
      <c r="BE17" s="555" t="n">
        <f aca="true">INDIRECT($A17&amp;"!$BY$55")</f>
        <v>0</v>
      </c>
      <c r="BF17" s="556" t="n">
        <f aca="true">INDIRECT($A17&amp;"!$CB$55")</f>
        <v>0</v>
      </c>
      <c r="BG17" s="556" t="n">
        <f aca="true">INDIRECT($A17&amp;"!$CE$55")</f>
        <v>0.291666666666667</v>
      </c>
      <c r="BH17" s="504"/>
      <c r="BI17" s="504"/>
      <c r="BJ17" s="504"/>
      <c r="BK17" s="504"/>
      <c r="BL17" s="504"/>
      <c r="BM17" s="504"/>
      <c r="BN17" s="504"/>
      <c r="BO17" s="504"/>
      <c r="BP17" s="504"/>
      <c r="BQ17" s="504"/>
      <c r="BR17" s="507" t="n">
        <f aca="false">AS17+BA17</f>
        <v>0</v>
      </c>
      <c r="BS17" s="434" t="n">
        <f aca="true">INDIRECT($A17&amp;"!$BD$17")</f>
        <v>38</v>
      </c>
      <c r="BT17" s="207" t="n">
        <f aca="false">BS17+BT16</f>
        <v>38</v>
      </c>
      <c r="BU17" s="557" t="n">
        <f aca="true">INDIRECT($A17&amp;"!$BD$8")</f>
        <v>207</v>
      </c>
      <c r="BV17" s="207" t="n">
        <f aca="false">BU17+BV16</f>
        <v>3903</v>
      </c>
      <c r="BW17" s="515" t="e">
        <f aca="true">INDIRECT($A17&amp;"!$BD$1１")</f>
        <v>#REF!</v>
      </c>
      <c r="BX17" s="207" t="e">
        <f aca="false">BW17+BX16</f>
        <v>#REF!</v>
      </c>
      <c r="BY17" s="514" t="e">
        <f aca="true">INDIRECT($A17&amp;"!$BD$1４")</f>
        <v>#REF!</v>
      </c>
      <c r="BZ17" s="498" t="e">
        <f aca="false">BY17+BZ16</f>
        <v>#REF!</v>
      </c>
      <c r="CA17" s="553" t="n">
        <f aca="true">INDIRECT($A17&amp;"!$BN$72")</f>
        <v>78</v>
      </c>
      <c r="CB17" s="558" t="n">
        <f aca="true">INDIRECT($A17&amp;"!$AV$65")</f>
        <v>1</v>
      </c>
      <c r="CC17" s="551" t="n">
        <f aca="true">INDIRECT($A17&amp;"!$AZ$65")</f>
        <v>63</v>
      </c>
      <c r="CD17" s="558" t="n">
        <f aca="true">INDIRECT($A17&amp;"!$BD$65")</f>
        <v>1.58730158730159</v>
      </c>
      <c r="CE17" s="558" t="n">
        <f aca="true">INDIRECT($A17&amp;"!$B$58")</f>
        <v>22</v>
      </c>
      <c r="CF17" s="551" t="n">
        <f aca="true">INDIRECT($A17&amp;"!$F$58")</f>
        <v>251</v>
      </c>
      <c r="CG17" s="558" t="n">
        <f aca="true">INDIRECT($A17&amp;"!$J$58")</f>
        <v>8.76494023904383</v>
      </c>
      <c r="CH17" s="507" t="n">
        <f aca="true">INDIRECT($A17&amp;"!$T$65")</f>
        <v>171</v>
      </c>
      <c r="CI17" s="507" t="n">
        <f aca="false">CA17+CH17</f>
        <v>249</v>
      </c>
      <c r="CJ17" s="559" t="n">
        <f aca="true">INDIRECT($A17&amp;"!$BA$72")</f>
        <v>0</v>
      </c>
      <c r="CK17" s="207" t="n">
        <f aca="false">CJ17+CK16</f>
        <v>0</v>
      </c>
      <c r="CL17" s="207" t="n">
        <f aca="true">INDIRECT($A17&amp;"!$G$65")</f>
        <v>4</v>
      </c>
      <c r="CM17" s="207" t="n">
        <f aca="false">CL17+CM16</f>
        <v>61</v>
      </c>
      <c r="CN17" s="559" t="n">
        <f aca="true">INDIRECT($A17&amp;"!$BA$73")</f>
        <v>0</v>
      </c>
      <c r="CO17" s="207" t="n">
        <f aca="false">CN17+CO16</f>
        <v>0</v>
      </c>
      <c r="CP17" s="207" t="n">
        <f aca="true">INDIRECT($A17&amp;"!$G$67")</f>
        <v>0</v>
      </c>
      <c r="CQ17" s="498" t="n">
        <f aca="false">CP17+CQ16</f>
        <v>0</v>
      </c>
      <c r="CR17" s="560" t="n">
        <f aca="true">IF(ISNUMBER(INDIRECT($A17&amp;"!$T$41")),(INDIRECT($A17&amp;"!$T$41"))," ")</f>
        <v>20400</v>
      </c>
      <c r="CS17" s="560" t="n">
        <f aca="true">IF(ISNUMBER(INDIRECT($A17&amp;"!$BA$27")),(INDIRECT($A17&amp;"!$BA$27"))," ")</f>
        <v>2234</v>
      </c>
      <c r="CT17" s="516" t="str">
        <f aca="true">IF(ISNUMBER(INDIRECT($A17&amp;"!$BＱ$27")),(INDIRECT($A17&amp;"!$BＱ$27"))," ")</f>
        <v> </v>
      </c>
      <c r="CU17" s="561" t="n">
        <f aca="true">IF(ISNUMBER(INDIRECT($A17&amp;"!$P$14")),(INDIRECT($A17&amp;"!$P$14"))," ")</f>
        <v>5494</v>
      </c>
      <c r="CV17" s="562" t="n">
        <f aca="true">IF(ISNUMBER(INDIRECT($A17&amp;"!$AF$14")),(INDIRECT($A17&amp;"!$AF$14"))," ")</f>
        <v>0</v>
      </c>
      <c r="CW17" s="560" t="n">
        <f aca="true">IF(ISNUMBER(INDIRECT($A17&amp;"!$BK$47")),(INDIRECT($A17&amp;"!$BK$47"))," ")</f>
        <v>0</v>
      </c>
      <c r="CX17" s="560" t="n">
        <f aca="true">IF(ISNUMBER(INDIRECT($A17&amp;"!$BX$47")),(INDIRECT($A17&amp;"!$BX$47"))," ")</f>
        <v>513</v>
      </c>
      <c r="CY17" s="562" t="n">
        <f aca="true">IF(ISNUMBER(INDIRECT($A17&amp;"!$CL$47")),(INDIRECT($A17&amp;"!$CL$47"))," ")</f>
        <v>0</v>
      </c>
      <c r="CZ17" s="560" t="n">
        <f aca="true">IF(ISNUMBER(INDIRECT($A17&amp;"!$AD$41")),(INDIRECT($A17&amp;"!$AD$41"))," ")</f>
        <v>0</v>
      </c>
      <c r="DA17" s="516" t="n">
        <f aca="true">IF(ISNUMBER(INDIRECT($A17&amp;"!$AN$43")),(INDIRECT($A17&amp;"!$AN$43"))," ")</f>
        <v>0</v>
      </c>
      <c r="DB17" s="516" t="str">
        <f aca="true">IF(ISNUMBER(INDIRECT($A17&amp;"!$BW$74")),(INDIRECT($A17&amp;"!$BW$74"))," ")</f>
        <v> </v>
      </c>
      <c r="DC17" s="516" t="str">
        <f aca="false">IF(ISNUMBER(DB17),DB17*700," ")</f>
        <v> </v>
      </c>
      <c r="DD17" s="560" t="n">
        <f aca="true">IF(ISNUMBER(INDIRECT($A17&amp;"!$BS$72")),(INDIRECT($A17&amp;"!$BS$72"))," ")</f>
        <v>0</v>
      </c>
      <c r="DE17" s="516" t="n">
        <f aca="false">IF(ISNUMBER(DD17),DD17*$DE$2," ")</f>
        <v>0</v>
      </c>
      <c r="DF17" s="563" t="n">
        <f aca="true">IF(ISNUMBER(INDIRECT($A17&amp;"!$Y$65")),(INDIRECT($A17&amp;"!$Y$65"))," ")</f>
        <v>11</v>
      </c>
      <c r="DG17" s="516" t="n">
        <f aca="false">IF(ISNUMBER(DF17),DF17*DG$2," ")</f>
        <v>6600</v>
      </c>
      <c r="DH17" s="516" t="str">
        <f aca="true">IF(ISNUMBER(INDIRECT($A17&amp;"!$AC$65")),(INDIRECT($A17&amp;"!$AC$68"))," ")</f>
        <v> </v>
      </c>
      <c r="DI17" s="516" t="str">
        <f aca="false">IF(ISNUMBER(DH17),DH17*500," ")</f>
        <v> </v>
      </c>
      <c r="DJ17" s="516" t="n">
        <f aca="false">SUM(DG17,DI17)</f>
        <v>6600</v>
      </c>
      <c r="DK17" s="516" t="n">
        <f aca="true">IF(ISNUMBER(INDIRECT($A17&amp;"!$BR$17")),(INDIRECT($A17&amp;"!$BR$17"))," ")</f>
        <v>0</v>
      </c>
      <c r="DL17" s="516" t="n">
        <f aca="true">IF(ISNUMBER(INDIRECT($A17&amp;"!$BR$8")),(INDIRECT($A17&amp;"!$BR$8"))," ")</f>
        <v>0</v>
      </c>
      <c r="DM17" s="516" t="n">
        <f aca="true">IF(ISNUMBER(INDIRECT($A17&amp;"!$BR$11")),(INDIRECT($A17&amp;"!$BR$11"))," ")</f>
        <v>0</v>
      </c>
      <c r="DN17" s="516" t="n">
        <f aca="true">IF(ISNUMBER(INDIRECT($A17&amp;"!$BR$14")),(INDIRECT($A17&amp;"!$BR$14"))," ")</f>
        <v>0</v>
      </c>
      <c r="DO17" s="516" t="n">
        <f aca="false">SUM(CS17:DA17)+SUM(DC17,DE17,DG17,DI17)+SUM(DK17:DN17)+BQ17</f>
        <v>14841</v>
      </c>
      <c r="DP17" s="516" t="e">
        <f aca="false">CV17+CY17+CT17</f>
        <v>#VALUE!</v>
      </c>
      <c r="DQ17" s="516" t="e">
        <f aca="false">DO17-DP17</f>
        <v>#VALUE!</v>
      </c>
      <c r="DS17" s="550" t="n">
        <f aca="true">INDIRECT($A17&amp;"!$AV$65")</f>
        <v>1</v>
      </c>
      <c r="DT17" s="548" t="n">
        <f aca="true">INDIRECT($A17&amp;"!$AZ$65")</f>
        <v>63</v>
      </c>
      <c r="DU17" s="550" t="n">
        <f aca="true">INDIRECT($A17&amp;"!$BD$65")</f>
        <v>1.58730158730159</v>
      </c>
      <c r="DV17" s="564" t="str">
        <f aca="true">INDIRECT($A17&amp;"!$BH$66")</f>
        <v>角折れ</v>
      </c>
      <c r="DW17" s="564" t="n">
        <f aca="true">INDIRECT($A17&amp;"!$BO$66")</f>
        <v>1</v>
      </c>
      <c r="DX17" s="564" t="n">
        <f aca="true">INDIRECT($A17&amp;"!$BH$67")</f>
        <v>0</v>
      </c>
      <c r="DY17" s="564" t="n">
        <f aca="true">INDIRECT($A17&amp;"!$BO$67")</f>
        <v>0</v>
      </c>
      <c r="DZ17" s="564" t="n">
        <f aca="true">INDIRECT($A17&amp;"!$BH$68")</f>
        <v>0</v>
      </c>
      <c r="EA17" s="564" t="n">
        <f aca="true">INDIRECT($A17&amp;"!$BO$68")</f>
        <v>0</v>
      </c>
      <c r="EB17" s="564" t="n">
        <f aca="true">INDIRECT($A17&amp;"!$BH$69")</f>
        <v>0</v>
      </c>
      <c r="EC17" s="564" t="n">
        <f aca="true">INDIRECT($A17&amp;"!$BO$69")</f>
        <v>0</v>
      </c>
      <c r="ED17" s="564" t="n">
        <f aca="true">INDIRECT($A17&amp;"!$BH$70")</f>
        <v>0</v>
      </c>
      <c r="EE17" s="564" t="n">
        <f aca="true">INDIRECT($A17&amp;"!$BO$70")</f>
        <v>0</v>
      </c>
      <c r="EF17" s="564" t="n">
        <f aca="true">INDIRECT($A17&amp;"!$BP$66")</f>
        <v>0</v>
      </c>
      <c r="EG17" s="564" t="n">
        <f aca="true">INDIRECT($A17&amp;"!$BW$66")</f>
        <v>0</v>
      </c>
      <c r="EH17" s="564" t="n">
        <f aca="true">INDIRECT($A17&amp;"!$BP$67")</f>
        <v>0</v>
      </c>
      <c r="EI17" s="564" t="n">
        <f aca="true">INDIRECT($A17&amp;"!$BW$67")</f>
        <v>0</v>
      </c>
      <c r="EJ17" s="564" t="n">
        <f aca="true">INDIRECT($A17&amp;"!$BP$68")</f>
        <v>0</v>
      </c>
      <c r="EK17" s="564" t="n">
        <f aca="true">INDIRECT($A17&amp;"!$BW$68")</f>
        <v>0</v>
      </c>
      <c r="EL17" s="564" t="n">
        <f aca="true">INDIRECT($A17&amp;"!$BP$69")</f>
        <v>0</v>
      </c>
      <c r="EM17" s="564" t="n">
        <f aca="true">INDIRECT($A17&amp;"!$BW$69")</f>
        <v>0</v>
      </c>
      <c r="EN17" s="564" t="n">
        <f aca="true">INDIRECT($A17&amp;"!$BP$70")</f>
        <v>0</v>
      </c>
      <c r="EO17" s="564" t="n">
        <f aca="true">INDIRECT($A17&amp;"!$BW$70")</f>
        <v>0</v>
      </c>
      <c r="EP17" s="564" t="n">
        <f aca="true">INDIRECT($A17&amp;"!$BX$66")</f>
        <v>0</v>
      </c>
      <c r="EQ17" s="564" t="n">
        <f aca="true">INDIRECT($A17&amp;"!$CF$66")</f>
        <v>0</v>
      </c>
      <c r="ER17" s="564" t="n">
        <f aca="true">INDIRECT($A17&amp;"!$BX$67")</f>
        <v>0</v>
      </c>
      <c r="ES17" s="564" t="n">
        <f aca="true">INDIRECT($A17&amp;"!$CF$67")</f>
        <v>0</v>
      </c>
      <c r="ET17" s="564" t="n">
        <f aca="true">INDIRECT($A17&amp;"!$BX$68")</f>
        <v>0</v>
      </c>
      <c r="EU17" s="564" t="n">
        <f aca="true">INDIRECT($A17&amp;"!$CF$68")</f>
        <v>0</v>
      </c>
      <c r="EV17" s="564" t="n">
        <f aca="true">INDIRECT($A17&amp;"!$BX$69")</f>
        <v>0</v>
      </c>
      <c r="EW17" s="564" t="n">
        <f aca="true">INDIRECT($A17&amp;"!$CF$69")</f>
        <v>0</v>
      </c>
      <c r="EX17" s="564" t="n">
        <f aca="true">INDIRECT($A17&amp;"!$BX$70")</f>
        <v>0</v>
      </c>
      <c r="EY17" s="564" t="n">
        <f aca="true">INDIRECT($A17&amp;"!$CF$70")</f>
        <v>0</v>
      </c>
      <c r="EZ17" s="564" t="n">
        <f aca="true">INDIRECT($A17&amp;"!$CG$66")</f>
        <v>0</v>
      </c>
      <c r="FA17" s="564" t="n">
        <f aca="true">INDIRECT($A17&amp;"!$CN$66")</f>
        <v>0</v>
      </c>
      <c r="FB17" s="564" t="n">
        <f aca="true">INDIRECT($A17&amp;"!$CG$67")</f>
        <v>0</v>
      </c>
      <c r="FC17" s="564" t="n">
        <f aca="true">INDIRECT($A17&amp;"!$CN$67")</f>
        <v>0</v>
      </c>
      <c r="FD17" s="564" t="n">
        <f aca="true">INDIRECT($A17&amp;"!$CG$68")</f>
        <v>0</v>
      </c>
      <c r="FE17" s="564" t="n">
        <f aca="true">INDIRECT($A17&amp;"!$CN$68")</f>
        <v>0</v>
      </c>
      <c r="FF17" s="564" t="n">
        <f aca="true">INDIRECT($A17&amp;"!$CG$69")</f>
        <v>0</v>
      </c>
      <c r="FG17" s="564" t="n">
        <f aca="true">INDIRECT($A17&amp;"!$CN$69")</f>
        <v>0</v>
      </c>
      <c r="FH17" s="564" t="n">
        <f aca="true">INDIRECT($A17&amp;"!$CG$70")</f>
        <v>0</v>
      </c>
      <c r="FI17" s="564" t="n">
        <f aca="true">INDIRECT($A17&amp;"!$CN$70")</f>
        <v>0</v>
      </c>
      <c r="FJ17" s="550" t="n">
        <f aca="true">INDIRECT($A17&amp;"!$B$58")</f>
        <v>22</v>
      </c>
      <c r="FK17" s="548" t="n">
        <f aca="true">INDIRECT($A17&amp;"!$F$58")</f>
        <v>251</v>
      </c>
      <c r="FL17" s="550" t="n">
        <f aca="true">INDIRECT($A17&amp;"!$J$58")</f>
        <v>8.76494023904383</v>
      </c>
      <c r="FM17" s="564" t="str">
        <f aca="true">INDIRECT($A17&amp;"!$N$59")</f>
        <v>不揃い</v>
      </c>
      <c r="FN17" s="564" t="n">
        <f aca="true">INDIRECT($A17&amp;"!$U$59")</f>
        <v>3</v>
      </c>
      <c r="FO17" s="564" t="str">
        <f aca="true">INDIRECT($A17&amp;"!$N$60")</f>
        <v>つまみ</v>
      </c>
      <c r="FP17" s="564" t="n">
        <f aca="true">INDIRECT($A17&amp;"!$U$60")</f>
        <v>2</v>
      </c>
      <c r="FQ17" s="564" t="str">
        <f aca="true">INDIRECT($A17&amp;"!$N$61")</f>
        <v>切口不良</v>
      </c>
      <c r="FR17" s="564" t="n">
        <f aca="true">INDIRECT($A17&amp;"!$U$61")</f>
        <v>2</v>
      </c>
      <c r="FS17" s="564" t="str">
        <f aca="true">INDIRECT($A17&amp;"!$N$62")</f>
        <v>汚れ</v>
      </c>
      <c r="FT17" s="564" t="n">
        <f aca="true">INDIRECT($A17&amp;"!$U$62")</f>
        <v>1</v>
      </c>
      <c r="FU17" s="564" t="str">
        <f aca="true">INDIRECT($A17&amp;"!$N$63")</f>
        <v>カウンタ不良</v>
      </c>
      <c r="FV17" s="564" t="n">
        <f aca="true">INDIRECT($A17&amp;"!$U$63")</f>
        <v>1</v>
      </c>
      <c r="FW17" s="564" t="e">
        <f aca="true">INDIRECT($A17&amp;"!$V$59 ")</f>
        <v>#REF!</v>
      </c>
      <c r="FX17" s="564" t="n">
        <f aca="true">INDIRECT($A17&amp;"!$AC$59")</f>
        <v>0</v>
      </c>
      <c r="FY17" s="564" t="e">
        <f aca="true">INDIRECT($A17&amp;"!$V$60 ")</f>
        <v>#REF!</v>
      </c>
      <c r="FZ17" s="564" t="n">
        <f aca="true">INDIRECT($A17&amp;"!$AC$60")</f>
        <v>0</v>
      </c>
      <c r="GA17" s="564" t="e">
        <f aca="true">INDIRECT($A17&amp;"!$V$61 ")</f>
        <v>#REF!</v>
      </c>
      <c r="GB17" s="564" t="n">
        <f aca="true">INDIRECT($A17&amp;"!$AC$61")</f>
        <v>0</v>
      </c>
      <c r="GC17" s="564" t="e">
        <f aca="true">INDIRECT($A17&amp;"!$V$62 ")</f>
        <v>#REF!</v>
      </c>
      <c r="GD17" s="564" t="n">
        <f aca="true">INDIRECT($A17&amp;"!$AC$62")</f>
        <v>0</v>
      </c>
      <c r="GE17" s="564" t="n">
        <f aca="true">INDIRECT($A17&amp;"!$V$63")</f>
        <v>0</v>
      </c>
      <c r="GF17" s="564" t="n">
        <f aca="true">INDIRECT($A17&amp;"!$AC$63")</f>
        <v>0</v>
      </c>
      <c r="GG17" s="564" t="str">
        <f aca="true">INDIRECT($A17&amp;"!$AD$59")</f>
        <v>ナワ</v>
      </c>
      <c r="GH17" s="564" t="n">
        <f aca="true">INDIRECT($A17&amp;"!$AL$59")</f>
        <v>12</v>
      </c>
      <c r="GI17" s="564" t="str">
        <f aca="true">INDIRECT($A17&amp;"!$AD$60")</f>
        <v>ストリーク</v>
      </c>
      <c r="GJ17" s="564" t="n">
        <f aca="true">INDIRECT($A17&amp;"!$AL$60")</f>
        <v>1</v>
      </c>
      <c r="GK17" s="564" t="n">
        <f aca="true">INDIRECT($A17&amp;"!$AD$61")</f>
        <v>0</v>
      </c>
      <c r="GL17" s="564" t="n">
        <f aca="true">INDIRECT($A17&amp;"!$AL$61")</f>
        <v>0</v>
      </c>
      <c r="GM17" s="564" t="n">
        <f aca="true">INDIRECT($A17&amp;"!$AD$62")</f>
        <v>0</v>
      </c>
      <c r="GN17" s="564" t="n">
        <f aca="true">INDIRECT($A17&amp;"!$AL$62")</f>
        <v>0</v>
      </c>
      <c r="GO17" s="564" t="n">
        <f aca="true">INDIRECT($A17&amp;"!$AD$63")</f>
        <v>0</v>
      </c>
      <c r="GP17" s="564" t="n">
        <f aca="true">INDIRECT($A17&amp;"!$AL$63")</f>
        <v>0</v>
      </c>
      <c r="GQ17" s="564" t="n">
        <f aca="true">INDIRECT($A17&amp;"!$AM$59")</f>
        <v>0</v>
      </c>
      <c r="GR17" s="564" t="n">
        <f aca="true">INDIRECT($A17&amp;"!$AT$59")</f>
        <v>0</v>
      </c>
      <c r="GS17" s="564" t="n">
        <f aca="true">INDIRECT($A17&amp;"!$AM$60")</f>
        <v>0</v>
      </c>
      <c r="GT17" s="564" t="n">
        <f aca="true">INDIRECT($A17&amp;"!$AT$60")</f>
        <v>0</v>
      </c>
      <c r="GU17" s="564" t="n">
        <f aca="true">INDIRECT($A17&amp;"!$AM$61")</f>
        <v>0</v>
      </c>
      <c r="GV17" s="564" t="n">
        <f aca="true">INDIRECT($A17&amp;"!$AT$61")</f>
        <v>0</v>
      </c>
      <c r="GW17" s="564" t="n">
        <f aca="true">INDIRECT($A17&amp;"!$AM$62")</f>
        <v>0</v>
      </c>
      <c r="GX17" s="564" t="n">
        <f aca="true">INDIRECT($A17&amp;"!$AT$62")</f>
        <v>0</v>
      </c>
      <c r="GY17" s="564" t="str">
        <f aca="true">INDIRECT($A17&amp;"!$AM$63")</f>
        <v>ウエットストリーク</v>
      </c>
      <c r="GZ17" s="564" t="n">
        <f aca="true">INDIRECT($A17&amp;"!$AT$63")</f>
        <v>1</v>
      </c>
      <c r="HA17" s="564"/>
      <c r="HB17" s="564" t="str">
        <f aca="true">INDIRECT($A17&amp;"!$AF$5")</f>
        <v>虫</v>
      </c>
      <c r="HC17" s="564" t="n">
        <f aca="true">INDIRECT($A17&amp;"!$AJ$5")</f>
        <v>3</v>
      </c>
      <c r="HD17" s="564" t="str">
        <f aca="true">INDIRECT($A17&amp;"!$AF$6")</f>
        <v>P</v>
      </c>
      <c r="HE17" s="564" t="n">
        <f aca="true">INDIRECT($A17&amp;"!$AJ$6")</f>
        <v>2</v>
      </c>
      <c r="HF17" s="564" t="str">
        <f aca="true">INDIRECT($A17&amp;"!$AF$7")</f>
        <v>汚れ</v>
      </c>
      <c r="HG17" s="564" t="n">
        <f aca="true">INDIRECT($A17&amp;"!$AJ$7")</f>
        <v>2</v>
      </c>
      <c r="HH17" s="564" t="str">
        <f aca="true">INDIRECT($A17&amp;"!$AF$8")</f>
        <v>シワ、マーカー飛散</v>
      </c>
      <c r="HI17" s="564" t="n">
        <f aca="true">INDIRECT($A17&amp;"!$AJ$8")</f>
        <v>2</v>
      </c>
      <c r="HJ17" s="564" t="n">
        <f aca="true">INDIRECT($A17&amp;"!$AF$10")</f>
        <v>0</v>
      </c>
      <c r="HK17" s="564" t="n">
        <f aca="true">INDIRECT($A17&amp;"!$AJ$10")</f>
        <v>0</v>
      </c>
      <c r="HL17" s="564" t="n">
        <f aca="true">INDIRECT($A17&amp;"!$AF$11")</f>
        <v>0</v>
      </c>
      <c r="HM17" s="564" t="n">
        <f aca="true">INDIRECT($A17&amp;"!$AJ$11")</f>
        <v>0</v>
      </c>
      <c r="HN17" s="564" t="n">
        <f aca="true">INDIRECT($A17&amp;"!$AF$12")</f>
        <v>0</v>
      </c>
      <c r="HO17" s="564" t="n">
        <f aca="true">INDIRECT($A17&amp;"!$AJ$12")</f>
        <v>0</v>
      </c>
      <c r="HP17" s="564" t="n">
        <f aca="true">INDIRECT($A17&amp;"!$AF$13")</f>
        <v>0</v>
      </c>
      <c r="HQ17" s="564" t="n">
        <f aca="true">INDIRECT($A17&amp;"!$AJ$13")</f>
        <v>0</v>
      </c>
      <c r="HR17" s="564"/>
      <c r="HS17" s="564" t="n">
        <f aca="true">INDIRECT($A17&amp;"!$CO$60")</f>
        <v>0</v>
      </c>
      <c r="HT17" s="207" t="n">
        <f aca="true">INDIRECT($A17&amp;"!$CO$62")</f>
        <v>0</v>
      </c>
      <c r="HU17" s="207" t="n">
        <f aca="true">INDIRECT($A17&amp;"!$CY$60")</f>
        <v>2</v>
      </c>
      <c r="HV17" s="207" t="n">
        <f aca="true">INDIRECT($A17&amp;"!$CY$62")</f>
        <v>1</v>
      </c>
      <c r="HX17" s="565" t="n">
        <f aca="true">INDIRECT($A17&amp;"!$P$14")</f>
        <v>5494</v>
      </c>
      <c r="HY17" s="566" t="n">
        <f aca="true">INDIRECT($A17&amp;"!$AF$14")</f>
        <v>0</v>
      </c>
      <c r="HZ17" s="550" t="n">
        <f aca="true">INDIRECT($A17&amp;"!$AL$16")</f>
        <v>134.3</v>
      </c>
      <c r="IA17" s="564" t="n">
        <f aca="false">IA16+HZ17</f>
        <v>2534.7</v>
      </c>
      <c r="IB17" s="550" t="n">
        <f aca="true">INDIRECT($A17&amp;"!$AL$18")</f>
        <v>250.436</v>
      </c>
      <c r="IC17" s="207" t="n">
        <f aca="false">IC16+IB17</f>
        <v>1885.112</v>
      </c>
      <c r="ID17" s="434" t="n">
        <f aca="false">AL17</f>
        <v>54.03</v>
      </c>
      <c r="IE17" s="567"/>
      <c r="IF17" s="568" t="n">
        <f aca="true">INDIRECT($A17&amp;"!$BF$36")</f>
        <v>14</v>
      </c>
      <c r="IG17" s="268" t="n">
        <f aca="true">INDIRECT($A17&amp;"!$BN$40")</f>
        <v>0</v>
      </c>
      <c r="IH17" s="568" t="n">
        <f aca="true">INDIRECT($A17&amp;"!$BF$42")</f>
        <v>0</v>
      </c>
      <c r="II17" s="268" t="n">
        <f aca="true">INDIRECT($A17&amp;"!$BV$40")</f>
        <v>110</v>
      </c>
      <c r="IJ17" s="568" t="n">
        <f aca="true">INDIRECT($A17&amp;"!$BF$45")</f>
        <v>14</v>
      </c>
      <c r="IK17" s="268" t="n">
        <f aca="true">INDIRECT($A17&amp;"!$CD$40")</f>
        <v>110</v>
      </c>
      <c r="IL17" s="567"/>
      <c r="IM17" s="207" t="n">
        <f aca="true">INDIRECT($A17&amp;"!$CK$50")</f>
        <v>8</v>
      </c>
      <c r="IN17" s="556" t="n">
        <v>0</v>
      </c>
      <c r="IO17" s="556" t="n">
        <v>0</v>
      </c>
      <c r="IP17" s="569" t="n">
        <f aca="true">INDIRECT($A17&amp;"!$CF$29")</f>
        <v>44.008</v>
      </c>
      <c r="IQ17" s="564" t="n">
        <f aca="false">IQ16+IP17</f>
        <v>44.008</v>
      </c>
      <c r="IR17" s="569" t="n">
        <f aca="true">INDIRECT($A17&amp;"!$CF$31")</f>
        <v>0</v>
      </c>
      <c r="IS17" s="207" t="n">
        <f aca="false">IS16+IR17</f>
        <v>0</v>
      </c>
      <c r="IT17" s="564" t="n">
        <f aca="true">INDIRECT($A17&amp;"!$W$49")</f>
        <v>0</v>
      </c>
      <c r="IU17" s="564" t="n">
        <f aca="false">IU16+IT17</f>
        <v>0</v>
      </c>
      <c r="IV17" s="207" t="n">
        <f aca="true">INDIRECT($A17&amp;"!$W$50")</f>
        <v>0</v>
      </c>
      <c r="IW17" s="207" t="n">
        <f aca="false">IW16+IV17</f>
        <v>0</v>
      </c>
    </row>
    <row r="18" customFormat="false" ht="18.75" hidden="false" customHeight="false" outlineLevel="0" collapsed="false">
      <c r="A18" s="546" t="s">
        <v>1362</v>
      </c>
      <c r="B18" s="207" t="n">
        <v>12</v>
      </c>
      <c r="C18" s="570" t="n">
        <f aca="true">INDIRECT($A18&amp;"!$D$4")</f>
        <v>251.54</v>
      </c>
      <c r="D18" s="207" t="n">
        <f aca="false">C18+D17</f>
        <v>2408.782</v>
      </c>
      <c r="E18" s="434" t="n">
        <f aca="true">INDIRECT($A18&amp;"!$D$9")</f>
        <v>277.04</v>
      </c>
      <c r="F18" s="207" t="n">
        <f aca="false">E18+F17</f>
        <v>2539.61</v>
      </c>
      <c r="G18" s="507" t="n">
        <f aca="false">C18+E18</f>
        <v>528.58</v>
      </c>
      <c r="H18" s="551" t="n">
        <f aca="true">INDIRECT($A18&amp;"!$K$13")</f>
        <v>20</v>
      </c>
      <c r="I18" s="508" t="n">
        <f aca="false">H18*19</f>
        <v>380</v>
      </c>
      <c r="J18" s="552" t="n">
        <f aca="true">INDIRECT($A18&amp;"!$F$23")</f>
        <v>48.2</v>
      </c>
      <c r="K18" s="207" t="n">
        <f aca="false">J18+K17</f>
        <v>505.6</v>
      </c>
      <c r="L18" s="552" t="n">
        <f aca="true">INDIRECT($A18&amp;"!$F$29")</f>
        <v>90.3</v>
      </c>
      <c r="M18" s="207" t="n">
        <f aca="false">L18+M17</f>
        <v>893.1</v>
      </c>
      <c r="N18" s="552" t="n">
        <f aca="true">INDIRECT($A18&amp;"!$F$35")</f>
        <v>48.9</v>
      </c>
      <c r="O18" s="207" t="n">
        <f aca="false">N18+O17</f>
        <v>527.8</v>
      </c>
      <c r="P18" s="507" t="n">
        <f aca="false">J18+L18+N18</f>
        <v>187.4</v>
      </c>
      <c r="Q18" s="507" t="n">
        <f aca="true">INDIRECT($A18&amp;"!$L$24")</f>
        <v>0</v>
      </c>
      <c r="R18" s="507" t="n">
        <f aca="true">INDIRECT($A18&amp;"!$L$30")</f>
        <v>184</v>
      </c>
      <c r="S18" s="507" t="n">
        <f aca="true">INDIRECT($A18&amp;"!$L$36")</f>
        <v>0</v>
      </c>
      <c r="T18" s="507" t="n">
        <f aca="false">Q18+R18</f>
        <v>184</v>
      </c>
      <c r="U18" s="508" t="n">
        <f aca="false">T18*1.3</f>
        <v>239.2</v>
      </c>
      <c r="V18" s="207" t="n">
        <f aca="true">INDIRECT($A18&amp;"!$U$49")</f>
        <v>5018</v>
      </c>
      <c r="W18" s="207" t="n">
        <f aca="false">V18+W17</f>
        <v>42059</v>
      </c>
      <c r="X18" s="207" t="n">
        <f aca="true">INDIRECT($A18&amp;"!$U$50")</f>
        <v>2836</v>
      </c>
      <c r="Y18" s="207" t="n">
        <f aca="false">X18+Y17</f>
        <v>41630</v>
      </c>
      <c r="Z18" s="507" t="n">
        <f aca="false">V18+X18</f>
        <v>7854</v>
      </c>
      <c r="AA18" s="553" t="n">
        <f aca="true">INDIRECT($A18&amp;"!$U$43")</f>
        <v>92</v>
      </c>
      <c r="AB18" s="498" t="n">
        <f aca="true">INDIRECT($A18&amp;"!$V$49")</f>
        <v>0</v>
      </c>
      <c r="AC18" s="554" t="n">
        <f aca="true">INDIRECT($A18&amp;"!$AX$22")</f>
        <v>41.376</v>
      </c>
      <c r="AD18" s="207" t="n">
        <f aca="false">AD17+AC18</f>
        <v>85.384</v>
      </c>
      <c r="AG18" s="507"/>
      <c r="AH18" s="551" t="n">
        <f aca="true">INDIRECT($A18&amp;"!$BE$26")</f>
        <v>13</v>
      </c>
      <c r="AI18" s="507"/>
      <c r="AJ18" s="507"/>
      <c r="AK18" s="508" t="n">
        <f aca="false">AH18*9</f>
        <v>117</v>
      </c>
      <c r="AL18" s="434" t="n">
        <f aca="true">INDIRECT($A18&amp;"!$AZ$35")</f>
        <v>118.788</v>
      </c>
      <c r="AM18" s="207" t="n">
        <f aca="false">AL18+AM17</f>
        <v>215.797</v>
      </c>
      <c r="AN18" s="434" t="n">
        <f aca="true">INDIRECT($A18&amp;"!$AZ$41")</f>
        <v>0</v>
      </c>
      <c r="AO18" s="207" t="n">
        <f aca="false">AN18+AO17</f>
        <v>0</v>
      </c>
      <c r="AP18" s="507" t="n">
        <f aca="false">AL18+AN18</f>
        <v>118.788</v>
      </c>
      <c r="AQ18" s="507" t="n">
        <f aca="true">INDIRECT($A18&amp;"!$BF$36")</f>
        <v>40</v>
      </c>
      <c r="AR18" s="508" t="n">
        <f aca="false">AQ18*7</f>
        <v>280</v>
      </c>
      <c r="AS18" s="555" t="n">
        <f aca="true">INDIRECT($A18&amp;"!$AV$54")</f>
        <v>1737</v>
      </c>
      <c r="AT18" s="555" t="n">
        <f aca="false">AT17+AS18</f>
        <v>3483</v>
      </c>
      <c r="AU18" s="555" t="n">
        <f aca="true">INDIRECT($A18&amp;"!$BO$52")</f>
        <v>0</v>
      </c>
      <c r="AV18" s="555" t="n">
        <f aca="true">INDIRECT($A18&amp;"!$BS$52")</f>
        <v>4</v>
      </c>
      <c r="AW18" s="555" t="n">
        <f aca="true">INDIRECT($A18&amp;"!$BV$52")</f>
        <v>4</v>
      </c>
      <c r="AX18" s="555" t="n">
        <f aca="true">INDIRECT($A18&amp;"!$BY$52")</f>
        <v>3</v>
      </c>
      <c r="AY18" s="556" t="n">
        <f aca="true">INDIRECT($A18&amp;"!$CB$52")</f>
        <v>0.152777777777778</v>
      </c>
      <c r="AZ18" s="556" t="n">
        <f aca="true">INDIRECT($A18&amp;"!$CE$52")</f>
        <v>0.291666666666667</v>
      </c>
      <c r="BA18" s="504" t="n">
        <f aca="true">INDIRECT($A18&amp;"!$AV$57")</f>
        <v>0</v>
      </c>
      <c r="BB18" s="504" t="n">
        <f aca="false">BB17+BA18</f>
        <v>466</v>
      </c>
      <c r="BC18" s="555" t="n">
        <f aca="true">INDIRECT($A18&amp;"!$BS$55")</f>
        <v>0</v>
      </c>
      <c r="BD18" s="555" t="n">
        <f aca="true">INDIRECT($A18&amp;"!$BV$55")</f>
        <v>0</v>
      </c>
      <c r="BE18" s="555" t="n">
        <f aca="true">INDIRECT($A18&amp;"!$BY$55")</f>
        <v>0</v>
      </c>
      <c r="BF18" s="556" t="n">
        <f aca="true">INDIRECT($A18&amp;"!$CB$55")</f>
        <v>0</v>
      </c>
      <c r="BG18" s="556" t="n">
        <f aca="true">INDIRECT($A18&amp;"!$CE$55")</f>
        <v>0.291666666666667</v>
      </c>
      <c r="BH18" s="504"/>
      <c r="BI18" s="504"/>
      <c r="BJ18" s="504"/>
      <c r="BK18" s="504"/>
      <c r="BL18" s="504"/>
      <c r="BM18" s="504"/>
      <c r="BN18" s="504"/>
      <c r="BO18" s="504"/>
      <c r="BP18" s="504"/>
      <c r="BQ18" s="504"/>
      <c r="BR18" s="507" t="n">
        <f aca="false">AS18+BA18</f>
        <v>1737</v>
      </c>
      <c r="BS18" s="434" t="n">
        <f aca="true">INDIRECT($A18&amp;"!$BD$17")</f>
        <v>47</v>
      </c>
      <c r="BT18" s="207" t="n">
        <f aca="false">BS18+BT17</f>
        <v>85</v>
      </c>
      <c r="BU18" s="557" t="n">
        <f aca="true">INDIRECT($A18&amp;"!$BD$8")</f>
        <v>720</v>
      </c>
      <c r="BV18" s="207" t="n">
        <f aca="false">BU18+BV17</f>
        <v>4623</v>
      </c>
      <c r="BW18" s="515" t="e">
        <f aca="true">INDIRECT($A18&amp;"!$BD$1１")</f>
        <v>#REF!</v>
      </c>
      <c r="BX18" s="207" t="e">
        <f aca="false">BW18+BX17</f>
        <v>#REF!</v>
      </c>
      <c r="BY18" s="514" t="e">
        <f aca="true">INDIRECT($A18&amp;"!$BD$1４")</f>
        <v>#REF!</v>
      </c>
      <c r="BZ18" s="498" t="e">
        <f aca="false">BY18+BZ17</f>
        <v>#REF!</v>
      </c>
      <c r="CA18" s="553" t="n">
        <f aca="true">INDIRECT($A18&amp;"!$BN$72")</f>
        <v>192</v>
      </c>
      <c r="CB18" s="558" t="n">
        <f aca="true">INDIRECT($A18&amp;"!$AV$65")</f>
        <v>2</v>
      </c>
      <c r="CC18" s="551" t="n">
        <f aca="true">INDIRECT($A18&amp;"!$AZ$65")</f>
        <v>257</v>
      </c>
      <c r="CD18" s="558" t="n">
        <f aca="true">INDIRECT($A18&amp;"!$BD$65")</f>
        <v>0.778210116731518</v>
      </c>
      <c r="CE18" s="558" t="n">
        <f aca="true">INDIRECT($A18&amp;"!$B$58")</f>
        <v>12</v>
      </c>
      <c r="CF18" s="551" t="n">
        <f aca="true">INDIRECT($A18&amp;"!$F$58")</f>
        <v>285</v>
      </c>
      <c r="CG18" s="558" t="n">
        <f aca="true">INDIRECT($A18&amp;"!$J$58")</f>
        <v>4.21052631578947</v>
      </c>
      <c r="CH18" s="507" t="n">
        <f aca="true">INDIRECT($A18&amp;"!$T$65")</f>
        <v>156</v>
      </c>
      <c r="CI18" s="507" t="n">
        <f aca="false">CA18+CH18</f>
        <v>348</v>
      </c>
      <c r="CJ18" s="559" t="n">
        <f aca="true">INDIRECT($A18&amp;"!$BA$72")</f>
        <v>0</v>
      </c>
      <c r="CK18" s="207" t="n">
        <f aca="false">CJ18+CK17</f>
        <v>0</v>
      </c>
      <c r="CL18" s="207" t="n">
        <f aca="true">INDIRECT($A18&amp;"!$G$65")</f>
        <v>6</v>
      </c>
      <c r="CM18" s="207" t="n">
        <f aca="false">CL18+CM17</f>
        <v>67</v>
      </c>
      <c r="CN18" s="559" t="n">
        <f aca="true">INDIRECT($A18&amp;"!$BA$73")</f>
        <v>0</v>
      </c>
      <c r="CO18" s="207" t="n">
        <f aca="false">CN18+CO17</f>
        <v>0</v>
      </c>
      <c r="CP18" s="207" t="n">
        <f aca="true">INDIRECT($A18&amp;"!$G$67")</f>
        <v>0</v>
      </c>
      <c r="CQ18" s="498" t="n">
        <f aca="false">CP18+CQ17</f>
        <v>0</v>
      </c>
      <c r="CR18" s="560" t="n">
        <f aca="true">IF(ISNUMBER(INDIRECT($A18&amp;"!$T$41")),(INDIRECT($A18&amp;"!$T$41"))," ")</f>
        <v>19200</v>
      </c>
      <c r="CS18" s="560" t="n">
        <f aca="true">IF(ISNUMBER(INDIRECT($A18&amp;"!$BA$27")),(INDIRECT($A18&amp;"!$BA$27"))," ")</f>
        <v>754</v>
      </c>
      <c r="CT18" s="516" t="str">
        <f aca="true">IF(ISNUMBER(INDIRECT($A18&amp;"!$BＱ$27")),(INDIRECT($A18&amp;"!$BＱ$27"))," ")</f>
        <v> </v>
      </c>
      <c r="CU18" s="561" t="n">
        <f aca="true">IF(ISNUMBER(INDIRECT($A18&amp;"!$P$14")),(INDIRECT($A18&amp;"!$P$14"))," ")</f>
        <v>17446</v>
      </c>
      <c r="CV18" s="562" t="n">
        <f aca="true">IF(ISNUMBER(INDIRECT($A18&amp;"!$AF$14")),(INDIRECT($A18&amp;"!$AF$14"))," ")</f>
        <v>0</v>
      </c>
      <c r="CW18" s="560" t="n">
        <f aca="true">IF(ISNUMBER(INDIRECT($A18&amp;"!$BK$47")),(INDIRECT($A18&amp;"!$BK$47"))," ")</f>
        <v>0</v>
      </c>
      <c r="CX18" s="560" t="n">
        <f aca="true">IF(ISNUMBER(INDIRECT($A18&amp;"!$BX$47")),(INDIRECT($A18&amp;"!$BX$47"))," ")</f>
        <v>0</v>
      </c>
      <c r="CY18" s="562" t="n">
        <f aca="true">IF(ISNUMBER(INDIRECT($A18&amp;"!$CL$47")),(INDIRECT($A18&amp;"!$CL$47"))," ")</f>
        <v>0</v>
      </c>
      <c r="CZ18" s="560" t="n">
        <f aca="true">IF(ISNUMBER(INDIRECT($A18&amp;"!$AD$41")),(INDIRECT($A18&amp;"!$AD$41"))," ")</f>
        <v>0</v>
      </c>
      <c r="DA18" s="516" t="n">
        <f aca="true">IF(ISNUMBER(INDIRECT($A18&amp;"!$AN$43")),(INDIRECT($A18&amp;"!$AN$43"))," ")</f>
        <v>0</v>
      </c>
      <c r="DB18" s="516" t="str">
        <f aca="true">IF(ISNUMBER(INDIRECT($A18&amp;"!$BW$74")),(INDIRECT($A18&amp;"!$BW$74"))," ")</f>
        <v> </v>
      </c>
      <c r="DC18" s="516" t="str">
        <f aca="false">IF(ISNUMBER(DB18),DB18*700," ")</f>
        <v> </v>
      </c>
      <c r="DD18" s="560" t="n">
        <f aca="true">IF(ISNUMBER(INDIRECT($A18&amp;"!$BS$72")),(INDIRECT($A18&amp;"!$BS$72"))," ")</f>
        <v>0</v>
      </c>
      <c r="DE18" s="516" t="n">
        <f aca="false">IF(ISNUMBER(DD18),DD18*$DE$2," ")</f>
        <v>0</v>
      </c>
      <c r="DF18" s="563" t="n">
        <f aca="true">IF(ISNUMBER(INDIRECT($A18&amp;"!$Y$65")),(INDIRECT($A18&amp;"!$Y$65"))," ")</f>
        <v>7</v>
      </c>
      <c r="DG18" s="516" t="n">
        <f aca="false">IF(ISNUMBER(DF18),DF18*DG$2," ")</f>
        <v>4200</v>
      </c>
      <c r="DH18" s="516" t="str">
        <f aca="true">IF(ISNUMBER(INDIRECT($A18&amp;"!$AC$65")),(INDIRECT($A18&amp;"!$AC$68"))," ")</f>
        <v> </v>
      </c>
      <c r="DI18" s="516" t="str">
        <f aca="false">IF(ISNUMBER(DH18),DH18*500," ")</f>
        <v> </v>
      </c>
      <c r="DJ18" s="516" t="n">
        <f aca="false">SUM(DG18,DI18)</f>
        <v>4200</v>
      </c>
      <c r="DK18" s="516" t="n">
        <f aca="true">IF(ISNUMBER(INDIRECT($A18&amp;"!$BR$17")),(INDIRECT($A18&amp;"!$BR$17"))," ")</f>
        <v>0</v>
      </c>
      <c r="DL18" s="516" t="n">
        <f aca="true">IF(ISNUMBER(INDIRECT($A18&amp;"!$BR$8")),(INDIRECT($A18&amp;"!$BR$8"))," ")</f>
        <v>0</v>
      </c>
      <c r="DM18" s="516" t="n">
        <f aca="true">IF(ISNUMBER(INDIRECT($A18&amp;"!$BR$11")),(INDIRECT($A18&amp;"!$BR$11"))," ")</f>
        <v>0</v>
      </c>
      <c r="DN18" s="516" t="n">
        <f aca="true">IF(ISNUMBER(INDIRECT($A18&amp;"!$BR$14")),(INDIRECT($A18&amp;"!$BR$14"))," ")</f>
        <v>0</v>
      </c>
      <c r="DO18" s="516" t="n">
        <f aca="false">SUM(CS18:DA18)+SUM(DC18,DE18,DG18,DI18)+SUM(DK18:DN18)+BQ18</f>
        <v>22400</v>
      </c>
      <c r="DP18" s="516" t="e">
        <f aca="false">CV18+CY18+CT18</f>
        <v>#VALUE!</v>
      </c>
      <c r="DQ18" s="516" t="e">
        <f aca="false">DO18-DP18</f>
        <v>#VALUE!</v>
      </c>
      <c r="DS18" s="550" t="n">
        <f aca="true">INDIRECT($A18&amp;"!$AV$65")</f>
        <v>2</v>
      </c>
      <c r="DT18" s="548" t="n">
        <f aca="true">INDIRECT($A18&amp;"!$AZ$65")</f>
        <v>257</v>
      </c>
      <c r="DU18" s="550" t="n">
        <f aca="true">INDIRECT($A18&amp;"!$BD$65")</f>
        <v>0.778210116731518</v>
      </c>
      <c r="DV18" s="564" t="str">
        <f aca="true">INDIRECT($A18&amp;"!$BH$66")</f>
        <v>不揃い</v>
      </c>
      <c r="DW18" s="564" t="n">
        <f aca="true">INDIRECT($A18&amp;"!$BO$66")</f>
        <v>2</v>
      </c>
      <c r="DX18" s="564" t="n">
        <f aca="true">INDIRECT($A18&amp;"!$BH$67")</f>
        <v>0</v>
      </c>
      <c r="DY18" s="564" t="n">
        <f aca="true">INDIRECT($A18&amp;"!$BO$67")</f>
        <v>0</v>
      </c>
      <c r="DZ18" s="564" t="n">
        <f aca="true">INDIRECT($A18&amp;"!$BH$68")</f>
        <v>0</v>
      </c>
      <c r="EA18" s="564" t="n">
        <f aca="true">INDIRECT($A18&amp;"!$BO$68")</f>
        <v>0</v>
      </c>
      <c r="EB18" s="564" t="n">
        <f aca="true">INDIRECT($A18&amp;"!$BH$69")</f>
        <v>0</v>
      </c>
      <c r="EC18" s="564" t="n">
        <f aca="true">INDIRECT($A18&amp;"!$BO$69")</f>
        <v>0</v>
      </c>
      <c r="ED18" s="564" t="n">
        <f aca="true">INDIRECT($A18&amp;"!$BH$70")</f>
        <v>0</v>
      </c>
      <c r="EE18" s="564" t="n">
        <f aca="true">INDIRECT($A18&amp;"!$BO$70")</f>
        <v>0</v>
      </c>
      <c r="EF18" s="564" t="n">
        <f aca="true">INDIRECT($A18&amp;"!$BP$66")</f>
        <v>0</v>
      </c>
      <c r="EG18" s="564" t="n">
        <f aca="true">INDIRECT($A18&amp;"!$BW$66")</f>
        <v>0</v>
      </c>
      <c r="EH18" s="564" t="n">
        <f aca="true">INDIRECT($A18&amp;"!$BP$67")</f>
        <v>0</v>
      </c>
      <c r="EI18" s="564" t="n">
        <f aca="true">INDIRECT($A18&amp;"!$BW$67")</f>
        <v>0</v>
      </c>
      <c r="EJ18" s="564" t="n">
        <f aca="true">INDIRECT($A18&amp;"!$BP$68")</f>
        <v>0</v>
      </c>
      <c r="EK18" s="564" t="n">
        <f aca="true">INDIRECT($A18&amp;"!$BW$68")</f>
        <v>0</v>
      </c>
      <c r="EL18" s="564" t="n">
        <f aca="true">INDIRECT($A18&amp;"!$BP$69")</f>
        <v>0</v>
      </c>
      <c r="EM18" s="564" t="n">
        <f aca="true">INDIRECT($A18&amp;"!$BW$69")</f>
        <v>0</v>
      </c>
      <c r="EN18" s="564" t="n">
        <f aca="true">INDIRECT($A18&amp;"!$BP$70")</f>
        <v>0</v>
      </c>
      <c r="EO18" s="564" t="n">
        <f aca="true">INDIRECT($A18&amp;"!$BW$70")</f>
        <v>0</v>
      </c>
      <c r="EP18" s="564" t="n">
        <f aca="true">INDIRECT($A18&amp;"!$BX$66")</f>
        <v>0</v>
      </c>
      <c r="EQ18" s="564" t="n">
        <f aca="true">INDIRECT($A18&amp;"!$CF$66")</f>
        <v>0</v>
      </c>
      <c r="ER18" s="564" t="n">
        <f aca="true">INDIRECT($A18&amp;"!$BX$67")</f>
        <v>0</v>
      </c>
      <c r="ES18" s="564" t="n">
        <f aca="true">INDIRECT($A18&amp;"!$CF$67")</f>
        <v>0</v>
      </c>
      <c r="ET18" s="564" t="n">
        <f aca="true">INDIRECT($A18&amp;"!$BX$68")</f>
        <v>0</v>
      </c>
      <c r="EU18" s="564" t="n">
        <f aca="true">INDIRECT($A18&amp;"!$CF$68")</f>
        <v>0</v>
      </c>
      <c r="EV18" s="564" t="n">
        <f aca="true">INDIRECT($A18&amp;"!$BX$69")</f>
        <v>0</v>
      </c>
      <c r="EW18" s="564" t="n">
        <f aca="true">INDIRECT($A18&amp;"!$CF$69")</f>
        <v>0</v>
      </c>
      <c r="EX18" s="564" t="n">
        <f aca="true">INDIRECT($A18&amp;"!$BX$70")</f>
        <v>0</v>
      </c>
      <c r="EY18" s="564" t="n">
        <f aca="true">INDIRECT($A18&amp;"!$CF$70")</f>
        <v>0</v>
      </c>
      <c r="EZ18" s="564" t="n">
        <f aca="true">INDIRECT($A18&amp;"!$CG$66")</f>
        <v>0</v>
      </c>
      <c r="FA18" s="564" t="n">
        <f aca="true">INDIRECT($A18&amp;"!$CN$66")</f>
        <v>0</v>
      </c>
      <c r="FB18" s="564" t="n">
        <f aca="true">INDIRECT($A18&amp;"!$CG$67")</f>
        <v>0</v>
      </c>
      <c r="FC18" s="564" t="n">
        <f aca="true">INDIRECT($A18&amp;"!$CN$67")</f>
        <v>0</v>
      </c>
      <c r="FD18" s="564" t="n">
        <f aca="true">INDIRECT($A18&amp;"!$CG$68")</f>
        <v>0</v>
      </c>
      <c r="FE18" s="564" t="n">
        <f aca="true">INDIRECT($A18&amp;"!$CN$68")</f>
        <v>0</v>
      </c>
      <c r="FF18" s="564" t="n">
        <f aca="true">INDIRECT($A18&amp;"!$CG$69")</f>
        <v>0</v>
      </c>
      <c r="FG18" s="564" t="n">
        <f aca="true">INDIRECT($A18&amp;"!$CN$69")</f>
        <v>0</v>
      </c>
      <c r="FH18" s="564" t="n">
        <f aca="true">INDIRECT($A18&amp;"!$CG$70")</f>
        <v>0</v>
      </c>
      <c r="FI18" s="564" t="n">
        <f aca="true">INDIRECT($A18&amp;"!$CN$70")</f>
        <v>0</v>
      </c>
      <c r="FJ18" s="550" t="n">
        <f aca="true">INDIRECT($A18&amp;"!$B$58")</f>
        <v>12</v>
      </c>
      <c r="FK18" s="548" t="n">
        <f aca="true">INDIRECT($A18&amp;"!$F$58")</f>
        <v>285</v>
      </c>
      <c r="FL18" s="550" t="n">
        <f aca="true">INDIRECT($A18&amp;"!$J$58")</f>
        <v>4.21052631578947</v>
      </c>
      <c r="FM18" s="564" t="str">
        <f aca="true">INDIRECT($A18&amp;"!$N$59")</f>
        <v>不揃い</v>
      </c>
      <c r="FN18" s="564" t="n">
        <f aca="true">INDIRECT($A18&amp;"!$U$59")</f>
        <v>4</v>
      </c>
      <c r="FO18" s="564" t="str">
        <f aca="true">INDIRECT($A18&amp;"!$N$60")</f>
        <v>カウンタ不良</v>
      </c>
      <c r="FP18" s="564" t="n">
        <f aca="true">INDIRECT($A18&amp;"!$U$60")</f>
        <v>2</v>
      </c>
      <c r="FQ18" s="564" t="str">
        <f aca="true">INDIRECT($A18&amp;"!$N$61")</f>
        <v>当り傷</v>
      </c>
      <c r="FR18" s="564" t="n">
        <f aca="true">INDIRECT($A18&amp;"!$U$61")</f>
        <v>1</v>
      </c>
      <c r="FS18" s="564" t="n">
        <f aca="true">INDIRECT($A18&amp;"!$N$62")</f>
        <v>0</v>
      </c>
      <c r="FT18" s="564" t="n">
        <f aca="true">INDIRECT($A18&amp;"!$U$62")</f>
        <v>0</v>
      </c>
      <c r="FU18" s="564" t="n">
        <f aca="true">INDIRECT($A18&amp;"!$N$63")</f>
        <v>0</v>
      </c>
      <c r="FV18" s="564" t="n">
        <f aca="true">INDIRECT($A18&amp;"!$U$63")</f>
        <v>0</v>
      </c>
      <c r="FW18" s="564" t="e">
        <f aca="true">INDIRECT($A18&amp;"!$V$59 ")</f>
        <v>#REF!</v>
      </c>
      <c r="FX18" s="564" t="n">
        <f aca="true">INDIRECT($A18&amp;"!$AC$59")</f>
        <v>0</v>
      </c>
      <c r="FY18" s="564" t="e">
        <f aca="true">INDIRECT($A18&amp;"!$V$60 ")</f>
        <v>#REF!</v>
      </c>
      <c r="FZ18" s="564" t="n">
        <f aca="true">INDIRECT($A18&amp;"!$AC$60")</f>
        <v>0</v>
      </c>
      <c r="GA18" s="564" t="e">
        <f aca="true">INDIRECT($A18&amp;"!$V$61 ")</f>
        <v>#REF!</v>
      </c>
      <c r="GB18" s="564" t="n">
        <f aca="true">INDIRECT($A18&amp;"!$AC$61")</f>
        <v>0</v>
      </c>
      <c r="GC18" s="564" t="e">
        <f aca="true">INDIRECT($A18&amp;"!$V$62 ")</f>
        <v>#REF!</v>
      </c>
      <c r="GD18" s="564" t="n">
        <f aca="true">INDIRECT($A18&amp;"!$AC$62")</f>
        <v>0</v>
      </c>
      <c r="GE18" s="564" t="n">
        <f aca="true">INDIRECT($A18&amp;"!$V$63")</f>
        <v>0</v>
      </c>
      <c r="GF18" s="564" t="n">
        <f aca="true">INDIRECT($A18&amp;"!$AC$63")</f>
        <v>0</v>
      </c>
      <c r="GG18" s="564" t="str">
        <f aca="true">INDIRECT($A18&amp;"!$AD$59")</f>
        <v>伸び</v>
      </c>
      <c r="GH18" s="564" t="n">
        <f aca="true">INDIRECT($A18&amp;"!$AL$59")</f>
        <v>5</v>
      </c>
      <c r="GI18" s="564" t="n">
        <f aca="true">INDIRECT($A18&amp;"!$AD$60")</f>
        <v>0</v>
      </c>
      <c r="GJ18" s="564" t="n">
        <f aca="true">INDIRECT($A18&amp;"!$AL$60")</f>
        <v>0</v>
      </c>
      <c r="GK18" s="564" t="n">
        <f aca="true">INDIRECT($A18&amp;"!$AD$61")</f>
        <v>0</v>
      </c>
      <c r="GL18" s="564" t="n">
        <f aca="true">INDIRECT($A18&amp;"!$AL$61")</f>
        <v>0</v>
      </c>
      <c r="GM18" s="564" t="n">
        <f aca="true">INDIRECT($A18&amp;"!$AD$62")</f>
        <v>0</v>
      </c>
      <c r="GN18" s="564" t="n">
        <f aca="true">INDIRECT($A18&amp;"!$AL$62")</f>
        <v>0</v>
      </c>
      <c r="GO18" s="564" t="n">
        <f aca="true">INDIRECT($A18&amp;"!$AD$63")</f>
        <v>0</v>
      </c>
      <c r="GP18" s="564" t="n">
        <f aca="true">INDIRECT($A18&amp;"!$AL$63")</f>
        <v>0</v>
      </c>
      <c r="GQ18" s="564" t="n">
        <f aca="true">INDIRECT($A18&amp;"!$AM$59")</f>
        <v>0</v>
      </c>
      <c r="GR18" s="564" t="n">
        <f aca="true">INDIRECT($A18&amp;"!$AT$59")</f>
        <v>0</v>
      </c>
      <c r="GS18" s="564" t="n">
        <f aca="true">INDIRECT($A18&amp;"!$AM$60")</f>
        <v>0</v>
      </c>
      <c r="GT18" s="564" t="n">
        <f aca="true">INDIRECT($A18&amp;"!$AT$60")</f>
        <v>0</v>
      </c>
      <c r="GU18" s="564" t="n">
        <f aca="true">INDIRECT($A18&amp;"!$AM$61")</f>
        <v>0</v>
      </c>
      <c r="GV18" s="564" t="n">
        <f aca="true">INDIRECT($A18&amp;"!$AT$61")</f>
        <v>0</v>
      </c>
      <c r="GW18" s="564" t="n">
        <f aca="true">INDIRECT($A18&amp;"!$AM$62")</f>
        <v>0</v>
      </c>
      <c r="GX18" s="564" t="n">
        <f aca="true">INDIRECT($A18&amp;"!$AT$62")</f>
        <v>0</v>
      </c>
      <c r="GY18" s="564" t="str">
        <f aca="true">INDIRECT($A18&amp;"!$AM$63")</f>
        <v>ウエットストリーク</v>
      </c>
      <c r="GZ18" s="564" t="n">
        <f aca="true">INDIRECT($A18&amp;"!$AT$63")</f>
        <v>0</v>
      </c>
      <c r="HA18" s="564"/>
      <c r="HB18" s="564" t="str">
        <f aca="true">INDIRECT($A18&amp;"!$AF$5")</f>
        <v>P</v>
      </c>
      <c r="HC18" s="564" t="n">
        <f aca="true">INDIRECT($A18&amp;"!$AJ$5")</f>
        <v>13</v>
      </c>
      <c r="HD18" s="564" t="str">
        <f aca="true">INDIRECT($A18&amp;"!$AF$6")</f>
        <v>虫</v>
      </c>
      <c r="HE18" s="564" t="n">
        <f aca="true">INDIRECT($A18&amp;"!$AJ$6")</f>
        <v>5</v>
      </c>
      <c r="HF18" s="564" t="str">
        <f aca="true">INDIRECT($A18&amp;"!$AF$7")</f>
        <v>汚れ</v>
      </c>
      <c r="HG18" s="564" t="n">
        <f aca="true">INDIRECT($A18&amp;"!$AJ$7")</f>
        <v>3</v>
      </c>
      <c r="HH18" s="564" t="str">
        <f aca="true">INDIRECT($A18&amp;"!$AF$8")</f>
        <v>シワ、黒スジ、他</v>
      </c>
      <c r="HI18" s="564" t="n">
        <f aca="true">INDIRECT($A18&amp;"!$AJ$8")</f>
        <v>9</v>
      </c>
      <c r="HJ18" s="564" t="n">
        <f aca="true">INDIRECT($A18&amp;"!$AF$10")</f>
        <v>0</v>
      </c>
      <c r="HK18" s="564" t="n">
        <f aca="true">INDIRECT($A18&amp;"!$AJ$10")</f>
        <v>0</v>
      </c>
      <c r="HL18" s="564" t="n">
        <f aca="true">INDIRECT($A18&amp;"!$AF$11")</f>
        <v>0</v>
      </c>
      <c r="HM18" s="564" t="n">
        <f aca="true">INDIRECT($A18&amp;"!$AJ$11")</f>
        <v>0</v>
      </c>
      <c r="HN18" s="564" t="n">
        <f aca="true">INDIRECT($A18&amp;"!$AF$12")</f>
        <v>0</v>
      </c>
      <c r="HO18" s="564" t="n">
        <f aca="true">INDIRECT($A18&amp;"!$AJ$12")</f>
        <v>0</v>
      </c>
      <c r="HP18" s="564" t="n">
        <f aca="true">INDIRECT($A18&amp;"!$AF$13")</f>
        <v>0</v>
      </c>
      <c r="HQ18" s="564" t="n">
        <f aca="true">INDIRECT($A18&amp;"!$AJ$13")</f>
        <v>0</v>
      </c>
      <c r="HR18" s="564"/>
      <c r="HS18" s="564" t="n">
        <f aca="true">INDIRECT($A18&amp;"!$CO$60")</f>
        <v>0</v>
      </c>
      <c r="HT18" s="207" t="n">
        <f aca="true">INDIRECT($A18&amp;"!$CO$62")</f>
        <v>0</v>
      </c>
      <c r="HU18" s="207" t="n">
        <f aca="true">INDIRECT($A18&amp;"!$CY$60")</f>
        <v>0</v>
      </c>
      <c r="HV18" s="207" t="n">
        <f aca="true">INDIRECT($A18&amp;"!$CY$62")</f>
        <v>0</v>
      </c>
      <c r="HX18" s="565" t="n">
        <f aca="true">INDIRECT($A18&amp;"!$P$14")</f>
        <v>17446</v>
      </c>
      <c r="HY18" s="566" t="n">
        <f aca="true">INDIRECT($A18&amp;"!$AF$14")</f>
        <v>0</v>
      </c>
      <c r="HZ18" s="550" t="n">
        <f aca="true">INDIRECT($A18&amp;"!$AL$16")</f>
        <v>410</v>
      </c>
      <c r="IA18" s="564" t="n">
        <f aca="false">IA17+HZ18</f>
        <v>2944.7</v>
      </c>
      <c r="IB18" s="550" t="n">
        <f aca="true">INDIRECT($A18&amp;"!$AL$18")</f>
        <v>118.58</v>
      </c>
      <c r="IC18" s="207" t="n">
        <f aca="false">IC17+IB18</f>
        <v>2003.692</v>
      </c>
      <c r="ID18" s="434" t="n">
        <f aca="false">AL18</f>
        <v>118.788</v>
      </c>
      <c r="IE18" s="567"/>
      <c r="IF18" s="568" t="n">
        <f aca="true">INDIRECT($A18&amp;"!$BF$36")</f>
        <v>40</v>
      </c>
      <c r="IG18" s="268" t="n">
        <f aca="true">INDIRECT($A18&amp;"!$BN$40")</f>
        <v>110</v>
      </c>
      <c r="IH18" s="568" t="n">
        <f aca="true">INDIRECT($A18&amp;"!$BF$42")</f>
        <v>4</v>
      </c>
      <c r="II18" s="268" t="n">
        <f aca="true">INDIRECT($A18&amp;"!$BV$40")</f>
        <v>110</v>
      </c>
      <c r="IJ18" s="568" t="n">
        <f aca="true">INDIRECT($A18&amp;"!$BF$45")</f>
        <v>36</v>
      </c>
      <c r="IK18" s="268" t="n">
        <f aca="true">INDIRECT($A18&amp;"!$CD$40")</f>
        <v>110</v>
      </c>
      <c r="IL18" s="567"/>
      <c r="IM18" s="207" t="n">
        <f aca="true">INDIRECT($A18&amp;"!$CK$50")</f>
        <v>17</v>
      </c>
      <c r="IN18" s="556" t="n">
        <v>0</v>
      </c>
      <c r="IO18" s="556" t="n">
        <v>0</v>
      </c>
      <c r="IP18" s="569" t="n">
        <f aca="true">INDIRECT($A18&amp;"!$CF$29")</f>
        <v>41.376</v>
      </c>
      <c r="IQ18" s="564" t="n">
        <f aca="false">IQ17+IP18</f>
        <v>85.384</v>
      </c>
      <c r="IR18" s="569" t="n">
        <f aca="true">INDIRECT($A18&amp;"!$CF$31")</f>
        <v>0</v>
      </c>
      <c r="IS18" s="207" t="n">
        <f aca="false">IS17+IR18</f>
        <v>0</v>
      </c>
      <c r="IT18" s="564" t="n">
        <f aca="true">INDIRECT($A18&amp;"!$W$49")</f>
        <v>0</v>
      </c>
      <c r="IU18" s="564" t="n">
        <f aca="false">IU17+IT18</f>
        <v>0</v>
      </c>
      <c r="IV18" s="207" t="n">
        <f aca="true">INDIRECT($A18&amp;"!$W$50")</f>
        <v>0</v>
      </c>
      <c r="IW18" s="207" t="n">
        <f aca="false">IW17+IV18</f>
        <v>0</v>
      </c>
    </row>
    <row r="19" customFormat="false" ht="18.75" hidden="false" customHeight="false" outlineLevel="0" collapsed="false">
      <c r="A19" s="546" t="s">
        <v>1363</v>
      </c>
      <c r="B19" s="207" t="n">
        <v>13</v>
      </c>
      <c r="C19" s="570" t="n">
        <f aca="true">INDIRECT($A19&amp;"!$D$4")</f>
        <v>215.529</v>
      </c>
      <c r="D19" s="207" t="n">
        <f aca="false">C19+D18</f>
        <v>2624.311</v>
      </c>
      <c r="E19" s="434" t="n">
        <f aca="true">INDIRECT($A19&amp;"!$D$9")</f>
        <v>244.092</v>
      </c>
      <c r="F19" s="207" t="n">
        <f aca="false">E19+F18</f>
        <v>2783.702</v>
      </c>
      <c r="G19" s="507" t="n">
        <f aca="false">C19+E19</f>
        <v>459.621</v>
      </c>
      <c r="H19" s="551" t="n">
        <f aca="true">INDIRECT($A19&amp;"!$K$13")</f>
        <v>18</v>
      </c>
      <c r="I19" s="508" t="n">
        <f aca="false">H19*19</f>
        <v>342</v>
      </c>
      <c r="J19" s="552" t="n">
        <f aca="true">INDIRECT($A19&amp;"!$F$23")</f>
        <v>55.9</v>
      </c>
      <c r="K19" s="207" t="n">
        <f aca="false">J19+K18</f>
        <v>561.5</v>
      </c>
      <c r="L19" s="552" t="n">
        <f aca="true">INDIRECT($A19&amp;"!$F$29")</f>
        <v>87.2</v>
      </c>
      <c r="M19" s="207" t="n">
        <f aca="false">L19+M18</f>
        <v>980.3</v>
      </c>
      <c r="N19" s="552" t="n">
        <f aca="true">INDIRECT($A19&amp;"!$F$35")</f>
        <v>12.8</v>
      </c>
      <c r="O19" s="207" t="n">
        <f aca="false">N19+O18</f>
        <v>540.6</v>
      </c>
      <c r="P19" s="507" t="n">
        <f aca="false">J19+L19+N19</f>
        <v>155.9</v>
      </c>
      <c r="Q19" s="507" t="n">
        <f aca="true">INDIRECT($A19&amp;"!$L$24")</f>
        <v>0</v>
      </c>
      <c r="R19" s="507" t="n">
        <f aca="true">INDIRECT($A19&amp;"!$L$30")</f>
        <v>246</v>
      </c>
      <c r="S19" s="507" t="n">
        <f aca="true">INDIRECT($A19&amp;"!$L$36")</f>
        <v>0</v>
      </c>
      <c r="T19" s="507" t="n">
        <f aca="false">Q19+R19</f>
        <v>246</v>
      </c>
      <c r="U19" s="508" t="n">
        <f aca="false">T19*1.3</f>
        <v>319.8</v>
      </c>
      <c r="V19" s="207" t="n">
        <f aca="true">INDIRECT($A19&amp;"!$U$49")</f>
        <v>3093</v>
      </c>
      <c r="W19" s="207" t="n">
        <f aca="false">V19+W18</f>
        <v>45152</v>
      </c>
      <c r="X19" s="207" t="n">
        <f aca="true">INDIRECT($A19&amp;"!$U$50")</f>
        <v>2740</v>
      </c>
      <c r="Y19" s="207" t="n">
        <f aca="false">X19+Y18</f>
        <v>44370</v>
      </c>
      <c r="Z19" s="507" t="n">
        <f aca="false">V19+X19</f>
        <v>5833</v>
      </c>
      <c r="AA19" s="553" t="n">
        <f aca="true">INDIRECT($A19&amp;"!$U$43")</f>
        <v>86</v>
      </c>
      <c r="AB19" s="498" t="n">
        <f aca="true">INDIRECT($A19&amp;"!$V$49")</f>
        <v>0</v>
      </c>
      <c r="AC19" s="554" t="n">
        <f aca="true">INDIRECT($A19&amp;"!$AX$22")</f>
        <v>28.548</v>
      </c>
      <c r="AD19" s="207" t="n">
        <f aca="false">AD18+AC19</f>
        <v>113.932</v>
      </c>
      <c r="AG19" s="507"/>
      <c r="AH19" s="551" t="n">
        <f aca="true">INDIRECT($A19&amp;"!$BE$26")</f>
        <v>5</v>
      </c>
      <c r="AI19" s="507"/>
      <c r="AJ19" s="507"/>
      <c r="AK19" s="508" t="n">
        <f aca="false">AH19*9</f>
        <v>45</v>
      </c>
      <c r="AL19" s="434" t="n">
        <f aca="true">INDIRECT($A19&amp;"!$AZ$35")</f>
        <v>133.203</v>
      </c>
      <c r="AM19" s="207" t="n">
        <f aca="false">AL19+AM18</f>
        <v>349</v>
      </c>
      <c r="AN19" s="434" t="n">
        <f aca="true">INDIRECT($A19&amp;"!$AZ$41")</f>
        <v>0</v>
      </c>
      <c r="AO19" s="207" t="n">
        <f aca="false">AN19+AO18</f>
        <v>0</v>
      </c>
      <c r="AP19" s="507" t="n">
        <f aca="false">AL19+AN19</f>
        <v>133.203</v>
      </c>
      <c r="AQ19" s="507" t="n">
        <f aca="true">INDIRECT($A19&amp;"!$BF$36")</f>
        <v>54</v>
      </c>
      <c r="AR19" s="508" t="n">
        <f aca="false">AQ19*7</f>
        <v>378</v>
      </c>
      <c r="AS19" s="555" t="n">
        <f aca="true">INDIRECT($A19&amp;"!$AV$54")</f>
        <v>5529</v>
      </c>
      <c r="AT19" s="555" t="n">
        <f aca="false">AT18+AS19</f>
        <v>9012</v>
      </c>
      <c r="AU19" s="555" t="n">
        <f aca="true">INDIRECT($A19&amp;"!$BO$52")</f>
        <v>26</v>
      </c>
      <c r="AV19" s="555" t="n">
        <f aca="true">INDIRECT($A19&amp;"!$BS$52")</f>
        <v>5</v>
      </c>
      <c r="AW19" s="555" t="n">
        <f aca="true">INDIRECT($A19&amp;"!$BV$52")</f>
        <v>9</v>
      </c>
      <c r="AX19" s="555" t="n">
        <f aca="true">INDIRECT($A19&amp;"!$BY$52")</f>
        <v>5</v>
      </c>
      <c r="AY19" s="556" t="n">
        <f aca="true">INDIRECT($A19&amp;"!$CB$52")</f>
        <v>0.222222222222222</v>
      </c>
      <c r="AZ19" s="556" t="n">
        <f aca="true">INDIRECT($A19&amp;"!$CE$52")</f>
        <v>0</v>
      </c>
      <c r="BA19" s="504" t="n">
        <f aca="true">INDIRECT($A19&amp;"!$AV$57")</f>
        <v>915</v>
      </c>
      <c r="BB19" s="504" t="n">
        <f aca="false">BB18+BA19</f>
        <v>1381</v>
      </c>
      <c r="BC19" s="555" t="n">
        <f aca="true">INDIRECT($A19&amp;"!$BS$55")</f>
        <v>2</v>
      </c>
      <c r="BD19" s="555" t="n">
        <f aca="true">INDIRECT($A19&amp;"!$BV$55")</f>
        <v>3</v>
      </c>
      <c r="BE19" s="555" t="n">
        <f aca="true">INDIRECT($A19&amp;"!$BY$55")</f>
        <v>1</v>
      </c>
      <c r="BF19" s="556" t="n">
        <f aca="true">INDIRECT($A19&amp;"!$CB$55")</f>
        <v>0.0625</v>
      </c>
      <c r="BG19" s="556" t="n">
        <f aca="true">INDIRECT($A19&amp;"!$CE$55")</f>
        <v>0.0416666666666667</v>
      </c>
      <c r="BH19" s="504"/>
      <c r="BI19" s="504"/>
      <c r="BJ19" s="504"/>
      <c r="BK19" s="504"/>
      <c r="BL19" s="504"/>
      <c r="BM19" s="504"/>
      <c r="BN19" s="504"/>
      <c r="BO19" s="504"/>
      <c r="BP19" s="504"/>
      <c r="BQ19" s="504"/>
      <c r="BR19" s="507" t="n">
        <f aca="false">AS19+BA19</f>
        <v>6444</v>
      </c>
      <c r="BS19" s="434" t="n">
        <f aca="true">INDIRECT($A19&amp;"!$BD$17")</f>
        <v>30</v>
      </c>
      <c r="BT19" s="207" t="n">
        <f aca="false">BS19+BT18</f>
        <v>115</v>
      </c>
      <c r="BU19" s="557" t="n">
        <f aca="true">INDIRECT($A19&amp;"!$BD$8")</f>
        <v>503</v>
      </c>
      <c r="BV19" s="207" t="n">
        <f aca="false">BU19+BV18</f>
        <v>5126</v>
      </c>
      <c r="BW19" s="515" t="e">
        <f aca="true">INDIRECT($A19&amp;"!$BD$1１")</f>
        <v>#REF!</v>
      </c>
      <c r="BX19" s="207" t="e">
        <f aca="false">BW19+BX18</f>
        <v>#REF!</v>
      </c>
      <c r="BY19" s="514" t="e">
        <f aca="true">INDIRECT($A19&amp;"!$BD$1４")</f>
        <v>#REF!</v>
      </c>
      <c r="BZ19" s="498" t="e">
        <f aca="false">BY19+BZ18</f>
        <v>#REF!</v>
      </c>
      <c r="CA19" s="553" t="n">
        <f aca="true">INDIRECT($A19&amp;"!$BN$72")</f>
        <v>107</v>
      </c>
      <c r="CB19" s="558" t="n">
        <f aca="true">INDIRECT($A19&amp;"!$AV$65")</f>
        <v>0</v>
      </c>
      <c r="CC19" s="551" t="n">
        <f aca="true">INDIRECT($A19&amp;"!$AZ$65")</f>
        <v>158</v>
      </c>
      <c r="CD19" s="558" t="n">
        <f aca="true">INDIRECT($A19&amp;"!$BD$65")</f>
        <v>0</v>
      </c>
      <c r="CE19" s="558" t="n">
        <f aca="true">INDIRECT($A19&amp;"!$B$58")</f>
        <v>24</v>
      </c>
      <c r="CF19" s="551" t="n">
        <f aca="true">INDIRECT($A19&amp;"!$F$58")</f>
        <v>238</v>
      </c>
      <c r="CG19" s="558" t="n">
        <f aca="true">INDIRECT($A19&amp;"!$J$58")</f>
        <v>10.0840336134454</v>
      </c>
      <c r="CH19" s="507" t="n">
        <f aca="true">INDIRECT($A19&amp;"!$T$65")</f>
        <v>147</v>
      </c>
      <c r="CI19" s="507" t="n">
        <f aca="false">CA19+CH19</f>
        <v>254</v>
      </c>
      <c r="CJ19" s="559" t="n">
        <f aca="true">INDIRECT($A19&amp;"!$BA$72")</f>
        <v>0</v>
      </c>
      <c r="CK19" s="207" t="n">
        <f aca="false">CJ19+CK18</f>
        <v>0</v>
      </c>
      <c r="CL19" s="207" t="n">
        <f aca="true">INDIRECT($A19&amp;"!$G$65")</f>
        <v>7</v>
      </c>
      <c r="CM19" s="207" t="n">
        <f aca="false">CL19+CM18</f>
        <v>74</v>
      </c>
      <c r="CN19" s="559" t="n">
        <f aca="true">INDIRECT($A19&amp;"!$BA$73")</f>
        <v>0</v>
      </c>
      <c r="CO19" s="207" t="n">
        <f aca="false">CN19+CO18</f>
        <v>0</v>
      </c>
      <c r="CP19" s="207" t="n">
        <f aca="true">INDIRECT($A19&amp;"!$G$67")</f>
        <v>0</v>
      </c>
      <c r="CQ19" s="498" t="n">
        <f aca="false">CP19+CQ18</f>
        <v>0</v>
      </c>
      <c r="CR19" s="560" t="n">
        <f aca="true">IF(ISNUMBER(INDIRECT($A19&amp;"!$T$41")),(INDIRECT($A19&amp;"!$T$41"))," ")</f>
        <v>30600</v>
      </c>
      <c r="CS19" s="560" t="n">
        <f aca="true">IF(ISNUMBER(INDIRECT($A19&amp;"!$BA$27")),(INDIRECT($A19&amp;"!$BA$27"))," ")</f>
        <v>11419</v>
      </c>
      <c r="CT19" s="516" t="str">
        <f aca="true">IF(ISNUMBER(INDIRECT($A19&amp;"!$BＱ$27")),(INDIRECT($A19&amp;"!$BＱ$27"))," ")</f>
        <v> </v>
      </c>
      <c r="CU19" s="561" t="n">
        <f aca="true">IF(ISNUMBER(INDIRECT($A19&amp;"!$P$14")),(INDIRECT($A19&amp;"!$P$14"))," ")</f>
        <v>15217</v>
      </c>
      <c r="CV19" s="562" t="n">
        <f aca="true">IF(ISNUMBER(INDIRECT($A19&amp;"!$AF$14")),(INDIRECT($A19&amp;"!$AF$14"))," ")</f>
        <v>0</v>
      </c>
      <c r="CW19" s="560" t="n">
        <f aca="true">IF(ISNUMBER(INDIRECT($A19&amp;"!$BK$47")),(INDIRECT($A19&amp;"!$BK$47"))," ")</f>
        <v>0</v>
      </c>
      <c r="CX19" s="560" t="n">
        <f aca="true">IF(ISNUMBER(INDIRECT($A19&amp;"!$BX$47")),(INDIRECT($A19&amp;"!$BX$47"))," ")</f>
        <v>0</v>
      </c>
      <c r="CY19" s="562" t="n">
        <f aca="true">IF(ISNUMBER(INDIRECT($A19&amp;"!$CL$47")),(INDIRECT($A19&amp;"!$CL$47"))," ")</f>
        <v>0</v>
      </c>
      <c r="CZ19" s="560" t="n">
        <f aca="true">IF(ISNUMBER(INDIRECT($A19&amp;"!$AD$41")),(INDIRECT($A19&amp;"!$AD$41"))," ")</f>
        <v>0</v>
      </c>
      <c r="DA19" s="516" t="n">
        <f aca="true">IF(ISNUMBER(INDIRECT($A19&amp;"!$AN$43")),(INDIRECT($A19&amp;"!$AN$43"))," ")</f>
        <v>0</v>
      </c>
      <c r="DB19" s="516" t="str">
        <f aca="true">IF(ISNUMBER(INDIRECT($A19&amp;"!$BW$74")),(INDIRECT($A19&amp;"!$BW$74"))," ")</f>
        <v> </v>
      </c>
      <c r="DC19" s="516" t="str">
        <f aca="false">IF(ISNUMBER(DB19),DB19*700," ")</f>
        <v> </v>
      </c>
      <c r="DD19" s="560" t="n">
        <f aca="true">IF(ISNUMBER(INDIRECT($A19&amp;"!$BS$72")),(INDIRECT($A19&amp;"!$BS$72"))," ")</f>
        <v>0</v>
      </c>
      <c r="DE19" s="516" t="n">
        <f aca="false">IF(ISNUMBER(DD19),DD19*$DE$2," ")</f>
        <v>0</v>
      </c>
      <c r="DF19" s="563" t="n">
        <f aca="true">IF(ISNUMBER(INDIRECT($A19&amp;"!$Y$65")),(INDIRECT($A19&amp;"!$Y$65"))," ")</f>
        <v>11</v>
      </c>
      <c r="DG19" s="516" t="n">
        <f aca="false">IF(ISNUMBER(DF19),DF19*DG$2," ")</f>
        <v>6600</v>
      </c>
      <c r="DH19" s="516" t="str">
        <f aca="true">IF(ISNUMBER(INDIRECT($A19&amp;"!$AC$65")),(INDIRECT($A19&amp;"!$AC$68"))," ")</f>
        <v> </v>
      </c>
      <c r="DI19" s="516" t="str">
        <f aca="false">IF(ISNUMBER(DH19),DH19*500," ")</f>
        <v> </v>
      </c>
      <c r="DJ19" s="516" t="n">
        <f aca="false">SUM(DG19,DI19)</f>
        <v>6600</v>
      </c>
      <c r="DK19" s="516" t="n">
        <f aca="true">IF(ISNUMBER(INDIRECT($A19&amp;"!$BR$17")),(INDIRECT($A19&amp;"!$BR$17"))," ")</f>
        <v>0</v>
      </c>
      <c r="DL19" s="516" t="n">
        <f aca="true">IF(ISNUMBER(INDIRECT($A19&amp;"!$BR$8")),(INDIRECT($A19&amp;"!$BR$8"))," ")</f>
        <v>0</v>
      </c>
      <c r="DM19" s="516" t="n">
        <f aca="true">IF(ISNUMBER(INDIRECT($A19&amp;"!$BR$11")),(INDIRECT($A19&amp;"!$BR$11"))," ")</f>
        <v>0</v>
      </c>
      <c r="DN19" s="516" t="n">
        <f aca="true">IF(ISNUMBER(INDIRECT($A19&amp;"!$BR$14")),(INDIRECT($A19&amp;"!$BR$14"))," ")</f>
        <v>0</v>
      </c>
      <c r="DO19" s="516" t="n">
        <f aca="false">SUM(CS19:DA19)+SUM(DC19,DE19,DG19,DI19)+SUM(DK19:DN19)+BQ19</f>
        <v>33236</v>
      </c>
      <c r="DP19" s="516" t="e">
        <f aca="false">CV19+CY19+CT19</f>
        <v>#VALUE!</v>
      </c>
      <c r="DQ19" s="516" t="e">
        <f aca="false">DO19-DP19</f>
        <v>#VALUE!</v>
      </c>
      <c r="DS19" s="550" t="n">
        <f aca="true">INDIRECT($A19&amp;"!$AV$65")</f>
        <v>0</v>
      </c>
      <c r="DT19" s="548" t="n">
        <f aca="true">INDIRECT($A19&amp;"!$AZ$65")</f>
        <v>158</v>
      </c>
      <c r="DU19" s="550" t="n">
        <f aca="true">INDIRECT($A19&amp;"!$BD$65")</f>
        <v>0</v>
      </c>
      <c r="DV19" s="564" t="n">
        <f aca="true">INDIRECT($A19&amp;"!$BH$66")</f>
        <v>0</v>
      </c>
      <c r="DW19" s="564" t="n">
        <f aca="true">INDIRECT($A19&amp;"!$BO$66")</f>
        <v>0</v>
      </c>
      <c r="DX19" s="564" t="n">
        <f aca="true">INDIRECT($A19&amp;"!$BH$67")</f>
        <v>0</v>
      </c>
      <c r="DY19" s="564" t="n">
        <f aca="true">INDIRECT($A19&amp;"!$BO$67")</f>
        <v>0</v>
      </c>
      <c r="DZ19" s="564" t="n">
        <f aca="true">INDIRECT($A19&amp;"!$BH$68")</f>
        <v>0</v>
      </c>
      <c r="EA19" s="564" t="n">
        <f aca="true">INDIRECT($A19&amp;"!$BO$68")</f>
        <v>0</v>
      </c>
      <c r="EB19" s="564" t="n">
        <f aca="true">INDIRECT($A19&amp;"!$BH$69")</f>
        <v>0</v>
      </c>
      <c r="EC19" s="564" t="n">
        <f aca="true">INDIRECT($A19&amp;"!$BO$69")</f>
        <v>0</v>
      </c>
      <c r="ED19" s="564" t="n">
        <f aca="true">INDIRECT($A19&amp;"!$BH$70")</f>
        <v>0</v>
      </c>
      <c r="EE19" s="564" t="n">
        <f aca="true">INDIRECT($A19&amp;"!$BO$70")</f>
        <v>0</v>
      </c>
      <c r="EF19" s="564" t="n">
        <f aca="true">INDIRECT($A19&amp;"!$BP$66")</f>
        <v>0</v>
      </c>
      <c r="EG19" s="564" t="n">
        <f aca="true">INDIRECT($A19&amp;"!$BW$66")</f>
        <v>0</v>
      </c>
      <c r="EH19" s="564" t="n">
        <f aca="true">INDIRECT($A19&amp;"!$BP$67")</f>
        <v>0</v>
      </c>
      <c r="EI19" s="564" t="n">
        <f aca="true">INDIRECT($A19&amp;"!$BW$67")</f>
        <v>0</v>
      </c>
      <c r="EJ19" s="564" t="n">
        <f aca="true">INDIRECT($A19&amp;"!$BP$68")</f>
        <v>0</v>
      </c>
      <c r="EK19" s="564" t="n">
        <f aca="true">INDIRECT($A19&amp;"!$BW$68")</f>
        <v>0</v>
      </c>
      <c r="EL19" s="564" t="n">
        <f aca="true">INDIRECT($A19&amp;"!$BP$69")</f>
        <v>0</v>
      </c>
      <c r="EM19" s="564" t="n">
        <f aca="true">INDIRECT($A19&amp;"!$BW$69")</f>
        <v>0</v>
      </c>
      <c r="EN19" s="564" t="n">
        <f aca="true">INDIRECT($A19&amp;"!$BP$70")</f>
        <v>0</v>
      </c>
      <c r="EO19" s="564" t="n">
        <f aca="true">INDIRECT($A19&amp;"!$BW$70")</f>
        <v>0</v>
      </c>
      <c r="EP19" s="564" t="n">
        <f aca="true">INDIRECT($A19&amp;"!$BX$66")</f>
        <v>0</v>
      </c>
      <c r="EQ19" s="564" t="n">
        <f aca="true">INDIRECT($A19&amp;"!$CF$66")</f>
        <v>0</v>
      </c>
      <c r="ER19" s="564" t="n">
        <f aca="true">INDIRECT($A19&amp;"!$BX$67")</f>
        <v>0</v>
      </c>
      <c r="ES19" s="564" t="n">
        <f aca="true">INDIRECT($A19&amp;"!$CF$67")</f>
        <v>0</v>
      </c>
      <c r="ET19" s="564" t="n">
        <f aca="true">INDIRECT($A19&amp;"!$BX$68")</f>
        <v>0</v>
      </c>
      <c r="EU19" s="564" t="n">
        <f aca="true">INDIRECT($A19&amp;"!$CF$68")</f>
        <v>0</v>
      </c>
      <c r="EV19" s="564" t="n">
        <f aca="true">INDIRECT($A19&amp;"!$BX$69")</f>
        <v>0</v>
      </c>
      <c r="EW19" s="564" t="n">
        <f aca="true">INDIRECT($A19&amp;"!$CF$69")</f>
        <v>0</v>
      </c>
      <c r="EX19" s="564" t="n">
        <f aca="true">INDIRECT($A19&amp;"!$BX$70")</f>
        <v>0</v>
      </c>
      <c r="EY19" s="564" t="n">
        <f aca="true">INDIRECT($A19&amp;"!$CF$70")</f>
        <v>0</v>
      </c>
      <c r="EZ19" s="564" t="n">
        <f aca="true">INDIRECT($A19&amp;"!$CG$66")</f>
        <v>0</v>
      </c>
      <c r="FA19" s="564" t="n">
        <f aca="true">INDIRECT($A19&amp;"!$CN$66")</f>
        <v>0</v>
      </c>
      <c r="FB19" s="564" t="n">
        <f aca="true">INDIRECT($A19&amp;"!$CG$67")</f>
        <v>0</v>
      </c>
      <c r="FC19" s="564" t="n">
        <f aca="true">INDIRECT($A19&amp;"!$CN$67")</f>
        <v>0</v>
      </c>
      <c r="FD19" s="564" t="n">
        <f aca="true">INDIRECT($A19&amp;"!$CG$68")</f>
        <v>0</v>
      </c>
      <c r="FE19" s="564" t="n">
        <f aca="true">INDIRECT($A19&amp;"!$CN$68")</f>
        <v>0</v>
      </c>
      <c r="FF19" s="564" t="n">
        <f aca="true">INDIRECT($A19&amp;"!$CG$69")</f>
        <v>0</v>
      </c>
      <c r="FG19" s="564" t="n">
        <f aca="true">INDIRECT($A19&amp;"!$CN$69")</f>
        <v>0</v>
      </c>
      <c r="FH19" s="564" t="n">
        <f aca="true">INDIRECT($A19&amp;"!$CG$70")</f>
        <v>0</v>
      </c>
      <c r="FI19" s="564" t="n">
        <f aca="true">INDIRECT($A19&amp;"!$CN$70")</f>
        <v>0</v>
      </c>
      <c r="FJ19" s="550" t="n">
        <f aca="true">INDIRECT($A19&amp;"!$B$58")</f>
        <v>24</v>
      </c>
      <c r="FK19" s="548" t="n">
        <f aca="true">INDIRECT($A19&amp;"!$F$58")</f>
        <v>238</v>
      </c>
      <c r="FL19" s="550" t="n">
        <f aca="true">INDIRECT($A19&amp;"!$J$58")</f>
        <v>10.0840336134454</v>
      </c>
      <c r="FM19" s="564" t="str">
        <f aca="true">INDIRECT($A19&amp;"!$N$59")</f>
        <v>枠替</v>
      </c>
      <c r="FN19" s="564" t="n">
        <f aca="true">INDIRECT($A19&amp;"!$U$59")</f>
        <v>4</v>
      </c>
      <c r="FO19" s="564" t="str">
        <f aca="true">INDIRECT($A19&amp;"!$N$60")</f>
        <v>汚れ</v>
      </c>
      <c r="FP19" s="564" t="n">
        <f aca="true">INDIRECT($A19&amp;"!$U$60")</f>
        <v>3</v>
      </c>
      <c r="FQ19" s="564" t="str">
        <f aca="true">INDIRECT($A19&amp;"!$N$61")</f>
        <v>不揃い</v>
      </c>
      <c r="FR19" s="564" t="n">
        <f aca="true">INDIRECT($A19&amp;"!$U$61")</f>
        <v>3</v>
      </c>
      <c r="FS19" s="564" t="str">
        <f aca="true">INDIRECT($A19&amp;"!$N$62")</f>
        <v>カウンタ不良</v>
      </c>
      <c r="FT19" s="564" t="n">
        <f aca="true">INDIRECT($A19&amp;"!$U$62")</f>
        <v>2</v>
      </c>
      <c r="FU19" s="564" t="str">
        <f aca="true">INDIRECT($A19&amp;"!$N$63")</f>
        <v>荷姿不良</v>
      </c>
      <c r="FV19" s="564" t="n">
        <f aca="true">INDIRECT($A19&amp;"!$U$63")</f>
        <v>2</v>
      </c>
      <c r="FW19" s="564" t="e">
        <f aca="true">INDIRECT($A19&amp;"!$V$59 ")</f>
        <v>#REF!</v>
      </c>
      <c r="FX19" s="564" t="n">
        <f aca="true">INDIRECT($A19&amp;"!$AC$59")</f>
        <v>0</v>
      </c>
      <c r="FY19" s="564" t="e">
        <f aca="true">INDIRECT($A19&amp;"!$V$60 ")</f>
        <v>#REF!</v>
      </c>
      <c r="FZ19" s="564" t="n">
        <f aca="true">INDIRECT($A19&amp;"!$AC$60")</f>
        <v>0</v>
      </c>
      <c r="GA19" s="564" t="e">
        <f aca="true">INDIRECT($A19&amp;"!$V$61 ")</f>
        <v>#REF!</v>
      </c>
      <c r="GB19" s="564" t="n">
        <f aca="true">INDIRECT($A19&amp;"!$AC$61")</f>
        <v>0</v>
      </c>
      <c r="GC19" s="564" t="e">
        <f aca="true">INDIRECT($A19&amp;"!$V$62 ")</f>
        <v>#REF!</v>
      </c>
      <c r="GD19" s="564" t="n">
        <f aca="true">INDIRECT($A19&amp;"!$AC$62")</f>
        <v>0</v>
      </c>
      <c r="GE19" s="564" t="n">
        <f aca="true">INDIRECT($A19&amp;"!$V$63")</f>
        <v>0</v>
      </c>
      <c r="GF19" s="564" t="n">
        <f aca="true">INDIRECT($A19&amp;"!$AC$63")</f>
        <v>0</v>
      </c>
      <c r="GG19" s="564" t="str">
        <f aca="true">INDIRECT($A19&amp;"!$AD$59")</f>
        <v>ナワ</v>
      </c>
      <c r="GH19" s="564" t="n">
        <f aca="true">INDIRECT($A19&amp;"!$AL$59")</f>
        <v>10</v>
      </c>
      <c r="GI19" s="564" t="n">
        <f aca="true">INDIRECT($A19&amp;"!$AD$60")</f>
        <v>0</v>
      </c>
      <c r="GJ19" s="564" t="n">
        <f aca="true">INDIRECT($A19&amp;"!$AL$60")</f>
        <v>0</v>
      </c>
      <c r="GK19" s="564" t="n">
        <f aca="true">INDIRECT($A19&amp;"!$AD$61")</f>
        <v>0</v>
      </c>
      <c r="GL19" s="564" t="n">
        <f aca="true">INDIRECT($A19&amp;"!$AL$61")</f>
        <v>0</v>
      </c>
      <c r="GM19" s="564" t="n">
        <f aca="true">INDIRECT($A19&amp;"!$AD$62")</f>
        <v>0</v>
      </c>
      <c r="GN19" s="564" t="n">
        <f aca="true">INDIRECT($A19&amp;"!$AL$62")</f>
        <v>0</v>
      </c>
      <c r="GO19" s="564" t="n">
        <f aca="true">INDIRECT($A19&amp;"!$AD$63")</f>
        <v>0</v>
      </c>
      <c r="GP19" s="564" t="n">
        <f aca="true">INDIRECT($A19&amp;"!$AL$63")</f>
        <v>0</v>
      </c>
      <c r="GQ19" s="564" t="n">
        <f aca="true">INDIRECT($A19&amp;"!$AM$59")</f>
        <v>0</v>
      </c>
      <c r="GR19" s="564" t="n">
        <f aca="true">INDIRECT($A19&amp;"!$AT$59")</f>
        <v>0</v>
      </c>
      <c r="GS19" s="564" t="n">
        <f aca="true">INDIRECT($A19&amp;"!$AM$60")</f>
        <v>0</v>
      </c>
      <c r="GT19" s="564" t="n">
        <f aca="true">INDIRECT($A19&amp;"!$AT$60")</f>
        <v>0</v>
      </c>
      <c r="GU19" s="564" t="n">
        <f aca="true">INDIRECT($A19&amp;"!$AM$61")</f>
        <v>0</v>
      </c>
      <c r="GV19" s="564" t="n">
        <f aca="true">INDIRECT($A19&amp;"!$AT$61")</f>
        <v>0</v>
      </c>
      <c r="GW19" s="564" t="n">
        <f aca="true">INDIRECT($A19&amp;"!$AM$62")</f>
        <v>0</v>
      </c>
      <c r="GX19" s="564" t="n">
        <f aca="true">INDIRECT($A19&amp;"!$AT$62")</f>
        <v>0</v>
      </c>
      <c r="GY19" s="564" t="str">
        <f aca="true">INDIRECT($A19&amp;"!$AM$63")</f>
        <v>ウエットストリーク</v>
      </c>
      <c r="GZ19" s="564" t="n">
        <f aca="true">INDIRECT($A19&amp;"!$AT$63")</f>
        <v>0</v>
      </c>
      <c r="HA19" s="564"/>
      <c r="HB19" s="564" t="str">
        <f aca="true">INDIRECT($A19&amp;"!$AF$5")</f>
        <v>汚れ</v>
      </c>
      <c r="HC19" s="564" t="n">
        <f aca="true">INDIRECT($A19&amp;"!$AJ$5")</f>
        <v>9</v>
      </c>
      <c r="HD19" s="564" t="str">
        <f aca="true">INDIRECT($A19&amp;"!$AF$6")</f>
        <v>虫</v>
      </c>
      <c r="HE19" s="564" t="n">
        <f aca="true">INDIRECT($A19&amp;"!$AJ$6")</f>
        <v>6</v>
      </c>
      <c r="HF19" s="564" t="str">
        <f aca="true">INDIRECT($A19&amp;"!$AF$7")</f>
        <v>J</v>
      </c>
      <c r="HG19" s="564" t="n">
        <f aca="true">INDIRECT($A19&amp;"!$AJ$7")</f>
        <v>6</v>
      </c>
      <c r="HH19" s="564" t="str">
        <f aca="true">INDIRECT($A19&amp;"!$AF$8")</f>
        <v>黒スジ、P,他</v>
      </c>
      <c r="HI19" s="564" t="n">
        <f aca="true">INDIRECT($A19&amp;"!$AJ$8")</f>
        <v>7</v>
      </c>
      <c r="HJ19" s="564" t="n">
        <f aca="true">INDIRECT($A19&amp;"!$AF$10")</f>
        <v>0</v>
      </c>
      <c r="HK19" s="564" t="n">
        <f aca="true">INDIRECT($A19&amp;"!$AJ$10")</f>
        <v>0</v>
      </c>
      <c r="HL19" s="564" t="n">
        <f aca="true">INDIRECT($A19&amp;"!$AF$11")</f>
        <v>0</v>
      </c>
      <c r="HM19" s="564" t="n">
        <f aca="true">INDIRECT($A19&amp;"!$AJ$11")</f>
        <v>0</v>
      </c>
      <c r="HN19" s="564" t="n">
        <f aca="true">INDIRECT($A19&amp;"!$AF$12")</f>
        <v>0</v>
      </c>
      <c r="HO19" s="564" t="n">
        <f aca="true">INDIRECT($A19&amp;"!$AJ$12")</f>
        <v>0</v>
      </c>
      <c r="HP19" s="564" t="n">
        <f aca="true">INDIRECT($A19&amp;"!$AF$13")</f>
        <v>0</v>
      </c>
      <c r="HQ19" s="564" t="n">
        <f aca="true">INDIRECT($A19&amp;"!$AJ$13")</f>
        <v>0</v>
      </c>
      <c r="HR19" s="564"/>
      <c r="HS19" s="564" t="n">
        <f aca="true">INDIRECT($A19&amp;"!$CO$60")</f>
        <v>0</v>
      </c>
      <c r="HT19" s="207" t="n">
        <f aca="true">INDIRECT($A19&amp;"!$CO$62")</f>
        <v>0</v>
      </c>
      <c r="HU19" s="207" t="n">
        <f aca="true">INDIRECT($A19&amp;"!$CY$60")</f>
        <v>4</v>
      </c>
      <c r="HV19" s="207" t="n">
        <f aca="true">INDIRECT($A19&amp;"!$CY$62")</f>
        <v>0</v>
      </c>
      <c r="HX19" s="565" t="n">
        <f aca="true">INDIRECT($A19&amp;"!$P$14")</f>
        <v>15217</v>
      </c>
      <c r="HY19" s="566" t="n">
        <f aca="true">INDIRECT($A19&amp;"!$AF$14")</f>
        <v>0</v>
      </c>
      <c r="HZ19" s="550" t="n">
        <f aca="true">INDIRECT($A19&amp;"!$AL$16")</f>
        <v>266</v>
      </c>
      <c r="IA19" s="564" t="n">
        <f aca="false">IA18+HZ19</f>
        <v>3210.7</v>
      </c>
      <c r="IB19" s="550" t="n">
        <f aca="true">INDIRECT($A19&amp;"!$AL$18")</f>
        <v>193.621</v>
      </c>
      <c r="IC19" s="207" t="n">
        <f aca="false">IC18+IB19</f>
        <v>2197.313</v>
      </c>
      <c r="ID19" s="434" t="n">
        <f aca="false">AL19</f>
        <v>133.203</v>
      </c>
      <c r="IE19" s="567"/>
      <c r="IF19" s="568" t="n">
        <f aca="true">INDIRECT($A19&amp;"!$BF$36")</f>
        <v>54</v>
      </c>
      <c r="IG19" s="268" t="n">
        <f aca="true">INDIRECT($A19&amp;"!$BN$40")</f>
        <v>115</v>
      </c>
      <c r="IH19" s="568" t="n">
        <f aca="true">INDIRECT($A19&amp;"!$BF$42")</f>
        <v>40</v>
      </c>
      <c r="II19" s="268" t="n">
        <f aca="true">INDIRECT($A19&amp;"!$BV$40")</f>
        <v>115</v>
      </c>
      <c r="IJ19" s="568" t="n">
        <f aca="true">INDIRECT($A19&amp;"!$BF$45")</f>
        <v>14</v>
      </c>
      <c r="IK19" s="268" t="n">
        <f aca="true">INDIRECT($A19&amp;"!$CD$40")</f>
        <v>115</v>
      </c>
      <c r="IL19" s="567"/>
      <c r="IM19" s="207" t="n">
        <f aca="true">INDIRECT($A19&amp;"!$CK$50")</f>
        <v>22</v>
      </c>
      <c r="IN19" s="556" t="n">
        <v>0</v>
      </c>
      <c r="IO19" s="556" t="n">
        <v>0</v>
      </c>
      <c r="IP19" s="569" t="n">
        <f aca="true">INDIRECT($A19&amp;"!$CF$29")</f>
        <v>28.548</v>
      </c>
      <c r="IQ19" s="564" t="n">
        <f aca="false">IQ18+IP19</f>
        <v>113.932</v>
      </c>
      <c r="IR19" s="569" t="n">
        <f aca="true">INDIRECT($A19&amp;"!$CF$31")</f>
        <v>0</v>
      </c>
      <c r="IS19" s="207" t="n">
        <f aca="false">IS18+IR19</f>
        <v>0</v>
      </c>
      <c r="IT19" s="564" t="n">
        <f aca="true">INDIRECT($A19&amp;"!$W$49")</f>
        <v>0</v>
      </c>
      <c r="IU19" s="564" t="n">
        <f aca="false">IU18+IT19</f>
        <v>0</v>
      </c>
      <c r="IV19" s="207" t="n">
        <f aca="true">INDIRECT($A19&amp;"!$W$50")</f>
        <v>0</v>
      </c>
      <c r="IW19" s="207" t="n">
        <f aca="false">IW18+IV19</f>
        <v>0</v>
      </c>
    </row>
    <row r="20" customFormat="false" ht="18.75" hidden="false" customHeight="false" outlineLevel="0" collapsed="false">
      <c r="A20" s="546" t="s">
        <v>1364</v>
      </c>
      <c r="B20" s="207" t="n">
        <v>14</v>
      </c>
      <c r="C20" s="570" t="n">
        <f aca="true">INDIRECT($A20&amp;"!$D$4")</f>
        <v>179.224</v>
      </c>
      <c r="D20" s="207" t="n">
        <f aca="false">C20+D19</f>
        <v>2803.535</v>
      </c>
      <c r="E20" s="434" t="n">
        <f aca="true">INDIRECT($A20&amp;"!$D$9")</f>
        <v>218.83</v>
      </c>
      <c r="F20" s="207" t="n">
        <f aca="false">E20+F19</f>
        <v>3002.532</v>
      </c>
      <c r="G20" s="507" t="n">
        <f aca="false">C20+E20</f>
        <v>398.054</v>
      </c>
      <c r="H20" s="551" t="n">
        <f aca="true">INDIRECT($A20&amp;"!$K$13")</f>
        <v>24</v>
      </c>
      <c r="I20" s="508" t="n">
        <f aca="false">H20*19</f>
        <v>456</v>
      </c>
      <c r="J20" s="552" t="n">
        <f aca="true">INDIRECT($A20&amp;"!$F$23")</f>
        <v>84.3</v>
      </c>
      <c r="K20" s="207" t="n">
        <f aca="false">J20+K19</f>
        <v>645.8</v>
      </c>
      <c r="L20" s="552" t="n">
        <f aca="true">INDIRECT($A20&amp;"!$F$29")</f>
        <v>66.6</v>
      </c>
      <c r="M20" s="207" t="n">
        <f aca="false">L20+M19</f>
        <v>1046.9</v>
      </c>
      <c r="N20" s="552" t="n">
        <f aca="true">INDIRECT($A20&amp;"!$F$35")</f>
        <v>26.6</v>
      </c>
      <c r="O20" s="207" t="n">
        <f aca="false">N20+O19</f>
        <v>567.2</v>
      </c>
      <c r="P20" s="507" t="n">
        <f aca="false">J20+L20+N20</f>
        <v>177.5</v>
      </c>
      <c r="Q20" s="507" t="n">
        <f aca="true">INDIRECT($A20&amp;"!$L$24")</f>
        <v>23</v>
      </c>
      <c r="R20" s="507" t="n">
        <f aca="true">INDIRECT($A20&amp;"!$L$30")</f>
        <v>191</v>
      </c>
      <c r="S20" s="507" t="n">
        <f aca="true">INDIRECT($A20&amp;"!$L$36")</f>
        <v>0</v>
      </c>
      <c r="T20" s="507" t="n">
        <f aca="false">Q20+R20</f>
        <v>214</v>
      </c>
      <c r="U20" s="508" t="n">
        <f aca="false">T20*1.3</f>
        <v>278.2</v>
      </c>
      <c r="V20" s="207" t="n">
        <f aca="true">INDIRECT($A20&amp;"!$U$49")</f>
        <v>4889</v>
      </c>
      <c r="W20" s="207" t="n">
        <f aca="false">V20+W19</f>
        <v>50041</v>
      </c>
      <c r="X20" s="207" t="n">
        <f aca="true">INDIRECT($A20&amp;"!$U$50")</f>
        <v>3636</v>
      </c>
      <c r="Y20" s="207" t="n">
        <f aca="false">X20+Y19</f>
        <v>48006</v>
      </c>
      <c r="Z20" s="507" t="n">
        <f aca="false">V20+X20</f>
        <v>8525</v>
      </c>
      <c r="AA20" s="553" t="n">
        <f aca="true">INDIRECT($A20&amp;"!$U$43")</f>
        <v>189</v>
      </c>
      <c r="AB20" s="498" t="n">
        <f aca="true">INDIRECT($A20&amp;"!$V$49")</f>
        <v>0</v>
      </c>
      <c r="AC20" s="554" t="n">
        <f aca="true">INDIRECT($A20&amp;"!$AX$22")</f>
        <v>0</v>
      </c>
      <c r="AD20" s="207" t="n">
        <f aca="false">AD19+AC20</f>
        <v>113.932</v>
      </c>
      <c r="AG20" s="507"/>
      <c r="AH20" s="551" t="n">
        <f aca="true">INDIRECT($A20&amp;"!$BE$26")</f>
        <v>5</v>
      </c>
      <c r="AI20" s="507"/>
      <c r="AJ20" s="507"/>
      <c r="AK20" s="508" t="n">
        <f aca="false">AH20*9</f>
        <v>45</v>
      </c>
      <c r="AL20" s="434" t="n">
        <f aca="true">INDIRECT($A20&amp;"!$AZ$35")</f>
        <v>140.924</v>
      </c>
      <c r="AM20" s="207" t="n">
        <f aca="false">AL20+AM19</f>
        <v>489.924</v>
      </c>
      <c r="AN20" s="434" t="n">
        <f aca="true">INDIRECT($A20&amp;"!$AZ$41")</f>
        <v>0</v>
      </c>
      <c r="AO20" s="207" t="n">
        <f aca="false">AN20+AO19</f>
        <v>0</v>
      </c>
      <c r="AP20" s="507" t="n">
        <f aca="false">AL20+AN20</f>
        <v>140.924</v>
      </c>
      <c r="AQ20" s="507" t="n">
        <f aca="true">INDIRECT($A20&amp;"!$BF$36")</f>
        <v>46</v>
      </c>
      <c r="AR20" s="508" t="n">
        <f aca="false">AQ20*7</f>
        <v>322</v>
      </c>
      <c r="AS20" s="555" t="n">
        <f aca="true">INDIRECT($A20&amp;"!$AV$54")</f>
        <v>4578</v>
      </c>
      <c r="AT20" s="555" t="n">
        <f aca="false">AT19+AS20</f>
        <v>13590</v>
      </c>
      <c r="AU20" s="555" t="n">
        <f aca="true">INDIRECT($A20&amp;"!$BO$52")</f>
        <v>35</v>
      </c>
      <c r="AV20" s="555" t="n">
        <f aca="true">INDIRECT($A20&amp;"!$BS$52")</f>
        <v>5</v>
      </c>
      <c r="AW20" s="555" t="n">
        <f aca="true">INDIRECT($A20&amp;"!$BV$52")</f>
        <v>6</v>
      </c>
      <c r="AX20" s="555" t="n">
        <f aca="true">INDIRECT($A20&amp;"!$BY$52")</f>
        <v>3</v>
      </c>
      <c r="AY20" s="556" t="n">
        <f aca="true">INDIRECT($A20&amp;"!$CB$52")</f>
        <v>0.1875</v>
      </c>
      <c r="AZ20" s="556" t="n">
        <f aca="true">INDIRECT($A20&amp;"!$CE$52")</f>
        <v>0.0625</v>
      </c>
      <c r="BA20" s="504" t="n">
        <f aca="true">INDIRECT($A20&amp;"!$AV$57")</f>
        <v>468</v>
      </c>
      <c r="BB20" s="504" t="n">
        <f aca="false">BB19+BA20</f>
        <v>1849</v>
      </c>
      <c r="BC20" s="555" t="n">
        <f aca="true">INDIRECT($A20&amp;"!$BS$55")</f>
        <v>0</v>
      </c>
      <c r="BD20" s="555" t="n">
        <f aca="true">INDIRECT($A20&amp;"!$BV$55")</f>
        <v>0</v>
      </c>
      <c r="BE20" s="555" t="n">
        <f aca="true">INDIRECT($A20&amp;"!$BY$55")</f>
        <v>0</v>
      </c>
      <c r="BF20" s="556" t="n">
        <f aca="true">INDIRECT($A20&amp;"!$CB$55")</f>
        <v>0.00694444444444444</v>
      </c>
      <c r="BG20" s="556" t="n">
        <f aca="true">INDIRECT($A20&amp;"!$CE$55")</f>
        <v>0.166666666666667</v>
      </c>
      <c r="BH20" s="504"/>
      <c r="BI20" s="504"/>
      <c r="BJ20" s="504"/>
      <c r="BK20" s="504"/>
      <c r="BL20" s="504"/>
      <c r="BM20" s="504"/>
      <c r="BN20" s="504"/>
      <c r="BO20" s="504"/>
      <c r="BP20" s="504"/>
      <c r="BQ20" s="504"/>
      <c r="BR20" s="507" t="n">
        <f aca="false">AS20+BA20</f>
        <v>5046</v>
      </c>
      <c r="BS20" s="434" t="n">
        <f aca="true">INDIRECT($A20&amp;"!$BD$17")</f>
        <v>0</v>
      </c>
      <c r="BT20" s="207" t="n">
        <f aca="false">BS20+BT19</f>
        <v>115</v>
      </c>
      <c r="BU20" s="557" t="n">
        <f aca="true">INDIRECT($A20&amp;"!$BD$8")</f>
        <v>503</v>
      </c>
      <c r="BV20" s="207" t="n">
        <f aca="false">BU20+BV19</f>
        <v>5629</v>
      </c>
      <c r="BW20" s="515" t="e">
        <f aca="true">INDIRECT($A20&amp;"!$BD$1１")</f>
        <v>#REF!</v>
      </c>
      <c r="BX20" s="207" t="e">
        <f aca="false">BW20+BX19</f>
        <v>#REF!</v>
      </c>
      <c r="BY20" s="514" t="e">
        <f aca="true">INDIRECT($A20&amp;"!$BD$1４")</f>
        <v>#REF!</v>
      </c>
      <c r="BZ20" s="498" t="e">
        <f aca="false">BY20+BZ19</f>
        <v>#REF!</v>
      </c>
      <c r="CA20" s="553" t="n">
        <f aca="true">INDIRECT($A20&amp;"!$BN$72")</f>
        <v>176</v>
      </c>
      <c r="CB20" s="558" t="n">
        <f aca="true">INDIRECT($A20&amp;"!$AV$65")</f>
        <v>9</v>
      </c>
      <c r="CC20" s="551" t="n">
        <f aca="true">INDIRECT($A20&amp;"!$AZ$65")</f>
        <v>250</v>
      </c>
      <c r="CD20" s="558" t="n">
        <f aca="true">INDIRECT($A20&amp;"!$BD$65")</f>
        <v>3.6</v>
      </c>
      <c r="CE20" s="558" t="n">
        <f aca="true">INDIRECT($A20&amp;"!$B$58")</f>
        <v>2</v>
      </c>
      <c r="CF20" s="551" t="n">
        <f aca="true">INDIRECT($A20&amp;"!$F$58")</f>
        <v>278</v>
      </c>
      <c r="CG20" s="558" t="n">
        <f aca="true">INDIRECT($A20&amp;"!$J$58")</f>
        <v>0.719424460431655</v>
      </c>
      <c r="CH20" s="507" t="n">
        <f aca="true">INDIRECT($A20&amp;"!$T$65")</f>
        <v>107</v>
      </c>
      <c r="CI20" s="507" t="n">
        <f aca="false">CA20+CH20</f>
        <v>283</v>
      </c>
      <c r="CJ20" s="559" t="n">
        <f aca="true">INDIRECT($A20&amp;"!$BA$72")</f>
        <v>0</v>
      </c>
      <c r="CK20" s="207" t="n">
        <f aca="false">CJ20+CK19</f>
        <v>0</v>
      </c>
      <c r="CL20" s="207" t="n">
        <f aca="true">INDIRECT($A20&amp;"!$G$65")</f>
        <v>8</v>
      </c>
      <c r="CM20" s="207" t="n">
        <f aca="false">CL20+CM19</f>
        <v>82</v>
      </c>
      <c r="CN20" s="559" t="n">
        <f aca="true">INDIRECT($A20&amp;"!$BA$73")</f>
        <v>0</v>
      </c>
      <c r="CO20" s="207" t="n">
        <f aca="false">CN20+CO19</f>
        <v>0</v>
      </c>
      <c r="CP20" s="207" t="n">
        <f aca="true">INDIRECT($A20&amp;"!$G$67")</f>
        <v>0</v>
      </c>
      <c r="CQ20" s="498" t="n">
        <f aca="false">CP20+CQ19</f>
        <v>0</v>
      </c>
      <c r="CR20" s="560" t="n">
        <f aca="true">IF(ISNUMBER(INDIRECT($A20&amp;"!$T$41")),(INDIRECT($A20&amp;"!$T$41"))," ")</f>
        <v>28200</v>
      </c>
      <c r="CS20" s="560" t="n">
        <f aca="true">IF(ISNUMBER(INDIRECT($A20&amp;"!$BA$27")),(INDIRECT($A20&amp;"!$BA$27"))," ")</f>
        <v>0</v>
      </c>
      <c r="CT20" s="516" t="str">
        <f aca="true">IF(ISNUMBER(INDIRECT($A20&amp;"!$BＱ$27")),(INDIRECT($A20&amp;"!$BＱ$27"))," ")</f>
        <v> </v>
      </c>
      <c r="CU20" s="561" t="n">
        <f aca="true">IF(ISNUMBER(INDIRECT($A20&amp;"!$P$14")),(INDIRECT($A20&amp;"!$P$14"))," ")</f>
        <v>27999</v>
      </c>
      <c r="CV20" s="562" t="n">
        <f aca="true">IF(ISNUMBER(INDIRECT($A20&amp;"!$AF$14")),(INDIRECT($A20&amp;"!$AF$14"))," ")</f>
        <v>0</v>
      </c>
      <c r="CW20" s="560" t="n">
        <f aca="true">IF(ISNUMBER(INDIRECT($A20&amp;"!$BK$47")),(INDIRECT($A20&amp;"!$BK$47"))," ")</f>
        <v>0</v>
      </c>
      <c r="CX20" s="560" t="n">
        <f aca="true">IF(ISNUMBER(INDIRECT($A20&amp;"!$BX$47")),(INDIRECT($A20&amp;"!$BX$47"))," ")</f>
        <v>0</v>
      </c>
      <c r="CY20" s="562" t="n">
        <f aca="true">IF(ISNUMBER(INDIRECT($A20&amp;"!$CL$47")),(INDIRECT($A20&amp;"!$CL$47"))," ")</f>
        <v>0</v>
      </c>
      <c r="CZ20" s="560" t="n">
        <f aca="true">IF(ISNUMBER(INDIRECT($A20&amp;"!$AD$41")),(INDIRECT($A20&amp;"!$AD$41"))," ")</f>
        <v>0</v>
      </c>
      <c r="DA20" s="516" t="n">
        <f aca="true">IF(ISNUMBER(INDIRECT($A20&amp;"!$AN$43")),(INDIRECT($A20&amp;"!$AN$43"))," ")</f>
        <v>0</v>
      </c>
      <c r="DB20" s="516" t="str">
        <f aca="true">IF(ISNUMBER(INDIRECT($A20&amp;"!$BW$74")),(INDIRECT($A20&amp;"!$BW$74"))," ")</f>
        <v> </v>
      </c>
      <c r="DC20" s="516" t="str">
        <f aca="false">IF(ISNUMBER(DB20),DB20*700," ")</f>
        <v> </v>
      </c>
      <c r="DD20" s="560" t="n">
        <f aca="true">IF(ISNUMBER(INDIRECT($A20&amp;"!$BS$72")),(INDIRECT($A20&amp;"!$BS$72"))," ")</f>
        <v>2</v>
      </c>
      <c r="DE20" s="516" t="n">
        <f aca="false">IF(ISNUMBER(DD20),DD20*$DE$2," ")</f>
        <v>1200</v>
      </c>
      <c r="DF20" s="563" t="n">
        <f aca="true">IF(ISNUMBER(INDIRECT($A20&amp;"!$Y$65")),(INDIRECT($A20&amp;"!$Y$65"))," ")</f>
        <v>10</v>
      </c>
      <c r="DG20" s="516" t="n">
        <f aca="false">IF(ISNUMBER(DF20),DF20*DG$2," ")</f>
        <v>6000</v>
      </c>
      <c r="DH20" s="516" t="str">
        <f aca="true">IF(ISNUMBER(INDIRECT($A20&amp;"!$AC$65")),(INDIRECT($A20&amp;"!$AC$68"))," ")</f>
        <v> </v>
      </c>
      <c r="DI20" s="516" t="str">
        <f aca="false">IF(ISNUMBER(DH20),DH20*500," ")</f>
        <v> </v>
      </c>
      <c r="DJ20" s="516" t="n">
        <f aca="false">SUM(DG20,DI20)</f>
        <v>6000</v>
      </c>
      <c r="DK20" s="516" t="n">
        <f aca="true">IF(ISNUMBER(INDIRECT($A20&amp;"!$BR$17")),(INDIRECT($A20&amp;"!$BR$17"))," ")</f>
        <v>0</v>
      </c>
      <c r="DL20" s="516" t="n">
        <f aca="true">IF(ISNUMBER(INDIRECT($A20&amp;"!$BR$8")),(INDIRECT($A20&amp;"!$BR$8"))," ")</f>
        <v>0</v>
      </c>
      <c r="DM20" s="516" t="n">
        <f aca="true">IF(ISNUMBER(INDIRECT($A20&amp;"!$BR$11")),(INDIRECT($A20&amp;"!$BR$11"))," ")</f>
        <v>0</v>
      </c>
      <c r="DN20" s="516" t="n">
        <f aca="true">IF(ISNUMBER(INDIRECT($A20&amp;"!$BR$14")),(INDIRECT($A20&amp;"!$BR$14"))," ")</f>
        <v>0</v>
      </c>
      <c r="DO20" s="516" t="n">
        <f aca="false">SUM(CS20:DA20)+SUM(DC20,DE20,DG20,DI20)+SUM(DK20:DN20)+BQ20</f>
        <v>35199</v>
      </c>
      <c r="DP20" s="516" t="e">
        <f aca="false">CV20+CY20+CT20</f>
        <v>#VALUE!</v>
      </c>
      <c r="DQ20" s="516" t="e">
        <f aca="false">DO20-DP20</f>
        <v>#VALUE!</v>
      </c>
      <c r="DS20" s="550" t="n">
        <f aca="true">INDIRECT($A20&amp;"!$AV$65")</f>
        <v>9</v>
      </c>
      <c r="DT20" s="548" t="n">
        <f aca="true">INDIRECT($A20&amp;"!$AZ$65")</f>
        <v>250</v>
      </c>
      <c r="DU20" s="550" t="n">
        <f aca="true">INDIRECT($A20&amp;"!$BD$65")</f>
        <v>3.6</v>
      </c>
      <c r="DV20" s="564" t="str">
        <f aca="true">INDIRECT($A20&amp;"!$BH$66")</f>
        <v>不揃い</v>
      </c>
      <c r="DW20" s="564" t="n">
        <f aca="true">INDIRECT($A20&amp;"!$BO$66")</f>
        <v>5</v>
      </c>
      <c r="DX20" s="564" t="n">
        <f aca="true">INDIRECT($A20&amp;"!$BH$67")</f>
        <v>0</v>
      </c>
      <c r="DY20" s="564" t="n">
        <f aca="true">INDIRECT($A20&amp;"!$BO$67")</f>
        <v>0</v>
      </c>
      <c r="DZ20" s="564" t="n">
        <f aca="true">INDIRECT($A20&amp;"!$BH$68")</f>
        <v>0</v>
      </c>
      <c r="EA20" s="564" t="n">
        <f aca="true">INDIRECT($A20&amp;"!$BO$68")</f>
        <v>0</v>
      </c>
      <c r="EB20" s="564" t="n">
        <f aca="true">INDIRECT($A20&amp;"!$BH$69")</f>
        <v>0</v>
      </c>
      <c r="EC20" s="564" t="n">
        <f aca="true">INDIRECT($A20&amp;"!$BO$69")</f>
        <v>0</v>
      </c>
      <c r="ED20" s="564" t="n">
        <f aca="true">INDIRECT($A20&amp;"!$BH$70")</f>
        <v>0</v>
      </c>
      <c r="EE20" s="564" t="n">
        <f aca="true">INDIRECT($A20&amp;"!$BO$70")</f>
        <v>0</v>
      </c>
      <c r="EF20" s="564" t="n">
        <f aca="true">INDIRECT($A20&amp;"!$BP$66")</f>
        <v>0</v>
      </c>
      <c r="EG20" s="564" t="n">
        <f aca="true">INDIRECT($A20&amp;"!$BW$66")</f>
        <v>0</v>
      </c>
      <c r="EH20" s="564" t="n">
        <f aca="true">INDIRECT($A20&amp;"!$BP$67")</f>
        <v>0</v>
      </c>
      <c r="EI20" s="564" t="n">
        <f aca="true">INDIRECT($A20&amp;"!$BW$67")</f>
        <v>0</v>
      </c>
      <c r="EJ20" s="564" t="n">
        <f aca="true">INDIRECT($A20&amp;"!$BP$68")</f>
        <v>0</v>
      </c>
      <c r="EK20" s="564" t="n">
        <f aca="true">INDIRECT($A20&amp;"!$BW$68")</f>
        <v>0</v>
      </c>
      <c r="EL20" s="564" t="n">
        <f aca="true">INDIRECT($A20&amp;"!$BP$69")</f>
        <v>0</v>
      </c>
      <c r="EM20" s="564" t="n">
        <f aca="true">INDIRECT($A20&amp;"!$BW$69")</f>
        <v>0</v>
      </c>
      <c r="EN20" s="564" t="n">
        <f aca="true">INDIRECT($A20&amp;"!$BP$70")</f>
        <v>0</v>
      </c>
      <c r="EO20" s="564" t="n">
        <f aca="true">INDIRECT($A20&amp;"!$BW$70")</f>
        <v>0</v>
      </c>
      <c r="EP20" s="564" t="str">
        <f aca="true">INDIRECT($A20&amp;"!$BX$66")</f>
        <v>巻ジワ</v>
      </c>
      <c r="EQ20" s="564" t="n">
        <f aca="true">INDIRECT($A20&amp;"!$CF$66")</f>
        <v>4</v>
      </c>
      <c r="ER20" s="564" t="n">
        <f aca="true">INDIRECT($A20&amp;"!$BX$67")</f>
        <v>0</v>
      </c>
      <c r="ES20" s="564" t="n">
        <f aca="true">INDIRECT($A20&amp;"!$CF$67")</f>
        <v>0</v>
      </c>
      <c r="ET20" s="564" t="n">
        <f aca="true">INDIRECT($A20&amp;"!$BX$68")</f>
        <v>0</v>
      </c>
      <c r="EU20" s="564" t="n">
        <f aca="true">INDIRECT($A20&amp;"!$CF$68")</f>
        <v>0</v>
      </c>
      <c r="EV20" s="564" t="n">
        <f aca="true">INDIRECT($A20&amp;"!$BX$69")</f>
        <v>0</v>
      </c>
      <c r="EW20" s="564" t="n">
        <f aca="true">INDIRECT($A20&amp;"!$CF$69")</f>
        <v>0</v>
      </c>
      <c r="EX20" s="564" t="n">
        <f aca="true">INDIRECT($A20&amp;"!$BX$70")</f>
        <v>0</v>
      </c>
      <c r="EY20" s="564" t="n">
        <f aca="true">INDIRECT($A20&amp;"!$CF$70")</f>
        <v>0</v>
      </c>
      <c r="EZ20" s="564" t="n">
        <f aca="true">INDIRECT($A20&amp;"!$CG$66")</f>
        <v>0</v>
      </c>
      <c r="FA20" s="564" t="n">
        <f aca="true">INDIRECT($A20&amp;"!$CN$66")</f>
        <v>0</v>
      </c>
      <c r="FB20" s="564" t="n">
        <f aca="true">INDIRECT($A20&amp;"!$CG$67")</f>
        <v>0</v>
      </c>
      <c r="FC20" s="564" t="n">
        <f aca="true">INDIRECT($A20&amp;"!$CN$67")</f>
        <v>0</v>
      </c>
      <c r="FD20" s="564" t="n">
        <f aca="true">INDIRECT($A20&amp;"!$CG$68")</f>
        <v>0</v>
      </c>
      <c r="FE20" s="564" t="n">
        <f aca="true">INDIRECT($A20&amp;"!$CN$68")</f>
        <v>0</v>
      </c>
      <c r="FF20" s="564" t="n">
        <f aca="true">INDIRECT($A20&amp;"!$CG$69")</f>
        <v>0</v>
      </c>
      <c r="FG20" s="564" t="n">
        <f aca="true">INDIRECT($A20&amp;"!$CN$69")</f>
        <v>0</v>
      </c>
      <c r="FH20" s="564" t="n">
        <f aca="true">INDIRECT($A20&amp;"!$CG$70")</f>
        <v>0</v>
      </c>
      <c r="FI20" s="564" t="n">
        <f aca="true">INDIRECT($A20&amp;"!$CN$70")</f>
        <v>0</v>
      </c>
      <c r="FJ20" s="550" t="n">
        <f aca="true">INDIRECT($A20&amp;"!$B$58")</f>
        <v>2</v>
      </c>
      <c r="FK20" s="548" t="n">
        <f aca="true">INDIRECT($A20&amp;"!$F$58")</f>
        <v>278</v>
      </c>
      <c r="FL20" s="550" t="n">
        <f aca="true">INDIRECT($A20&amp;"!$J$58")</f>
        <v>0.719424460431655</v>
      </c>
      <c r="FM20" s="564" t="str">
        <f aca="true">INDIRECT($A20&amp;"!$N$59")</f>
        <v>当り傷</v>
      </c>
      <c r="FN20" s="564" t="n">
        <f aca="true">INDIRECT($A20&amp;"!$U$59")</f>
        <v>1</v>
      </c>
      <c r="FO20" s="564" t="n">
        <f aca="true">INDIRECT($A20&amp;"!$N$60")</f>
        <v>0</v>
      </c>
      <c r="FP20" s="564" t="n">
        <f aca="true">INDIRECT($A20&amp;"!$U$60")</f>
        <v>0</v>
      </c>
      <c r="FQ20" s="564" t="n">
        <f aca="true">INDIRECT($A20&amp;"!$N$61")</f>
        <v>0</v>
      </c>
      <c r="FR20" s="564" t="n">
        <f aca="true">INDIRECT($A20&amp;"!$U$61")</f>
        <v>0</v>
      </c>
      <c r="FS20" s="564" t="n">
        <f aca="true">INDIRECT($A20&amp;"!$N$62")</f>
        <v>0</v>
      </c>
      <c r="FT20" s="564" t="n">
        <f aca="true">INDIRECT($A20&amp;"!$U$62")</f>
        <v>0</v>
      </c>
      <c r="FU20" s="564" t="n">
        <f aca="true">INDIRECT($A20&amp;"!$N$63")</f>
        <v>0</v>
      </c>
      <c r="FV20" s="564" t="n">
        <f aca="true">INDIRECT($A20&amp;"!$U$63")</f>
        <v>0</v>
      </c>
      <c r="FW20" s="564" t="e">
        <f aca="true">INDIRECT($A20&amp;"!$V$59 ")</f>
        <v>#REF!</v>
      </c>
      <c r="FX20" s="564" t="n">
        <f aca="true">INDIRECT($A20&amp;"!$AC$59")</f>
        <v>0</v>
      </c>
      <c r="FY20" s="564" t="e">
        <f aca="true">INDIRECT($A20&amp;"!$V$60 ")</f>
        <v>#REF!</v>
      </c>
      <c r="FZ20" s="564" t="n">
        <f aca="true">INDIRECT($A20&amp;"!$AC$60")</f>
        <v>0</v>
      </c>
      <c r="GA20" s="564" t="e">
        <f aca="true">INDIRECT($A20&amp;"!$V$61 ")</f>
        <v>#REF!</v>
      </c>
      <c r="GB20" s="564" t="n">
        <f aca="true">INDIRECT($A20&amp;"!$AC$61")</f>
        <v>0</v>
      </c>
      <c r="GC20" s="564" t="e">
        <f aca="true">INDIRECT($A20&amp;"!$V$62 ")</f>
        <v>#REF!</v>
      </c>
      <c r="GD20" s="564" t="n">
        <f aca="true">INDIRECT($A20&amp;"!$AC$62")</f>
        <v>0</v>
      </c>
      <c r="GE20" s="564" t="n">
        <f aca="true">INDIRECT($A20&amp;"!$V$63")</f>
        <v>0</v>
      </c>
      <c r="GF20" s="564" t="n">
        <f aca="true">INDIRECT($A20&amp;"!$AC$63")</f>
        <v>0</v>
      </c>
      <c r="GG20" s="564" t="str">
        <f aca="true">INDIRECT($A20&amp;"!$AD$59")</f>
        <v>ストリーク</v>
      </c>
      <c r="GH20" s="564" t="n">
        <f aca="true">INDIRECT($A20&amp;"!$AL$59")</f>
        <v>1</v>
      </c>
      <c r="GI20" s="564" t="n">
        <f aca="true">INDIRECT($A20&amp;"!$AD$60")</f>
        <v>0</v>
      </c>
      <c r="GJ20" s="564" t="n">
        <f aca="true">INDIRECT($A20&amp;"!$AL$60")</f>
        <v>0</v>
      </c>
      <c r="GK20" s="564" t="n">
        <f aca="true">INDIRECT($A20&amp;"!$AD$61")</f>
        <v>0</v>
      </c>
      <c r="GL20" s="564" t="n">
        <f aca="true">INDIRECT($A20&amp;"!$AL$61")</f>
        <v>0</v>
      </c>
      <c r="GM20" s="564" t="n">
        <f aca="true">INDIRECT($A20&amp;"!$AD$62")</f>
        <v>0</v>
      </c>
      <c r="GN20" s="564" t="n">
        <f aca="true">INDIRECT($A20&amp;"!$AL$62")</f>
        <v>0</v>
      </c>
      <c r="GO20" s="564" t="n">
        <f aca="true">INDIRECT($A20&amp;"!$AD$63")</f>
        <v>0</v>
      </c>
      <c r="GP20" s="564" t="n">
        <f aca="true">INDIRECT($A20&amp;"!$AL$63")</f>
        <v>0</v>
      </c>
      <c r="GQ20" s="564" t="n">
        <f aca="true">INDIRECT($A20&amp;"!$AM$59")</f>
        <v>0</v>
      </c>
      <c r="GR20" s="564" t="n">
        <f aca="true">INDIRECT($A20&amp;"!$AT$59")</f>
        <v>0</v>
      </c>
      <c r="GS20" s="564" t="n">
        <f aca="true">INDIRECT($A20&amp;"!$AM$60")</f>
        <v>0</v>
      </c>
      <c r="GT20" s="564" t="n">
        <f aca="true">INDIRECT($A20&amp;"!$AT$60")</f>
        <v>0</v>
      </c>
      <c r="GU20" s="564" t="n">
        <f aca="true">INDIRECT($A20&amp;"!$AM$61")</f>
        <v>0</v>
      </c>
      <c r="GV20" s="564" t="n">
        <f aca="true">INDIRECT($A20&amp;"!$AT$61")</f>
        <v>0</v>
      </c>
      <c r="GW20" s="564" t="n">
        <f aca="true">INDIRECT($A20&amp;"!$AM$62")</f>
        <v>0</v>
      </c>
      <c r="GX20" s="564" t="n">
        <f aca="true">INDIRECT($A20&amp;"!$AT$62")</f>
        <v>0</v>
      </c>
      <c r="GY20" s="564" t="str">
        <f aca="true">INDIRECT($A20&amp;"!$AM$63")</f>
        <v>ウエットストリーク</v>
      </c>
      <c r="GZ20" s="564" t="n">
        <f aca="true">INDIRECT($A20&amp;"!$AT$63")</f>
        <v>0</v>
      </c>
      <c r="HA20" s="564"/>
      <c r="HB20" s="564" t="str">
        <f aca="true">INDIRECT($A20&amp;"!$AF$5")</f>
        <v>黒スジ</v>
      </c>
      <c r="HC20" s="564" t="n">
        <f aca="true">INDIRECT($A20&amp;"!$AJ$5")</f>
        <v>24</v>
      </c>
      <c r="HD20" s="564" t="str">
        <f aca="true">INDIRECT($A20&amp;"!$AF$6")</f>
        <v>汚れ</v>
      </c>
      <c r="HE20" s="564" t="n">
        <f aca="true">INDIRECT($A20&amp;"!$AJ$6")</f>
        <v>10</v>
      </c>
      <c r="HF20" s="564" t="str">
        <f aca="true">INDIRECT($A20&amp;"!$AF$7")</f>
        <v>サビ</v>
      </c>
      <c r="HG20" s="564" t="n">
        <f aca="true">INDIRECT($A20&amp;"!$AJ$7")</f>
        <v>4</v>
      </c>
      <c r="HH20" s="564" t="str">
        <f aca="true">INDIRECT($A20&amp;"!$AF$8")</f>
        <v>虫､P,油､ｽｷｯﾌﾟ､他</v>
      </c>
      <c r="HI20" s="564" t="n">
        <f aca="true">INDIRECT($A20&amp;"!$AJ$8")</f>
        <v>17</v>
      </c>
      <c r="HJ20" s="564" t="n">
        <f aca="true">INDIRECT($A20&amp;"!$AF$10")</f>
        <v>0</v>
      </c>
      <c r="HK20" s="564" t="n">
        <f aca="true">INDIRECT($A20&amp;"!$AJ$10")</f>
        <v>0</v>
      </c>
      <c r="HL20" s="564" t="n">
        <f aca="true">INDIRECT($A20&amp;"!$AF$11")</f>
        <v>0</v>
      </c>
      <c r="HM20" s="564" t="n">
        <f aca="true">INDIRECT($A20&amp;"!$AJ$11")</f>
        <v>0</v>
      </c>
      <c r="HN20" s="564" t="n">
        <f aca="true">INDIRECT($A20&amp;"!$AF$12")</f>
        <v>0</v>
      </c>
      <c r="HO20" s="564" t="n">
        <f aca="true">INDIRECT($A20&amp;"!$AJ$12")</f>
        <v>0</v>
      </c>
      <c r="HP20" s="564" t="n">
        <f aca="true">INDIRECT($A20&amp;"!$AF$13")</f>
        <v>0</v>
      </c>
      <c r="HQ20" s="564" t="n">
        <f aca="true">INDIRECT($A20&amp;"!$AJ$13")</f>
        <v>0</v>
      </c>
      <c r="HR20" s="564"/>
      <c r="HS20" s="564" t="n">
        <f aca="true">INDIRECT($A20&amp;"!$CO$60")</f>
        <v>0</v>
      </c>
      <c r="HT20" s="207" t="n">
        <f aca="true">INDIRECT($A20&amp;"!$CO$62")</f>
        <v>0</v>
      </c>
      <c r="HU20" s="207" t="n">
        <f aca="true">INDIRECT($A20&amp;"!$CY$60")</f>
        <v>0</v>
      </c>
      <c r="HV20" s="207" t="n">
        <f aca="true">INDIRECT($A20&amp;"!$CY$62")</f>
        <v>0</v>
      </c>
      <c r="HX20" s="565" t="n">
        <f aca="true">INDIRECT($A20&amp;"!$P$14")</f>
        <v>27999</v>
      </c>
      <c r="HY20" s="566" t="n">
        <f aca="true">INDIRECT($A20&amp;"!$AF$14")</f>
        <v>0</v>
      </c>
      <c r="HZ20" s="550" t="n">
        <f aca="true">INDIRECT($A20&amp;"!$AL$16")</f>
        <v>275.9</v>
      </c>
      <c r="IA20" s="564" t="n">
        <f aca="false">IA19+HZ20</f>
        <v>3486.6</v>
      </c>
      <c r="IB20" s="550" t="n">
        <f aca="true">INDIRECT($A20&amp;"!$AL$18")</f>
        <v>122.154</v>
      </c>
      <c r="IC20" s="207" t="n">
        <f aca="false">IC19+IB20</f>
        <v>2319.467</v>
      </c>
      <c r="ID20" s="434" t="n">
        <f aca="false">AL20</f>
        <v>140.924</v>
      </c>
      <c r="IE20" s="567"/>
      <c r="IF20" s="568" t="n">
        <f aca="true">INDIRECT($A20&amp;"!$BF$36")</f>
        <v>46</v>
      </c>
      <c r="IG20" s="268" t="n">
        <f aca="true">INDIRECT($A20&amp;"!$BN$40")</f>
        <v>115</v>
      </c>
      <c r="IH20" s="568" t="n">
        <f aca="true">INDIRECT($A20&amp;"!$BF$42")</f>
        <v>46</v>
      </c>
      <c r="II20" s="268" t="n">
        <f aca="true">INDIRECT($A20&amp;"!$BV$40")</f>
        <v>115</v>
      </c>
      <c r="IJ20" s="568" t="n">
        <f aca="true">INDIRECT($A20&amp;"!$BF$45")</f>
        <v>0</v>
      </c>
      <c r="IK20" s="268" t="n">
        <f aca="true">INDIRECT($A20&amp;"!$CD$40")</f>
        <v>111</v>
      </c>
      <c r="IL20" s="567"/>
      <c r="IM20" s="207" t="n">
        <f aca="true">INDIRECT($A20&amp;"!$CK$50")</f>
        <v>20</v>
      </c>
      <c r="IN20" s="556" t="n">
        <v>0</v>
      </c>
      <c r="IO20" s="556" t="n">
        <v>0</v>
      </c>
      <c r="IP20" s="569" t="n">
        <f aca="true">INDIRECT($A20&amp;"!$CF$29")</f>
        <v>0</v>
      </c>
      <c r="IQ20" s="564" t="n">
        <f aca="false">IQ19+IP20</f>
        <v>113.932</v>
      </c>
      <c r="IR20" s="569" t="n">
        <f aca="true">INDIRECT($A20&amp;"!$CF$31")</f>
        <v>0</v>
      </c>
      <c r="IS20" s="207" t="n">
        <f aca="false">IS19+IR20</f>
        <v>0</v>
      </c>
      <c r="IT20" s="564" t="n">
        <f aca="true">INDIRECT($A20&amp;"!$W$49")</f>
        <v>0</v>
      </c>
      <c r="IU20" s="564" t="n">
        <f aca="false">IU19+IT20</f>
        <v>0</v>
      </c>
      <c r="IV20" s="207" t="n">
        <f aca="true">INDIRECT($A20&amp;"!$W$50")</f>
        <v>0</v>
      </c>
      <c r="IW20" s="207" t="n">
        <f aca="false">IW19+IV20</f>
        <v>0</v>
      </c>
    </row>
    <row r="21" customFormat="false" ht="18.75" hidden="false" customHeight="false" outlineLevel="0" collapsed="false">
      <c r="A21" s="546" t="s">
        <v>1365</v>
      </c>
      <c r="B21" s="207" t="n">
        <v>15</v>
      </c>
      <c r="C21" s="570" t="n">
        <f aca="true">INDIRECT($A21&amp;"!$D$4")</f>
        <v>163.562</v>
      </c>
      <c r="D21" s="207" t="n">
        <f aca="false">C21+D20</f>
        <v>2967.097</v>
      </c>
      <c r="E21" s="434" t="n">
        <f aca="true">INDIRECT($A21&amp;"!$D$9")</f>
        <v>148.229</v>
      </c>
      <c r="F21" s="207" t="n">
        <f aca="false">E21+F20</f>
        <v>3150.761</v>
      </c>
      <c r="G21" s="507" t="n">
        <f aca="false">C21+E21</f>
        <v>311.791</v>
      </c>
      <c r="H21" s="551" t="n">
        <f aca="true">INDIRECT($A21&amp;"!$K$13")</f>
        <v>10</v>
      </c>
      <c r="I21" s="508" t="n">
        <f aca="false">H21*19</f>
        <v>190</v>
      </c>
      <c r="J21" s="552" t="n">
        <f aca="true">INDIRECT($A21&amp;"!$F$23")</f>
        <v>64.8</v>
      </c>
      <c r="K21" s="207" t="n">
        <f aca="false">J21+K20</f>
        <v>710.6</v>
      </c>
      <c r="L21" s="552" t="n">
        <f aca="true">INDIRECT($A21&amp;"!$F$29")</f>
        <v>69.5</v>
      </c>
      <c r="M21" s="207" t="n">
        <f aca="false">L21+M20</f>
        <v>1116.4</v>
      </c>
      <c r="N21" s="552" t="n">
        <f aca="true">INDIRECT($A21&amp;"!$F$35")</f>
        <v>17</v>
      </c>
      <c r="O21" s="207" t="n">
        <f aca="false">N21+O20</f>
        <v>584.2</v>
      </c>
      <c r="P21" s="507" t="n">
        <f aca="false">J21+L21+N21</f>
        <v>151.3</v>
      </c>
      <c r="Q21" s="507" t="n">
        <f aca="true">INDIRECT($A21&amp;"!$L$24")</f>
        <v>6</v>
      </c>
      <c r="R21" s="507" t="n">
        <f aca="true">INDIRECT($A21&amp;"!$L$30")</f>
        <v>258</v>
      </c>
      <c r="S21" s="507" t="n">
        <f aca="true">INDIRECT($A21&amp;"!$L$36")</f>
        <v>0</v>
      </c>
      <c r="T21" s="507" t="n">
        <f aca="false">Q21+R21</f>
        <v>264</v>
      </c>
      <c r="U21" s="508" t="n">
        <f aca="false">T21*1.3</f>
        <v>343.2</v>
      </c>
      <c r="V21" s="207" t="n">
        <f aca="true">INDIRECT($A21&amp;"!$U$49")</f>
        <v>5184</v>
      </c>
      <c r="W21" s="207" t="n">
        <f aca="false">V21+W20</f>
        <v>55225</v>
      </c>
      <c r="X21" s="207" t="n">
        <f aca="true">INDIRECT($A21&amp;"!$U$50")</f>
        <v>2638</v>
      </c>
      <c r="Y21" s="207" t="n">
        <f aca="false">X21+Y20</f>
        <v>50644</v>
      </c>
      <c r="Z21" s="507" t="n">
        <f aca="false">V21+X21</f>
        <v>7822</v>
      </c>
      <c r="AA21" s="553" t="n">
        <f aca="true">INDIRECT($A21&amp;"!$U$43")</f>
        <v>138</v>
      </c>
      <c r="AB21" s="498" t="n">
        <f aca="true">INDIRECT($A21&amp;"!$V$49")</f>
        <v>0</v>
      </c>
      <c r="AC21" s="554" t="n">
        <f aca="true">INDIRECT($A21&amp;"!$AX$22")</f>
        <v>33.462</v>
      </c>
      <c r="AD21" s="207" t="n">
        <f aca="false">AD20+AC21</f>
        <v>147.394</v>
      </c>
      <c r="AG21" s="507"/>
      <c r="AH21" s="551" t="n">
        <f aca="true">INDIRECT($A21&amp;"!$BE$26")</f>
        <v>17</v>
      </c>
      <c r="AI21" s="507"/>
      <c r="AJ21" s="507"/>
      <c r="AK21" s="508" t="n">
        <f aca="false">AH21*9</f>
        <v>153</v>
      </c>
      <c r="AL21" s="434" t="n">
        <f aca="true">INDIRECT($A21&amp;"!$AZ$35")</f>
        <v>113.357</v>
      </c>
      <c r="AM21" s="207" t="n">
        <f aca="false">AL21+AM20</f>
        <v>603.281</v>
      </c>
      <c r="AN21" s="434" t="n">
        <f aca="true">INDIRECT($A21&amp;"!$AZ$41")</f>
        <v>0</v>
      </c>
      <c r="AO21" s="207" t="n">
        <f aca="false">AN21+AO20</f>
        <v>0</v>
      </c>
      <c r="AP21" s="507" t="n">
        <f aca="false">AL21+AN21</f>
        <v>113.357</v>
      </c>
      <c r="AQ21" s="507" t="n">
        <f aca="true">INDIRECT($A21&amp;"!$BF$36")</f>
        <v>52</v>
      </c>
      <c r="AR21" s="508" t="n">
        <f aca="false">AQ21*7</f>
        <v>364</v>
      </c>
      <c r="AS21" s="555" t="n">
        <f aca="true">INDIRECT($A21&amp;"!$AV$54")</f>
        <v>4251</v>
      </c>
      <c r="AT21" s="555" t="n">
        <f aca="false">AT20+AS21</f>
        <v>17841</v>
      </c>
      <c r="AU21" s="555" t="n">
        <f aca="true">INDIRECT($A21&amp;"!$BO$52")</f>
        <v>37</v>
      </c>
      <c r="AV21" s="555" t="n">
        <f aca="true">INDIRECT($A21&amp;"!$BS$52")</f>
        <v>8</v>
      </c>
      <c r="AW21" s="555" t="n">
        <f aca="true">INDIRECT($A21&amp;"!$BV$52")</f>
        <v>1</v>
      </c>
      <c r="AX21" s="555" t="n">
        <f aca="true">INDIRECT($A21&amp;"!$BY$52")</f>
        <v>4</v>
      </c>
      <c r="AY21" s="556" t="n">
        <f aca="true">INDIRECT($A21&amp;"!$CB$52")</f>
        <v>0.159722222222222</v>
      </c>
      <c r="AZ21" s="556" t="n">
        <f aca="true">INDIRECT($A21&amp;"!$CE$52")</f>
        <v>0</v>
      </c>
      <c r="BA21" s="504" t="n">
        <f aca="true">INDIRECT($A21&amp;"!$AV$57")</f>
        <v>496</v>
      </c>
      <c r="BB21" s="504" t="n">
        <f aca="false">BB20+BA21</f>
        <v>2345</v>
      </c>
      <c r="BC21" s="555" t="n">
        <f aca="true">INDIRECT($A21&amp;"!$BS$55")</f>
        <v>0</v>
      </c>
      <c r="BD21" s="555" t="n">
        <f aca="true">INDIRECT($A21&amp;"!$BV$55")</f>
        <v>1</v>
      </c>
      <c r="BE21" s="555" t="n">
        <f aca="true">INDIRECT($A21&amp;"!$BY$55")</f>
        <v>0</v>
      </c>
      <c r="BF21" s="556" t="n">
        <f aca="true">INDIRECT($A21&amp;"!$CB$55")</f>
        <v>0.0208333333333333</v>
      </c>
      <c r="BG21" s="556" t="n">
        <f aca="true">INDIRECT($A21&amp;"!$CE$55")</f>
        <v>0.166666666666667</v>
      </c>
      <c r="BH21" s="504"/>
      <c r="BI21" s="504"/>
      <c r="BJ21" s="504"/>
      <c r="BK21" s="504"/>
      <c r="BL21" s="504"/>
      <c r="BM21" s="504"/>
      <c r="BN21" s="504"/>
      <c r="BO21" s="504"/>
      <c r="BP21" s="504"/>
      <c r="BQ21" s="504"/>
      <c r="BR21" s="507" t="n">
        <f aca="false">AS21+BA21</f>
        <v>4747</v>
      </c>
      <c r="BS21" s="434" t="n">
        <f aca="true">INDIRECT($A21&amp;"!$BD$17")</f>
        <v>48</v>
      </c>
      <c r="BT21" s="207" t="n">
        <f aca="false">BS21+BT20</f>
        <v>163</v>
      </c>
      <c r="BU21" s="557" t="n">
        <f aca="true">INDIRECT($A21&amp;"!$BD$8")</f>
        <v>227</v>
      </c>
      <c r="BV21" s="207" t="n">
        <f aca="false">BU21+BV20</f>
        <v>5856</v>
      </c>
      <c r="BW21" s="515" t="e">
        <f aca="true">INDIRECT($A21&amp;"!$BD$1１")</f>
        <v>#REF!</v>
      </c>
      <c r="BX21" s="207" t="e">
        <f aca="false">BW21+BX20</f>
        <v>#REF!</v>
      </c>
      <c r="BY21" s="514" t="e">
        <f aca="true">INDIRECT($A21&amp;"!$BD$1４")</f>
        <v>#REF!</v>
      </c>
      <c r="BZ21" s="498" t="e">
        <f aca="false">BY21+BZ20</f>
        <v>#REF!</v>
      </c>
      <c r="CA21" s="553" t="n">
        <f aca="true">INDIRECT($A21&amp;"!$BN$72")</f>
        <v>128</v>
      </c>
      <c r="CB21" s="558" t="n">
        <f aca="true">INDIRECT($A21&amp;"!$AV$65")</f>
        <v>23</v>
      </c>
      <c r="CC21" s="551" t="n">
        <f aca="true">INDIRECT($A21&amp;"!$AZ$65")</f>
        <v>170</v>
      </c>
      <c r="CD21" s="558" t="n">
        <f aca="true">INDIRECT($A21&amp;"!$BD$65")</f>
        <v>13.5294117647059</v>
      </c>
      <c r="CE21" s="558" t="n">
        <f aca="true">INDIRECT($A21&amp;"!$B$58")</f>
        <v>8</v>
      </c>
      <c r="CF21" s="551" t="n">
        <f aca="true">INDIRECT($A21&amp;"!$F$58")</f>
        <v>260</v>
      </c>
      <c r="CG21" s="558" t="n">
        <f aca="true">INDIRECT($A21&amp;"!$J$58")</f>
        <v>3.07692307692308</v>
      </c>
      <c r="CH21" s="507" t="n">
        <f aca="true">INDIRECT($A21&amp;"!$T$65")</f>
        <v>109</v>
      </c>
      <c r="CI21" s="507" t="n">
        <f aca="false">CA21+CH21</f>
        <v>237</v>
      </c>
      <c r="CJ21" s="559" t="n">
        <f aca="true">INDIRECT($A21&amp;"!$BA$72")</f>
        <v>0</v>
      </c>
      <c r="CK21" s="207" t="n">
        <f aca="false">CJ21+CK20</f>
        <v>0</v>
      </c>
      <c r="CL21" s="207" t="n">
        <f aca="true">INDIRECT($A21&amp;"!$G$65")</f>
        <v>8</v>
      </c>
      <c r="CM21" s="207" t="n">
        <f aca="false">CL21+CM20</f>
        <v>90</v>
      </c>
      <c r="CN21" s="559" t="n">
        <f aca="true">INDIRECT($A21&amp;"!$BA$73")</f>
        <v>0</v>
      </c>
      <c r="CO21" s="207" t="n">
        <f aca="false">CN21+CO20</f>
        <v>0</v>
      </c>
      <c r="CP21" s="207" t="n">
        <f aca="true">INDIRECT($A21&amp;"!$G$67")</f>
        <v>0</v>
      </c>
      <c r="CQ21" s="498" t="n">
        <f aca="false">CP21+CQ20</f>
        <v>0</v>
      </c>
      <c r="CR21" s="560" t="n">
        <f aca="true">IF(ISNUMBER(INDIRECT($A21&amp;"!$T$41")),(INDIRECT($A21&amp;"!$T$41"))," ")</f>
        <v>12000</v>
      </c>
      <c r="CS21" s="560" t="n">
        <f aca="true">IF(ISNUMBER(INDIRECT($A21&amp;"!$BA$27")),(INDIRECT($A21&amp;"!$BA$27"))," ")</f>
        <v>4212</v>
      </c>
      <c r="CT21" s="516" t="str">
        <f aca="true">IF(ISNUMBER(INDIRECT($A21&amp;"!$BＱ$27")),(INDIRECT($A21&amp;"!$BＱ$27"))," ")</f>
        <v> </v>
      </c>
      <c r="CU21" s="561" t="n">
        <f aca="true">IF(ISNUMBER(INDIRECT($A21&amp;"!$P$14")),(INDIRECT($A21&amp;"!$P$14"))," ")</f>
        <v>5534</v>
      </c>
      <c r="CV21" s="562" t="n">
        <f aca="true">IF(ISNUMBER(INDIRECT($A21&amp;"!$AF$14")),(INDIRECT($A21&amp;"!$AF$14"))," ")</f>
        <v>0</v>
      </c>
      <c r="CW21" s="560" t="n">
        <f aca="true">IF(ISNUMBER(INDIRECT($A21&amp;"!$BK$47")),(INDIRECT($A21&amp;"!$BK$47"))," ")</f>
        <v>0</v>
      </c>
      <c r="CX21" s="560" t="n">
        <f aca="true">IF(ISNUMBER(INDIRECT($A21&amp;"!$BX$47")),(INDIRECT($A21&amp;"!$BX$47"))," ")</f>
        <v>0</v>
      </c>
      <c r="CY21" s="562" t="n">
        <f aca="true">IF(ISNUMBER(INDIRECT($A21&amp;"!$CL$47")),(INDIRECT($A21&amp;"!$CL$47"))," ")</f>
        <v>0</v>
      </c>
      <c r="CZ21" s="560" t="n">
        <f aca="true">IF(ISNUMBER(INDIRECT($A21&amp;"!$AD$41")),(INDIRECT($A21&amp;"!$AD$41"))," ")</f>
        <v>0</v>
      </c>
      <c r="DA21" s="516" t="n">
        <f aca="true">IF(ISNUMBER(INDIRECT($A21&amp;"!$AN$43")),(INDIRECT($A21&amp;"!$AN$43"))," ")</f>
        <v>0</v>
      </c>
      <c r="DB21" s="516" t="str">
        <f aca="true">IF(ISNUMBER(INDIRECT($A21&amp;"!$BW$74")),(INDIRECT($A21&amp;"!$BW$74"))," ")</f>
        <v> </v>
      </c>
      <c r="DC21" s="516" t="str">
        <f aca="false">IF(ISNUMBER(DB21),DB21*700," ")</f>
        <v> </v>
      </c>
      <c r="DD21" s="560" t="n">
        <f aca="true">IF(ISNUMBER(INDIRECT($A21&amp;"!$BS$72")),(INDIRECT($A21&amp;"!$BS$72"))," ")</f>
        <v>3</v>
      </c>
      <c r="DE21" s="516" t="n">
        <f aca="false">IF(ISNUMBER(DD21),DD21*$DE$2," ")</f>
        <v>1800</v>
      </c>
      <c r="DF21" s="563" t="n">
        <f aca="true">IF(ISNUMBER(INDIRECT($A21&amp;"!$Y$65")),(INDIRECT($A21&amp;"!$Y$65"))," ")</f>
        <v>7</v>
      </c>
      <c r="DG21" s="516" t="n">
        <f aca="false">IF(ISNUMBER(DF21),DF21*DG$2," ")</f>
        <v>4200</v>
      </c>
      <c r="DH21" s="516" t="str">
        <f aca="true">IF(ISNUMBER(INDIRECT($A21&amp;"!$AC$65")),(INDIRECT($A21&amp;"!$AC$68"))," ")</f>
        <v> </v>
      </c>
      <c r="DI21" s="516" t="str">
        <f aca="false">IF(ISNUMBER(DH21),DH21*500," ")</f>
        <v> </v>
      </c>
      <c r="DJ21" s="516" t="n">
        <f aca="false">SUM(DG21,DI21)</f>
        <v>4200</v>
      </c>
      <c r="DK21" s="516" t="n">
        <f aca="true">IF(ISNUMBER(INDIRECT($A21&amp;"!$BR$17")),(INDIRECT($A21&amp;"!$BR$17"))," ")</f>
        <v>0</v>
      </c>
      <c r="DL21" s="516" t="n">
        <f aca="true">IF(ISNUMBER(INDIRECT($A21&amp;"!$BR$8")),(INDIRECT($A21&amp;"!$BR$8"))," ")</f>
        <v>0</v>
      </c>
      <c r="DM21" s="516" t="n">
        <f aca="true">IF(ISNUMBER(INDIRECT($A21&amp;"!$BR$11")),(INDIRECT($A21&amp;"!$BR$11"))," ")</f>
        <v>0</v>
      </c>
      <c r="DN21" s="516" t="n">
        <f aca="true">IF(ISNUMBER(INDIRECT($A21&amp;"!$BR$14")),(INDIRECT($A21&amp;"!$BR$14"))," ")</f>
        <v>0</v>
      </c>
      <c r="DO21" s="516" t="n">
        <f aca="false">SUM(CS21:DA21)+SUM(DC21,DE21,DG21,DI21)+SUM(DK21:DN21)+BQ21</f>
        <v>15746</v>
      </c>
      <c r="DP21" s="516" t="e">
        <f aca="false">CV21+CY21+CT21</f>
        <v>#VALUE!</v>
      </c>
      <c r="DQ21" s="516" t="e">
        <f aca="false">DO21-DP21</f>
        <v>#VALUE!</v>
      </c>
      <c r="DS21" s="550" t="n">
        <f aca="true">INDIRECT($A21&amp;"!$AV$65")</f>
        <v>23</v>
      </c>
      <c r="DT21" s="548" t="n">
        <f aca="true">INDIRECT($A21&amp;"!$AZ$65")</f>
        <v>170</v>
      </c>
      <c r="DU21" s="550" t="n">
        <f aca="true">INDIRECT($A21&amp;"!$BD$65")</f>
        <v>13.5294117647059</v>
      </c>
      <c r="DV21" s="564" t="str">
        <f aca="true">INDIRECT($A21&amp;"!$BH$66")</f>
        <v>紙ズレ</v>
      </c>
      <c r="DW21" s="564" t="n">
        <f aca="true">INDIRECT($A21&amp;"!$BO$66")</f>
        <v>1</v>
      </c>
      <c r="DX21" s="564" t="n">
        <f aca="true">INDIRECT($A21&amp;"!$BH$67")</f>
        <v>0</v>
      </c>
      <c r="DY21" s="564" t="n">
        <f aca="true">INDIRECT($A21&amp;"!$BO$67")</f>
        <v>0</v>
      </c>
      <c r="DZ21" s="564" t="n">
        <f aca="true">INDIRECT($A21&amp;"!$BH$68")</f>
        <v>0</v>
      </c>
      <c r="EA21" s="564" t="n">
        <f aca="true">INDIRECT($A21&amp;"!$BO$68")</f>
        <v>0</v>
      </c>
      <c r="EB21" s="564" t="n">
        <f aca="true">INDIRECT($A21&amp;"!$BH$69")</f>
        <v>0</v>
      </c>
      <c r="EC21" s="564" t="n">
        <f aca="true">INDIRECT($A21&amp;"!$BO$69")</f>
        <v>0</v>
      </c>
      <c r="ED21" s="564" t="n">
        <f aca="true">INDIRECT($A21&amp;"!$BH$70")</f>
        <v>0</v>
      </c>
      <c r="EE21" s="564" t="n">
        <f aca="true">INDIRECT($A21&amp;"!$BO$70")</f>
        <v>0</v>
      </c>
      <c r="EF21" s="564" t="n">
        <f aca="true">INDIRECT($A21&amp;"!$BP$66")</f>
        <v>0</v>
      </c>
      <c r="EG21" s="564" t="n">
        <f aca="true">INDIRECT($A21&amp;"!$BW$66")</f>
        <v>0</v>
      </c>
      <c r="EH21" s="564" t="n">
        <f aca="true">INDIRECT($A21&amp;"!$BP$67")</f>
        <v>0</v>
      </c>
      <c r="EI21" s="564" t="n">
        <f aca="true">INDIRECT($A21&amp;"!$BW$67")</f>
        <v>0</v>
      </c>
      <c r="EJ21" s="564" t="n">
        <f aca="true">INDIRECT($A21&amp;"!$BP$68")</f>
        <v>0</v>
      </c>
      <c r="EK21" s="564" t="n">
        <f aca="true">INDIRECT($A21&amp;"!$BW$68")</f>
        <v>0</v>
      </c>
      <c r="EL21" s="564" t="n">
        <f aca="true">INDIRECT($A21&amp;"!$BP$69")</f>
        <v>0</v>
      </c>
      <c r="EM21" s="564" t="n">
        <f aca="true">INDIRECT($A21&amp;"!$BW$69")</f>
        <v>0</v>
      </c>
      <c r="EN21" s="564" t="n">
        <f aca="true">INDIRECT($A21&amp;"!$BP$70")</f>
        <v>0</v>
      </c>
      <c r="EO21" s="564" t="n">
        <f aca="true">INDIRECT($A21&amp;"!$BW$70")</f>
        <v>0</v>
      </c>
      <c r="EP21" s="564" t="str">
        <f aca="true">INDIRECT($A21&amp;"!$BX$66")</f>
        <v>タイヤマーク</v>
      </c>
      <c r="EQ21" s="564" t="n">
        <f aca="true">INDIRECT($A21&amp;"!$CF$66")</f>
        <v>11</v>
      </c>
      <c r="ER21" s="564" t="str">
        <f aca="true">INDIRECT($A21&amp;"!$BX$67")</f>
        <v>重欠</v>
      </c>
      <c r="ES21" s="564" t="n">
        <f aca="true">INDIRECT($A21&amp;"!$CF$67")</f>
        <v>11</v>
      </c>
      <c r="ET21" s="564" t="n">
        <f aca="true">INDIRECT($A21&amp;"!$BX$68")</f>
        <v>0</v>
      </c>
      <c r="EU21" s="564" t="n">
        <f aca="true">INDIRECT($A21&amp;"!$CF$68")</f>
        <v>0</v>
      </c>
      <c r="EV21" s="564" t="n">
        <f aca="true">INDIRECT($A21&amp;"!$BX$69")</f>
        <v>0</v>
      </c>
      <c r="EW21" s="564" t="n">
        <f aca="true">INDIRECT($A21&amp;"!$CF$69")</f>
        <v>0</v>
      </c>
      <c r="EX21" s="564" t="n">
        <f aca="true">INDIRECT($A21&amp;"!$BX$70")</f>
        <v>0</v>
      </c>
      <c r="EY21" s="564" t="n">
        <f aca="true">INDIRECT($A21&amp;"!$CF$70")</f>
        <v>0</v>
      </c>
      <c r="EZ21" s="564" t="n">
        <f aca="true">INDIRECT($A21&amp;"!$CG$66")</f>
        <v>0</v>
      </c>
      <c r="FA21" s="564" t="n">
        <f aca="true">INDIRECT($A21&amp;"!$CN$66")</f>
        <v>0</v>
      </c>
      <c r="FB21" s="564" t="n">
        <f aca="true">INDIRECT($A21&amp;"!$CG$67")</f>
        <v>0</v>
      </c>
      <c r="FC21" s="564" t="n">
        <f aca="true">INDIRECT($A21&amp;"!$CN$67")</f>
        <v>0</v>
      </c>
      <c r="FD21" s="564" t="n">
        <f aca="true">INDIRECT($A21&amp;"!$CG$68")</f>
        <v>0</v>
      </c>
      <c r="FE21" s="564" t="n">
        <f aca="true">INDIRECT($A21&amp;"!$CN$68")</f>
        <v>0</v>
      </c>
      <c r="FF21" s="564" t="n">
        <f aca="true">INDIRECT($A21&amp;"!$CG$69")</f>
        <v>0</v>
      </c>
      <c r="FG21" s="564" t="n">
        <f aca="true">INDIRECT($A21&amp;"!$CN$69")</f>
        <v>0</v>
      </c>
      <c r="FH21" s="564" t="n">
        <f aca="true">INDIRECT($A21&amp;"!$CG$70")</f>
        <v>0</v>
      </c>
      <c r="FI21" s="564" t="n">
        <f aca="true">INDIRECT($A21&amp;"!$CN$70")</f>
        <v>0</v>
      </c>
      <c r="FJ21" s="550" t="n">
        <f aca="true">INDIRECT($A21&amp;"!$B$58")</f>
        <v>8</v>
      </c>
      <c r="FK21" s="548" t="n">
        <f aca="true">INDIRECT($A21&amp;"!$F$58")</f>
        <v>260</v>
      </c>
      <c r="FL21" s="550" t="n">
        <f aca="true">INDIRECT($A21&amp;"!$J$58")</f>
        <v>3.07692307692308</v>
      </c>
      <c r="FM21" s="564" t="str">
        <f aca="true">INDIRECT($A21&amp;"!$N$59")</f>
        <v>つまみ</v>
      </c>
      <c r="FN21" s="564" t="n">
        <f aca="true">INDIRECT($A21&amp;"!$U$59")</f>
        <v>4</v>
      </c>
      <c r="FO21" s="564" t="str">
        <f aca="true">INDIRECT($A21&amp;"!$N$60")</f>
        <v>不揃い</v>
      </c>
      <c r="FP21" s="564" t="n">
        <f aca="true">INDIRECT($A21&amp;"!$U$60")</f>
        <v>3</v>
      </c>
      <c r="FQ21" s="564" t="str">
        <f aca="true">INDIRECT($A21&amp;"!$N$61")</f>
        <v>カウンタ不良</v>
      </c>
      <c r="FR21" s="564" t="n">
        <f aca="true">INDIRECT($A21&amp;"!$U$61")</f>
        <v>1</v>
      </c>
      <c r="FS21" s="564" t="n">
        <f aca="true">INDIRECT($A21&amp;"!$N$62")</f>
        <v>0</v>
      </c>
      <c r="FT21" s="564" t="n">
        <f aca="true">INDIRECT($A21&amp;"!$U$62")</f>
        <v>0</v>
      </c>
      <c r="FU21" s="564" t="n">
        <f aca="true">INDIRECT($A21&amp;"!$N$63")</f>
        <v>0</v>
      </c>
      <c r="FV21" s="564" t="n">
        <f aca="true">INDIRECT($A21&amp;"!$U$63")</f>
        <v>0</v>
      </c>
      <c r="FW21" s="564" t="e">
        <f aca="true">INDIRECT($A21&amp;"!$V$59 ")</f>
        <v>#REF!</v>
      </c>
      <c r="FX21" s="564" t="n">
        <f aca="true">INDIRECT($A21&amp;"!$AC$59")</f>
        <v>0</v>
      </c>
      <c r="FY21" s="564" t="e">
        <f aca="true">INDIRECT($A21&amp;"!$V$60 ")</f>
        <v>#REF!</v>
      </c>
      <c r="FZ21" s="564" t="n">
        <f aca="true">INDIRECT($A21&amp;"!$AC$60")</f>
        <v>0</v>
      </c>
      <c r="GA21" s="564" t="e">
        <f aca="true">INDIRECT($A21&amp;"!$V$61 ")</f>
        <v>#REF!</v>
      </c>
      <c r="GB21" s="564" t="n">
        <f aca="true">INDIRECT($A21&amp;"!$AC$61")</f>
        <v>0</v>
      </c>
      <c r="GC21" s="564" t="e">
        <f aca="true">INDIRECT($A21&amp;"!$V$62 ")</f>
        <v>#REF!</v>
      </c>
      <c r="GD21" s="564" t="n">
        <f aca="true">INDIRECT($A21&amp;"!$AC$62")</f>
        <v>0</v>
      </c>
      <c r="GE21" s="564" t="n">
        <f aca="true">INDIRECT($A21&amp;"!$V$63")</f>
        <v>0</v>
      </c>
      <c r="GF21" s="564" t="n">
        <f aca="true">INDIRECT($A21&amp;"!$AC$63")</f>
        <v>0</v>
      </c>
      <c r="GG21" s="564" t="n">
        <f aca="true">INDIRECT($A21&amp;"!$AD$59")</f>
        <v>0</v>
      </c>
      <c r="GH21" s="564" t="n">
        <f aca="true">INDIRECT($A21&amp;"!$AL$59")</f>
        <v>0</v>
      </c>
      <c r="GI21" s="564" t="n">
        <f aca="true">INDIRECT($A21&amp;"!$AD$60")</f>
        <v>0</v>
      </c>
      <c r="GJ21" s="564" t="n">
        <f aca="true">INDIRECT($A21&amp;"!$AL$60")</f>
        <v>0</v>
      </c>
      <c r="GK21" s="564" t="n">
        <f aca="true">INDIRECT($A21&amp;"!$AD$61")</f>
        <v>0</v>
      </c>
      <c r="GL21" s="564" t="n">
        <f aca="true">INDIRECT($A21&amp;"!$AL$61")</f>
        <v>0</v>
      </c>
      <c r="GM21" s="564" t="n">
        <f aca="true">INDIRECT($A21&amp;"!$AD$62")</f>
        <v>0</v>
      </c>
      <c r="GN21" s="564" t="n">
        <f aca="true">INDIRECT($A21&amp;"!$AL$62")</f>
        <v>0</v>
      </c>
      <c r="GO21" s="564" t="n">
        <f aca="true">INDIRECT($A21&amp;"!$AD$63")</f>
        <v>0</v>
      </c>
      <c r="GP21" s="564" t="n">
        <f aca="true">INDIRECT($A21&amp;"!$AL$63")</f>
        <v>0</v>
      </c>
      <c r="GQ21" s="564" t="n">
        <f aca="true">INDIRECT($A21&amp;"!$AM$59")</f>
        <v>0</v>
      </c>
      <c r="GR21" s="564" t="n">
        <f aca="true">INDIRECT($A21&amp;"!$AT$59")</f>
        <v>0</v>
      </c>
      <c r="GS21" s="564" t="n">
        <f aca="true">INDIRECT($A21&amp;"!$AM$60")</f>
        <v>0</v>
      </c>
      <c r="GT21" s="564" t="n">
        <f aca="true">INDIRECT($A21&amp;"!$AT$60")</f>
        <v>0</v>
      </c>
      <c r="GU21" s="564" t="n">
        <f aca="true">INDIRECT($A21&amp;"!$AM$61")</f>
        <v>0</v>
      </c>
      <c r="GV21" s="564" t="n">
        <f aca="true">INDIRECT($A21&amp;"!$AT$61")</f>
        <v>0</v>
      </c>
      <c r="GW21" s="564" t="n">
        <f aca="true">INDIRECT($A21&amp;"!$AM$62")</f>
        <v>0</v>
      </c>
      <c r="GX21" s="564" t="n">
        <f aca="true">INDIRECT($A21&amp;"!$AT$62")</f>
        <v>0</v>
      </c>
      <c r="GY21" s="564" t="str">
        <f aca="true">INDIRECT($A21&amp;"!$AM$63")</f>
        <v>ウエットストリーク</v>
      </c>
      <c r="GZ21" s="564" t="n">
        <f aca="true">INDIRECT($A21&amp;"!$AT$63")</f>
        <v>0</v>
      </c>
      <c r="HA21" s="564"/>
      <c r="HB21" s="564" t="str">
        <f aca="true">INDIRECT($A21&amp;"!$AF$5")</f>
        <v>黒スジ</v>
      </c>
      <c r="HC21" s="564" t="n">
        <f aca="true">INDIRECT($A21&amp;"!$AJ$5")</f>
        <v>4</v>
      </c>
      <c r="HD21" s="564" t="str">
        <f aca="true">INDIRECT($A21&amp;"!$AF$6")</f>
        <v>汚れ</v>
      </c>
      <c r="HE21" s="564" t="n">
        <f aca="true">INDIRECT($A21&amp;"!$AJ$6")</f>
        <v>2</v>
      </c>
      <c r="HF21" s="564" t="str">
        <f aca="true">INDIRECT($A21&amp;"!$AF$7")</f>
        <v>Ｐ</v>
      </c>
      <c r="HG21" s="564" t="n">
        <f aca="true">INDIRECT($A21&amp;"!$AJ$7")</f>
        <v>2</v>
      </c>
      <c r="HH21" s="564" t="str">
        <f aca="true">INDIRECT($A21&amp;"!$AF$8")</f>
        <v>ｼﾜ</v>
      </c>
      <c r="HI21" s="564" t="n">
        <f aca="true">INDIRECT($A21&amp;"!$AJ$8")</f>
        <v>1</v>
      </c>
      <c r="HJ21" s="564" t="str">
        <f aca="true">INDIRECT($A21&amp;"!$AF$10")</f>
        <v>押傷</v>
      </c>
      <c r="HK21" s="564" t="n">
        <f aca="true">INDIRECT($A21&amp;"!$AJ$10")</f>
        <v>1</v>
      </c>
      <c r="HL21" s="564" t="n">
        <f aca="true">INDIRECT($A21&amp;"!$AF$11")</f>
        <v>0</v>
      </c>
      <c r="HM21" s="564" t="n">
        <f aca="true">INDIRECT($A21&amp;"!$AJ$11")</f>
        <v>0</v>
      </c>
      <c r="HN21" s="564" t="n">
        <f aca="true">INDIRECT($A21&amp;"!$AF$12")</f>
        <v>0</v>
      </c>
      <c r="HO21" s="564" t="n">
        <f aca="true">INDIRECT($A21&amp;"!$AJ$12")</f>
        <v>0</v>
      </c>
      <c r="HP21" s="564" t="n">
        <f aca="true">INDIRECT($A21&amp;"!$AF$13")</f>
        <v>0</v>
      </c>
      <c r="HQ21" s="564" t="n">
        <f aca="true">INDIRECT($A21&amp;"!$AJ$13")</f>
        <v>0</v>
      </c>
      <c r="HR21" s="564"/>
      <c r="HS21" s="564" t="n">
        <f aca="true">INDIRECT($A21&amp;"!$CO$60")</f>
        <v>0</v>
      </c>
      <c r="HT21" s="207" t="n">
        <f aca="true">INDIRECT($A21&amp;"!$CO$62")</f>
        <v>0</v>
      </c>
      <c r="HU21" s="207" t="n">
        <f aca="true">INDIRECT($A21&amp;"!$CY$60")</f>
        <v>0</v>
      </c>
      <c r="HV21" s="207" t="n">
        <f aca="true">INDIRECT($A21&amp;"!$CY$62")</f>
        <v>0</v>
      </c>
      <c r="HX21" s="565" t="n">
        <f aca="true">INDIRECT($A21&amp;"!$P$14")</f>
        <v>5534</v>
      </c>
      <c r="HY21" s="566" t="n">
        <f aca="true">INDIRECT($A21&amp;"!$AF$14")</f>
        <v>0</v>
      </c>
      <c r="HZ21" s="550" t="n">
        <f aca="true">INDIRECT($A21&amp;"!$AL$16")</f>
        <v>102.9</v>
      </c>
      <c r="IA21" s="564" t="n">
        <f aca="false">IA20+HZ21</f>
        <v>3589.5</v>
      </c>
      <c r="IB21" s="550" t="n">
        <f aca="true">INDIRECT($A21&amp;"!$AL$18")</f>
        <v>208.891</v>
      </c>
      <c r="IC21" s="207" t="n">
        <f aca="false">IC20+IB21</f>
        <v>2528.358</v>
      </c>
      <c r="ID21" s="434" t="n">
        <f aca="false">AL21</f>
        <v>113.357</v>
      </c>
      <c r="IE21" s="567"/>
      <c r="IF21" s="568" t="n">
        <f aca="true">INDIRECT($A21&amp;"!$BF$36")</f>
        <v>52</v>
      </c>
      <c r="IG21" s="268" t="n">
        <f aca="true">INDIRECT($A21&amp;"!$BN$40")</f>
        <v>110</v>
      </c>
      <c r="IH21" s="568" t="n">
        <f aca="true">INDIRECT($A21&amp;"!$BF$42")</f>
        <v>52</v>
      </c>
      <c r="II21" s="268" t="n">
        <f aca="true">INDIRECT($A21&amp;"!$BV$40")</f>
        <v>110</v>
      </c>
      <c r="IJ21" s="568" t="n">
        <f aca="true">INDIRECT($A21&amp;"!$BF$45")</f>
        <v>0</v>
      </c>
      <c r="IK21" s="268" t="n">
        <f aca="true">INDIRECT($A21&amp;"!$CD$40")</f>
        <v>115</v>
      </c>
      <c r="IL21" s="567"/>
      <c r="IM21" s="207" t="n">
        <f aca="true">INDIRECT($A21&amp;"!$CK$50")</f>
        <v>17</v>
      </c>
      <c r="IN21" s="556" t="n">
        <v>0</v>
      </c>
      <c r="IO21" s="556" t="n">
        <v>0</v>
      </c>
      <c r="IP21" s="569" t="n">
        <f aca="true">INDIRECT($A21&amp;"!$CF$29")</f>
        <v>33.462</v>
      </c>
      <c r="IQ21" s="564" t="n">
        <f aca="false">IQ20+IP21</f>
        <v>147.394</v>
      </c>
      <c r="IR21" s="569" t="n">
        <f aca="true">INDIRECT($A21&amp;"!$CF$31")</f>
        <v>0</v>
      </c>
      <c r="IS21" s="207" t="n">
        <f aca="false">IS20+IR21</f>
        <v>0</v>
      </c>
      <c r="IT21" s="564" t="n">
        <f aca="true">INDIRECT($A21&amp;"!$W$49")</f>
        <v>0</v>
      </c>
      <c r="IU21" s="564" t="n">
        <f aca="false">IU20+IT21</f>
        <v>0</v>
      </c>
      <c r="IV21" s="207" t="n">
        <f aca="true">INDIRECT($A21&amp;"!$W$50")</f>
        <v>0</v>
      </c>
      <c r="IW21" s="207" t="n">
        <f aca="false">IW20+IV21</f>
        <v>0</v>
      </c>
    </row>
    <row r="22" customFormat="false" ht="18.75" hidden="false" customHeight="false" outlineLevel="0" collapsed="false">
      <c r="A22" s="546" t="s">
        <v>1366</v>
      </c>
      <c r="B22" s="207" t="n">
        <v>16</v>
      </c>
      <c r="C22" s="570" t="n">
        <f aca="true">INDIRECT($A22&amp;"!$D$4")</f>
        <v>174.813</v>
      </c>
      <c r="D22" s="207" t="n">
        <f aca="false">C22+D21</f>
        <v>3141.91</v>
      </c>
      <c r="E22" s="434" t="n">
        <f aca="true">INDIRECT($A22&amp;"!$D$9")</f>
        <v>186.502</v>
      </c>
      <c r="F22" s="207" t="n">
        <f aca="false">E22+F21</f>
        <v>3337.263</v>
      </c>
      <c r="G22" s="507" t="n">
        <f aca="false">C22+E22</f>
        <v>361.315</v>
      </c>
      <c r="H22" s="551" t="n">
        <f aca="true">INDIRECT($A22&amp;"!$K$13")</f>
        <v>8</v>
      </c>
      <c r="I22" s="508" t="n">
        <f aca="false">H22*19</f>
        <v>152</v>
      </c>
      <c r="J22" s="552" t="n">
        <f aca="true">INDIRECT($A22&amp;"!$F$23")</f>
        <v>54.7</v>
      </c>
      <c r="K22" s="207" t="n">
        <f aca="false">J22+K21</f>
        <v>765.3</v>
      </c>
      <c r="L22" s="552" t="n">
        <f aca="true">INDIRECT($A22&amp;"!$F$29")</f>
        <v>72.7</v>
      </c>
      <c r="M22" s="207" t="n">
        <f aca="false">L22+M21</f>
        <v>1189.1</v>
      </c>
      <c r="N22" s="552" t="n">
        <f aca="true">INDIRECT($A22&amp;"!$F$35")</f>
        <v>44.7</v>
      </c>
      <c r="O22" s="207" t="n">
        <f aca="false">N22+O21</f>
        <v>628.9</v>
      </c>
      <c r="P22" s="507" t="n">
        <f aca="false">J22+L22+N22</f>
        <v>172.1</v>
      </c>
      <c r="Q22" s="507" t="n">
        <f aca="true">INDIRECT($A22&amp;"!$L$24")</f>
        <v>0</v>
      </c>
      <c r="R22" s="507" t="n">
        <f aca="true">INDIRECT($A22&amp;"!$L$30")</f>
        <v>214</v>
      </c>
      <c r="S22" s="507" t="n">
        <f aca="true">INDIRECT($A22&amp;"!$L$36")</f>
        <v>0</v>
      </c>
      <c r="T22" s="507" t="n">
        <f aca="false">Q22+R22</f>
        <v>214</v>
      </c>
      <c r="U22" s="508" t="n">
        <f aca="false">T22*1.3</f>
        <v>278.2</v>
      </c>
      <c r="V22" s="207" t="n">
        <f aca="true">INDIRECT($A22&amp;"!$U$49")</f>
        <v>5418</v>
      </c>
      <c r="W22" s="207" t="n">
        <f aca="false">V22+W21</f>
        <v>60643</v>
      </c>
      <c r="X22" s="207" t="n">
        <f aca="true">INDIRECT($A22&amp;"!$U$50")</f>
        <v>2430</v>
      </c>
      <c r="Y22" s="207" t="n">
        <f aca="false">X22+Y21</f>
        <v>53074</v>
      </c>
      <c r="Z22" s="507" t="n">
        <f aca="false">V22+X22</f>
        <v>7848</v>
      </c>
      <c r="AA22" s="553" t="n">
        <f aca="true">INDIRECT($A22&amp;"!$U$43")</f>
        <v>140</v>
      </c>
      <c r="AB22" s="498" t="n">
        <f aca="true">INDIRECT($A22&amp;"!$V$49")</f>
        <v>0</v>
      </c>
      <c r="AC22" s="554" t="n">
        <f aca="true">INDIRECT($A22&amp;"!$AX$22")</f>
        <v>29.756</v>
      </c>
      <c r="AD22" s="207" t="n">
        <f aca="false">AD21+AC22</f>
        <v>177.15</v>
      </c>
      <c r="AG22" s="507"/>
      <c r="AH22" s="551" t="n">
        <f aca="true">INDIRECT($A22&amp;"!$BE$26")</f>
        <v>8</v>
      </c>
      <c r="AI22" s="507"/>
      <c r="AJ22" s="507"/>
      <c r="AK22" s="508" t="n">
        <f aca="false">AH22*9</f>
        <v>72</v>
      </c>
      <c r="AL22" s="434" t="n">
        <f aca="true">INDIRECT($A22&amp;"!$AZ$35")</f>
        <v>128.154</v>
      </c>
      <c r="AM22" s="207" t="n">
        <f aca="false">AL22+AM21</f>
        <v>731.435</v>
      </c>
      <c r="AN22" s="434" t="n">
        <f aca="true">INDIRECT($A22&amp;"!$AZ$41")</f>
        <v>0</v>
      </c>
      <c r="AO22" s="207" t="n">
        <f aca="false">AN22+AO21</f>
        <v>0</v>
      </c>
      <c r="AP22" s="507" t="n">
        <f aca="false">AL22+AN22</f>
        <v>128.154</v>
      </c>
      <c r="AQ22" s="507" t="n">
        <f aca="true">INDIRECT($A22&amp;"!$BF$36")</f>
        <v>53</v>
      </c>
      <c r="AR22" s="508" t="n">
        <f aca="false">AQ22*7</f>
        <v>371</v>
      </c>
      <c r="AS22" s="555" t="n">
        <f aca="true">INDIRECT($A22&amp;"!$AV$54")</f>
        <v>1677</v>
      </c>
      <c r="AT22" s="555" t="n">
        <f aca="false">AT21+AS22</f>
        <v>19518</v>
      </c>
      <c r="AU22" s="555" t="n">
        <f aca="true">INDIRECT($A22&amp;"!$BO$52")</f>
        <v>138</v>
      </c>
      <c r="AV22" s="555" t="n">
        <f aca="true">INDIRECT($A22&amp;"!$BS$52")</f>
        <v>1</v>
      </c>
      <c r="AW22" s="555" t="n">
        <f aca="true">INDIRECT($A22&amp;"!$BV$52")</f>
        <v>0</v>
      </c>
      <c r="AX22" s="555" t="n">
        <f aca="true">INDIRECT($A22&amp;"!$BY$52")</f>
        <v>0</v>
      </c>
      <c r="AY22" s="556" t="n">
        <f aca="true">INDIRECT($A22&amp;"!$CB$52")</f>
        <v>0.0347222222222222</v>
      </c>
      <c r="AZ22" s="556" t="n">
        <f aca="true">INDIRECT($A22&amp;"!$CE$52")</f>
        <v>0.291666666666667</v>
      </c>
      <c r="BA22" s="504" t="n">
        <f aca="true">INDIRECT($A22&amp;"!$AV$57")</f>
        <v>1157</v>
      </c>
      <c r="BB22" s="504" t="n">
        <f aca="false">BB21+BA22</f>
        <v>3502</v>
      </c>
      <c r="BC22" s="555" t="n">
        <f aca="true">INDIRECT($A22&amp;"!$BS$55")</f>
        <v>2</v>
      </c>
      <c r="BD22" s="555" t="n">
        <f aca="true">INDIRECT($A22&amp;"!$BV$55")</f>
        <v>0</v>
      </c>
      <c r="BE22" s="555" t="n">
        <f aca="true">INDIRECT($A22&amp;"!$BY$55")</f>
        <v>1</v>
      </c>
      <c r="BF22" s="556" t="n">
        <f aca="true">INDIRECT($A22&amp;"!$CB$55")</f>
        <v>0.138888888888889</v>
      </c>
      <c r="BG22" s="556" t="n">
        <f aca="true">INDIRECT($A22&amp;"!$CE$55")</f>
        <v>0.166666666666667</v>
      </c>
      <c r="BH22" s="504"/>
      <c r="BI22" s="504"/>
      <c r="BJ22" s="504"/>
      <c r="BK22" s="504"/>
      <c r="BL22" s="504"/>
      <c r="BM22" s="504"/>
      <c r="BN22" s="504"/>
      <c r="BO22" s="504"/>
      <c r="BP22" s="504"/>
      <c r="BQ22" s="504"/>
      <c r="BR22" s="507" t="n">
        <f aca="false">AS22+BA22</f>
        <v>2834</v>
      </c>
      <c r="BS22" s="434" t="n">
        <f aca="true">INDIRECT($A22&amp;"!$BD$17")</f>
        <v>43</v>
      </c>
      <c r="BT22" s="207" t="n">
        <f aca="false">BS22+BT21</f>
        <v>206</v>
      </c>
      <c r="BU22" s="557" t="n">
        <f aca="true">INDIRECT($A22&amp;"!$BD$8")</f>
        <v>252</v>
      </c>
      <c r="BV22" s="207" t="n">
        <f aca="false">BU22+BV21</f>
        <v>6108</v>
      </c>
      <c r="BW22" s="515" t="e">
        <f aca="true">INDIRECT($A22&amp;"!$BD$1１")</f>
        <v>#REF!</v>
      </c>
      <c r="BX22" s="207" t="e">
        <f aca="false">BW22+BX21</f>
        <v>#REF!</v>
      </c>
      <c r="BY22" s="514" t="e">
        <f aca="true">INDIRECT($A22&amp;"!$BD$1４")</f>
        <v>#REF!</v>
      </c>
      <c r="BZ22" s="498" t="e">
        <f aca="false">BY22+BZ21</f>
        <v>#REF!</v>
      </c>
      <c r="CA22" s="553" t="n">
        <f aca="true">INDIRECT($A22&amp;"!$BN$72")</f>
        <v>126</v>
      </c>
      <c r="CB22" s="558" t="n">
        <f aca="true">INDIRECT($A22&amp;"!$AV$65")</f>
        <v>15</v>
      </c>
      <c r="CC22" s="551" t="n">
        <f aca="true">INDIRECT($A22&amp;"!$AZ$65")</f>
        <v>216</v>
      </c>
      <c r="CD22" s="558" t="n">
        <f aca="true">INDIRECT($A22&amp;"!$BD$65")</f>
        <v>6.94444444444445</v>
      </c>
      <c r="CE22" s="558" t="n">
        <f aca="true">INDIRECT($A22&amp;"!$B$58")</f>
        <v>4</v>
      </c>
      <c r="CF22" s="551" t="n">
        <f aca="true">INDIRECT($A22&amp;"!$F$58")</f>
        <v>274</v>
      </c>
      <c r="CG22" s="558" t="n">
        <f aca="true">INDIRECT($A22&amp;"!$J$58")</f>
        <v>1.45985401459854</v>
      </c>
      <c r="CH22" s="507" t="n">
        <f aca="true">INDIRECT($A22&amp;"!$T$65")</f>
        <v>149</v>
      </c>
      <c r="CI22" s="507" t="n">
        <f aca="false">CA22+CH22</f>
        <v>275</v>
      </c>
      <c r="CJ22" s="559" t="n">
        <f aca="true">INDIRECT($A22&amp;"!$BA$72")</f>
        <v>0</v>
      </c>
      <c r="CK22" s="207" t="n">
        <f aca="false">CJ22+CK21</f>
        <v>0</v>
      </c>
      <c r="CL22" s="207" t="n">
        <f aca="true">INDIRECT($A22&amp;"!$G$65")</f>
        <v>9</v>
      </c>
      <c r="CM22" s="207" t="n">
        <f aca="false">CL22+CM21</f>
        <v>99</v>
      </c>
      <c r="CN22" s="559" t="n">
        <f aca="true">INDIRECT($A22&amp;"!$BA$73")</f>
        <v>0</v>
      </c>
      <c r="CO22" s="207" t="n">
        <f aca="false">CN22+CO21</f>
        <v>0</v>
      </c>
      <c r="CP22" s="207" t="n">
        <f aca="true">INDIRECT($A22&amp;"!$G$67")</f>
        <v>0</v>
      </c>
      <c r="CQ22" s="498" t="n">
        <f aca="false">CP22+CQ21</f>
        <v>0</v>
      </c>
      <c r="CR22" s="560" t="n">
        <f aca="true">IF(ISNUMBER(INDIRECT($A22&amp;"!$T$41")),(INDIRECT($A22&amp;"!$T$41"))," ")</f>
        <v>1200</v>
      </c>
      <c r="CS22" s="560" t="n">
        <f aca="true">IF(ISNUMBER(INDIRECT($A22&amp;"!$BA$27")),(INDIRECT($A22&amp;"!$BA$27"))," ")</f>
        <v>7452</v>
      </c>
      <c r="CT22" s="516" t="str">
        <f aca="true">IF(ISNUMBER(INDIRECT($A22&amp;"!$BＱ$27")),(INDIRECT($A22&amp;"!$BＱ$27"))," ")</f>
        <v> </v>
      </c>
      <c r="CU22" s="561" t="n">
        <f aca="true">IF(ISNUMBER(INDIRECT($A22&amp;"!$P$14")),(INDIRECT($A22&amp;"!$P$14"))," ")</f>
        <v>25828</v>
      </c>
      <c r="CV22" s="562" t="n">
        <f aca="true">IF(ISNUMBER(INDIRECT($A22&amp;"!$AF$14")),(INDIRECT($A22&amp;"!$AF$14"))," ")</f>
        <v>0</v>
      </c>
      <c r="CW22" s="560" t="n">
        <f aca="true">IF(ISNUMBER(INDIRECT($A22&amp;"!$BK$47")),(INDIRECT($A22&amp;"!$BK$47"))," ")</f>
        <v>0</v>
      </c>
      <c r="CX22" s="560" t="n">
        <f aca="true">IF(ISNUMBER(INDIRECT($A22&amp;"!$BX$47")),(INDIRECT($A22&amp;"!$BX$47"))," ")</f>
        <v>0</v>
      </c>
      <c r="CY22" s="562" t="n">
        <f aca="true">IF(ISNUMBER(INDIRECT($A22&amp;"!$CL$47")),(INDIRECT($A22&amp;"!$CL$47"))," ")</f>
        <v>0</v>
      </c>
      <c r="CZ22" s="560" t="n">
        <f aca="true">IF(ISNUMBER(INDIRECT($A22&amp;"!$AD$41")),(INDIRECT($A22&amp;"!$AD$41"))," ")</f>
        <v>0</v>
      </c>
      <c r="DA22" s="516" t="n">
        <f aca="true">IF(ISNUMBER(INDIRECT($A22&amp;"!$AN$43")),(INDIRECT($A22&amp;"!$AN$43"))," ")</f>
        <v>0</v>
      </c>
      <c r="DB22" s="516" t="str">
        <f aca="true">IF(ISNUMBER(INDIRECT($A22&amp;"!$BW$74")),(INDIRECT($A22&amp;"!$BW$74"))," ")</f>
        <v> </v>
      </c>
      <c r="DC22" s="516" t="str">
        <f aca="false">IF(ISNUMBER(DB22),DB22*700," ")</f>
        <v> </v>
      </c>
      <c r="DD22" s="560" t="n">
        <f aca="true">IF(ISNUMBER(INDIRECT($A22&amp;"!$BS$72")),(INDIRECT($A22&amp;"!$BS$72"))," ")</f>
        <v>2</v>
      </c>
      <c r="DE22" s="516" t="n">
        <f aca="false">IF(ISNUMBER(DD22),DD22*$DE$2," ")</f>
        <v>1200</v>
      </c>
      <c r="DF22" s="563" t="n">
        <f aca="true">IF(ISNUMBER(INDIRECT($A22&amp;"!$Y$65")),(INDIRECT($A22&amp;"!$Y$65"))," ")</f>
        <v>10</v>
      </c>
      <c r="DG22" s="516" t="n">
        <f aca="false">IF(ISNUMBER(DF22),DF22*DG$2," ")</f>
        <v>6000</v>
      </c>
      <c r="DH22" s="516" t="str">
        <f aca="true">IF(ISNUMBER(INDIRECT($A22&amp;"!$AC$65")),(INDIRECT($A22&amp;"!$AC$68"))," ")</f>
        <v> </v>
      </c>
      <c r="DI22" s="516" t="str">
        <f aca="false">IF(ISNUMBER(DH22),DH22*500," ")</f>
        <v> </v>
      </c>
      <c r="DJ22" s="516" t="n">
        <f aca="false">SUM(DG22,DI22)</f>
        <v>6000</v>
      </c>
      <c r="DK22" s="516" t="n">
        <f aca="true">IF(ISNUMBER(INDIRECT($A22&amp;"!$BR$17")),(INDIRECT($A22&amp;"!$BR$17"))," ")</f>
        <v>0</v>
      </c>
      <c r="DL22" s="516" t="n">
        <f aca="true">IF(ISNUMBER(INDIRECT($A22&amp;"!$BR$8")),(INDIRECT($A22&amp;"!$BR$8"))," ")</f>
        <v>0</v>
      </c>
      <c r="DM22" s="516" t="n">
        <f aca="true">IF(ISNUMBER(INDIRECT($A22&amp;"!$BR$11")),(INDIRECT($A22&amp;"!$BR$11"))," ")</f>
        <v>0</v>
      </c>
      <c r="DN22" s="516" t="n">
        <f aca="true">IF(ISNUMBER(INDIRECT($A22&amp;"!$BR$14")),(INDIRECT($A22&amp;"!$BR$14"))," ")</f>
        <v>0</v>
      </c>
      <c r="DO22" s="516" t="n">
        <f aca="false">SUM(CS22:DA22)+SUM(DC22,DE22,DG22,DI22)+SUM(DK22:DN22)+BQ22</f>
        <v>40480</v>
      </c>
      <c r="DP22" s="516" t="e">
        <f aca="false">CV22+CY22+CT22</f>
        <v>#VALUE!</v>
      </c>
      <c r="DQ22" s="516" t="e">
        <f aca="false">DO22-DP22</f>
        <v>#VALUE!</v>
      </c>
      <c r="DS22" s="550" t="n">
        <f aca="true">INDIRECT($A22&amp;"!$AV$65")</f>
        <v>15</v>
      </c>
      <c r="DT22" s="548" t="n">
        <f aca="true">INDIRECT($A22&amp;"!$AZ$65")</f>
        <v>216</v>
      </c>
      <c r="DU22" s="550" t="n">
        <f aca="true">INDIRECT($A22&amp;"!$BD$65")</f>
        <v>6.94444444444445</v>
      </c>
      <c r="DV22" s="564" t="str">
        <f aca="true">INDIRECT($A22&amp;"!$BH$66")</f>
        <v>セリ傷</v>
      </c>
      <c r="DW22" s="564" t="n">
        <f aca="true">INDIRECT($A22&amp;"!$BO$66")</f>
        <v>4</v>
      </c>
      <c r="DX22" s="564" t="str">
        <f aca="true">INDIRECT($A22&amp;"!$BH$67")</f>
        <v>不揃い</v>
      </c>
      <c r="DY22" s="564" t="n">
        <f aca="true">INDIRECT($A22&amp;"!$BO$67")</f>
        <v>2</v>
      </c>
      <c r="DZ22" s="564" t="n">
        <f aca="true">INDIRECT($A22&amp;"!$BH$68")</f>
        <v>0</v>
      </c>
      <c r="EA22" s="564" t="n">
        <f aca="true">INDIRECT($A22&amp;"!$BO$68")</f>
        <v>0</v>
      </c>
      <c r="EB22" s="564" t="n">
        <f aca="true">INDIRECT($A22&amp;"!$BH$69")</f>
        <v>0</v>
      </c>
      <c r="EC22" s="564" t="n">
        <f aca="true">INDIRECT($A22&amp;"!$BO$69")</f>
        <v>0</v>
      </c>
      <c r="ED22" s="564" t="n">
        <f aca="true">INDIRECT($A22&amp;"!$BH$70")</f>
        <v>0</v>
      </c>
      <c r="EE22" s="564" t="n">
        <f aca="true">INDIRECT($A22&amp;"!$BO$70")</f>
        <v>0</v>
      </c>
      <c r="EF22" s="564" t="n">
        <f aca="true">INDIRECT($A22&amp;"!$BP$66")</f>
        <v>0</v>
      </c>
      <c r="EG22" s="564" t="n">
        <f aca="true">INDIRECT($A22&amp;"!$BW$66")</f>
        <v>0</v>
      </c>
      <c r="EH22" s="564" t="n">
        <f aca="true">INDIRECT($A22&amp;"!$BP$67")</f>
        <v>0</v>
      </c>
      <c r="EI22" s="564" t="n">
        <f aca="true">INDIRECT($A22&amp;"!$BW$67")</f>
        <v>0</v>
      </c>
      <c r="EJ22" s="564" t="n">
        <f aca="true">INDIRECT($A22&amp;"!$BP$68")</f>
        <v>0</v>
      </c>
      <c r="EK22" s="564" t="n">
        <f aca="true">INDIRECT($A22&amp;"!$BW$68")</f>
        <v>0</v>
      </c>
      <c r="EL22" s="564" t="n">
        <f aca="true">INDIRECT($A22&amp;"!$BP$69")</f>
        <v>0</v>
      </c>
      <c r="EM22" s="564" t="n">
        <f aca="true">INDIRECT($A22&amp;"!$BW$69")</f>
        <v>0</v>
      </c>
      <c r="EN22" s="564" t="n">
        <f aca="true">INDIRECT($A22&amp;"!$BP$70")</f>
        <v>0</v>
      </c>
      <c r="EO22" s="564" t="n">
        <f aca="true">INDIRECT($A22&amp;"!$BW$70")</f>
        <v>0</v>
      </c>
      <c r="EP22" s="564" t="str">
        <f aca="true">INDIRECT($A22&amp;"!$BX$66")</f>
        <v>重欠</v>
      </c>
      <c r="EQ22" s="564" t="n">
        <f aca="true">INDIRECT($A22&amp;"!$CF$66")</f>
        <v>7</v>
      </c>
      <c r="ER22" s="564" t="str">
        <f aca="true">INDIRECT($A22&amp;"!$BX$67")</f>
        <v>巻ジワ</v>
      </c>
      <c r="ES22" s="564" t="n">
        <f aca="true">INDIRECT($A22&amp;"!$CF$67")</f>
        <v>2</v>
      </c>
      <c r="ET22" s="564" t="n">
        <f aca="true">INDIRECT($A22&amp;"!$BX$68")</f>
        <v>0</v>
      </c>
      <c r="EU22" s="564" t="n">
        <f aca="true">INDIRECT($A22&amp;"!$CF$68")</f>
        <v>0</v>
      </c>
      <c r="EV22" s="564" t="n">
        <f aca="true">INDIRECT($A22&amp;"!$BX$69")</f>
        <v>0</v>
      </c>
      <c r="EW22" s="564" t="n">
        <f aca="true">INDIRECT($A22&amp;"!$CF$69")</f>
        <v>0</v>
      </c>
      <c r="EX22" s="564" t="n">
        <f aca="true">INDIRECT($A22&amp;"!$BX$70")</f>
        <v>0</v>
      </c>
      <c r="EY22" s="564" t="n">
        <f aca="true">INDIRECT($A22&amp;"!$CF$70")</f>
        <v>0</v>
      </c>
      <c r="EZ22" s="564" t="n">
        <f aca="true">INDIRECT($A22&amp;"!$CG$66")</f>
        <v>0</v>
      </c>
      <c r="FA22" s="564" t="n">
        <f aca="true">INDIRECT($A22&amp;"!$CN$66")</f>
        <v>0</v>
      </c>
      <c r="FB22" s="564" t="n">
        <f aca="true">INDIRECT($A22&amp;"!$CG$67")</f>
        <v>0</v>
      </c>
      <c r="FC22" s="564" t="n">
        <f aca="true">INDIRECT($A22&amp;"!$CN$67")</f>
        <v>0</v>
      </c>
      <c r="FD22" s="564" t="n">
        <f aca="true">INDIRECT($A22&amp;"!$CG$68")</f>
        <v>0</v>
      </c>
      <c r="FE22" s="564" t="n">
        <f aca="true">INDIRECT($A22&amp;"!$CN$68")</f>
        <v>0</v>
      </c>
      <c r="FF22" s="564" t="n">
        <f aca="true">INDIRECT($A22&amp;"!$CG$69")</f>
        <v>0</v>
      </c>
      <c r="FG22" s="564" t="n">
        <f aca="true">INDIRECT($A22&amp;"!$CN$69")</f>
        <v>0</v>
      </c>
      <c r="FH22" s="564" t="n">
        <f aca="true">INDIRECT($A22&amp;"!$CG$70")</f>
        <v>0</v>
      </c>
      <c r="FI22" s="564" t="n">
        <f aca="true">INDIRECT($A22&amp;"!$CN$70")</f>
        <v>0</v>
      </c>
      <c r="FJ22" s="550" t="n">
        <f aca="true">INDIRECT($A22&amp;"!$B$58")</f>
        <v>4</v>
      </c>
      <c r="FK22" s="548" t="n">
        <f aca="true">INDIRECT($A22&amp;"!$F$58")</f>
        <v>274</v>
      </c>
      <c r="FL22" s="550" t="n">
        <f aca="true">INDIRECT($A22&amp;"!$J$58")</f>
        <v>1.45985401459854</v>
      </c>
      <c r="FM22" s="564" t="str">
        <f aca="true">INDIRECT($A22&amp;"!$N$59")</f>
        <v>切口不良</v>
      </c>
      <c r="FN22" s="564" t="n">
        <f aca="true">INDIRECT($A22&amp;"!$U$59")</f>
        <v>2</v>
      </c>
      <c r="FO22" s="564" t="str">
        <f aca="true">INDIRECT($A22&amp;"!$N$60")</f>
        <v>枠替</v>
      </c>
      <c r="FP22" s="564" t="n">
        <f aca="true">INDIRECT($A22&amp;"!$U$60")</f>
        <v>2</v>
      </c>
      <c r="FQ22" s="564" t="n">
        <f aca="true">INDIRECT($A22&amp;"!$N$61")</f>
        <v>0</v>
      </c>
      <c r="FR22" s="564" t="n">
        <f aca="true">INDIRECT($A22&amp;"!$U$61")</f>
        <v>0</v>
      </c>
      <c r="FS22" s="564" t="n">
        <f aca="true">INDIRECT($A22&amp;"!$N$62")</f>
        <v>0</v>
      </c>
      <c r="FT22" s="564" t="n">
        <f aca="true">INDIRECT($A22&amp;"!$U$62")</f>
        <v>0</v>
      </c>
      <c r="FU22" s="564" t="n">
        <f aca="true">INDIRECT($A22&amp;"!$N$63")</f>
        <v>0</v>
      </c>
      <c r="FV22" s="564" t="n">
        <f aca="true">INDIRECT($A22&amp;"!$U$63")</f>
        <v>0</v>
      </c>
      <c r="FW22" s="564" t="e">
        <f aca="true">INDIRECT($A22&amp;"!$V$59 ")</f>
        <v>#REF!</v>
      </c>
      <c r="FX22" s="564" t="n">
        <f aca="true">INDIRECT($A22&amp;"!$AC$59")</f>
        <v>0</v>
      </c>
      <c r="FY22" s="564" t="e">
        <f aca="true">INDIRECT($A22&amp;"!$V$60 ")</f>
        <v>#REF!</v>
      </c>
      <c r="FZ22" s="564" t="n">
        <f aca="true">INDIRECT($A22&amp;"!$AC$60")</f>
        <v>0</v>
      </c>
      <c r="GA22" s="564" t="e">
        <f aca="true">INDIRECT($A22&amp;"!$V$61 ")</f>
        <v>#REF!</v>
      </c>
      <c r="GB22" s="564" t="n">
        <f aca="true">INDIRECT($A22&amp;"!$AC$61")</f>
        <v>0</v>
      </c>
      <c r="GC22" s="564" t="e">
        <f aca="true">INDIRECT($A22&amp;"!$V$62 ")</f>
        <v>#REF!</v>
      </c>
      <c r="GD22" s="564" t="n">
        <f aca="true">INDIRECT($A22&amp;"!$AC$62")</f>
        <v>0</v>
      </c>
      <c r="GE22" s="564" t="n">
        <f aca="true">INDIRECT($A22&amp;"!$V$63")</f>
        <v>0</v>
      </c>
      <c r="GF22" s="564" t="n">
        <f aca="true">INDIRECT($A22&amp;"!$AC$63")</f>
        <v>0</v>
      </c>
      <c r="GG22" s="564" t="n">
        <f aca="true">INDIRECT($A22&amp;"!$AD$59")</f>
        <v>0</v>
      </c>
      <c r="GH22" s="564" t="n">
        <f aca="true">INDIRECT($A22&amp;"!$AL$59")</f>
        <v>0</v>
      </c>
      <c r="GI22" s="564" t="n">
        <f aca="true">INDIRECT($A22&amp;"!$AD$60")</f>
        <v>0</v>
      </c>
      <c r="GJ22" s="564" t="n">
        <f aca="true">INDIRECT($A22&amp;"!$AL$60")</f>
        <v>0</v>
      </c>
      <c r="GK22" s="564" t="n">
        <f aca="true">INDIRECT($A22&amp;"!$AD$61")</f>
        <v>0</v>
      </c>
      <c r="GL22" s="564" t="n">
        <f aca="true">INDIRECT($A22&amp;"!$AL$61")</f>
        <v>0</v>
      </c>
      <c r="GM22" s="564" t="n">
        <f aca="true">INDIRECT($A22&amp;"!$AD$62")</f>
        <v>0</v>
      </c>
      <c r="GN22" s="564" t="n">
        <f aca="true">INDIRECT($A22&amp;"!$AL$62")</f>
        <v>0</v>
      </c>
      <c r="GO22" s="564" t="n">
        <f aca="true">INDIRECT($A22&amp;"!$AD$63")</f>
        <v>0</v>
      </c>
      <c r="GP22" s="564" t="n">
        <f aca="true">INDIRECT($A22&amp;"!$AL$63")</f>
        <v>0</v>
      </c>
      <c r="GQ22" s="564" t="n">
        <f aca="true">INDIRECT($A22&amp;"!$AM$59")</f>
        <v>0</v>
      </c>
      <c r="GR22" s="564" t="n">
        <f aca="true">INDIRECT($A22&amp;"!$AT$59")</f>
        <v>0</v>
      </c>
      <c r="GS22" s="564" t="n">
        <f aca="true">INDIRECT($A22&amp;"!$AM$60")</f>
        <v>0</v>
      </c>
      <c r="GT22" s="564" t="n">
        <f aca="true">INDIRECT($A22&amp;"!$AT$60")</f>
        <v>0</v>
      </c>
      <c r="GU22" s="564" t="n">
        <f aca="true">INDIRECT($A22&amp;"!$AM$61")</f>
        <v>0</v>
      </c>
      <c r="GV22" s="564" t="n">
        <f aca="true">INDIRECT($A22&amp;"!$AT$61")</f>
        <v>0</v>
      </c>
      <c r="GW22" s="564" t="n">
        <f aca="true">INDIRECT($A22&amp;"!$AM$62")</f>
        <v>0</v>
      </c>
      <c r="GX22" s="564" t="n">
        <f aca="true">INDIRECT($A22&amp;"!$AT$62")</f>
        <v>0</v>
      </c>
      <c r="GY22" s="564" t="str">
        <f aca="true">INDIRECT($A22&amp;"!$AM$63")</f>
        <v>ウエットストリーク</v>
      </c>
      <c r="GZ22" s="564" t="n">
        <f aca="true">INDIRECT($A22&amp;"!$AT$63")</f>
        <v>0</v>
      </c>
      <c r="HA22" s="564"/>
      <c r="HB22" s="564" t="str">
        <f aca="true">INDIRECT($A22&amp;"!$AF$5")</f>
        <v>汚れ</v>
      </c>
      <c r="HC22" s="564" t="n">
        <f aca="true">INDIRECT($A22&amp;"!$AJ$5")</f>
        <v>11</v>
      </c>
      <c r="HD22" s="564" t="str">
        <f aca="true">INDIRECT($A22&amp;"!$AF$6")</f>
        <v>Ｐ</v>
      </c>
      <c r="HE22" s="564" t="n">
        <f aca="true">INDIRECT($A22&amp;"!$AJ$6")</f>
        <v>7</v>
      </c>
      <c r="HF22" s="564" t="str">
        <f aca="true">INDIRECT($A22&amp;"!$AF$7")</f>
        <v>虫</v>
      </c>
      <c r="HG22" s="564" t="n">
        <f aca="true">INDIRECT($A22&amp;"!$AJ$7")</f>
        <v>6</v>
      </c>
      <c r="HH22" s="564" t="str">
        <f aca="true">INDIRECT($A22&amp;"!$AF$8")</f>
        <v>S､端面ｽﾞﾚ､抄込､青欠陥</v>
      </c>
      <c r="HI22" s="564" t="n">
        <f aca="true">INDIRECT($A22&amp;"!$AJ$8")</f>
        <v>6</v>
      </c>
      <c r="HJ22" s="564" t="n">
        <f aca="true">INDIRECT($A22&amp;"!$AF$10")</f>
        <v>0</v>
      </c>
      <c r="HK22" s="564" t="n">
        <f aca="true">INDIRECT($A22&amp;"!$AJ$10")</f>
        <v>0</v>
      </c>
      <c r="HL22" s="564" t="n">
        <f aca="true">INDIRECT($A22&amp;"!$AF$11")</f>
        <v>0</v>
      </c>
      <c r="HM22" s="564" t="n">
        <f aca="true">INDIRECT($A22&amp;"!$AJ$11")</f>
        <v>0</v>
      </c>
      <c r="HN22" s="564" t="n">
        <f aca="true">INDIRECT($A22&amp;"!$AF$12")</f>
        <v>0</v>
      </c>
      <c r="HO22" s="564" t="n">
        <f aca="true">INDIRECT($A22&amp;"!$AJ$12")</f>
        <v>0</v>
      </c>
      <c r="HP22" s="564" t="n">
        <f aca="true">INDIRECT($A22&amp;"!$AF$13")</f>
        <v>0</v>
      </c>
      <c r="HQ22" s="564" t="n">
        <f aca="true">INDIRECT($A22&amp;"!$AJ$13")</f>
        <v>0</v>
      </c>
      <c r="HR22" s="564"/>
      <c r="HS22" s="564" t="n">
        <f aca="true">INDIRECT($A22&amp;"!$CO$60")</f>
        <v>0</v>
      </c>
      <c r="HT22" s="207" t="n">
        <f aca="true">INDIRECT($A22&amp;"!$CO$62")</f>
        <v>0</v>
      </c>
      <c r="HU22" s="207" t="n">
        <f aca="true">INDIRECT($A22&amp;"!$CY$60")</f>
        <v>0</v>
      </c>
      <c r="HV22" s="207" t="n">
        <f aca="true">INDIRECT($A22&amp;"!$CY$62")</f>
        <v>0</v>
      </c>
      <c r="HX22" s="565" t="n">
        <f aca="true">INDIRECT($A22&amp;"!$P$14")</f>
        <v>25828</v>
      </c>
      <c r="HY22" s="566" t="n">
        <f aca="true">INDIRECT($A22&amp;"!$AF$14")</f>
        <v>0</v>
      </c>
      <c r="HZ22" s="550" t="n">
        <f aca="true">INDIRECT($A22&amp;"!$AL$16")</f>
        <v>231.3</v>
      </c>
      <c r="IA22" s="564" t="n">
        <f aca="false">IA21+HZ22</f>
        <v>3820.8</v>
      </c>
      <c r="IB22" s="550" t="n">
        <f aca="true">INDIRECT($A22&amp;"!$AL$18")</f>
        <v>130.015</v>
      </c>
      <c r="IC22" s="207" t="n">
        <f aca="false">IC21+IB22</f>
        <v>2658.373</v>
      </c>
      <c r="ID22" s="434" t="n">
        <f aca="false">AL22</f>
        <v>128.154</v>
      </c>
      <c r="IE22" s="567"/>
      <c r="IF22" s="568" t="n">
        <f aca="true">INDIRECT($A22&amp;"!$BF$36")</f>
        <v>53</v>
      </c>
      <c r="IG22" s="268" t="n">
        <f aca="true">INDIRECT($A22&amp;"!$BN$40")</f>
        <v>115</v>
      </c>
      <c r="IH22" s="568" t="n">
        <f aca="true">INDIRECT($A22&amp;"!$BF$42")</f>
        <v>35</v>
      </c>
      <c r="II22" s="268" t="n">
        <f aca="true">INDIRECT($A22&amp;"!$BV$40")</f>
        <v>115</v>
      </c>
      <c r="IJ22" s="568" t="n">
        <f aca="true">INDIRECT($A22&amp;"!$BF$45")</f>
        <v>18</v>
      </c>
      <c r="IK22" s="268" t="n">
        <f aca="true">INDIRECT($A22&amp;"!$CD$40")</f>
        <v>115</v>
      </c>
      <c r="IL22" s="567"/>
      <c r="IM22" s="207" t="n">
        <f aca="true">INDIRECT($A22&amp;"!$CK$50")</f>
        <v>17</v>
      </c>
      <c r="IN22" s="556" t="n">
        <v>0</v>
      </c>
      <c r="IO22" s="556" t="n">
        <v>0</v>
      </c>
      <c r="IP22" s="569" t="n">
        <f aca="true">INDIRECT($A22&amp;"!$CF$29")</f>
        <v>29.756</v>
      </c>
      <c r="IQ22" s="564" t="n">
        <f aca="false">IQ21+IP22</f>
        <v>177.15</v>
      </c>
      <c r="IR22" s="569" t="n">
        <f aca="true">INDIRECT($A22&amp;"!$CF$31")</f>
        <v>0</v>
      </c>
      <c r="IS22" s="207" t="n">
        <f aca="false">IS21+IR22</f>
        <v>0</v>
      </c>
      <c r="IT22" s="564" t="n">
        <f aca="true">INDIRECT($A22&amp;"!$W$49")</f>
        <v>0</v>
      </c>
      <c r="IU22" s="564" t="n">
        <f aca="false">IU21+IT22</f>
        <v>0</v>
      </c>
      <c r="IV22" s="207" t="n">
        <f aca="true">INDIRECT($A22&amp;"!$W$50")</f>
        <v>0</v>
      </c>
      <c r="IW22" s="207" t="n">
        <f aca="false">IW21+IV22</f>
        <v>0</v>
      </c>
    </row>
    <row r="23" customFormat="false" ht="18.75" hidden="false" customHeight="false" outlineLevel="0" collapsed="false">
      <c r="A23" s="546" t="s">
        <v>1367</v>
      </c>
      <c r="B23" s="207" t="n">
        <v>17</v>
      </c>
      <c r="C23" s="570" t="n">
        <f aca="true">INDIRECT($A23&amp;"!$D$4")</f>
        <v>165.369</v>
      </c>
      <c r="D23" s="207" t="n">
        <f aca="false">C23+D22</f>
        <v>3307.279</v>
      </c>
      <c r="E23" s="434" t="n">
        <f aca="true">INDIRECT($A23&amp;"!$D$9")</f>
        <v>151.061</v>
      </c>
      <c r="F23" s="207" t="n">
        <f aca="false">E23+F22</f>
        <v>3488.324</v>
      </c>
      <c r="G23" s="507" t="n">
        <f aca="false">C23+E23</f>
        <v>316.43</v>
      </c>
      <c r="H23" s="551" t="n">
        <f aca="true">INDIRECT($A23&amp;"!$K$13")</f>
        <v>13</v>
      </c>
      <c r="I23" s="508" t="n">
        <f aca="false">H23*19</f>
        <v>247</v>
      </c>
      <c r="J23" s="552" t="n">
        <f aca="true">INDIRECT($A23&amp;"!$F$23")</f>
        <v>65.7</v>
      </c>
      <c r="K23" s="207" t="n">
        <f aca="false">J23+K22</f>
        <v>831</v>
      </c>
      <c r="L23" s="552" t="n">
        <f aca="true">INDIRECT($A23&amp;"!$F$29")</f>
        <v>22.3</v>
      </c>
      <c r="M23" s="207" t="n">
        <f aca="false">L23+M22</f>
        <v>1211.4</v>
      </c>
      <c r="N23" s="552" t="n">
        <f aca="true">INDIRECT($A23&amp;"!$F$35")</f>
        <v>29.1</v>
      </c>
      <c r="O23" s="207" t="n">
        <f aca="false">N23+O22</f>
        <v>658</v>
      </c>
      <c r="P23" s="507" t="n">
        <f aca="false">J23+L23+N23</f>
        <v>117.1</v>
      </c>
      <c r="Q23" s="507" t="n">
        <f aca="true">INDIRECT($A23&amp;"!$L$24")</f>
        <v>0</v>
      </c>
      <c r="R23" s="507" t="n">
        <f aca="true">INDIRECT($A23&amp;"!$L$30")</f>
        <v>89</v>
      </c>
      <c r="S23" s="507" t="n">
        <f aca="true">INDIRECT($A23&amp;"!$L$36")</f>
        <v>0</v>
      </c>
      <c r="T23" s="507" t="n">
        <f aca="false">Q23+R23</f>
        <v>89</v>
      </c>
      <c r="U23" s="508" t="n">
        <f aca="false">T23*1.3</f>
        <v>115.7</v>
      </c>
      <c r="V23" s="207" t="n">
        <f aca="true">INDIRECT($A23&amp;"!$U$49")</f>
        <v>4710</v>
      </c>
      <c r="W23" s="207" t="n">
        <f aca="false">V23+W22</f>
        <v>65353</v>
      </c>
      <c r="X23" s="207" t="n">
        <f aca="true">INDIRECT($A23&amp;"!$U$50")</f>
        <v>1399</v>
      </c>
      <c r="Y23" s="207" t="n">
        <f aca="false">X23+Y22</f>
        <v>54473</v>
      </c>
      <c r="Z23" s="507" t="n">
        <f aca="false">V23+X23</f>
        <v>6109</v>
      </c>
      <c r="AA23" s="553" t="n">
        <f aca="true">INDIRECT($A23&amp;"!$U$43")</f>
        <v>190</v>
      </c>
      <c r="AB23" s="498" t="n">
        <f aca="true">INDIRECT($A23&amp;"!$V$49")</f>
        <v>0</v>
      </c>
      <c r="AC23" s="554" t="n">
        <f aca="true">INDIRECT($A23&amp;"!$AX$22")</f>
        <v>26.575</v>
      </c>
      <c r="AD23" s="207" t="n">
        <f aca="false">AD22+AC23</f>
        <v>203.725</v>
      </c>
      <c r="AG23" s="507"/>
      <c r="AH23" s="551" t="n">
        <f aca="true">INDIRECT($A23&amp;"!$BE$26")</f>
        <v>9</v>
      </c>
      <c r="AI23" s="507"/>
      <c r="AJ23" s="507"/>
      <c r="AK23" s="508" t="n">
        <f aca="false">AH23*9</f>
        <v>81</v>
      </c>
      <c r="AL23" s="434" t="n">
        <f aca="true">INDIRECT($A23&amp;"!$AZ$35")</f>
        <v>118.268</v>
      </c>
      <c r="AM23" s="207" t="n">
        <f aca="false">AL23+AM22</f>
        <v>849.703</v>
      </c>
      <c r="AN23" s="434" t="n">
        <f aca="true">INDIRECT($A23&amp;"!$AZ$41")</f>
        <v>0</v>
      </c>
      <c r="AO23" s="207" t="n">
        <f aca="false">AN23+AO22</f>
        <v>0</v>
      </c>
      <c r="AP23" s="507" t="n">
        <f aca="false">AL23+AN23</f>
        <v>118.268</v>
      </c>
      <c r="AQ23" s="507" t="n">
        <f aca="true">INDIRECT($A23&amp;"!$BF$36")</f>
        <v>35</v>
      </c>
      <c r="AR23" s="508" t="n">
        <f aca="false">AQ23*7</f>
        <v>245</v>
      </c>
      <c r="AS23" s="555" t="n">
        <f aca="true">INDIRECT($A23&amp;"!$AV$54")</f>
        <v>5121</v>
      </c>
      <c r="AT23" s="555" t="n">
        <f aca="false">AT22+AS23</f>
        <v>24639</v>
      </c>
      <c r="AU23" s="555" t="n">
        <f aca="true">INDIRECT($A23&amp;"!$BO$52")</f>
        <v>142</v>
      </c>
      <c r="AV23" s="555" t="n">
        <f aca="true">INDIRECT($A23&amp;"!$BS$52")</f>
        <v>4</v>
      </c>
      <c r="AW23" s="555" t="n">
        <f aca="true">INDIRECT($A23&amp;"!$BV$52")</f>
        <v>5</v>
      </c>
      <c r="AX23" s="555" t="n">
        <f aca="true">INDIRECT($A23&amp;"!$BY$52")</f>
        <v>1</v>
      </c>
      <c r="AY23" s="556" t="n">
        <f aca="true">INDIRECT($A23&amp;"!$CB$52")</f>
        <v>0.125</v>
      </c>
      <c r="AZ23" s="556" t="n">
        <f aca="true">INDIRECT($A23&amp;"!$CE$52")</f>
        <v>0</v>
      </c>
      <c r="BA23" s="504" t="n">
        <f aca="true">INDIRECT($A23&amp;"!$AV$57")</f>
        <v>990</v>
      </c>
      <c r="BB23" s="504" t="n">
        <f aca="false">BB22+BA23</f>
        <v>4492</v>
      </c>
      <c r="BC23" s="555" t="n">
        <f aca="true">INDIRECT($A23&amp;"!$BS$55")</f>
        <v>2</v>
      </c>
      <c r="BD23" s="555" t="n">
        <f aca="true">INDIRECT($A23&amp;"!$BV$55")</f>
        <v>2</v>
      </c>
      <c r="BE23" s="555" t="n">
        <f aca="true">INDIRECT($A23&amp;"!$BY$55")</f>
        <v>2</v>
      </c>
      <c r="BF23" s="556" t="n">
        <f aca="true">INDIRECT($A23&amp;"!$CB$55")</f>
        <v>0.0694444444444445</v>
      </c>
      <c r="BG23" s="556" t="n">
        <f aca="true">INDIRECT($A23&amp;"!$CE$55")</f>
        <v>0.0416666666666667</v>
      </c>
      <c r="BH23" s="504"/>
      <c r="BI23" s="504"/>
      <c r="BJ23" s="504"/>
      <c r="BK23" s="504"/>
      <c r="BL23" s="504"/>
      <c r="BM23" s="504"/>
      <c r="BN23" s="504"/>
      <c r="BO23" s="504"/>
      <c r="BP23" s="504"/>
      <c r="BQ23" s="504"/>
      <c r="BR23" s="507" t="n">
        <f aca="false">AS23+BA23</f>
        <v>6111</v>
      </c>
      <c r="BS23" s="434" t="n">
        <f aca="true">INDIRECT($A23&amp;"!$BD$17")</f>
        <v>46</v>
      </c>
      <c r="BT23" s="207" t="n">
        <f aca="false">BS23+BT22</f>
        <v>252</v>
      </c>
      <c r="BU23" s="557" t="n">
        <f aca="true">INDIRECT($A23&amp;"!$BD$8")</f>
        <v>661</v>
      </c>
      <c r="BV23" s="207" t="n">
        <f aca="false">BU23+BV22</f>
        <v>6769</v>
      </c>
      <c r="BW23" s="515" t="e">
        <f aca="true">INDIRECT($A23&amp;"!$BD$1１")</f>
        <v>#REF!</v>
      </c>
      <c r="BX23" s="207" t="e">
        <f aca="false">BW23+BX22</f>
        <v>#REF!</v>
      </c>
      <c r="BY23" s="514" t="e">
        <f aca="true">INDIRECT($A23&amp;"!$BD$1４")</f>
        <v>#REF!</v>
      </c>
      <c r="BZ23" s="498" t="e">
        <f aca="false">BY23+BZ22</f>
        <v>#REF!</v>
      </c>
      <c r="CA23" s="553" t="n">
        <f aca="true">INDIRECT($A23&amp;"!$BN$72")</f>
        <v>113</v>
      </c>
      <c r="CB23" s="558" t="n">
        <f aca="true">INDIRECT($A23&amp;"!$AV$65")</f>
        <v>12</v>
      </c>
      <c r="CC23" s="551" t="n">
        <f aca="true">INDIRECT($A23&amp;"!$AZ$65")</f>
        <v>218</v>
      </c>
      <c r="CD23" s="558" t="n">
        <f aca="true">INDIRECT($A23&amp;"!$BD$65")</f>
        <v>5.5045871559633</v>
      </c>
      <c r="CE23" s="558" t="n">
        <f aca="true">INDIRECT($A23&amp;"!$B$58")</f>
        <v>3</v>
      </c>
      <c r="CF23" s="551" t="n">
        <f aca="true">INDIRECT($A23&amp;"!$F$58")</f>
        <v>208</v>
      </c>
      <c r="CG23" s="558" t="n">
        <f aca="true">INDIRECT($A23&amp;"!$J$58")</f>
        <v>1.44230769230769</v>
      </c>
      <c r="CH23" s="507" t="n">
        <f aca="true">INDIRECT($A23&amp;"!$T$65")</f>
        <v>77</v>
      </c>
      <c r="CI23" s="507" t="n">
        <f aca="false">CA23+CH23</f>
        <v>190</v>
      </c>
      <c r="CJ23" s="559" t="n">
        <f aca="true">INDIRECT($A23&amp;"!$BA$72")</f>
        <v>6</v>
      </c>
      <c r="CK23" s="207" t="n">
        <f aca="false">CJ23+CK22</f>
        <v>6</v>
      </c>
      <c r="CL23" s="207" t="n">
        <f aca="true">INDIRECT($A23&amp;"!$G$65")</f>
        <v>8</v>
      </c>
      <c r="CM23" s="207" t="n">
        <f aca="false">CL23+CM22</f>
        <v>107</v>
      </c>
      <c r="CN23" s="559" t="n">
        <f aca="true">INDIRECT($A23&amp;"!$BA$73")</f>
        <v>0</v>
      </c>
      <c r="CO23" s="207" t="n">
        <f aca="false">CN23+CO22</f>
        <v>0</v>
      </c>
      <c r="CP23" s="207" t="n">
        <f aca="true">INDIRECT($A23&amp;"!$G$67")</f>
        <v>0</v>
      </c>
      <c r="CQ23" s="498" t="n">
        <f aca="false">CP23+CQ22</f>
        <v>0</v>
      </c>
      <c r="CR23" s="560" t="n">
        <f aca="true">IF(ISNUMBER(INDIRECT($A23&amp;"!$T$41")),(INDIRECT($A23&amp;"!$T$41"))," ")</f>
        <v>3600</v>
      </c>
      <c r="CS23" s="560" t="n">
        <f aca="true">IF(ISNUMBER(INDIRECT($A23&amp;"!$BA$27")),(INDIRECT($A23&amp;"!$BA$27"))," ")</f>
        <v>3974</v>
      </c>
      <c r="CT23" s="516" t="str">
        <f aca="true">IF(ISNUMBER(INDIRECT($A23&amp;"!$BＱ$27")),(INDIRECT($A23&amp;"!$BＱ$27"))," ")</f>
        <v> </v>
      </c>
      <c r="CU23" s="561" t="n">
        <f aca="true">IF(ISNUMBER(INDIRECT($A23&amp;"!$P$14")),(INDIRECT($A23&amp;"!$P$14"))," ")</f>
        <v>21460</v>
      </c>
      <c r="CV23" s="562" t="n">
        <f aca="true">IF(ISNUMBER(INDIRECT($A23&amp;"!$AF$14")),(INDIRECT($A23&amp;"!$AF$14"))," ")</f>
        <v>0</v>
      </c>
      <c r="CW23" s="560" t="n">
        <f aca="true">IF(ISNUMBER(INDIRECT($A23&amp;"!$BK$47")),(INDIRECT($A23&amp;"!$BK$47"))," ")</f>
        <v>0</v>
      </c>
      <c r="CX23" s="560" t="n">
        <f aca="true">IF(ISNUMBER(INDIRECT($A23&amp;"!$BX$47")),(INDIRECT($A23&amp;"!$BX$47"))," ")</f>
        <v>612</v>
      </c>
      <c r="CY23" s="562" t="n">
        <f aca="true">IF(ISNUMBER(INDIRECT($A23&amp;"!$CL$47")),(INDIRECT($A23&amp;"!$CL$47"))," ")</f>
        <v>0</v>
      </c>
      <c r="CZ23" s="560" t="n">
        <f aca="true">IF(ISNUMBER(INDIRECT($A23&amp;"!$AD$41")),(INDIRECT($A23&amp;"!$AD$41"))," ")</f>
        <v>0</v>
      </c>
      <c r="DA23" s="516" t="n">
        <f aca="true">IF(ISNUMBER(INDIRECT($A23&amp;"!$AN$43")),(INDIRECT($A23&amp;"!$AN$43"))," ")</f>
        <v>0</v>
      </c>
      <c r="DB23" s="516" t="str">
        <f aca="true">IF(ISNUMBER(INDIRECT($A23&amp;"!$BW$74")),(INDIRECT($A23&amp;"!$BW$74"))," ")</f>
        <v> </v>
      </c>
      <c r="DC23" s="516" t="str">
        <f aca="false">IF(ISNUMBER(DB23),DB23*700," ")</f>
        <v> </v>
      </c>
      <c r="DD23" s="560" t="n">
        <f aca="true">IF(ISNUMBER(INDIRECT($A23&amp;"!$BS$72")),(INDIRECT($A23&amp;"!$BS$72"))," ")</f>
        <v>5</v>
      </c>
      <c r="DE23" s="516" t="n">
        <f aca="false">IF(ISNUMBER(DD23),DD23*$DE$2," ")</f>
        <v>3000</v>
      </c>
      <c r="DF23" s="563" t="n">
        <f aca="true">IF(ISNUMBER(INDIRECT($A23&amp;"!$Y$65")),(INDIRECT($A23&amp;"!$Y$65"))," ")</f>
        <v>7</v>
      </c>
      <c r="DG23" s="516" t="n">
        <f aca="false">IF(ISNUMBER(DF23),DF23*DG$2," ")</f>
        <v>4200</v>
      </c>
      <c r="DH23" s="516" t="str">
        <f aca="true">IF(ISNUMBER(INDIRECT($A23&amp;"!$AC$65")),(INDIRECT($A23&amp;"!$AC$68"))," ")</f>
        <v> </v>
      </c>
      <c r="DI23" s="516" t="str">
        <f aca="false">IF(ISNUMBER(DH23),DH23*500," ")</f>
        <v> </v>
      </c>
      <c r="DJ23" s="516" t="n">
        <f aca="false">SUM(DG23,DI23)</f>
        <v>4200</v>
      </c>
      <c r="DK23" s="516" t="n">
        <f aca="true">IF(ISNUMBER(INDIRECT($A23&amp;"!$BR$17")),(INDIRECT($A23&amp;"!$BR$17"))," ")</f>
        <v>0</v>
      </c>
      <c r="DL23" s="516" t="n">
        <f aca="true">IF(ISNUMBER(INDIRECT($A23&amp;"!$BR$8")),(INDIRECT($A23&amp;"!$BR$8"))," ")</f>
        <v>0</v>
      </c>
      <c r="DM23" s="516" t="n">
        <f aca="true">IF(ISNUMBER(INDIRECT($A23&amp;"!$BR$11")),(INDIRECT($A23&amp;"!$BR$11"))," ")</f>
        <v>0</v>
      </c>
      <c r="DN23" s="516" t="n">
        <f aca="true">IF(ISNUMBER(INDIRECT($A23&amp;"!$BR$14")),(INDIRECT($A23&amp;"!$BR$14"))," ")</f>
        <v>0</v>
      </c>
      <c r="DO23" s="516" t="n">
        <f aca="false">SUM(CS23:DA23)+SUM(DC23,DE23,DG23,DI23)+SUM(DK23:DN23)+BQ23</f>
        <v>33246</v>
      </c>
      <c r="DP23" s="516" t="e">
        <f aca="false">CV23+CY23+CT23</f>
        <v>#VALUE!</v>
      </c>
      <c r="DQ23" s="516" t="e">
        <f aca="false">DO23-DP23</f>
        <v>#VALUE!</v>
      </c>
      <c r="DS23" s="550" t="n">
        <f aca="true">INDIRECT($A23&amp;"!$AV$65")</f>
        <v>12</v>
      </c>
      <c r="DT23" s="548" t="n">
        <f aca="true">INDIRECT($A23&amp;"!$AZ$65")</f>
        <v>218</v>
      </c>
      <c r="DU23" s="550" t="n">
        <f aca="true">INDIRECT($A23&amp;"!$BD$65")</f>
        <v>5.5045871559633</v>
      </c>
      <c r="DV23" s="564" t="str">
        <f aca="true">INDIRECT($A23&amp;"!$BH$66")</f>
        <v>角折れ</v>
      </c>
      <c r="DW23" s="564" t="n">
        <f aca="true">INDIRECT($A23&amp;"!$BO$66")</f>
        <v>1</v>
      </c>
      <c r="DX23" s="564" t="str">
        <f aca="true">INDIRECT($A23&amp;"!$BH$67")</f>
        <v>不揃い</v>
      </c>
      <c r="DY23" s="564" t="n">
        <f aca="true">INDIRECT($A23&amp;"!$BO$67")</f>
        <v>1</v>
      </c>
      <c r="DZ23" s="564" t="n">
        <f aca="true">INDIRECT($A23&amp;"!$BH$68")</f>
        <v>0</v>
      </c>
      <c r="EA23" s="564" t="n">
        <f aca="true">INDIRECT($A23&amp;"!$BO$68")</f>
        <v>0</v>
      </c>
      <c r="EB23" s="564" t="n">
        <f aca="true">INDIRECT($A23&amp;"!$BH$69")</f>
        <v>0</v>
      </c>
      <c r="EC23" s="564" t="n">
        <f aca="true">INDIRECT($A23&amp;"!$BO$69")</f>
        <v>0</v>
      </c>
      <c r="ED23" s="564" t="n">
        <f aca="true">INDIRECT($A23&amp;"!$BH$70")</f>
        <v>0</v>
      </c>
      <c r="EE23" s="564" t="n">
        <f aca="true">INDIRECT($A23&amp;"!$BO$70")</f>
        <v>0</v>
      </c>
      <c r="EF23" s="564" t="n">
        <f aca="true">INDIRECT($A23&amp;"!$BP$66")</f>
        <v>0</v>
      </c>
      <c r="EG23" s="564" t="n">
        <f aca="true">INDIRECT($A23&amp;"!$BW$66")</f>
        <v>0</v>
      </c>
      <c r="EH23" s="564" t="n">
        <f aca="true">INDIRECT($A23&amp;"!$BP$67")</f>
        <v>0</v>
      </c>
      <c r="EI23" s="564" t="n">
        <f aca="true">INDIRECT($A23&amp;"!$BW$67")</f>
        <v>0</v>
      </c>
      <c r="EJ23" s="564" t="n">
        <f aca="true">INDIRECT($A23&amp;"!$BP$68")</f>
        <v>0</v>
      </c>
      <c r="EK23" s="564" t="n">
        <f aca="true">INDIRECT($A23&amp;"!$BW$68")</f>
        <v>0</v>
      </c>
      <c r="EL23" s="564" t="n">
        <f aca="true">INDIRECT($A23&amp;"!$BP$69")</f>
        <v>0</v>
      </c>
      <c r="EM23" s="564" t="n">
        <f aca="true">INDIRECT($A23&amp;"!$BW$69")</f>
        <v>0</v>
      </c>
      <c r="EN23" s="564" t="n">
        <f aca="true">INDIRECT($A23&amp;"!$BP$70")</f>
        <v>0</v>
      </c>
      <c r="EO23" s="564" t="n">
        <f aca="true">INDIRECT($A23&amp;"!$BW$70")</f>
        <v>0</v>
      </c>
      <c r="EP23" s="564" t="str">
        <f aca="true">INDIRECT($A23&amp;"!$BX$66")</f>
        <v>ナワ</v>
      </c>
      <c r="EQ23" s="564" t="n">
        <f aca="true">INDIRECT($A23&amp;"!$CF$66")</f>
        <v>4</v>
      </c>
      <c r="ER23" s="564" t="str">
        <f aca="true">INDIRECT($A23&amp;"!$BX$67")</f>
        <v>重欠</v>
      </c>
      <c r="ES23" s="564" t="n">
        <f aca="true">INDIRECT($A23&amp;"!$CF$67")</f>
        <v>3</v>
      </c>
      <c r="ET23" s="564" t="str">
        <f aca="true">INDIRECT($A23&amp;"!$BX$68")</f>
        <v>つまみ</v>
      </c>
      <c r="EU23" s="564" t="n">
        <f aca="true">INDIRECT($A23&amp;"!$CF$68")</f>
        <v>2</v>
      </c>
      <c r="EV23" s="564" t="str">
        <f aca="true">INDIRECT($A23&amp;"!$BX$69")</f>
        <v>巻ジワ</v>
      </c>
      <c r="EW23" s="564" t="n">
        <f aca="true">INDIRECT($A23&amp;"!$CF$69")</f>
        <v>1</v>
      </c>
      <c r="EX23" s="564" t="n">
        <f aca="true">INDIRECT($A23&amp;"!$BX$70")</f>
        <v>0</v>
      </c>
      <c r="EY23" s="564" t="n">
        <f aca="true">INDIRECT($A23&amp;"!$CF$70")</f>
        <v>0</v>
      </c>
      <c r="EZ23" s="564" t="n">
        <f aca="true">INDIRECT($A23&amp;"!$CG$66")</f>
        <v>0</v>
      </c>
      <c r="FA23" s="564" t="n">
        <f aca="true">INDIRECT($A23&amp;"!$CN$66")</f>
        <v>0</v>
      </c>
      <c r="FB23" s="564" t="n">
        <f aca="true">INDIRECT($A23&amp;"!$CG$67")</f>
        <v>0</v>
      </c>
      <c r="FC23" s="564" t="n">
        <f aca="true">INDIRECT($A23&amp;"!$CN$67")</f>
        <v>0</v>
      </c>
      <c r="FD23" s="564" t="n">
        <f aca="true">INDIRECT($A23&amp;"!$CG$68")</f>
        <v>0</v>
      </c>
      <c r="FE23" s="564" t="n">
        <f aca="true">INDIRECT($A23&amp;"!$CN$68")</f>
        <v>0</v>
      </c>
      <c r="FF23" s="564" t="n">
        <f aca="true">INDIRECT($A23&amp;"!$CG$69")</f>
        <v>0</v>
      </c>
      <c r="FG23" s="564" t="n">
        <f aca="true">INDIRECT($A23&amp;"!$CN$69")</f>
        <v>0</v>
      </c>
      <c r="FH23" s="564" t="n">
        <f aca="true">INDIRECT($A23&amp;"!$CG$70")</f>
        <v>0</v>
      </c>
      <c r="FI23" s="564" t="n">
        <f aca="true">INDIRECT($A23&amp;"!$CN$70")</f>
        <v>0</v>
      </c>
      <c r="FJ23" s="550" t="n">
        <f aca="true">INDIRECT($A23&amp;"!$B$58")</f>
        <v>3</v>
      </c>
      <c r="FK23" s="548" t="n">
        <f aca="true">INDIRECT($A23&amp;"!$F$58")</f>
        <v>208</v>
      </c>
      <c r="FL23" s="550" t="n">
        <f aca="true">INDIRECT($A23&amp;"!$J$58")</f>
        <v>1.44230769230769</v>
      </c>
      <c r="FM23" s="564" t="str">
        <f aca="true">INDIRECT($A23&amp;"!$N$59")</f>
        <v>蛇行</v>
      </c>
      <c r="FN23" s="564" t="n">
        <f aca="true">INDIRECT($A23&amp;"!$U$59")</f>
        <v>2</v>
      </c>
      <c r="FO23" s="564" t="str">
        <f aca="true">INDIRECT($A23&amp;"!$N$60")</f>
        <v>荷姿不良</v>
      </c>
      <c r="FP23" s="564" t="n">
        <f aca="true">INDIRECT($A23&amp;"!$U$60")</f>
        <v>1</v>
      </c>
      <c r="FQ23" s="564" t="n">
        <f aca="true">INDIRECT($A23&amp;"!$N$61")</f>
        <v>0</v>
      </c>
      <c r="FR23" s="564" t="n">
        <f aca="true">INDIRECT($A23&amp;"!$U$61")</f>
        <v>0</v>
      </c>
      <c r="FS23" s="564" t="n">
        <f aca="true">INDIRECT($A23&amp;"!$N$62")</f>
        <v>0</v>
      </c>
      <c r="FT23" s="564" t="n">
        <f aca="true">INDIRECT($A23&amp;"!$U$62")</f>
        <v>0</v>
      </c>
      <c r="FU23" s="564" t="n">
        <f aca="true">INDIRECT($A23&amp;"!$N$63")</f>
        <v>0</v>
      </c>
      <c r="FV23" s="564" t="n">
        <f aca="true">INDIRECT($A23&amp;"!$U$63")</f>
        <v>0</v>
      </c>
      <c r="FW23" s="564" t="e">
        <f aca="true">INDIRECT($A23&amp;"!$V$59 ")</f>
        <v>#REF!</v>
      </c>
      <c r="FX23" s="564" t="n">
        <f aca="true">INDIRECT($A23&amp;"!$AC$59")</f>
        <v>0</v>
      </c>
      <c r="FY23" s="564" t="e">
        <f aca="true">INDIRECT($A23&amp;"!$V$60 ")</f>
        <v>#REF!</v>
      </c>
      <c r="FZ23" s="564" t="n">
        <f aca="true">INDIRECT($A23&amp;"!$AC$60")</f>
        <v>0</v>
      </c>
      <c r="GA23" s="564" t="e">
        <f aca="true">INDIRECT($A23&amp;"!$V$61 ")</f>
        <v>#REF!</v>
      </c>
      <c r="GB23" s="564" t="n">
        <f aca="true">INDIRECT($A23&amp;"!$AC$61")</f>
        <v>0</v>
      </c>
      <c r="GC23" s="564" t="e">
        <f aca="true">INDIRECT($A23&amp;"!$V$62 ")</f>
        <v>#REF!</v>
      </c>
      <c r="GD23" s="564" t="n">
        <f aca="true">INDIRECT($A23&amp;"!$AC$62")</f>
        <v>0</v>
      </c>
      <c r="GE23" s="564" t="n">
        <f aca="true">INDIRECT($A23&amp;"!$V$63")</f>
        <v>0</v>
      </c>
      <c r="GF23" s="564" t="n">
        <f aca="true">INDIRECT($A23&amp;"!$AC$63")</f>
        <v>0</v>
      </c>
      <c r="GG23" s="564" t="n">
        <f aca="true">INDIRECT($A23&amp;"!$AD$59")</f>
        <v>0</v>
      </c>
      <c r="GH23" s="564" t="n">
        <f aca="true">INDIRECT($A23&amp;"!$AL$59")</f>
        <v>0</v>
      </c>
      <c r="GI23" s="564" t="n">
        <f aca="true">INDIRECT($A23&amp;"!$AD$60")</f>
        <v>0</v>
      </c>
      <c r="GJ23" s="564" t="n">
        <f aca="true">INDIRECT($A23&amp;"!$AL$60")</f>
        <v>0</v>
      </c>
      <c r="GK23" s="564" t="n">
        <f aca="true">INDIRECT($A23&amp;"!$AD$61")</f>
        <v>0</v>
      </c>
      <c r="GL23" s="564" t="n">
        <f aca="true">INDIRECT($A23&amp;"!$AL$61")</f>
        <v>0</v>
      </c>
      <c r="GM23" s="564" t="n">
        <f aca="true">INDIRECT($A23&amp;"!$AD$62")</f>
        <v>0</v>
      </c>
      <c r="GN23" s="564" t="n">
        <f aca="true">INDIRECT($A23&amp;"!$AL$62")</f>
        <v>0</v>
      </c>
      <c r="GO23" s="564" t="n">
        <f aca="true">INDIRECT($A23&amp;"!$AD$63")</f>
        <v>0</v>
      </c>
      <c r="GP23" s="564" t="n">
        <f aca="true">INDIRECT($A23&amp;"!$AL$63")</f>
        <v>0</v>
      </c>
      <c r="GQ23" s="564" t="n">
        <f aca="true">INDIRECT($A23&amp;"!$AM$59")</f>
        <v>0</v>
      </c>
      <c r="GR23" s="564" t="n">
        <f aca="true">INDIRECT($A23&amp;"!$AT$59")</f>
        <v>0</v>
      </c>
      <c r="GS23" s="564" t="n">
        <f aca="true">INDIRECT($A23&amp;"!$AM$60")</f>
        <v>0</v>
      </c>
      <c r="GT23" s="564" t="n">
        <f aca="true">INDIRECT($A23&amp;"!$AT$60")</f>
        <v>0</v>
      </c>
      <c r="GU23" s="564" t="n">
        <f aca="true">INDIRECT($A23&amp;"!$AM$61")</f>
        <v>0</v>
      </c>
      <c r="GV23" s="564" t="n">
        <f aca="true">INDIRECT($A23&amp;"!$AT$61")</f>
        <v>0</v>
      </c>
      <c r="GW23" s="564" t="n">
        <f aca="true">INDIRECT($A23&amp;"!$AM$62")</f>
        <v>0</v>
      </c>
      <c r="GX23" s="564" t="n">
        <f aca="true">INDIRECT($A23&amp;"!$AT$62")</f>
        <v>0</v>
      </c>
      <c r="GY23" s="564" t="str">
        <f aca="true">INDIRECT($A23&amp;"!$AM$63")</f>
        <v>ウエットストリーク</v>
      </c>
      <c r="GZ23" s="564" t="n">
        <f aca="true">INDIRECT($A23&amp;"!$AT$63")</f>
        <v>0</v>
      </c>
      <c r="HA23" s="564"/>
      <c r="HB23" s="564" t="str">
        <f aca="true">INDIRECT($A23&amp;"!$AF$5")</f>
        <v>青欠陥</v>
      </c>
      <c r="HC23" s="564" t="n">
        <f aca="true">INDIRECT($A23&amp;"!$AJ$5")</f>
        <v>10</v>
      </c>
      <c r="HD23" s="564" t="str">
        <f aca="true">INDIRECT($A23&amp;"!$AF$6")</f>
        <v>P</v>
      </c>
      <c r="HE23" s="564" t="n">
        <f aca="true">INDIRECT($A23&amp;"!$AJ$6")</f>
        <v>8</v>
      </c>
      <c r="HF23" s="564" t="str">
        <f aca="true">INDIRECT($A23&amp;"!$AF$7")</f>
        <v>虫</v>
      </c>
      <c r="HG23" s="564" t="n">
        <f aca="true">INDIRECT($A23&amp;"!$AJ$7")</f>
        <v>7</v>
      </c>
      <c r="HH23" s="564" t="str">
        <f aca="true">INDIRECT($A23&amp;"!$AF$8")</f>
        <v>ナワ、タイコ、目玉、S</v>
      </c>
      <c r="HI23" s="564" t="n">
        <f aca="true">INDIRECT($A23&amp;"!$AJ$8")</f>
        <v>17</v>
      </c>
      <c r="HJ23" s="564" t="n">
        <f aca="true">INDIRECT($A23&amp;"!$AF$10")</f>
        <v>0</v>
      </c>
      <c r="HK23" s="564" t="n">
        <f aca="true">INDIRECT($A23&amp;"!$AJ$10")</f>
        <v>0</v>
      </c>
      <c r="HL23" s="564" t="n">
        <f aca="true">INDIRECT($A23&amp;"!$AF$11")</f>
        <v>0</v>
      </c>
      <c r="HM23" s="564" t="n">
        <f aca="true">INDIRECT($A23&amp;"!$AJ$11")</f>
        <v>0</v>
      </c>
      <c r="HN23" s="564" t="n">
        <f aca="true">INDIRECT($A23&amp;"!$AF$12")</f>
        <v>0</v>
      </c>
      <c r="HO23" s="564" t="n">
        <f aca="true">INDIRECT($A23&amp;"!$AJ$12")</f>
        <v>0</v>
      </c>
      <c r="HP23" s="564" t="n">
        <f aca="true">INDIRECT($A23&amp;"!$AF$13")</f>
        <v>0</v>
      </c>
      <c r="HQ23" s="564" t="n">
        <f aca="true">INDIRECT($A23&amp;"!$AJ$13")</f>
        <v>0</v>
      </c>
      <c r="HR23" s="564"/>
      <c r="HS23" s="564" t="n">
        <f aca="true">INDIRECT($A23&amp;"!$CO$60")</f>
        <v>0</v>
      </c>
      <c r="HT23" s="207" t="n">
        <f aca="true">INDIRECT($A23&amp;"!$CO$62")</f>
        <v>1</v>
      </c>
      <c r="HU23" s="207" t="n">
        <f aca="true">INDIRECT($A23&amp;"!$CY$60")</f>
        <v>0</v>
      </c>
      <c r="HV23" s="207" t="n">
        <f aca="true">INDIRECT($A23&amp;"!$CY$62")</f>
        <v>0</v>
      </c>
      <c r="HX23" s="565" t="n">
        <f aca="true">INDIRECT($A23&amp;"!$P$14")</f>
        <v>21460</v>
      </c>
      <c r="HY23" s="566" t="n">
        <f aca="true">INDIRECT($A23&amp;"!$AF$14")</f>
        <v>0</v>
      </c>
      <c r="HZ23" s="550" t="n">
        <f aca="true">INDIRECT($A23&amp;"!$AL$16")</f>
        <v>316.4</v>
      </c>
      <c r="IA23" s="564" t="n">
        <f aca="false">IA22+HZ23</f>
        <v>4137.2</v>
      </c>
      <c r="IB23" s="550" t="n">
        <f aca="true">INDIRECT($A23&amp;"!$AL$18")</f>
        <v>0.0299999999999727</v>
      </c>
      <c r="IC23" s="207" t="n">
        <f aca="false">IC22+IB23</f>
        <v>2658.403</v>
      </c>
      <c r="ID23" s="434" t="n">
        <f aca="false">AL23</f>
        <v>118.268</v>
      </c>
      <c r="IE23" s="567"/>
      <c r="IF23" s="568" t="n">
        <f aca="true">INDIRECT($A23&amp;"!$BF$36")</f>
        <v>35</v>
      </c>
      <c r="IG23" s="268" t="n">
        <f aca="true">INDIRECT($A23&amp;"!$BN$40")</f>
        <v>110</v>
      </c>
      <c r="IH23" s="568" t="n">
        <f aca="true">INDIRECT($A23&amp;"!$BF$42")</f>
        <v>35</v>
      </c>
      <c r="II23" s="268" t="n">
        <f aca="true">INDIRECT($A23&amp;"!$BV$40")</f>
        <v>115</v>
      </c>
      <c r="IJ23" s="568" t="n">
        <f aca="true">INDIRECT($A23&amp;"!$BF$45")</f>
        <v>0</v>
      </c>
      <c r="IK23" s="268" t="n">
        <f aca="true">INDIRECT($A23&amp;"!$CD$40")</f>
        <v>65</v>
      </c>
      <c r="IL23" s="567"/>
      <c r="IM23" s="207" t="n">
        <f aca="true">INDIRECT($A23&amp;"!$CK$50")</f>
        <v>18</v>
      </c>
      <c r="IN23" s="556" t="n">
        <v>0</v>
      </c>
      <c r="IO23" s="556" t="n">
        <v>0</v>
      </c>
      <c r="IP23" s="569" t="n">
        <f aca="true">INDIRECT($A23&amp;"!$CF$29")</f>
        <v>26.575</v>
      </c>
      <c r="IQ23" s="564" t="n">
        <f aca="false">IQ22+IP23</f>
        <v>203.725</v>
      </c>
      <c r="IR23" s="569" t="n">
        <f aca="true">INDIRECT($A23&amp;"!$CF$31")</f>
        <v>0</v>
      </c>
      <c r="IS23" s="207" t="n">
        <f aca="false">IS22+IR23</f>
        <v>0</v>
      </c>
      <c r="IT23" s="564" t="n">
        <f aca="true">INDIRECT($A23&amp;"!$W$49")</f>
        <v>0</v>
      </c>
      <c r="IU23" s="564" t="n">
        <f aca="false">IU22+IT23</f>
        <v>0</v>
      </c>
      <c r="IV23" s="207" t="n">
        <f aca="true">INDIRECT($A23&amp;"!$W$50")</f>
        <v>0</v>
      </c>
      <c r="IW23" s="207" t="n">
        <f aca="false">IW22+IV23</f>
        <v>0</v>
      </c>
    </row>
    <row r="24" customFormat="false" ht="18.75" hidden="false" customHeight="false" outlineLevel="0" collapsed="false">
      <c r="A24" s="546" t="s">
        <v>1368</v>
      </c>
      <c r="B24" s="207" t="n">
        <v>18</v>
      </c>
      <c r="C24" s="570" t="n">
        <f aca="true">INDIRECT($A24&amp;"!$D$4")</f>
        <v>178.923</v>
      </c>
      <c r="D24" s="207" t="n">
        <f aca="false">C24+D23</f>
        <v>3486.202</v>
      </c>
      <c r="E24" s="434" t="n">
        <f aca="true">INDIRECT($A24&amp;"!$D$9")</f>
        <v>243.75</v>
      </c>
      <c r="F24" s="207" t="n">
        <f aca="false">E24+F23</f>
        <v>3732.074</v>
      </c>
      <c r="G24" s="507" t="n">
        <f aca="false">C24+E24</f>
        <v>422.673</v>
      </c>
      <c r="H24" s="551" t="n">
        <f aca="true">INDIRECT($A24&amp;"!$K$13")</f>
        <v>12</v>
      </c>
      <c r="I24" s="508" t="n">
        <f aca="false">H24*19</f>
        <v>228</v>
      </c>
      <c r="J24" s="552" t="n">
        <f aca="true">INDIRECT($A24&amp;"!$F$23")</f>
        <v>16.3</v>
      </c>
      <c r="K24" s="207" t="n">
        <f aca="false">J24+K23</f>
        <v>847.3</v>
      </c>
      <c r="L24" s="552" t="n">
        <f aca="true">INDIRECT($A24&amp;"!$F$29")</f>
        <v>42.9</v>
      </c>
      <c r="M24" s="207" t="n">
        <f aca="false">L24+M23</f>
        <v>1254.3</v>
      </c>
      <c r="N24" s="552" t="n">
        <f aca="true">INDIRECT($A24&amp;"!$F$35")</f>
        <v>45.1</v>
      </c>
      <c r="O24" s="207" t="n">
        <f aca="false">N24+O23</f>
        <v>703.1</v>
      </c>
      <c r="P24" s="507" t="n">
        <f aca="false">J24+L24+N24</f>
        <v>104.3</v>
      </c>
      <c r="Q24" s="507" t="n">
        <f aca="true">INDIRECT($A24&amp;"!$L$24")</f>
        <v>0</v>
      </c>
      <c r="R24" s="507" t="n">
        <f aca="true">INDIRECT($A24&amp;"!$L$30")</f>
        <v>7</v>
      </c>
      <c r="S24" s="507" t="n">
        <f aca="true">INDIRECT($A24&amp;"!$L$36")</f>
        <v>0</v>
      </c>
      <c r="T24" s="507" t="n">
        <f aca="false">Q24+R24</f>
        <v>7</v>
      </c>
      <c r="U24" s="508" t="n">
        <f aca="false">T24*1.3</f>
        <v>9.1</v>
      </c>
      <c r="V24" s="207" t="n">
        <f aca="true">INDIRECT($A24&amp;"!$U$49")</f>
        <v>2408</v>
      </c>
      <c r="W24" s="207" t="n">
        <f aca="false">V24+W23</f>
        <v>67761</v>
      </c>
      <c r="X24" s="207" t="n">
        <f aca="true">INDIRECT($A24&amp;"!$U$50")</f>
        <v>3384</v>
      </c>
      <c r="Y24" s="207" t="n">
        <f aca="false">X24+Y23</f>
        <v>57857</v>
      </c>
      <c r="Z24" s="507" t="n">
        <f aca="false">V24+X24</f>
        <v>5792</v>
      </c>
      <c r="AA24" s="553" t="n">
        <f aca="true">INDIRECT($A24&amp;"!$U$43")</f>
        <v>163</v>
      </c>
      <c r="AB24" s="498" t="n">
        <f aca="true">INDIRECT($A24&amp;"!$V$49")</f>
        <v>0</v>
      </c>
      <c r="AC24" s="554" t="n">
        <f aca="true">INDIRECT($A24&amp;"!$AX$22")</f>
        <v>0</v>
      </c>
      <c r="AD24" s="207" t="n">
        <f aca="false">AD23+AC24</f>
        <v>203.725</v>
      </c>
      <c r="AG24" s="507"/>
      <c r="AH24" s="551" t="n">
        <f aca="true">INDIRECT($A24&amp;"!$BE$26")</f>
        <v>18</v>
      </c>
      <c r="AI24" s="507"/>
      <c r="AJ24" s="507"/>
      <c r="AK24" s="508" t="n">
        <f aca="false">AH24*9</f>
        <v>162</v>
      </c>
      <c r="AL24" s="434" t="n">
        <f aca="true">INDIRECT($A24&amp;"!$AZ$35")</f>
        <v>97.989</v>
      </c>
      <c r="AM24" s="207" t="n">
        <f aca="false">AL24+AM23</f>
        <v>947.692</v>
      </c>
      <c r="AN24" s="434" t="n">
        <f aca="true">INDIRECT($A24&amp;"!$AZ$41")</f>
        <v>0</v>
      </c>
      <c r="AO24" s="207" t="n">
        <f aca="false">AN24+AO23</f>
        <v>0</v>
      </c>
      <c r="AP24" s="507" t="n">
        <f aca="false">AL24+AN24</f>
        <v>97.989</v>
      </c>
      <c r="AQ24" s="507" t="n">
        <f aca="true">INDIRECT($A24&amp;"!$BF$36")</f>
        <v>39</v>
      </c>
      <c r="AR24" s="508" t="n">
        <f aca="false">AQ24*7</f>
        <v>273</v>
      </c>
      <c r="AS24" s="555" t="n">
        <f aca="true">INDIRECT($A24&amp;"!$AV$54")</f>
        <v>3991</v>
      </c>
      <c r="AT24" s="555" t="n">
        <f aca="false">AT23+AS24</f>
        <v>28630</v>
      </c>
      <c r="AU24" s="555" t="n">
        <f aca="true">INDIRECT($A24&amp;"!$BO$52")</f>
        <v>54</v>
      </c>
      <c r="AV24" s="555" t="n">
        <f aca="true">INDIRECT($A24&amp;"!$BS$52")</f>
        <v>10</v>
      </c>
      <c r="AW24" s="555" t="n">
        <f aca="true">INDIRECT($A24&amp;"!$BV$52")</f>
        <v>7</v>
      </c>
      <c r="AX24" s="555" t="n">
        <f aca="true">INDIRECT($A24&amp;"!$BY$52")</f>
        <v>3</v>
      </c>
      <c r="AY24" s="556" t="n">
        <f aca="true">INDIRECT($A24&amp;"!$CB$52")</f>
        <v>0.201388888888889</v>
      </c>
      <c r="AZ24" s="556" t="n">
        <f aca="true">INDIRECT($A24&amp;"!$CE$52")</f>
        <v>0</v>
      </c>
      <c r="BA24" s="504" t="n">
        <f aca="true">INDIRECT($A24&amp;"!$AV$57")</f>
        <v>1198</v>
      </c>
      <c r="BB24" s="504" t="n">
        <f aca="false">BB23+BA24</f>
        <v>5690</v>
      </c>
      <c r="BC24" s="555" t="n">
        <f aca="true">INDIRECT($A24&amp;"!$BS$55")</f>
        <v>4</v>
      </c>
      <c r="BD24" s="555" t="n">
        <f aca="true">INDIRECT($A24&amp;"!$BV$55")</f>
        <v>3</v>
      </c>
      <c r="BE24" s="555" t="n">
        <f aca="true">INDIRECT($A24&amp;"!$BY$55")</f>
        <v>1</v>
      </c>
      <c r="BF24" s="556" t="n">
        <f aca="true">INDIRECT($A24&amp;"!$CB$55")</f>
        <v>0.0694444444444445</v>
      </c>
      <c r="BG24" s="556" t="n">
        <f aca="true">INDIRECT($A24&amp;"!$CE$55")</f>
        <v>0</v>
      </c>
      <c r="BH24" s="504"/>
      <c r="BI24" s="504"/>
      <c r="BJ24" s="504"/>
      <c r="BK24" s="504"/>
      <c r="BL24" s="504"/>
      <c r="BM24" s="504"/>
      <c r="BN24" s="504"/>
      <c r="BO24" s="504"/>
      <c r="BP24" s="504"/>
      <c r="BQ24" s="504"/>
      <c r="BR24" s="507" t="n">
        <f aca="false">AS24+BA24</f>
        <v>5189</v>
      </c>
      <c r="BS24" s="434" t="n">
        <f aca="true">INDIRECT($A24&amp;"!$BD$17")</f>
        <v>0</v>
      </c>
      <c r="BT24" s="207" t="n">
        <f aca="false">BS24+BT23</f>
        <v>252</v>
      </c>
      <c r="BU24" s="557" t="n">
        <f aca="true">INDIRECT($A24&amp;"!$BD$8")</f>
        <v>781</v>
      </c>
      <c r="BV24" s="207" t="n">
        <f aca="false">BU24+BV23</f>
        <v>7550</v>
      </c>
      <c r="BW24" s="515" t="e">
        <f aca="true">INDIRECT($A24&amp;"!$BD$1１")</f>
        <v>#REF!</v>
      </c>
      <c r="BX24" s="207" t="e">
        <f aca="false">BW24+BX23</f>
        <v>#REF!</v>
      </c>
      <c r="BY24" s="514" t="e">
        <f aca="true">INDIRECT($A24&amp;"!$BD$1４")</f>
        <v>#REF!</v>
      </c>
      <c r="BZ24" s="498" t="e">
        <f aca="false">BY24+BZ23</f>
        <v>#REF!</v>
      </c>
      <c r="CA24" s="553" t="n">
        <f aca="true">INDIRECT($A24&amp;"!$BN$72")</f>
        <v>139</v>
      </c>
      <c r="CB24" s="558" t="n">
        <f aca="true">INDIRECT($A24&amp;"!$AV$65")</f>
        <v>13</v>
      </c>
      <c r="CC24" s="551" t="n">
        <f aca="true">INDIRECT($A24&amp;"!$AZ$65")</f>
        <v>168</v>
      </c>
      <c r="CD24" s="558" t="n">
        <f aca="true">INDIRECT($A24&amp;"!$BD$65")</f>
        <v>7.73809523809524</v>
      </c>
      <c r="CE24" s="558" t="n">
        <f aca="true">INDIRECT($A24&amp;"!$B$58")</f>
        <v>4</v>
      </c>
      <c r="CF24" s="551" t="n">
        <f aca="true">INDIRECT($A24&amp;"!$F$58")</f>
        <v>196</v>
      </c>
      <c r="CG24" s="558" t="n">
        <f aca="true">INDIRECT($A24&amp;"!$J$58")</f>
        <v>2.04081632653061</v>
      </c>
      <c r="CH24" s="507" t="n">
        <f aca="true">INDIRECT($A24&amp;"!$T$65")</f>
        <v>83</v>
      </c>
      <c r="CI24" s="507" t="n">
        <f aca="false">CA24+CH24</f>
        <v>222</v>
      </c>
      <c r="CJ24" s="559" t="n">
        <f aca="true">INDIRECT($A24&amp;"!$BA$72")</f>
        <v>1</v>
      </c>
      <c r="CK24" s="207" t="n">
        <f aca="false">CJ24+CK23</f>
        <v>7</v>
      </c>
      <c r="CL24" s="207" t="n">
        <f aca="true">INDIRECT($A24&amp;"!$G$65")</f>
        <v>5</v>
      </c>
      <c r="CM24" s="207" t="n">
        <f aca="false">CL24+CM23</f>
        <v>112</v>
      </c>
      <c r="CN24" s="559" t="n">
        <f aca="true">INDIRECT($A24&amp;"!$BA$73")</f>
        <v>0</v>
      </c>
      <c r="CO24" s="207" t="n">
        <f aca="false">CN24+CO23</f>
        <v>0</v>
      </c>
      <c r="CP24" s="207" t="n">
        <f aca="true">INDIRECT($A24&amp;"!$G$67")</f>
        <v>0</v>
      </c>
      <c r="CQ24" s="498" t="n">
        <f aca="false">CP24+CQ23</f>
        <v>0</v>
      </c>
      <c r="CR24" s="560" t="n">
        <f aca="true">IF(ISNUMBER(INDIRECT($A24&amp;"!$T$41")),(INDIRECT($A24&amp;"!$T$41"))," ")</f>
        <v>7200</v>
      </c>
      <c r="CS24" s="560" t="n">
        <f aca="true">IF(ISNUMBER(INDIRECT($A24&amp;"!$BA$27")),(INDIRECT($A24&amp;"!$BA$27"))," ")</f>
        <v>0</v>
      </c>
      <c r="CT24" s="516" t="str">
        <f aca="true">IF(ISNUMBER(INDIRECT($A24&amp;"!$BＱ$27")),(INDIRECT($A24&amp;"!$BＱ$27"))," ")</f>
        <v> </v>
      </c>
      <c r="CU24" s="561" t="n">
        <f aca="true">IF(ISNUMBER(INDIRECT($A24&amp;"!$P$14")),(INDIRECT($A24&amp;"!$P$14"))," ")</f>
        <v>21784</v>
      </c>
      <c r="CV24" s="562" t="n">
        <f aca="true">IF(ISNUMBER(INDIRECT($A24&amp;"!$AF$14")),(INDIRECT($A24&amp;"!$AF$14"))," ")</f>
        <v>0</v>
      </c>
      <c r="CW24" s="560" t="n">
        <f aca="true">IF(ISNUMBER(INDIRECT($A24&amp;"!$BK$47")),(INDIRECT($A24&amp;"!$BK$47"))," ")</f>
        <v>4644</v>
      </c>
      <c r="CX24" s="560" t="n">
        <f aca="true">IF(ISNUMBER(INDIRECT($A24&amp;"!$BX$47")),(INDIRECT($A24&amp;"!$BX$47"))," ")</f>
        <v>0</v>
      </c>
      <c r="CY24" s="562" t="n">
        <f aca="true">IF(ISNUMBER(INDIRECT($A24&amp;"!$CL$47")),(INDIRECT($A24&amp;"!$CL$47"))," ")</f>
        <v>0</v>
      </c>
      <c r="CZ24" s="560" t="n">
        <f aca="true">IF(ISNUMBER(INDIRECT($A24&amp;"!$AD$41")),(INDIRECT($A24&amp;"!$AD$41"))," ")</f>
        <v>0</v>
      </c>
      <c r="DA24" s="516" t="n">
        <f aca="true">IF(ISNUMBER(INDIRECT($A24&amp;"!$AN$43")),(INDIRECT($A24&amp;"!$AN$43"))," ")</f>
        <v>0</v>
      </c>
      <c r="DB24" s="516" t="str">
        <f aca="true">IF(ISNUMBER(INDIRECT($A24&amp;"!$BW$74")),(INDIRECT($A24&amp;"!$BW$74"))," ")</f>
        <v> </v>
      </c>
      <c r="DC24" s="516" t="str">
        <f aca="false">IF(ISNUMBER(DB24),DB24*700," ")</f>
        <v> </v>
      </c>
      <c r="DD24" s="560" t="n">
        <f aca="true">IF(ISNUMBER(INDIRECT($A24&amp;"!$BS$72")),(INDIRECT($A24&amp;"!$BS$72"))," ")</f>
        <v>11</v>
      </c>
      <c r="DE24" s="516" t="n">
        <f aca="false">IF(ISNUMBER(DD24),DD24*$DE$2," ")</f>
        <v>6600</v>
      </c>
      <c r="DF24" s="563" t="n">
        <f aca="true">IF(ISNUMBER(INDIRECT($A24&amp;"!$Y$65")),(INDIRECT($A24&amp;"!$Y$65"))," ")</f>
        <v>11</v>
      </c>
      <c r="DG24" s="516" t="n">
        <f aca="false">IF(ISNUMBER(DF24),DF24*DG$2," ")</f>
        <v>6600</v>
      </c>
      <c r="DH24" s="516" t="str">
        <f aca="true">IF(ISNUMBER(INDIRECT($A24&amp;"!$AC$65")),(INDIRECT($A24&amp;"!$AC$68"))," ")</f>
        <v> </v>
      </c>
      <c r="DI24" s="516" t="str">
        <f aca="false">IF(ISNUMBER(DH24),DH24*500," ")</f>
        <v> </v>
      </c>
      <c r="DJ24" s="516" t="n">
        <f aca="false">SUM(DG24,DI24)</f>
        <v>6600</v>
      </c>
      <c r="DK24" s="516" t="n">
        <f aca="true">IF(ISNUMBER(INDIRECT($A24&amp;"!$BR$17")),(INDIRECT($A24&amp;"!$BR$17"))," ")</f>
        <v>0</v>
      </c>
      <c r="DL24" s="516" t="n">
        <f aca="true">IF(ISNUMBER(INDIRECT($A24&amp;"!$BR$8")),(INDIRECT($A24&amp;"!$BR$8"))," ")</f>
        <v>0</v>
      </c>
      <c r="DM24" s="516" t="n">
        <f aca="true">IF(ISNUMBER(INDIRECT($A24&amp;"!$BR$11")),(INDIRECT($A24&amp;"!$BR$11"))," ")</f>
        <v>0</v>
      </c>
      <c r="DN24" s="516" t="n">
        <f aca="true">IF(ISNUMBER(INDIRECT($A24&amp;"!$BR$14")),(INDIRECT($A24&amp;"!$BR$14"))," ")</f>
        <v>0</v>
      </c>
      <c r="DO24" s="516" t="n">
        <f aca="false">SUM(CS24:DA24)+SUM(DC24,DE24,DG24,DI24)+SUM(DK24:DN24)+BQ24</f>
        <v>39628</v>
      </c>
      <c r="DP24" s="516" t="e">
        <f aca="false">CV24+CY24+CT24</f>
        <v>#VALUE!</v>
      </c>
      <c r="DQ24" s="516" t="e">
        <f aca="false">DO24-DP24</f>
        <v>#VALUE!</v>
      </c>
      <c r="DS24" s="550" t="n">
        <f aca="true">INDIRECT($A24&amp;"!$AV$65")</f>
        <v>13</v>
      </c>
      <c r="DT24" s="548" t="n">
        <f aca="true">INDIRECT($A24&amp;"!$AZ$65")</f>
        <v>168</v>
      </c>
      <c r="DU24" s="550" t="n">
        <f aca="true">INDIRECT($A24&amp;"!$BD$65")</f>
        <v>7.73809523809524</v>
      </c>
      <c r="DV24" s="564" t="str">
        <f aca="true">INDIRECT($A24&amp;"!$BH$66")</f>
        <v>当り傷</v>
      </c>
      <c r="DW24" s="564" t="n">
        <f aca="true">INDIRECT($A24&amp;"!$BO$66")</f>
        <v>1</v>
      </c>
      <c r="DX24" s="564" t="n">
        <f aca="true">INDIRECT($A24&amp;"!$BH$67")</f>
        <v>0</v>
      </c>
      <c r="DY24" s="564" t="n">
        <f aca="true">INDIRECT($A24&amp;"!$BO$67")</f>
        <v>0</v>
      </c>
      <c r="DZ24" s="564" t="n">
        <f aca="true">INDIRECT($A24&amp;"!$BH$68")</f>
        <v>0</v>
      </c>
      <c r="EA24" s="564" t="n">
        <f aca="true">INDIRECT($A24&amp;"!$BO$68")</f>
        <v>0</v>
      </c>
      <c r="EB24" s="564" t="n">
        <f aca="true">INDIRECT($A24&amp;"!$BH$69")</f>
        <v>0</v>
      </c>
      <c r="EC24" s="564" t="n">
        <f aca="true">INDIRECT($A24&amp;"!$BO$69")</f>
        <v>0</v>
      </c>
      <c r="ED24" s="564" t="n">
        <f aca="true">INDIRECT($A24&amp;"!$BH$70")</f>
        <v>0</v>
      </c>
      <c r="EE24" s="564" t="n">
        <f aca="true">INDIRECT($A24&amp;"!$BO$70")</f>
        <v>0</v>
      </c>
      <c r="EF24" s="564" t="n">
        <f aca="true">INDIRECT($A24&amp;"!$BP$66")</f>
        <v>0</v>
      </c>
      <c r="EG24" s="564" t="n">
        <f aca="true">INDIRECT($A24&amp;"!$BW$66")</f>
        <v>0</v>
      </c>
      <c r="EH24" s="564" t="n">
        <f aca="true">INDIRECT($A24&amp;"!$BP$67")</f>
        <v>0</v>
      </c>
      <c r="EI24" s="564" t="n">
        <f aca="true">INDIRECT($A24&amp;"!$BW$67")</f>
        <v>0</v>
      </c>
      <c r="EJ24" s="564" t="n">
        <f aca="true">INDIRECT($A24&amp;"!$BP$68")</f>
        <v>0</v>
      </c>
      <c r="EK24" s="564" t="n">
        <f aca="true">INDIRECT($A24&amp;"!$BW$68")</f>
        <v>0</v>
      </c>
      <c r="EL24" s="564" t="n">
        <f aca="true">INDIRECT($A24&amp;"!$BP$69")</f>
        <v>0</v>
      </c>
      <c r="EM24" s="564" t="n">
        <f aca="true">INDIRECT($A24&amp;"!$BW$69")</f>
        <v>0</v>
      </c>
      <c r="EN24" s="564" t="n">
        <f aca="true">INDIRECT($A24&amp;"!$BP$70")</f>
        <v>0</v>
      </c>
      <c r="EO24" s="564" t="n">
        <f aca="true">INDIRECT($A24&amp;"!$BW$70")</f>
        <v>0</v>
      </c>
      <c r="EP24" s="564" t="str">
        <f aca="true">INDIRECT($A24&amp;"!$BX$66")</f>
        <v>重欠</v>
      </c>
      <c r="EQ24" s="564" t="n">
        <f aca="true">INDIRECT($A24&amp;"!$CF$66")</f>
        <v>12</v>
      </c>
      <c r="ER24" s="564" t="n">
        <f aca="true">INDIRECT($A24&amp;"!$BX$67")</f>
        <v>0</v>
      </c>
      <c r="ES24" s="564" t="n">
        <f aca="true">INDIRECT($A24&amp;"!$CF$67")</f>
        <v>0</v>
      </c>
      <c r="ET24" s="564" t="n">
        <f aca="true">INDIRECT($A24&amp;"!$BX$68")</f>
        <v>0</v>
      </c>
      <c r="EU24" s="564" t="n">
        <f aca="true">INDIRECT($A24&amp;"!$CF$68")</f>
        <v>0</v>
      </c>
      <c r="EV24" s="564" t="n">
        <f aca="true">INDIRECT($A24&amp;"!$BX$69")</f>
        <v>0</v>
      </c>
      <c r="EW24" s="564" t="n">
        <f aca="true">INDIRECT($A24&amp;"!$CF$69")</f>
        <v>0</v>
      </c>
      <c r="EX24" s="564" t="n">
        <f aca="true">INDIRECT($A24&amp;"!$BX$70")</f>
        <v>0</v>
      </c>
      <c r="EY24" s="564" t="n">
        <f aca="true">INDIRECT($A24&amp;"!$CF$70")</f>
        <v>0</v>
      </c>
      <c r="EZ24" s="564" t="n">
        <f aca="true">INDIRECT($A24&amp;"!$CG$66")</f>
        <v>0</v>
      </c>
      <c r="FA24" s="564" t="n">
        <f aca="true">INDIRECT($A24&amp;"!$CN$66")</f>
        <v>0</v>
      </c>
      <c r="FB24" s="564" t="n">
        <f aca="true">INDIRECT($A24&amp;"!$CG$67")</f>
        <v>0</v>
      </c>
      <c r="FC24" s="564" t="n">
        <f aca="true">INDIRECT($A24&amp;"!$CN$67")</f>
        <v>0</v>
      </c>
      <c r="FD24" s="564" t="n">
        <f aca="true">INDIRECT($A24&amp;"!$CG$68")</f>
        <v>0</v>
      </c>
      <c r="FE24" s="564" t="n">
        <f aca="true">INDIRECT($A24&amp;"!$CN$68")</f>
        <v>0</v>
      </c>
      <c r="FF24" s="564" t="n">
        <f aca="true">INDIRECT($A24&amp;"!$CG$69")</f>
        <v>0</v>
      </c>
      <c r="FG24" s="564" t="n">
        <f aca="true">INDIRECT($A24&amp;"!$CN$69")</f>
        <v>0</v>
      </c>
      <c r="FH24" s="564" t="n">
        <f aca="true">INDIRECT($A24&amp;"!$CG$70")</f>
        <v>0</v>
      </c>
      <c r="FI24" s="564" t="n">
        <f aca="true">INDIRECT($A24&amp;"!$CN$70")</f>
        <v>0</v>
      </c>
      <c r="FJ24" s="550" t="n">
        <f aca="true">INDIRECT($A24&amp;"!$B$58")</f>
        <v>4</v>
      </c>
      <c r="FK24" s="548" t="n">
        <f aca="true">INDIRECT($A24&amp;"!$F$58")</f>
        <v>196</v>
      </c>
      <c r="FL24" s="550" t="n">
        <f aca="true">INDIRECT($A24&amp;"!$J$58")</f>
        <v>2.04081632653061</v>
      </c>
      <c r="FM24" s="564" t="str">
        <f aca="true">INDIRECT($A24&amp;"!$N$59")</f>
        <v>カウンタ不良</v>
      </c>
      <c r="FN24" s="564" t="n">
        <f aca="true">INDIRECT($A24&amp;"!$U$59")</f>
        <v>1</v>
      </c>
      <c r="FO24" s="564" t="str">
        <f aca="true">INDIRECT($A24&amp;"!$N$60")</f>
        <v>不揃い</v>
      </c>
      <c r="FP24" s="564" t="n">
        <f aca="true">INDIRECT($A24&amp;"!$U$60")</f>
        <v>1</v>
      </c>
      <c r="FQ24" s="564" t="str">
        <f aca="true">INDIRECT($A24&amp;"!$N$61")</f>
        <v>当り傷</v>
      </c>
      <c r="FR24" s="564" t="n">
        <f aca="true">INDIRECT($A24&amp;"!$U$61")</f>
        <v>1</v>
      </c>
      <c r="FS24" s="564" t="n">
        <f aca="true">INDIRECT($A24&amp;"!$N$62")</f>
        <v>0</v>
      </c>
      <c r="FT24" s="564" t="n">
        <f aca="true">INDIRECT($A24&amp;"!$U$62")</f>
        <v>0</v>
      </c>
      <c r="FU24" s="564" t="n">
        <f aca="true">INDIRECT($A24&amp;"!$N$63")</f>
        <v>0</v>
      </c>
      <c r="FV24" s="564" t="n">
        <f aca="true">INDIRECT($A24&amp;"!$U$63")</f>
        <v>0</v>
      </c>
      <c r="FW24" s="564" t="e">
        <f aca="true">INDIRECT($A24&amp;"!$V$59 ")</f>
        <v>#REF!</v>
      </c>
      <c r="FX24" s="564" t="n">
        <f aca="true">INDIRECT($A24&amp;"!$AC$59")</f>
        <v>0</v>
      </c>
      <c r="FY24" s="564" t="e">
        <f aca="true">INDIRECT($A24&amp;"!$V$60 ")</f>
        <v>#REF!</v>
      </c>
      <c r="FZ24" s="564" t="n">
        <f aca="true">INDIRECT($A24&amp;"!$AC$60")</f>
        <v>0</v>
      </c>
      <c r="GA24" s="564" t="e">
        <f aca="true">INDIRECT($A24&amp;"!$V$61 ")</f>
        <v>#REF!</v>
      </c>
      <c r="GB24" s="564" t="n">
        <f aca="true">INDIRECT($A24&amp;"!$AC$61")</f>
        <v>0</v>
      </c>
      <c r="GC24" s="564" t="e">
        <f aca="true">INDIRECT($A24&amp;"!$V$62 ")</f>
        <v>#REF!</v>
      </c>
      <c r="GD24" s="564" t="n">
        <f aca="true">INDIRECT($A24&amp;"!$AC$62")</f>
        <v>0</v>
      </c>
      <c r="GE24" s="564" t="n">
        <f aca="true">INDIRECT($A24&amp;"!$V$63")</f>
        <v>0</v>
      </c>
      <c r="GF24" s="564" t="n">
        <f aca="true">INDIRECT($A24&amp;"!$AC$63")</f>
        <v>0</v>
      </c>
      <c r="GG24" s="564" t="str">
        <f aca="true">INDIRECT($A24&amp;"!$AD$59")</f>
        <v>連続欠陥</v>
      </c>
      <c r="GH24" s="564" t="n">
        <f aca="true">INDIRECT($A24&amp;"!$AL$59")</f>
        <v>1</v>
      </c>
      <c r="GI24" s="564" t="n">
        <f aca="true">INDIRECT($A24&amp;"!$AD$60")</f>
        <v>0</v>
      </c>
      <c r="GJ24" s="564" t="n">
        <f aca="true">INDIRECT($A24&amp;"!$AL$60")</f>
        <v>0</v>
      </c>
      <c r="GK24" s="564" t="n">
        <f aca="true">INDIRECT($A24&amp;"!$AD$61")</f>
        <v>0</v>
      </c>
      <c r="GL24" s="564" t="n">
        <f aca="true">INDIRECT($A24&amp;"!$AL$61")</f>
        <v>0</v>
      </c>
      <c r="GM24" s="564" t="n">
        <f aca="true">INDIRECT($A24&amp;"!$AD$62")</f>
        <v>0</v>
      </c>
      <c r="GN24" s="564" t="n">
        <f aca="true">INDIRECT($A24&amp;"!$AL$62")</f>
        <v>0</v>
      </c>
      <c r="GO24" s="564" t="n">
        <f aca="true">INDIRECT($A24&amp;"!$AD$63")</f>
        <v>0</v>
      </c>
      <c r="GP24" s="564" t="n">
        <f aca="true">INDIRECT($A24&amp;"!$AL$63")</f>
        <v>0</v>
      </c>
      <c r="GQ24" s="564" t="n">
        <f aca="true">INDIRECT($A24&amp;"!$AM$59")</f>
        <v>0</v>
      </c>
      <c r="GR24" s="564" t="n">
        <f aca="true">INDIRECT($A24&amp;"!$AT$59")</f>
        <v>0</v>
      </c>
      <c r="GS24" s="564" t="n">
        <f aca="true">INDIRECT($A24&amp;"!$AM$60")</f>
        <v>0</v>
      </c>
      <c r="GT24" s="564" t="n">
        <f aca="true">INDIRECT($A24&amp;"!$AT$60")</f>
        <v>0</v>
      </c>
      <c r="GU24" s="564" t="n">
        <f aca="true">INDIRECT($A24&amp;"!$AM$61")</f>
        <v>0</v>
      </c>
      <c r="GV24" s="564" t="n">
        <f aca="true">INDIRECT($A24&amp;"!$AT$61")</f>
        <v>0</v>
      </c>
      <c r="GW24" s="564" t="n">
        <f aca="true">INDIRECT($A24&amp;"!$AM$62")</f>
        <v>0</v>
      </c>
      <c r="GX24" s="564" t="n">
        <f aca="true">INDIRECT($A24&amp;"!$AT$62")</f>
        <v>0</v>
      </c>
      <c r="GY24" s="564" t="str">
        <f aca="true">INDIRECT($A24&amp;"!$AM$63")</f>
        <v>ウエットストリーク</v>
      </c>
      <c r="GZ24" s="564" t="n">
        <f aca="true">INDIRECT($A24&amp;"!$AT$63")</f>
        <v>0</v>
      </c>
      <c r="HA24" s="564"/>
      <c r="HB24" s="564" t="str">
        <f aca="true">INDIRECT($A24&amp;"!$AF$5")</f>
        <v>青欠陥</v>
      </c>
      <c r="HC24" s="564" t="n">
        <f aca="true">INDIRECT($A24&amp;"!$AJ$5")</f>
        <v>14</v>
      </c>
      <c r="HD24" s="564" t="str">
        <f aca="true">INDIRECT($A24&amp;"!$AF$6")</f>
        <v>P</v>
      </c>
      <c r="HE24" s="564" t="n">
        <f aca="true">INDIRECT($A24&amp;"!$AJ$6")</f>
        <v>9</v>
      </c>
      <c r="HF24" s="564" t="str">
        <f aca="true">INDIRECT($A24&amp;"!$AF$7")</f>
        <v>汚れ</v>
      </c>
      <c r="HG24" s="564" t="n">
        <f aca="true">INDIRECT($A24&amp;"!$AJ$7")</f>
        <v>6</v>
      </c>
      <c r="HH24" s="564" t="str">
        <f aca="true">INDIRECT($A24&amp;"!$AF$8")</f>
        <v>S、虫、サビ、透過、黒スジ</v>
      </c>
      <c r="HI24" s="564" t="n">
        <f aca="true">INDIRECT($A24&amp;"!$AJ$8")</f>
        <v>16</v>
      </c>
      <c r="HJ24" s="564" t="n">
        <f aca="true">INDIRECT($A24&amp;"!$AF$10")</f>
        <v>0</v>
      </c>
      <c r="HK24" s="564" t="n">
        <f aca="true">INDIRECT($A24&amp;"!$AJ$10")</f>
        <v>0</v>
      </c>
      <c r="HL24" s="564" t="n">
        <f aca="true">INDIRECT($A24&amp;"!$AF$11")</f>
        <v>0</v>
      </c>
      <c r="HM24" s="564" t="n">
        <f aca="true">INDIRECT($A24&amp;"!$AJ$11")</f>
        <v>0</v>
      </c>
      <c r="HN24" s="564" t="n">
        <f aca="true">INDIRECT($A24&amp;"!$AF$12")</f>
        <v>0</v>
      </c>
      <c r="HO24" s="564" t="n">
        <f aca="true">INDIRECT($A24&amp;"!$AJ$12")</f>
        <v>0</v>
      </c>
      <c r="HP24" s="564" t="n">
        <f aca="true">INDIRECT($A24&amp;"!$AF$13")</f>
        <v>0</v>
      </c>
      <c r="HQ24" s="564" t="n">
        <f aca="true">INDIRECT($A24&amp;"!$AJ$13")</f>
        <v>0</v>
      </c>
      <c r="HR24" s="564"/>
      <c r="HS24" s="564" t="n">
        <f aca="true">INDIRECT($A24&amp;"!$CO$60")</f>
        <v>0</v>
      </c>
      <c r="HT24" s="207" t="n">
        <f aca="true">INDIRECT($A24&amp;"!$CO$62")</f>
        <v>0</v>
      </c>
      <c r="HU24" s="207" t="n">
        <f aca="true">INDIRECT($A24&amp;"!$CY$60")</f>
        <v>0</v>
      </c>
      <c r="HV24" s="207" t="n">
        <f aca="true">INDIRECT($A24&amp;"!$CY$62")</f>
        <v>0</v>
      </c>
      <c r="HX24" s="565" t="n">
        <f aca="true">INDIRECT($A24&amp;"!$P$14")</f>
        <v>21784</v>
      </c>
      <c r="HY24" s="566" t="n">
        <f aca="true">INDIRECT($A24&amp;"!$AF$14")</f>
        <v>0</v>
      </c>
      <c r="HZ24" s="550" t="n">
        <f aca="true">INDIRECT($A24&amp;"!$AL$16")</f>
        <v>407.6</v>
      </c>
      <c r="IA24" s="564" t="n">
        <f aca="false">IA23+HZ24</f>
        <v>4544.8</v>
      </c>
      <c r="IB24" s="550" t="n">
        <f aca="true">INDIRECT($A24&amp;"!$AL$18")</f>
        <v>15.073</v>
      </c>
      <c r="IC24" s="207" t="n">
        <f aca="false">IC23+IB24</f>
        <v>2673.476</v>
      </c>
      <c r="ID24" s="434" t="n">
        <f aca="false">AL24</f>
        <v>97.989</v>
      </c>
      <c r="IE24" s="567"/>
      <c r="IF24" s="568" t="n">
        <f aca="true">INDIRECT($A24&amp;"!$BF$36")</f>
        <v>39</v>
      </c>
      <c r="IG24" s="268" t="n">
        <f aca="true">INDIRECT($A24&amp;"!$BN$40")</f>
        <v>100</v>
      </c>
      <c r="IH24" s="568" t="n">
        <f aca="true">INDIRECT($A24&amp;"!$BF$42")</f>
        <v>14</v>
      </c>
      <c r="II24" s="268" t="str">
        <f aca="true">INDIRECT($A24&amp;"!$BV$40")</f>
        <v>100～90</v>
      </c>
      <c r="IJ24" s="568" t="n">
        <f aca="true">INDIRECT($A24&amp;"!$BF$45")</f>
        <v>25</v>
      </c>
      <c r="IK24" s="268" t="n">
        <f aca="true">INDIRECT($A24&amp;"!$CD$40")</f>
        <v>100</v>
      </c>
      <c r="IL24" s="567"/>
      <c r="IM24" s="207" t="n">
        <f aca="true">INDIRECT($A24&amp;"!$CK$50")</f>
        <v>21</v>
      </c>
      <c r="IN24" s="556" t="n">
        <v>0</v>
      </c>
      <c r="IO24" s="556" t="n">
        <v>0</v>
      </c>
      <c r="IP24" s="569" t="n">
        <f aca="true">INDIRECT($A24&amp;"!$CF$29")</f>
        <v>0</v>
      </c>
      <c r="IQ24" s="564" t="n">
        <f aca="false">IQ23+IP24</f>
        <v>203.725</v>
      </c>
      <c r="IR24" s="569" t="n">
        <f aca="true">INDIRECT($A24&amp;"!$CF$31")</f>
        <v>0</v>
      </c>
      <c r="IS24" s="207" t="n">
        <f aca="false">IS23+IR24</f>
        <v>0</v>
      </c>
      <c r="IT24" s="564" t="n">
        <f aca="true">INDIRECT($A24&amp;"!$W$49")</f>
        <v>0</v>
      </c>
      <c r="IU24" s="564" t="n">
        <f aca="false">IU23+IT24</f>
        <v>0</v>
      </c>
      <c r="IV24" s="207" t="n">
        <f aca="true">INDIRECT($A24&amp;"!$W$50")</f>
        <v>0</v>
      </c>
      <c r="IW24" s="207" t="n">
        <f aca="false">IW23+IV24</f>
        <v>0</v>
      </c>
    </row>
    <row r="25" customFormat="false" ht="12" hidden="false" customHeight="true" outlineLevel="0" collapsed="false">
      <c r="A25" s="546" t="s">
        <v>1369</v>
      </c>
      <c r="B25" s="207" t="n">
        <v>19</v>
      </c>
      <c r="C25" s="570" t="n">
        <f aca="true">INDIRECT($A25&amp;"!$D$4")</f>
        <v>151.73</v>
      </c>
      <c r="D25" s="207" t="n">
        <f aca="false">C25+D24</f>
        <v>3637.932</v>
      </c>
      <c r="E25" s="434" t="n">
        <f aca="true">INDIRECT($A25&amp;"!$D$9")</f>
        <v>173.973</v>
      </c>
      <c r="F25" s="207" t="n">
        <f aca="false">E25+F24</f>
        <v>3906.047</v>
      </c>
      <c r="G25" s="507" t="n">
        <f aca="false">C25+E25</f>
        <v>325.703</v>
      </c>
      <c r="H25" s="551" t="n">
        <f aca="true">INDIRECT($A25&amp;"!$K$13")</f>
        <v>18</v>
      </c>
      <c r="I25" s="508" t="n">
        <f aca="false">H25*19</f>
        <v>342</v>
      </c>
      <c r="J25" s="552" t="n">
        <f aca="true">INDIRECT($A25&amp;"!$F$23")</f>
        <v>38.9</v>
      </c>
      <c r="K25" s="207" t="n">
        <f aca="false">J25+K24</f>
        <v>886.2</v>
      </c>
      <c r="L25" s="552" t="n">
        <f aca="true">INDIRECT($A25&amp;"!$F$29")</f>
        <v>8.2</v>
      </c>
      <c r="M25" s="207" t="n">
        <f aca="false">L25+M24</f>
        <v>1262.5</v>
      </c>
      <c r="N25" s="552" t="n">
        <f aca="true">INDIRECT($A25&amp;"!$F$35")</f>
        <v>5.2</v>
      </c>
      <c r="O25" s="207" t="n">
        <f aca="false">N25+O24</f>
        <v>708.3</v>
      </c>
      <c r="P25" s="507" t="n">
        <f aca="false">J25+L25+N25</f>
        <v>52.3</v>
      </c>
      <c r="Q25" s="507" t="n">
        <f aca="true">INDIRECT($A25&amp;"!$L$24")</f>
        <v>0</v>
      </c>
      <c r="R25" s="507" t="n">
        <f aca="true">INDIRECT($A25&amp;"!$L$30")</f>
        <v>20</v>
      </c>
      <c r="S25" s="507" t="n">
        <f aca="true">INDIRECT($A25&amp;"!$L$36")</f>
        <v>0</v>
      </c>
      <c r="T25" s="507" t="n">
        <f aca="false">Q25+R25</f>
        <v>20</v>
      </c>
      <c r="U25" s="508" t="n">
        <f aca="false">T25*1.3</f>
        <v>26</v>
      </c>
      <c r="V25" s="207" t="n">
        <f aca="true">INDIRECT($A25&amp;"!$U$49")</f>
        <v>3124</v>
      </c>
      <c r="W25" s="207" t="n">
        <f aca="false">V25+W24</f>
        <v>70885</v>
      </c>
      <c r="X25" s="207" t="n">
        <f aca="true">INDIRECT($A25&amp;"!$U$50")</f>
        <v>2381</v>
      </c>
      <c r="Y25" s="207" t="n">
        <f aca="false">X25+Y24</f>
        <v>60238</v>
      </c>
      <c r="Z25" s="507" t="n">
        <f aca="false">V25+X25</f>
        <v>5505</v>
      </c>
      <c r="AA25" s="553" t="n">
        <f aca="true">INDIRECT($A25&amp;"!$U$43")</f>
        <v>13</v>
      </c>
      <c r="AB25" s="498" t="n">
        <f aca="true">INDIRECT($A25&amp;"!$V$49")</f>
        <v>0</v>
      </c>
      <c r="AC25" s="554" t="n">
        <f aca="true">INDIRECT($A25&amp;"!$AX$22")</f>
        <v>38.061</v>
      </c>
      <c r="AD25" s="207" t="n">
        <f aca="false">AD24+AC25</f>
        <v>241.786</v>
      </c>
      <c r="AG25" s="507"/>
      <c r="AH25" s="551" t="n">
        <f aca="true">INDIRECT($A25&amp;"!$BE$26")</f>
        <v>12</v>
      </c>
      <c r="AI25" s="507"/>
      <c r="AJ25" s="507"/>
      <c r="AK25" s="508" t="n">
        <f aca="false">AH25*9</f>
        <v>108</v>
      </c>
      <c r="AL25" s="434" t="n">
        <f aca="true">INDIRECT($A25&amp;"!$AZ$35")</f>
        <v>117.942</v>
      </c>
      <c r="AM25" s="207" t="n">
        <f aca="false">AL25+AM24</f>
        <v>1065.634</v>
      </c>
      <c r="AN25" s="434" t="n">
        <f aca="true">INDIRECT($A25&amp;"!$AZ$41")</f>
        <v>0</v>
      </c>
      <c r="AO25" s="207" t="n">
        <f aca="false">AN25+AO24</f>
        <v>0</v>
      </c>
      <c r="AP25" s="507" t="n">
        <f aca="false">AL25+AN25</f>
        <v>117.942</v>
      </c>
      <c r="AQ25" s="507" t="n">
        <f aca="true">INDIRECT($A25&amp;"!$BF$36")</f>
        <v>58</v>
      </c>
      <c r="AR25" s="508" t="n">
        <f aca="false">AQ25*7</f>
        <v>406</v>
      </c>
      <c r="AS25" s="555" t="n">
        <f aca="true">INDIRECT($A25&amp;"!$AV$54")</f>
        <v>3985</v>
      </c>
      <c r="AT25" s="555" t="n">
        <f aca="false">AT24+AS25</f>
        <v>32615</v>
      </c>
      <c r="AU25" s="555" t="n">
        <f aca="true">INDIRECT($A25&amp;"!$BO$52")</f>
        <v>66</v>
      </c>
      <c r="AV25" s="555" t="n">
        <f aca="true">INDIRECT($A25&amp;"!$BS$52")</f>
        <v>3</v>
      </c>
      <c r="AW25" s="555" t="n">
        <f aca="true">INDIRECT($A25&amp;"!$BV$52")</f>
        <v>5</v>
      </c>
      <c r="AX25" s="555" t="n">
        <f aca="true">INDIRECT($A25&amp;"!$BY$52")</f>
        <v>3</v>
      </c>
      <c r="AY25" s="556" t="n">
        <f aca="true">INDIRECT($A25&amp;"!$CB$52")</f>
        <v>0.138888888888889</v>
      </c>
      <c r="AZ25" s="556" t="n">
        <f aca="true">INDIRECT($A25&amp;"!$CE$52")</f>
        <v>0.166666666666667</v>
      </c>
      <c r="BA25" s="504" t="n">
        <f aca="true">INDIRECT($A25&amp;"!$AV$57")</f>
        <v>901</v>
      </c>
      <c r="BB25" s="504" t="n">
        <f aca="false">BB24+BA25</f>
        <v>6591</v>
      </c>
      <c r="BC25" s="555" t="n">
        <f aca="true">INDIRECT($A25&amp;"!$BS$55")</f>
        <v>3</v>
      </c>
      <c r="BD25" s="555" t="n">
        <f aca="true">INDIRECT($A25&amp;"!$BV$55")</f>
        <v>2</v>
      </c>
      <c r="BE25" s="555" t="n">
        <f aca="true">INDIRECT($A25&amp;"!$BY$55")</f>
        <v>0</v>
      </c>
      <c r="BF25" s="556" t="n">
        <f aca="true">INDIRECT($A25&amp;"!$CB$55")</f>
        <v>0.0486111111111111</v>
      </c>
      <c r="BG25" s="556" t="n">
        <f aca="true">INDIRECT($A25&amp;"!$CE$55")</f>
        <v>0.0625</v>
      </c>
      <c r="BH25" s="504"/>
      <c r="BI25" s="504"/>
      <c r="BJ25" s="504"/>
      <c r="BK25" s="504"/>
      <c r="BL25" s="504"/>
      <c r="BM25" s="504"/>
      <c r="BN25" s="504"/>
      <c r="BO25" s="504"/>
      <c r="BP25" s="504"/>
      <c r="BQ25" s="504"/>
      <c r="BR25" s="507" t="n">
        <f aca="false">AS25+BA25</f>
        <v>4886</v>
      </c>
      <c r="BS25" s="434" t="n">
        <f aca="true">INDIRECT($A25&amp;"!$BD$17")</f>
        <v>41</v>
      </c>
      <c r="BT25" s="207" t="n">
        <f aca="false">BS25+BT24</f>
        <v>293</v>
      </c>
      <c r="BU25" s="557" t="n">
        <f aca="true">INDIRECT($A25&amp;"!$BD$8")</f>
        <v>503</v>
      </c>
      <c r="BV25" s="207" t="n">
        <f aca="false">BU25+BV24</f>
        <v>8053</v>
      </c>
      <c r="BW25" s="515" t="e">
        <f aca="true">INDIRECT($A25&amp;"!$BD$1１")</f>
        <v>#REF!</v>
      </c>
      <c r="BX25" s="207" t="e">
        <f aca="false">BW25+BX24</f>
        <v>#REF!</v>
      </c>
      <c r="BY25" s="514" t="e">
        <f aca="true">INDIRECT($A25&amp;"!$BD$1４")</f>
        <v>#REF!</v>
      </c>
      <c r="BZ25" s="498" t="e">
        <f aca="false">BY25+BZ24</f>
        <v>#REF!</v>
      </c>
      <c r="CA25" s="553" t="n">
        <f aca="true">INDIRECT($A25&amp;"!$BN$72")</f>
        <v>172</v>
      </c>
      <c r="CB25" s="558" t="n">
        <f aca="true">INDIRECT($A25&amp;"!$AV$65")</f>
        <v>8</v>
      </c>
      <c r="CC25" s="551" t="n">
        <f aca="true">INDIRECT($A25&amp;"!$AZ$65")</f>
        <v>174</v>
      </c>
      <c r="CD25" s="558" t="n">
        <f aca="true">INDIRECT($A25&amp;"!$BD$65")</f>
        <v>4.59770114942529</v>
      </c>
      <c r="CE25" s="558" t="n">
        <f aca="true">INDIRECT($A25&amp;"!$B$58")</f>
        <v>10</v>
      </c>
      <c r="CF25" s="551" t="n">
        <f aca="true">INDIRECT($A25&amp;"!$F$58")</f>
        <v>64</v>
      </c>
      <c r="CG25" s="558" t="n">
        <f aca="true">INDIRECT($A25&amp;"!$J$58")</f>
        <v>15.625</v>
      </c>
      <c r="CH25" s="507" t="n">
        <f aca="true">INDIRECT($A25&amp;"!$T$65")</f>
        <v>100</v>
      </c>
      <c r="CI25" s="507" t="n">
        <f aca="false">CA25+CH25</f>
        <v>272</v>
      </c>
      <c r="CJ25" s="559" t="n">
        <f aca="true">INDIRECT($A25&amp;"!$BA$72")</f>
        <v>0</v>
      </c>
      <c r="CK25" s="207" t="n">
        <f aca="false">CJ25+CK24</f>
        <v>7</v>
      </c>
      <c r="CL25" s="207" t="n">
        <f aca="true">INDIRECT($A25&amp;"!$G$65")</f>
        <v>6</v>
      </c>
      <c r="CM25" s="207" t="n">
        <f aca="false">CL25+CM24</f>
        <v>118</v>
      </c>
      <c r="CN25" s="559" t="n">
        <f aca="true">INDIRECT($A25&amp;"!$BA$73")</f>
        <v>0</v>
      </c>
      <c r="CO25" s="207" t="n">
        <f aca="false">CN25+CO24</f>
        <v>0</v>
      </c>
      <c r="CP25" s="207" t="n">
        <f aca="true">INDIRECT($A25&amp;"!$G$67")</f>
        <v>0</v>
      </c>
      <c r="CQ25" s="498" t="n">
        <f aca="false">CP25+CQ24</f>
        <v>0</v>
      </c>
      <c r="CR25" s="560" t="n">
        <f aca="true">IF(ISNUMBER(INDIRECT($A25&amp;"!$T$41")),(INDIRECT($A25&amp;"!$T$41"))," ")</f>
        <v>30000</v>
      </c>
      <c r="CS25" s="560" t="n">
        <f aca="true">IF(ISNUMBER(INDIRECT($A25&amp;"!$BA$27")),(INDIRECT($A25&amp;"!$BA$27"))," ")</f>
        <v>921</v>
      </c>
      <c r="CT25" s="516" t="str">
        <f aca="true">IF(ISNUMBER(INDIRECT($A25&amp;"!$BＱ$27")),(INDIRECT($A25&amp;"!$BＱ$27"))," ")</f>
        <v> </v>
      </c>
      <c r="CU25" s="561" t="n">
        <f aca="true">IF(ISNUMBER(INDIRECT($A25&amp;"!$P$14")),(INDIRECT($A25&amp;"!$P$14"))," ")</f>
        <v>23338</v>
      </c>
      <c r="CV25" s="562" t="n">
        <f aca="true">IF(ISNUMBER(INDIRECT($A25&amp;"!$AF$14")),(INDIRECT($A25&amp;"!$AF$14"))," ")</f>
        <v>0</v>
      </c>
      <c r="CW25" s="560" t="n">
        <f aca="true">IF(ISNUMBER(INDIRECT($A25&amp;"!$BK$47")),(INDIRECT($A25&amp;"!$BK$47"))," ")</f>
        <v>1468</v>
      </c>
      <c r="CX25" s="560" t="n">
        <f aca="true">IF(ISNUMBER(INDIRECT($A25&amp;"!$BX$47")),(INDIRECT($A25&amp;"!$BX$47"))," ")</f>
        <v>0</v>
      </c>
      <c r="CY25" s="562" t="n">
        <f aca="true">IF(ISNUMBER(INDIRECT($A25&amp;"!$CL$47")),(INDIRECT($A25&amp;"!$CL$47"))," ")</f>
        <v>0</v>
      </c>
      <c r="CZ25" s="560" t="n">
        <f aca="true">IF(ISNUMBER(INDIRECT($A25&amp;"!$AD$41")),(INDIRECT($A25&amp;"!$AD$41"))," ")</f>
        <v>0</v>
      </c>
      <c r="DA25" s="516" t="n">
        <f aca="true">IF(ISNUMBER(INDIRECT($A25&amp;"!$AN$43")),(INDIRECT($A25&amp;"!$AN$43"))," ")</f>
        <v>0</v>
      </c>
      <c r="DB25" s="516" t="str">
        <f aca="true">IF(ISNUMBER(INDIRECT($A25&amp;"!$BW$74")),(INDIRECT($A25&amp;"!$BW$74"))," ")</f>
        <v> </v>
      </c>
      <c r="DC25" s="516" t="str">
        <f aca="false">IF(ISNUMBER(DB25),DB25*700," ")</f>
        <v> </v>
      </c>
      <c r="DD25" s="560" t="n">
        <f aca="true">IF(ISNUMBER(INDIRECT($A25&amp;"!$BS$72")),(INDIRECT($A25&amp;"!$BS$72"))," ")</f>
        <v>4</v>
      </c>
      <c r="DE25" s="516" t="n">
        <f aca="false">IF(ISNUMBER(DD25),DD25*$DE$2," ")</f>
        <v>2400</v>
      </c>
      <c r="DF25" s="563" t="n">
        <f aca="true">IF(ISNUMBER(INDIRECT($A25&amp;"!$Y$65")),(INDIRECT($A25&amp;"!$Y$65"))," ")</f>
        <v>7</v>
      </c>
      <c r="DG25" s="516" t="n">
        <f aca="false">IF(ISNUMBER(DF25),DF25*DG$2," ")</f>
        <v>4200</v>
      </c>
      <c r="DH25" s="516" t="str">
        <f aca="true">IF(ISNUMBER(INDIRECT($A25&amp;"!$AC$65")),(INDIRECT($A25&amp;"!$AC$68"))," ")</f>
        <v> </v>
      </c>
      <c r="DI25" s="516" t="str">
        <f aca="false">IF(ISNUMBER(DH25),DH25*500," ")</f>
        <v> </v>
      </c>
      <c r="DJ25" s="516" t="n">
        <f aca="false">SUM(DG25,DI25)</f>
        <v>4200</v>
      </c>
      <c r="DK25" s="516" t="n">
        <f aca="true">IF(ISNUMBER(INDIRECT($A25&amp;"!$BR$17")),(INDIRECT($A25&amp;"!$BR$17"))," ")</f>
        <v>0</v>
      </c>
      <c r="DL25" s="516" t="n">
        <f aca="true">IF(ISNUMBER(INDIRECT($A25&amp;"!$BR$8")),(INDIRECT($A25&amp;"!$BR$8"))," ")</f>
        <v>0</v>
      </c>
      <c r="DM25" s="516" t="n">
        <f aca="true">IF(ISNUMBER(INDIRECT($A25&amp;"!$BR$11")),(INDIRECT($A25&amp;"!$BR$11"))," ")</f>
        <v>0</v>
      </c>
      <c r="DN25" s="516" t="n">
        <f aca="true">IF(ISNUMBER(INDIRECT($A25&amp;"!$BR$14")),(INDIRECT($A25&amp;"!$BR$14"))," ")</f>
        <v>0</v>
      </c>
      <c r="DO25" s="516" t="n">
        <f aca="false">SUM(CS25:DA25)+SUM(DC25,DE25,DG25,DI25)+SUM(DK25:DN25)+BQ25</f>
        <v>32327</v>
      </c>
      <c r="DP25" s="516" t="e">
        <f aca="false">CV25+CY25+CT25</f>
        <v>#VALUE!</v>
      </c>
      <c r="DQ25" s="516" t="e">
        <f aca="false">DO25-DP25</f>
        <v>#VALUE!</v>
      </c>
      <c r="DS25" s="550" t="n">
        <f aca="true">INDIRECT($A25&amp;"!$AV$65")</f>
        <v>8</v>
      </c>
      <c r="DT25" s="548" t="n">
        <f aca="true">INDIRECT($A25&amp;"!$AZ$65")</f>
        <v>174</v>
      </c>
      <c r="DU25" s="550" t="n">
        <f aca="true">INDIRECT($A25&amp;"!$BD$65")</f>
        <v>4.59770114942529</v>
      </c>
      <c r="DV25" s="564" t="str">
        <f aca="true">INDIRECT($A25&amp;"!$BH$66")</f>
        <v>不揃い</v>
      </c>
      <c r="DW25" s="564" t="n">
        <f aca="true">INDIRECT($A25&amp;"!$BO$66")</f>
        <v>1</v>
      </c>
      <c r="DX25" s="564" t="n">
        <f aca="true">INDIRECT($A25&amp;"!$BH$67")</f>
        <v>0</v>
      </c>
      <c r="DY25" s="564" t="n">
        <f aca="true">INDIRECT($A25&amp;"!$BO$67")</f>
        <v>0</v>
      </c>
      <c r="DZ25" s="564" t="n">
        <f aca="true">INDIRECT($A25&amp;"!$BH$68")</f>
        <v>0</v>
      </c>
      <c r="EA25" s="564" t="n">
        <f aca="true">INDIRECT($A25&amp;"!$BO$68")</f>
        <v>0</v>
      </c>
      <c r="EB25" s="564" t="n">
        <f aca="true">INDIRECT($A25&amp;"!$BH$69")</f>
        <v>0</v>
      </c>
      <c r="EC25" s="564" t="n">
        <f aca="true">INDIRECT($A25&amp;"!$BO$69")</f>
        <v>0</v>
      </c>
      <c r="ED25" s="564" t="n">
        <f aca="true">INDIRECT($A25&amp;"!$BH$70")</f>
        <v>0</v>
      </c>
      <c r="EE25" s="564" t="n">
        <f aca="true">INDIRECT($A25&amp;"!$BO$70")</f>
        <v>0</v>
      </c>
      <c r="EF25" s="564" t="n">
        <f aca="true">INDIRECT($A25&amp;"!$BP$66")</f>
        <v>0</v>
      </c>
      <c r="EG25" s="564" t="n">
        <f aca="true">INDIRECT($A25&amp;"!$BW$66")</f>
        <v>0</v>
      </c>
      <c r="EH25" s="564" t="n">
        <f aca="true">INDIRECT($A25&amp;"!$BP$67")</f>
        <v>0</v>
      </c>
      <c r="EI25" s="564" t="n">
        <f aca="true">INDIRECT($A25&amp;"!$BW$67")</f>
        <v>0</v>
      </c>
      <c r="EJ25" s="564" t="n">
        <f aca="true">INDIRECT($A25&amp;"!$BP$68")</f>
        <v>0</v>
      </c>
      <c r="EK25" s="564" t="n">
        <f aca="true">INDIRECT($A25&amp;"!$BW$68")</f>
        <v>0</v>
      </c>
      <c r="EL25" s="564" t="n">
        <f aca="true">INDIRECT($A25&amp;"!$BP$69")</f>
        <v>0</v>
      </c>
      <c r="EM25" s="564" t="n">
        <f aca="true">INDIRECT($A25&amp;"!$BW$69")</f>
        <v>0</v>
      </c>
      <c r="EN25" s="564" t="n">
        <f aca="true">INDIRECT($A25&amp;"!$BP$70")</f>
        <v>0</v>
      </c>
      <c r="EO25" s="564" t="n">
        <f aca="true">INDIRECT($A25&amp;"!$BW$70")</f>
        <v>0</v>
      </c>
      <c r="EP25" s="564" t="str">
        <f aca="true">INDIRECT($A25&amp;"!$BX$66")</f>
        <v>重欠</v>
      </c>
      <c r="EQ25" s="564" t="n">
        <f aca="true">INDIRECT($A25&amp;"!$CF$66")</f>
        <v>6</v>
      </c>
      <c r="ER25" s="564" t="str">
        <f aca="true">INDIRECT($A25&amp;"!$BX$67")</f>
        <v>巻ジワ</v>
      </c>
      <c r="ES25" s="564" t="n">
        <f aca="true">INDIRECT($A25&amp;"!$CF$67")</f>
        <v>1</v>
      </c>
      <c r="ET25" s="564" t="n">
        <f aca="true">INDIRECT($A25&amp;"!$BX$68")</f>
        <v>0</v>
      </c>
      <c r="EU25" s="564" t="n">
        <f aca="true">INDIRECT($A25&amp;"!$CF$68")</f>
        <v>0</v>
      </c>
      <c r="EV25" s="564" t="n">
        <f aca="true">INDIRECT($A25&amp;"!$BX$69")</f>
        <v>0</v>
      </c>
      <c r="EW25" s="564" t="n">
        <f aca="true">INDIRECT($A25&amp;"!$CF$69")</f>
        <v>0</v>
      </c>
      <c r="EX25" s="564" t="n">
        <f aca="true">INDIRECT($A25&amp;"!$BX$70")</f>
        <v>0</v>
      </c>
      <c r="EY25" s="564" t="n">
        <f aca="true">INDIRECT($A25&amp;"!$CF$70")</f>
        <v>0</v>
      </c>
      <c r="EZ25" s="564" t="n">
        <f aca="true">INDIRECT($A25&amp;"!$CG$66")</f>
        <v>0</v>
      </c>
      <c r="FA25" s="564" t="n">
        <f aca="true">INDIRECT($A25&amp;"!$CN$66")</f>
        <v>0</v>
      </c>
      <c r="FB25" s="564" t="n">
        <f aca="true">INDIRECT($A25&amp;"!$CG$67")</f>
        <v>0</v>
      </c>
      <c r="FC25" s="564" t="n">
        <f aca="true">INDIRECT($A25&amp;"!$CN$67")</f>
        <v>0</v>
      </c>
      <c r="FD25" s="564" t="n">
        <f aca="true">INDIRECT($A25&amp;"!$CG$68")</f>
        <v>0</v>
      </c>
      <c r="FE25" s="564" t="n">
        <f aca="true">INDIRECT($A25&amp;"!$CN$68")</f>
        <v>0</v>
      </c>
      <c r="FF25" s="564" t="n">
        <f aca="true">INDIRECT($A25&amp;"!$CG$69")</f>
        <v>0</v>
      </c>
      <c r="FG25" s="564" t="n">
        <f aca="true">INDIRECT($A25&amp;"!$CN$69")</f>
        <v>0</v>
      </c>
      <c r="FH25" s="564" t="n">
        <f aca="true">INDIRECT($A25&amp;"!$CG$70")</f>
        <v>0</v>
      </c>
      <c r="FI25" s="564" t="n">
        <f aca="true">INDIRECT($A25&amp;"!$CN$70")</f>
        <v>0</v>
      </c>
      <c r="FJ25" s="550" t="n">
        <f aca="true">INDIRECT($A25&amp;"!$B$58")</f>
        <v>10</v>
      </c>
      <c r="FK25" s="548" t="n">
        <f aca="true">INDIRECT($A25&amp;"!$F$58")</f>
        <v>64</v>
      </c>
      <c r="FL25" s="550" t="n">
        <f aca="true">INDIRECT($A25&amp;"!$J$58")</f>
        <v>15.625</v>
      </c>
      <c r="FM25" s="564" t="str">
        <f aca="true">INDIRECT($A25&amp;"!$N$59")</f>
        <v>当り傷</v>
      </c>
      <c r="FN25" s="564" t="n">
        <f aca="true">INDIRECT($A25&amp;"!$U$59")</f>
        <v>3</v>
      </c>
      <c r="FO25" s="564" t="str">
        <f aca="true">INDIRECT($A25&amp;"!$N$60")</f>
        <v>枠替え</v>
      </c>
      <c r="FP25" s="564" t="n">
        <f aca="true">INDIRECT($A25&amp;"!$U$60")</f>
        <v>2</v>
      </c>
      <c r="FQ25" s="564" t="str">
        <f aca="true">INDIRECT($A25&amp;"!$N$61")</f>
        <v>不揃い</v>
      </c>
      <c r="FR25" s="564" t="n">
        <f aca="true">INDIRECT($A25&amp;"!$U$61")</f>
        <v>2</v>
      </c>
      <c r="FS25" s="564" t="str">
        <f aca="true">INDIRECT($A25&amp;"!$N$62")</f>
        <v>切口不良</v>
      </c>
      <c r="FT25" s="564" t="n">
        <f aca="true">INDIRECT($A25&amp;"!$U$62")</f>
        <v>1</v>
      </c>
      <c r="FU25" s="564" t="n">
        <f aca="true">INDIRECT($A25&amp;"!$N$63")</f>
        <v>0</v>
      </c>
      <c r="FV25" s="564" t="n">
        <f aca="true">INDIRECT($A25&amp;"!$U$63")</f>
        <v>0</v>
      </c>
      <c r="FW25" s="564" t="e">
        <f aca="true">INDIRECT($A25&amp;"!$V$59 ")</f>
        <v>#REF!</v>
      </c>
      <c r="FX25" s="564" t="n">
        <f aca="true">INDIRECT($A25&amp;"!$AC$59")</f>
        <v>0</v>
      </c>
      <c r="FY25" s="564" t="e">
        <f aca="true">INDIRECT($A25&amp;"!$V$60 ")</f>
        <v>#REF!</v>
      </c>
      <c r="FZ25" s="564" t="n">
        <f aca="true">INDIRECT($A25&amp;"!$AC$60")</f>
        <v>0</v>
      </c>
      <c r="GA25" s="564" t="e">
        <f aca="true">INDIRECT($A25&amp;"!$V$61 ")</f>
        <v>#REF!</v>
      </c>
      <c r="GB25" s="564" t="n">
        <f aca="true">INDIRECT($A25&amp;"!$AC$61")</f>
        <v>0</v>
      </c>
      <c r="GC25" s="564" t="e">
        <f aca="true">INDIRECT($A25&amp;"!$V$62 ")</f>
        <v>#REF!</v>
      </c>
      <c r="GD25" s="564" t="n">
        <f aca="true">INDIRECT($A25&amp;"!$AC$62")</f>
        <v>0</v>
      </c>
      <c r="GE25" s="564" t="n">
        <f aca="true">INDIRECT($A25&amp;"!$V$63")</f>
        <v>0</v>
      </c>
      <c r="GF25" s="564" t="n">
        <f aca="true">INDIRECT($A25&amp;"!$AC$63")</f>
        <v>0</v>
      </c>
      <c r="GG25" s="564" t="str">
        <f aca="true">INDIRECT($A25&amp;"!$AD$59")</f>
        <v>ストリーク</v>
      </c>
      <c r="GH25" s="564" t="n">
        <f aca="true">INDIRECT($A25&amp;"!$AL$59")</f>
        <v>2</v>
      </c>
      <c r="GI25" s="564" t="n">
        <f aca="true">INDIRECT($A25&amp;"!$AD$60")</f>
        <v>0</v>
      </c>
      <c r="GJ25" s="564" t="n">
        <f aca="true">INDIRECT($A25&amp;"!$AL$60")</f>
        <v>0</v>
      </c>
      <c r="GK25" s="564" t="n">
        <f aca="true">INDIRECT($A25&amp;"!$AD$61")</f>
        <v>0</v>
      </c>
      <c r="GL25" s="564" t="n">
        <f aca="true">INDIRECT($A25&amp;"!$AL$61")</f>
        <v>0</v>
      </c>
      <c r="GM25" s="564" t="n">
        <f aca="true">INDIRECT($A25&amp;"!$AD$62")</f>
        <v>0</v>
      </c>
      <c r="GN25" s="564" t="n">
        <f aca="true">INDIRECT($A25&amp;"!$AL$62")</f>
        <v>0</v>
      </c>
      <c r="GO25" s="564" t="n">
        <f aca="true">INDIRECT($A25&amp;"!$AD$63")</f>
        <v>0</v>
      </c>
      <c r="GP25" s="564" t="n">
        <f aca="true">INDIRECT($A25&amp;"!$AL$63")</f>
        <v>0</v>
      </c>
      <c r="GQ25" s="564" t="n">
        <f aca="true">INDIRECT($A25&amp;"!$AM$59")</f>
        <v>0</v>
      </c>
      <c r="GR25" s="564" t="n">
        <f aca="true">INDIRECT($A25&amp;"!$AT$59")</f>
        <v>0</v>
      </c>
      <c r="GS25" s="564" t="n">
        <f aca="true">INDIRECT($A25&amp;"!$AM$60")</f>
        <v>0</v>
      </c>
      <c r="GT25" s="564" t="n">
        <f aca="true">INDIRECT($A25&amp;"!$AT$60")</f>
        <v>0</v>
      </c>
      <c r="GU25" s="564" t="n">
        <f aca="true">INDIRECT($A25&amp;"!$AM$61")</f>
        <v>0</v>
      </c>
      <c r="GV25" s="564" t="n">
        <f aca="true">INDIRECT($A25&amp;"!$AT$61")</f>
        <v>0</v>
      </c>
      <c r="GW25" s="564" t="n">
        <f aca="true">INDIRECT($A25&amp;"!$AM$62")</f>
        <v>0</v>
      </c>
      <c r="GX25" s="564" t="n">
        <f aca="true">INDIRECT($A25&amp;"!$AT$62")</f>
        <v>0</v>
      </c>
      <c r="GY25" s="564" t="str">
        <f aca="true">INDIRECT($A25&amp;"!$AM$63")</f>
        <v>ウエットストリーク</v>
      </c>
      <c r="GZ25" s="564" t="n">
        <f aca="true">INDIRECT($A25&amp;"!$AT$63")</f>
        <v>0</v>
      </c>
      <c r="HA25" s="564"/>
      <c r="HB25" s="564" t="str">
        <f aca="true">INDIRECT($A25&amp;"!$AF$5")</f>
        <v>黒スジ</v>
      </c>
      <c r="HC25" s="564" t="n">
        <f aca="true">INDIRECT($A25&amp;"!$AJ$5")</f>
        <v>12</v>
      </c>
      <c r="HD25" s="564" t="str">
        <f aca="true">INDIRECT($A25&amp;"!$AF$6")</f>
        <v>汚れ</v>
      </c>
      <c r="HE25" s="564" t="n">
        <f aca="true">INDIRECT($A25&amp;"!$AJ$6")</f>
        <v>8</v>
      </c>
      <c r="HF25" s="564" t="str">
        <f aca="true">INDIRECT($A25&amp;"!$AF$7")</f>
        <v>S</v>
      </c>
      <c r="HG25" s="564" t="n">
        <f aca="true">INDIRECT($A25&amp;"!$AJ$7")</f>
        <v>8</v>
      </c>
      <c r="HH25" s="564" t="str">
        <f aca="true">INDIRECT($A25&amp;"!$AF$8")</f>
        <v>P、リップ詰まり、虫、透き込み</v>
      </c>
      <c r="HI25" s="564" t="n">
        <f aca="true">INDIRECT($A25&amp;"!$AJ$8")</f>
        <v>18</v>
      </c>
      <c r="HJ25" s="564" t="n">
        <f aca="true">INDIRECT($A25&amp;"!$AF$10")</f>
        <v>0</v>
      </c>
      <c r="HK25" s="564" t="n">
        <f aca="true">INDIRECT($A25&amp;"!$AJ$10")</f>
        <v>0</v>
      </c>
      <c r="HL25" s="564" t="n">
        <f aca="true">INDIRECT($A25&amp;"!$AF$11")</f>
        <v>0</v>
      </c>
      <c r="HM25" s="564" t="n">
        <f aca="true">INDIRECT($A25&amp;"!$AJ$11")</f>
        <v>0</v>
      </c>
      <c r="HN25" s="564" t="n">
        <f aca="true">INDIRECT($A25&amp;"!$AF$12")</f>
        <v>0</v>
      </c>
      <c r="HO25" s="564" t="n">
        <f aca="true">INDIRECT($A25&amp;"!$AJ$12")</f>
        <v>0</v>
      </c>
      <c r="HP25" s="564" t="n">
        <f aca="true">INDIRECT($A25&amp;"!$AF$13")</f>
        <v>0</v>
      </c>
      <c r="HQ25" s="564" t="n">
        <f aca="true">INDIRECT($A25&amp;"!$AJ$13")</f>
        <v>0</v>
      </c>
      <c r="HR25" s="564"/>
      <c r="HS25" s="564" t="n">
        <f aca="true">INDIRECT($A25&amp;"!$CO$60")</f>
        <v>0</v>
      </c>
      <c r="HT25" s="207" t="n">
        <f aca="true">INDIRECT($A25&amp;"!$CO$62")</f>
        <v>0</v>
      </c>
      <c r="HU25" s="207" t="n">
        <f aca="true">INDIRECT($A25&amp;"!$CY$60")</f>
        <v>1</v>
      </c>
      <c r="HV25" s="207" t="n">
        <f aca="true">INDIRECT($A25&amp;"!$CY$62")</f>
        <v>0</v>
      </c>
      <c r="HX25" s="565" t="n">
        <f aca="true">INDIRECT($A25&amp;"!$P$14")</f>
        <v>23338</v>
      </c>
      <c r="HY25" s="566" t="n">
        <f aca="true">INDIRECT($A25&amp;"!$AF$14")</f>
        <v>0</v>
      </c>
      <c r="HZ25" s="550" t="n">
        <f aca="true">INDIRECT($A25&amp;"!$AL$16")</f>
        <v>243.1</v>
      </c>
      <c r="IA25" s="564" t="n">
        <f aca="false">IA24+HZ25</f>
        <v>4787.9</v>
      </c>
      <c r="IB25" s="550" t="n">
        <f aca="true">INDIRECT($A25&amp;"!$AL$18")</f>
        <v>82.603</v>
      </c>
      <c r="IC25" s="207" t="n">
        <f aca="false">IC24+IB25</f>
        <v>2756.079</v>
      </c>
      <c r="ID25" s="434" t="n">
        <f aca="false">AL25</f>
        <v>117.942</v>
      </c>
      <c r="IE25" s="567"/>
      <c r="IF25" s="568" t="n">
        <f aca="true">INDIRECT($A25&amp;"!$BF$36")</f>
        <v>58</v>
      </c>
      <c r="IG25" s="268" t="str">
        <f aca="true">INDIRECT($A25&amp;"!$BN$40")</f>
        <v>80～100</v>
      </c>
      <c r="IH25" s="568" t="n">
        <f aca="true">INDIRECT($A25&amp;"!$BF$42")</f>
        <v>0</v>
      </c>
      <c r="II25" s="268" t="str">
        <f aca="true">INDIRECT($A25&amp;"!$BV$40")</f>
        <v>80～120</v>
      </c>
      <c r="IJ25" s="568" t="n">
        <f aca="true">INDIRECT($A25&amp;"!$BF$45")</f>
        <v>58</v>
      </c>
      <c r="IK25" s="268" t="n">
        <f aca="true">INDIRECT($A25&amp;"!$CD$40")</f>
        <v>120</v>
      </c>
      <c r="IL25" s="567"/>
      <c r="IM25" s="207" t="n">
        <f aca="true">INDIRECT($A25&amp;"!$CK$50")</f>
        <v>22</v>
      </c>
      <c r="IN25" s="556" t="n">
        <v>0</v>
      </c>
      <c r="IO25" s="556" t="n">
        <v>0</v>
      </c>
      <c r="IP25" s="569" t="n">
        <f aca="true">INDIRECT($A25&amp;"!$CF$29")</f>
        <v>26.328</v>
      </c>
      <c r="IQ25" s="564" t="n">
        <f aca="false">IQ24+IP25</f>
        <v>230.053</v>
      </c>
      <c r="IR25" s="569" t="n">
        <f aca="true">INDIRECT($A25&amp;"!$CF$31")</f>
        <v>11.733</v>
      </c>
      <c r="IS25" s="207" t="n">
        <f aca="false">IS24+IR25</f>
        <v>11.733</v>
      </c>
      <c r="IT25" s="564" t="n">
        <f aca="true">INDIRECT($A25&amp;"!$W$49")</f>
        <v>0</v>
      </c>
      <c r="IU25" s="564" t="n">
        <f aca="false">IU24+IT25</f>
        <v>0</v>
      </c>
      <c r="IV25" s="207" t="n">
        <f aca="true">INDIRECT($A25&amp;"!$W$50")</f>
        <v>0</v>
      </c>
      <c r="IW25" s="207" t="n">
        <f aca="false">IW24+IV25</f>
        <v>0</v>
      </c>
    </row>
    <row r="26" customFormat="false" ht="18.75" hidden="false" customHeight="false" outlineLevel="0" collapsed="false">
      <c r="A26" s="546" t="s">
        <v>1370</v>
      </c>
      <c r="B26" s="207" t="n">
        <v>20</v>
      </c>
      <c r="C26" s="570" t="n">
        <f aca="true">INDIRECT($A26&amp;"!$D$4")</f>
        <v>241.499</v>
      </c>
      <c r="D26" s="207" t="n">
        <f aca="false">C26+D25</f>
        <v>3879.431</v>
      </c>
      <c r="E26" s="434" t="n">
        <f aca="true">INDIRECT($A26&amp;"!$D$9")</f>
        <v>242.315</v>
      </c>
      <c r="F26" s="207" t="n">
        <f aca="false">E26+F25</f>
        <v>4148.362</v>
      </c>
      <c r="G26" s="507" t="n">
        <f aca="false">C26+E26</f>
        <v>483.814</v>
      </c>
      <c r="H26" s="551" t="n">
        <f aca="true">INDIRECT($A26&amp;"!$K$13")</f>
        <v>21</v>
      </c>
      <c r="I26" s="508" t="n">
        <f aca="false">H26*19</f>
        <v>399</v>
      </c>
      <c r="J26" s="552" t="n">
        <f aca="true">INDIRECT($A26&amp;"!$F$23")</f>
        <v>45.2</v>
      </c>
      <c r="K26" s="207" t="n">
        <f aca="false">J26+K25</f>
        <v>931.4</v>
      </c>
      <c r="L26" s="552" t="n">
        <f aca="true">INDIRECT($A26&amp;"!$F$29")</f>
        <v>58.9</v>
      </c>
      <c r="M26" s="207" t="n">
        <f aca="false">L26+M25</f>
        <v>1321.4</v>
      </c>
      <c r="N26" s="552" t="n">
        <f aca="true">INDIRECT($A26&amp;"!$F$35")</f>
        <v>37.2</v>
      </c>
      <c r="O26" s="207" t="n">
        <f aca="false">N26+O25</f>
        <v>745.5</v>
      </c>
      <c r="P26" s="507" t="n">
        <f aca="false">J26+L26+N26</f>
        <v>141.3</v>
      </c>
      <c r="Q26" s="507" t="n">
        <f aca="true">INDIRECT($A26&amp;"!$L$24")</f>
        <v>0</v>
      </c>
      <c r="R26" s="507" t="n">
        <f aca="true">INDIRECT($A26&amp;"!$L$30")</f>
        <v>248</v>
      </c>
      <c r="S26" s="507" t="n">
        <f aca="true">INDIRECT($A26&amp;"!$L$36")</f>
        <v>0</v>
      </c>
      <c r="T26" s="507" t="n">
        <f aca="false">Q26+R26</f>
        <v>248</v>
      </c>
      <c r="U26" s="508" t="n">
        <f aca="false">T26*1.3</f>
        <v>322.4</v>
      </c>
      <c r="V26" s="207" t="n">
        <f aca="true">INDIRECT($A26&amp;"!$U$49")</f>
        <v>2662</v>
      </c>
      <c r="W26" s="207" t="n">
        <f aca="false">V26+W25</f>
        <v>73547</v>
      </c>
      <c r="X26" s="207" t="n">
        <f aca="true">INDIRECT($A26&amp;"!$U$50")</f>
        <v>3404</v>
      </c>
      <c r="Y26" s="207" t="n">
        <f aca="false">X26+Y25</f>
        <v>63642</v>
      </c>
      <c r="Z26" s="507" t="n">
        <f aca="false">V26+X26</f>
        <v>6066</v>
      </c>
      <c r="AA26" s="553" t="n">
        <f aca="true">INDIRECT($A26&amp;"!$U$43")</f>
        <v>37</v>
      </c>
      <c r="AB26" s="498" t="n">
        <f aca="true">INDIRECT($A26&amp;"!$V$49")</f>
        <v>0</v>
      </c>
      <c r="AC26" s="554" t="n">
        <f aca="true">INDIRECT($A26&amp;"!$AX$22")</f>
        <v>37.631</v>
      </c>
      <c r="AD26" s="207" t="n">
        <f aca="false">AD25+AC26</f>
        <v>279.417</v>
      </c>
      <c r="AG26" s="507"/>
      <c r="AH26" s="551" t="n">
        <f aca="true">INDIRECT($A26&amp;"!$BE$26")</f>
        <v>5</v>
      </c>
      <c r="AI26" s="507"/>
      <c r="AJ26" s="507"/>
      <c r="AK26" s="508" t="n">
        <f aca="false">AH26*9</f>
        <v>45</v>
      </c>
      <c r="AL26" s="434" t="n">
        <f aca="true">INDIRECT($A26&amp;"!$AZ$35")</f>
        <v>153.551</v>
      </c>
      <c r="AM26" s="207" t="n">
        <f aca="false">AL26+AM25</f>
        <v>1219.185</v>
      </c>
      <c r="AN26" s="434" t="n">
        <f aca="true">INDIRECT($A26&amp;"!$AZ$41")</f>
        <v>0</v>
      </c>
      <c r="AO26" s="207" t="n">
        <f aca="false">AN26+AO25</f>
        <v>0</v>
      </c>
      <c r="AP26" s="507" t="n">
        <f aca="false">AL26+AN26</f>
        <v>153.551</v>
      </c>
      <c r="AQ26" s="507" t="n">
        <f aca="true">INDIRECT($A26&amp;"!$BF$36")</f>
        <v>35</v>
      </c>
      <c r="AR26" s="508" t="n">
        <f aca="false">AQ26*7</f>
        <v>245</v>
      </c>
      <c r="AS26" s="555" t="n">
        <f aca="true">INDIRECT($A26&amp;"!$AV$54")</f>
        <v>2701</v>
      </c>
      <c r="AT26" s="555" t="n">
        <f aca="false">AT25+AS26</f>
        <v>35316</v>
      </c>
      <c r="AU26" s="555" t="n">
        <f aca="true">INDIRECT($A26&amp;"!$BO$52")</f>
        <v>92</v>
      </c>
      <c r="AV26" s="555" t="n">
        <f aca="true">INDIRECT($A26&amp;"!$BS$52")</f>
        <v>2</v>
      </c>
      <c r="AW26" s="555" t="n">
        <f aca="true">INDIRECT($A26&amp;"!$BV$52")</f>
        <v>6</v>
      </c>
      <c r="AX26" s="555" t="n">
        <f aca="true">INDIRECT($A26&amp;"!$BY$52")</f>
        <v>3</v>
      </c>
      <c r="AY26" s="556" t="n">
        <f aca="true">INDIRECT($A26&amp;"!$CB$52")</f>
        <v>0.125</v>
      </c>
      <c r="AZ26" s="556" t="n">
        <f aca="true">INDIRECT($A26&amp;"!$CE$52")</f>
        <v>0.208333333333333</v>
      </c>
      <c r="BA26" s="504" t="n">
        <f aca="true">INDIRECT($A26&amp;"!$AV$57")</f>
        <v>1260</v>
      </c>
      <c r="BB26" s="504" t="n">
        <f aca="false">BB25+BA26</f>
        <v>7851</v>
      </c>
      <c r="BC26" s="555" t="n">
        <f aca="true">INDIRECT($A26&amp;"!$BS$55")</f>
        <v>2</v>
      </c>
      <c r="BD26" s="555" t="n">
        <f aca="true">INDIRECT($A26&amp;"!$BV$55")</f>
        <v>7</v>
      </c>
      <c r="BE26" s="555" t="n">
        <f aca="true">INDIRECT($A26&amp;"!$BY$55")</f>
        <v>1</v>
      </c>
      <c r="BF26" s="556" t="n">
        <f aca="true">INDIRECT($A26&amp;"!$CB$55")</f>
        <v>0.0902777777777778</v>
      </c>
      <c r="BG26" s="556" t="n">
        <f aca="true">INDIRECT($A26&amp;"!$CE$55")</f>
        <v>0</v>
      </c>
      <c r="BH26" s="504"/>
      <c r="BI26" s="504"/>
      <c r="BJ26" s="504"/>
      <c r="BK26" s="504"/>
      <c r="BL26" s="504"/>
      <c r="BM26" s="504"/>
      <c r="BN26" s="504"/>
      <c r="BO26" s="504"/>
      <c r="BP26" s="504"/>
      <c r="BQ26" s="504"/>
      <c r="BR26" s="507" t="n">
        <f aca="false">AS26+BA26</f>
        <v>3961</v>
      </c>
      <c r="BS26" s="434" t="n">
        <f aca="true">INDIRECT($A26&amp;"!$BD$17")</f>
        <v>40</v>
      </c>
      <c r="BT26" s="207" t="n">
        <f aca="false">BS26+BT25</f>
        <v>333</v>
      </c>
      <c r="BU26" s="557" t="n">
        <f aca="true">INDIRECT($A26&amp;"!$BD$8")</f>
        <v>63</v>
      </c>
      <c r="BV26" s="207" t="n">
        <f aca="false">BU26+BV25</f>
        <v>8116</v>
      </c>
      <c r="BW26" s="515" t="e">
        <f aca="true">INDIRECT($A26&amp;"!$BD$1１")</f>
        <v>#REF!</v>
      </c>
      <c r="BX26" s="207" t="e">
        <f aca="false">BW26+BX25</f>
        <v>#REF!</v>
      </c>
      <c r="BY26" s="514" t="e">
        <f aca="true">INDIRECT($A26&amp;"!$BD$1４")</f>
        <v>#REF!</v>
      </c>
      <c r="BZ26" s="498" t="e">
        <f aca="false">BY26+BZ25</f>
        <v>#REF!</v>
      </c>
      <c r="CA26" s="553" t="n">
        <f aca="true">INDIRECT($A26&amp;"!$BN$72")</f>
        <v>240</v>
      </c>
      <c r="CB26" s="558" t="n">
        <f aca="true">INDIRECT($A26&amp;"!$AV$65")</f>
        <v>5</v>
      </c>
      <c r="CC26" s="551" t="n">
        <f aca="true">INDIRECT($A26&amp;"!$AZ$65")</f>
        <v>284</v>
      </c>
      <c r="CD26" s="558" t="n">
        <f aca="true">INDIRECT($A26&amp;"!$BD$65")</f>
        <v>1.76056338028169</v>
      </c>
      <c r="CE26" s="558" t="n">
        <f aca="true">INDIRECT($A26&amp;"!$B$58")</f>
        <v>12</v>
      </c>
      <c r="CF26" s="551" t="n">
        <f aca="true">INDIRECT($A26&amp;"!$F$58")</f>
        <v>231</v>
      </c>
      <c r="CG26" s="558" t="n">
        <f aca="true">INDIRECT($A26&amp;"!$J$58")</f>
        <v>5.1948051948052</v>
      </c>
      <c r="CH26" s="507" t="n">
        <f aca="true">INDIRECT($A26&amp;"!$T$65")</f>
        <v>65</v>
      </c>
      <c r="CI26" s="507" t="n">
        <f aca="false">CA26+CH26</f>
        <v>305</v>
      </c>
      <c r="CJ26" s="559" t="n">
        <f aca="true">INDIRECT($A26&amp;"!$BA$72")</f>
        <v>0</v>
      </c>
      <c r="CK26" s="207" t="n">
        <f aca="false">CJ26+CK25</f>
        <v>7</v>
      </c>
      <c r="CL26" s="207" t="n">
        <f aca="true">INDIRECT($A26&amp;"!$G$65")</f>
        <v>4</v>
      </c>
      <c r="CM26" s="207" t="n">
        <f aca="false">CL26+CM25</f>
        <v>122</v>
      </c>
      <c r="CN26" s="559" t="n">
        <f aca="true">INDIRECT($A26&amp;"!$BA$73")</f>
        <v>0</v>
      </c>
      <c r="CO26" s="207" t="n">
        <f aca="false">CN26+CO25</f>
        <v>0</v>
      </c>
      <c r="CP26" s="207" t="n">
        <f aca="true">INDIRECT($A26&amp;"!$G$67")</f>
        <v>0</v>
      </c>
      <c r="CQ26" s="498" t="n">
        <f aca="false">CP26+CQ25</f>
        <v>0</v>
      </c>
      <c r="CR26" s="560" t="n">
        <f aca="true">IF(ISNUMBER(INDIRECT($A26&amp;"!$T$41")),(INDIRECT($A26&amp;"!$T$41"))," ")</f>
        <v>20400</v>
      </c>
      <c r="CS26" s="560" t="n">
        <f aca="true">IF(ISNUMBER(INDIRECT($A26&amp;"!$BA$27")),(INDIRECT($A26&amp;"!$BA$27"))," ")</f>
        <v>3940</v>
      </c>
      <c r="CT26" s="516" t="str">
        <f aca="true">IF(ISNUMBER(INDIRECT($A26&amp;"!$BＱ$27")),(INDIRECT($A26&amp;"!$BＱ$27"))," ")</f>
        <v> </v>
      </c>
      <c r="CU26" s="561" t="n">
        <f aca="true">IF(ISNUMBER(INDIRECT($A26&amp;"!$P$14")),(INDIRECT($A26&amp;"!$P$14"))," ")</f>
        <v>932</v>
      </c>
      <c r="CV26" s="562" t="n">
        <f aca="true">IF(ISNUMBER(INDIRECT($A26&amp;"!$AF$14")),(INDIRECT($A26&amp;"!$AF$14"))," ")</f>
        <v>0</v>
      </c>
      <c r="CW26" s="560" t="n">
        <f aca="true">IF(ISNUMBER(INDIRECT($A26&amp;"!$BK$47")),(INDIRECT($A26&amp;"!$BK$47"))," ")</f>
        <v>0</v>
      </c>
      <c r="CX26" s="560" t="n">
        <f aca="true">IF(ISNUMBER(INDIRECT($A26&amp;"!$BX$47")),(INDIRECT($A26&amp;"!$BX$47"))," ")</f>
        <v>0</v>
      </c>
      <c r="CY26" s="562" t="n">
        <f aca="true">IF(ISNUMBER(INDIRECT($A26&amp;"!$CL$47")),(INDIRECT($A26&amp;"!$CL$47"))," ")</f>
        <v>0</v>
      </c>
      <c r="CZ26" s="560" t="n">
        <f aca="true">IF(ISNUMBER(INDIRECT($A26&amp;"!$AD$41")),(INDIRECT($A26&amp;"!$AD$41"))," ")</f>
        <v>0</v>
      </c>
      <c r="DA26" s="516" t="n">
        <f aca="true">IF(ISNUMBER(INDIRECT($A26&amp;"!$AN$43")),(INDIRECT($A26&amp;"!$AN$43"))," ")</f>
        <v>0</v>
      </c>
      <c r="DB26" s="516" t="str">
        <f aca="true">IF(ISNUMBER(INDIRECT($A26&amp;"!$BW$74")),(INDIRECT($A26&amp;"!$BW$74"))," ")</f>
        <v> </v>
      </c>
      <c r="DC26" s="516" t="str">
        <f aca="false">IF(ISNUMBER(DB26),DB26*700," ")</f>
        <v> </v>
      </c>
      <c r="DD26" s="560" t="n">
        <f aca="true">IF(ISNUMBER(INDIRECT($A26&amp;"!$BS$72")),(INDIRECT($A26&amp;"!$BS$72"))," ")</f>
        <v>2</v>
      </c>
      <c r="DE26" s="516" t="n">
        <f aca="false">IF(ISNUMBER(DD26),DD26*$DE$2," ")</f>
        <v>1200</v>
      </c>
      <c r="DF26" s="563" t="n">
        <f aca="true">IF(ISNUMBER(INDIRECT($A26&amp;"!$Y$65")),(INDIRECT($A26&amp;"!$Y$65"))," ")</f>
        <v>6</v>
      </c>
      <c r="DG26" s="516" t="n">
        <f aca="false">IF(ISNUMBER(DF26),DF26*DG$2," ")</f>
        <v>3600</v>
      </c>
      <c r="DH26" s="516" t="str">
        <f aca="true">IF(ISNUMBER(INDIRECT($A26&amp;"!$AC$65")),(INDIRECT($A26&amp;"!$AC$68"))," ")</f>
        <v> </v>
      </c>
      <c r="DI26" s="516" t="str">
        <f aca="false">IF(ISNUMBER(DH26),DH26*500," ")</f>
        <v> </v>
      </c>
      <c r="DJ26" s="516" t="n">
        <f aca="false">SUM(DG26,DI26)</f>
        <v>3600</v>
      </c>
      <c r="DK26" s="516" t="n">
        <f aca="true">IF(ISNUMBER(INDIRECT($A26&amp;"!$BR$17")),(INDIRECT($A26&amp;"!$BR$17"))," ")</f>
        <v>0</v>
      </c>
      <c r="DL26" s="516" t="n">
        <f aca="true">IF(ISNUMBER(INDIRECT($A26&amp;"!$BR$8")),(INDIRECT($A26&amp;"!$BR$8"))," ")</f>
        <v>0</v>
      </c>
      <c r="DM26" s="516" t="n">
        <f aca="true">IF(ISNUMBER(INDIRECT($A26&amp;"!$BR$11")),(INDIRECT($A26&amp;"!$BR$11"))," ")</f>
        <v>0</v>
      </c>
      <c r="DN26" s="516" t="n">
        <f aca="true">IF(ISNUMBER(INDIRECT($A26&amp;"!$BR$14")),(INDIRECT($A26&amp;"!$BR$14"))," ")</f>
        <v>0</v>
      </c>
      <c r="DO26" s="516" t="n">
        <f aca="false">SUM(CS26:DA26)+SUM(DC26,DE26,DG26,DI26)+SUM(DK26:DN26)+BQ26</f>
        <v>9672</v>
      </c>
      <c r="DP26" s="516" t="e">
        <f aca="false">CV26+CY26+CT26</f>
        <v>#VALUE!</v>
      </c>
      <c r="DQ26" s="516" t="e">
        <f aca="false">DO26-DP26</f>
        <v>#VALUE!</v>
      </c>
      <c r="DS26" s="550" t="n">
        <f aca="true">INDIRECT($A26&amp;"!$AV$65")</f>
        <v>5</v>
      </c>
      <c r="DT26" s="548" t="n">
        <f aca="true">INDIRECT($A26&amp;"!$AZ$65")</f>
        <v>284</v>
      </c>
      <c r="DU26" s="550" t="n">
        <f aca="true">INDIRECT($A26&amp;"!$BD$65")</f>
        <v>1.76056338028169</v>
      </c>
      <c r="DV26" s="564" t="str">
        <f aca="true">INDIRECT($A26&amp;"!$BH$66")</f>
        <v>不揃い</v>
      </c>
      <c r="DW26" s="564" t="n">
        <f aca="true">INDIRECT($A26&amp;"!$BO$66")</f>
        <v>5</v>
      </c>
      <c r="DX26" s="564" t="n">
        <f aca="true">INDIRECT($A26&amp;"!$BH$67")</f>
        <v>0</v>
      </c>
      <c r="DY26" s="564" t="n">
        <f aca="true">INDIRECT($A26&amp;"!$BO$67")</f>
        <v>0</v>
      </c>
      <c r="DZ26" s="564" t="n">
        <f aca="true">INDIRECT($A26&amp;"!$BH$68")</f>
        <v>0</v>
      </c>
      <c r="EA26" s="564" t="n">
        <f aca="true">INDIRECT($A26&amp;"!$BO$68")</f>
        <v>0</v>
      </c>
      <c r="EB26" s="564" t="n">
        <f aca="true">INDIRECT($A26&amp;"!$BH$69")</f>
        <v>0</v>
      </c>
      <c r="EC26" s="564" t="n">
        <f aca="true">INDIRECT($A26&amp;"!$BO$69")</f>
        <v>0</v>
      </c>
      <c r="ED26" s="564" t="n">
        <f aca="true">INDIRECT($A26&amp;"!$BH$70")</f>
        <v>0</v>
      </c>
      <c r="EE26" s="564" t="n">
        <f aca="true">INDIRECT($A26&amp;"!$BO$70")</f>
        <v>0</v>
      </c>
      <c r="EF26" s="564" t="n">
        <f aca="true">INDIRECT($A26&amp;"!$BP$66")</f>
        <v>0</v>
      </c>
      <c r="EG26" s="564" t="n">
        <f aca="true">INDIRECT($A26&amp;"!$BW$66")</f>
        <v>0</v>
      </c>
      <c r="EH26" s="564" t="n">
        <f aca="true">INDIRECT($A26&amp;"!$BP$67")</f>
        <v>0</v>
      </c>
      <c r="EI26" s="564" t="n">
        <f aca="true">INDIRECT($A26&amp;"!$BW$67")</f>
        <v>0</v>
      </c>
      <c r="EJ26" s="564" t="n">
        <f aca="true">INDIRECT($A26&amp;"!$BP$68")</f>
        <v>0</v>
      </c>
      <c r="EK26" s="564" t="n">
        <f aca="true">INDIRECT($A26&amp;"!$BW$68")</f>
        <v>0</v>
      </c>
      <c r="EL26" s="564" t="n">
        <f aca="true">INDIRECT($A26&amp;"!$BP$69")</f>
        <v>0</v>
      </c>
      <c r="EM26" s="564" t="n">
        <f aca="true">INDIRECT($A26&amp;"!$BW$69")</f>
        <v>0</v>
      </c>
      <c r="EN26" s="564" t="n">
        <f aca="true">INDIRECT($A26&amp;"!$BP$70")</f>
        <v>0</v>
      </c>
      <c r="EO26" s="564" t="n">
        <f aca="true">INDIRECT($A26&amp;"!$BW$70")</f>
        <v>0</v>
      </c>
      <c r="EP26" s="564" t="n">
        <f aca="true">INDIRECT($A26&amp;"!$BX$66")</f>
        <v>0</v>
      </c>
      <c r="EQ26" s="564" t="n">
        <f aca="true">INDIRECT($A26&amp;"!$CF$66")</f>
        <v>0</v>
      </c>
      <c r="ER26" s="564" t="n">
        <f aca="true">INDIRECT($A26&amp;"!$BX$67")</f>
        <v>0</v>
      </c>
      <c r="ES26" s="564" t="n">
        <f aca="true">INDIRECT($A26&amp;"!$CF$67")</f>
        <v>0</v>
      </c>
      <c r="ET26" s="564" t="n">
        <f aca="true">INDIRECT($A26&amp;"!$BX$68")</f>
        <v>0</v>
      </c>
      <c r="EU26" s="564" t="n">
        <f aca="true">INDIRECT($A26&amp;"!$CF$68")</f>
        <v>0</v>
      </c>
      <c r="EV26" s="564" t="n">
        <f aca="true">INDIRECT($A26&amp;"!$BX$69")</f>
        <v>0</v>
      </c>
      <c r="EW26" s="564" t="n">
        <f aca="true">INDIRECT($A26&amp;"!$CF$69")</f>
        <v>0</v>
      </c>
      <c r="EX26" s="564" t="n">
        <f aca="true">INDIRECT($A26&amp;"!$BX$70")</f>
        <v>0</v>
      </c>
      <c r="EY26" s="564" t="n">
        <f aca="true">INDIRECT($A26&amp;"!$CF$70")</f>
        <v>0</v>
      </c>
      <c r="EZ26" s="564" t="n">
        <f aca="true">INDIRECT($A26&amp;"!$CG$66")</f>
        <v>0</v>
      </c>
      <c r="FA26" s="564" t="n">
        <f aca="true">INDIRECT($A26&amp;"!$CN$66")</f>
        <v>0</v>
      </c>
      <c r="FB26" s="564" t="n">
        <f aca="true">INDIRECT($A26&amp;"!$CG$67")</f>
        <v>0</v>
      </c>
      <c r="FC26" s="564" t="n">
        <f aca="true">INDIRECT($A26&amp;"!$CN$67")</f>
        <v>0</v>
      </c>
      <c r="FD26" s="564" t="n">
        <f aca="true">INDIRECT($A26&amp;"!$CG$68")</f>
        <v>0</v>
      </c>
      <c r="FE26" s="564" t="n">
        <f aca="true">INDIRECT($A26&amp;"!$CN$68")</f>
        <v>0</v>
      </c>
      <c r="FF26" s="564" t="n">
        <f aca="true">INDIRECT($A26&amp;"!$CG$69")</f>
        <v>0</v>
      </c>
      <c r="FG26" s="564" t="n">
        <f aca="true">INDIRECT($A26&amp;"!$CN$69")</f>
        <v>0</v>
      </c>
      <c r="FH26" s="564" t="n">
        <f aca="true">INDIRECT($A26&amp;"!$CG$70")</f>
        <v>0</v>
      </c>
      <c r="FI26" s="564" t="n">
        <f aca="true">INDIRECT($A26&amp;"!$CN$70")</f>
        <v>0</v>
      </c>
      <c r="FJ26" s="550" t="n">
        <f aca="true">INDIRECT($A26&amp;"!$B$58")</f>
        <v>12</v>
      </c>
      <c r="FK26" s="548" t="n">
        <f aca="true">INDIRECT($A26&amp;"!$F$58")</f>
        <v>231</v>
      </c>
      <c r="FL26" s="550" t="n">
        <f aca="true">INDIRECT($A26&amp;"!$J$58")</f>
        <v>5.1948051948052</v>
      </c>
      <c r="FM26" s="564" t="str">
        <f aca="true">INDIRECT($A26&amp;"!$N$59")</f>
        <v>つまみ</v>
      </c>
      <c r="FN26" s="564" t="n">
        <f aca="true">INDIRECT($A26&amp;"!$U$59")</f>
        <v>3</v>
      </c>
      <c r="FO26" s="564" t="str">
        <f aca="true">INDIRECT($A26&amp;"!$N$60")</f>
        <v>カウンタ不良</v>
      </c>
      <c r="FP26" s="564" t="n">
        <f aca="true">INDIRECT($A26&amp;"!$U$60")</f>
        <v>3</v>
      </c>
      <c r="FQ26" s="564" t="str">
        <f aca="true">INDIRECT($A26&amp;"!$N$61")</f>
        <v>切口不良</v>
      </c>
      <c r="FR26" s="564" t="n">
        <f aca="true">INDIRECT($A26&amp;"!$U$61")</f>
        <v>2</v>
      </c>
      <c r="FS26" s="564" t="str">
        <f aca="true">INDIRECT($A26&amp;"!$N$62")</f>
        <v>蛇行</v>
      </c>
      <c r="FT26" s="564" t="n">
        <f aca="true">INDIRECT($A26&amp;"!$U$62")</f>
        <v>1</v>
      </c>
      <c r="FU26" s="564" t="str">
        <f aca="true">INDIRECT($A26&amp;"!$N$63")</f>
        <v>汚れ</v>
      </c>
      <c r="FV26" s="564" t="n">
        <f aca="true">INDIRECT($A26&amp;"!$U$63")</f>
        <v>1</v>
      </c>
      <c r="FW26" s="564" t="e">
        <f aca="true">INDIRECT($A26&amp;"!$V$59 ")</f>
        <v>#REF!</v>
      </c>
      <c r="FX26" s="564" t="n">
        <f aca="true">INDIRECT($A26&amp;"!$AC$59")</f>
        <v>1</v>
      </c>
      <c r="FY26" s="564" t="e">
        <f aca="true">INDIRECT($A26&amp;"!$V$60 ")</f>
        <v>#REF!</v>
      </c>
      <c r="FZ26" s="564" t="n">
        <f aca="true">INDIRECT($A26&amp;"!$AC$60")</f>
        <v>1</v>
      </c>
      <c r="GA26" s="564" t="e">
        <f aca="true">INDIRECT($A26&amp;"!$V$61 ")</f>
        <v>#REF!</v>
      </c>
      <c r="GB26" s="564" t="n">
        <f aca="true">INDIRECT($A26&amp;"!$AC$61")</f>
        <v>0</v>
      </c>
      <c r="GC26" s="564" t="e">
        <f aca="true">INDIRECT($A26&amp;"!$V$62 ")</f>
        <v>#REF!</v>
      </c>
      <c r="GD26" s="564" t="n">
        <f aca="true">INDIRECT($A26&amp;"!$AC$62")</f>
        <v>0</v>
      </c>
      <c r="GE26" s="564" t="n">
        <f aca="true">INDIRECT($A26&amp;"!$V$63")</f>
        <v>0</v>
      </c>
      <c r="GF26" s="564" t="n">
        <f aca="true">INDIRECT($A26&amp;"!$AC$63")</f>
        <v>0</v>
      </c>
      <c r="GG26" s="564" t="n">
        <f aca="true">INDIRECT($A26&amp;"!$AD$59")</f>
        <v>0</v>
      </c>
      <c r="GH26" s="564" t="n">
        <f aca="true">INDIRECT($A26&amp;"!$AL$59")</f>
        <v>0</v>
      </c>
      <c r="GI26" s="564" t="n">
        <f aca="true">INDIRECT($A26&amp;"!$AD$60")</f>
        <v>0</v>
      </c>
      <c r="GJ26" s="564" t="n">
        <f aca="true">INDIRECT($A26&amp;"!$AL$60")</f>
        <v>0</v>
      </c>
      <c r="GK26" s="564" t="n">
        <f aca="true">INDIRECT($A26&amp;"!$AD$61")</f>
        <v>0</v>
      </c>
      <c r="GL26" s="564" t="n">
        <f aca="true">INDIRECT($A26&amp;"!$AL$61")</f>
        <v>0</v>
      </c>
      <c r="GM26" s="564" t="n">
        <f aca="true">INDIRECT($A26&amp;"!$AD$62")</f>
        <v>0</v>
      </c>
      <c r="GN26" s="564" t="n">
        <f aca="true">INDIRECT($A26&amp;"!$AL$62")</f>
        <v>0</v>
      </c>
      <c r="GO26" s="564" t="n">
        <f aca="true">INDIRECT($A26&amp;"!$AD$63")</f>
        <v>0</v>
      </c>
      <c r="GP26" s="564" t="n">
        <f aca="true">INDIRECT($A26&amp;"!$AL$63")</f>
        <v>0</v>
      </c>
      <c r="GQ26" s="564" t="n">
        <f aca="true">INDIRECT($A26&amp;"!$AM$59")</f>
        <v>0</v>
      </c>
      <c r="GR26" s="564" t="n">
        <f aca="true">INDIRECT($A26&amp;"!$AT$59")</f>
        <v>0</v>
      </c>
      <c r="GS26" s="564" t="n">
        <f aca="true">INDIRECT($A26&amp;"!$AM$60")</f>
        <v>0</v>
      </c>
      <c r="GT26" s="564" t="n">
        <f aca="true">INDIRECT($A26&amp;"!$AT$60")</f>
        <v>0</v>
      </c>
      <c r="GU26" s="564" t="n">
        <f aca="true">INDIRECT($A26&amp;"!$AM$61")</f>
        <v>0</v>
      </c>
      <c r="GV26" s="564" t="n">
        <f aca="true">INDIRECT($A26&amp;"!$AT$61")</f>
        <v>0</v>
      </c>
      <c r="GW26" s="564" t="n">
        <f aca="true">INDIRECT($A26&amp;"!$AM$62")</f>
        <v>0</v>
      </c>
      <c r="GX26" s="564" t="n">
        <f aca="true">INDIRECT($A26&amp;"!$AT$62")</f>
        <v>0</v>
      </c>
      <c r="GY26" s="564" t="str">
        <f aca="true">INDIRECT($A26&amp;"!$AM$63")</f>
        <v>ウエットストリーク</v>
      </c>
      <c r="GZ26" s="564" t="n">
        <f aca="true">INDIRECT($A26&amp;"!$AT$63")</f>
        <v>0</v>
      </c>
      <c r="HA26" s="564"/>
      <c r="HB26" s="564" t="str">
        <f aca="true">INDIRECT($A26&amp;"!$AF$5")</f>
        <v>黒スジ</v>
      </c>
      <c r="HC26" s="564" t="n">
        <f aca="true">INDIRECT($A26&amp;"!$AJ$5")</f>
        <v>2</v>
      </c>
      <c r="HD26" s="564" t="n">
        <f aca="true">INDIRECT($A26&amp;"!$AF$6")</f>
        <v>0</v>
      </c>
      <c r="HE26" s="564" t="n">
        <f aca="true">INDIRECT($A26&amp;"!$AJ$6")</f>
        <v>0</v>
      </c>
      <c r="HF26" s="564" t="n">
        <f aca="true">INDIRECT($A26&amp;"!$AF$7")</f>
        <v>0</v>
      </c>
      <c r="HG26" s="564" t="n">
        <f aca="true">INDIRECT($A26&amp;"!$AJ$7")</f>
        <v>0</v>
      </c>
      <c r="HH26" s="564" t="n">
        <f aca="true">INDIRECT($A26&amp;"!$AF$8")</f>
        <v>0</v>
      </c>
      <c r="HI26" s="564" t="n">
        <f aca="true">INDIRECT($A26&amp;"!$AJ$8")</f>
        <v>0</v>
      </c>
      <c r="HJ26" s="564" t="n">
        <f aca="true">INDIRECT($A26&amp;"!$AF$10")</f>
        <v>0</v>
      </c>
      <c r="HK26" s="564" t="n">
        <f aca="true">INDIRECT($A26&amp;"!$AJ$10")</f>
        <v>0</v>
      </c>
      <c r="HL26" s="564" t="n">
        <f aca="true">INDIRECT($A26&amp;"!$AF$11")</f>
        <v>0</v>
      </c>
      <c r="HM26" s="564" t="n">
        <f aca="true">INDIRECT($A26&amp;"!$AJ$11")</f>
        <v>0</v>
      </c>
      <c r="HN26" s="564" t="n">
        <f aca="true">INDIRECT($A26&amp;"!$AF$12")</f>
        <v>0</v>
      </c>
      <c r="HO26" s="564" t="n">
        <f aca="true">INDIRECT($A26&amp;"!$AJ$12")</f>
        <v>0</v>
      </c>
      <c r="HP26" s="564" t="n">
        <f aca="true">INDIRECT($A26&amp;"!$AF$13")</f>
        <v>0</v>
      </c>
      <c r="HQ26" s="564" t="n">
        <f aca="true">INDIRECT($A26&amp;"!$AJ$13")</f>
        <v>0</v>
      </c>
      <c r="HR26" s="564"/>
      <c r="HS26" s="564" t="n">
        <f aca="true">INDIRECT($A26&amp;"!$CO$60")</f>
        <v>0</v>
      </c>
      <c r="HT26" s="207" t="n">
        <f aca="true">INDIRECT($A26&amp;"!$CO$62")</f>
        <v>0</v>
      </c>
      <c r="HU26" s="207" t="n">
        <f aca="true">INDIRECT($A26&amp;"!$CY$60")</f>
        <v>4</v>
      </c>
      <c r="HV26" s="207" t="n">
        <f aca="true">INDIRECT($A26&amp;"!$CY$62")</f>
        <v>0</v>
      </c>
      <c r="HX26" s="565" t="n">
        <f aca="true">INDIRECT($A26&amp;"!$P$14")</f>
        <v>932</v>
      </c>
      <c r="HY26" s="566" t="n">
        <f aca="true">INDIRECT($A26&amp;"!$AF$14")</f>
        <v>0</v>
      </c>
      <c r="HZ26" s="550" t="n">
        <f aca="true">INDIRECT($A26&amp;"!$AL$16")</f>
        <v>31.7</v>
      </c>
      <c r="IA26" s="564" t="n">
        <f aca="false">IA25+HZ26</f>
        <v>4819.6</v>
      </c>
      <c r="IB26" s="550" t="n">
        <f aca="true">INDIRECT($A26&amp;"!$AL$18")</f>
        <v>452.114</v>
      </c>
      <c r="IC26" s="207" t="n">
        <f aca="false">IC25+IB26</f>
        <v>3208.193</v>
      </c>
      <c r="ID26" s="434" t="n">
        <f aca="false">AL26</f>
        <v>153.551</v>
      </c>
      <c r="IE26" s="567"/>
      <c r="IF26" s="568" t="n">
        <f aca="true">INDIRECT($A26&amp;"!$BF$36")</f>
        <v>35</v>
      </c>
      <c r="IG26" s="268" t="n">
        <f aca="true">INDIRECT($A26&amp;"!$BN$40")</f>
        <v>120</v>
      </c>
      <c r="IH26" s="568" t="n">
        <f aca="true">INDIRECT($A26&amp;"!$BF$42")</f>
        <v>0</v>
      </c>
      <c r="II26" s="268" t="n">
        <f aca="true">INDIRECT($A26&amp;"!$BV$40")</f>
        <v>120</v>
      </c>
      <c r="IJ26" s="568" t="n">
        <f aca="true">INDIRECT($A26&amp;"!$BF$45")</f>
        <v>35</v>
      </c>
      <c r="IK26" s="268" t="n">
        <f aca="true">INDIRECT($A26&amp;"!$CD$40")</f>
        <v>120</v>
      </c>
      <c r="IL26" s="567"/>
      <c r="IM26" s="207" t="n">
        <f aca="true">INDIRECT($A26&amp;"!$CK$50")</f>
        <v>18</v>
      </c>
      <c r="IN26" s="556" t="n">
        <v>0</v>
      </c>
      <c r="IO26" s="556" t="n">
        <v>0</v>
      </c>
      <c r="IP26" s="569" t="n">
        <f aca="true">INDIRECT($A26&amp;"!$CF$29")</f>
        <v>0</v>
      </c>
      <c r="IQ26" s="564" t="n">
        <f aca="false">IQ25+IP26</f>
        <v>230.053</v>
      </c>
      <c r="IR26" s="569" t="n">
        <f aca="true">INDIRECT($A26&amp;"!$CF$31")</f>
        <v>37.631</v>
      </c>
      <c r="IS26" s="207" t="n">
        <f aca="false">IS25+IR26</f>
        <v>49.364</v>
      </c>
      <c r="IT26" s="564" t="n">
        <f aca="true">INDIRECT($A26&amp;"!$W$49")</f>
        <v>0</v>
      </c>
      <c r="IU26" s="564" t="n">
        <f aca="false">IU25+IT26</f>
        <v>0</v>
      </c>
      <c r="IV26" s="207" t="n">
        <f aca="true">INDIRECT($A26&amp;"!$W$50")</f>
        <v>0</v>
      </c>
      <c r="IW26" s="207" t="n">
        <f aca="false">IW25+IV26</f>
        <v>0</v>
      </c>
    </row>
    <row r="27" customFormat="false" ht="18.75" hidden="false" customHeight="false" outlineLevel="0" collapsed="false">
      <c r="A27" s="546" t="s">
        <v>1371</v>
      </c>
      <c r="B27" s="207" t="n">
        <v>21</v>
      </c>
      <c r="C27" s="570" t="n">
        <f aca="true">INDIRECT($A27&amp;"!$D$4")</f>
        <v>223.027</v>
      </c>
      <c r="D27" s="207" t="n">
        <f aca="false">C27+D26</f>
        <v>4102.458</v>
      </c>
      <c r="E27" s="434" t="n">
        <f aca="true">INDIRECT($A27&amp;"!$D$9")</f>
        <v>220.484</v>
      </c>
      <c r="F27" s="207" t="n">
        <f aca="false">E27+F26</f>
        <v>4368.846</v>
      </c>
      <c r="G27" s="507" t="n">
        <f aca="false">C27+E27</f>
        <v>443.511</v>
      </c>
      <c r="H27" s="551" t="n">
        <f aca="true">INDIRECT($A27&amp;"!$K$13")</f>
        <v>26</v>
      </c>
      <c r="I27" s="508" t="n">
        <f aca="false">H27*19</f>
        <v>494</v>
      </c>
      <c r="J27" s="552" t="n">
        <f aca="true">INDIRECT($A27&amp;"!$F$23")</f>
        <v>37.7</v>
      </c>
      <c r="K27" s="207" t="n">
        <f aca="false">J27+K26</f>
        <v>969.1</v>
      </c>
      <c r="L27" s="552" t="n">
        <f aca="true">INDIRECT($A27&amp;"!$F$29")</f>
        <v>87.3</v>
      </c>
      <c r="M27" s="207" t="n">
        <f aca="false">L27+M26</f>
        <v>1408.7</v>
      </c>
      <c r="N27" s="552" t="n">
        <f aca="true">INDIRECT($A27&amp;"!$F$35")</f>
        <v>50.8</v>
      </c>
      <c r="O27" s="207" t="n">
        <f aca="false">N27+O26</f>
        <v>796.3</v>
      </c>
      <c r="P27" s="507" t="n">
        <f aca="false">J27+L27+N27</f>
        <v>175.8</v>
      </c>
      <c r="Q27" s="507" t="n">
        <f aca="true">INDIRECT($A27&amp;"!$L$24")</f>
        <v>15</v>
      </c>
      <c r="R27" s="507" t="n">
        <f aca="true">INDIRECT($A27&amp;"!$L$30")</f>
        <v>366</v>
      </c>
      <c r="S27" s="507" t="n">
        <f aca="true">INDIRECT($A27&amp;"!$L$36")</f>
        <v>4</v>
      </c>
      <c r="T27" s="507" t="n">
        <f aca="false">Q27+R27</f>
        <v>381</v>
      </c>
      <c r="U27" s="508" t="n">
        <f aca="false">T27*1.3</f>
        <v>495.3</v>
      </c>
      <c r="V27" s="207" t="n">
        <f aca="true">INDIRECT($A27&amp;"!$U$49")</f>
        <v>1558</v>
      </c>
      <c r="W27" s="207" t="n">
        <f aca="false">V27+W26</f>
        <v>75105</v>
      </c>
      <c r="X27" s="207" t="n">
        <f aca="true">INDIRECT($A27&amp;"!$U$50")</f>
        <v>5683</v>
      </c>
      <c r="Y27" s="207" t="n">
        <f aca="false">X27+Y26</f>
        <v>69325</v>
      </c>
      <c r="Z27" s="507" t="n">
        <f aca="false">V27+X27</f>
        <v>7241</v>
      </c>
      <c r="AA27" s="553" t="n">
        <f aca="true">INDIRECT($A27&amp;"!$U$43")</f>
        <v>85</v>
      </c>
      <c r="AB27" s="498" t="n">
        <f aca="true">INDIRECT($A27&amp;"!$V$49")</f>
        <v>0</v>
      </c>
      <c r="AC27" s="554" t="n">
        <f aca="true">INDIRECT($A27&amp;"!$AX$22")</f>
        <v>29.55</v>
      </c>
      <c r="AD27" s="207" t="n">
        <f aca="false">AD26+AC27</f>
        <v>308.967</v>
      </c>
      <c r="AG27" s="507"/>
      <c r="AH27" s="551" t="n">
        <f aca="true">INDIRECT($A27&amp;"!$BE$26")</f>
        <v>0</v>
      </c>
      <c r="AI27" s="507"/>
      <c r="AJ27" s="507"/>
      <c r="AK27" s="508" t="n">
        <f aca="false">AH27*9</f>
        <v>0</v>
      </c>
      <c r="AL27" s="434" t="n">
        <f aca="true">INDIRECT($A27&amp;"!$AZ$35")</f>
        <v>115.176</v>
      </c>
      <c r="AM27" s="207" t="n">
        <f aca="false">AL27+AM26</f>
        <v>1334.361</v>
      </c>
      <c r="AN27" s="434" t="n">
        <f aca="true">INDIRECT($A27&amp;"!$AZ$41")</f>
        <v>0</v>
      </c>
      <c r="AO27" s="207" t="n">
        <f aca="false">AN27+AO26</f>
        <v>0</v>
      </c>
      <c r="AP27" s="507" t="n">
        <f aca="false">AL27+AN27</f>
        <v>115.176</v>
      </c>
      <c r="AQ27" s="507" t="n">
        <f aca="true">INDIRECT($A27&amp;"!$BF$36")</f>
        <v>21</v>
      </c>
      <c r="AR27" s="508" t="n">
        <f aca="false">AQ27*7</f>
        <v>147</v>
      </c>
      <c r="AS27" s="555" t="n">
        <f aca="true">INDIRECT($A27&amp;"!$AV$54")</f>
        <v>4142</v>
      </c>
      <c r="AT27" s="555" t="n">
        <f aca="false">AT26+AS27</f>
        <v>39458</v>
      </c>
      <c r="AU27" s="555" t="n">
        <f aca="true">INDIRECT($A27&amp;"!$BO$52")</f>
        <v>103</v>
      </c>
      <c r="AV27" s="555" t="n">
        <f aca="true">INDIRECT($A27&amp;"!$BS$52")</f>
        <v>3</v>
      </c>
      <c r="AW27" s="555" t="n">
        <f aca="true">INDIRECT($A27&amp;"!$BV$52")</f>
        <v>7</v>
      </c>
      <c r="AX27" s="555" t="n">
        <f aca="true">INDIRECT($A27&amp;"!$BY$52")</f>
        <v>3</v>
      </c>
      <c r="AY27" s="556" t="n">
        <f aca="true">INDIRECT($A27&amp;"!$CB$52")</f>
        <v>0.152777777777778</v>
      </c>
      <c r="AZ27" s="556" t="n">
        <f aca="true">INDIRECT($A27&amp;"!$CE$52")</f>
        <v>0.166666666666667</v>
      </c>
      <c r="BA27" s="504" t="n">
        <f aca="true">INDIRECT($A27&amp;"!$AV$57")</f>
        <v>65</v>
      </c>
      <c r="BB27" s="504" t="n">
        <f aca="false">BB26+BA27</f>
        <v>7916</v>
      </c>
      <c r="BC27" s="555" t="n">
        <f aca="true">INDIRECT($A27&amp;"!$BS$55")</f>
        <v>1</v>
      </c>
      <c r="BD27" s="555" t="n">
        <f aca="true">INDIRECT($A27&amp;"!$BV$55")</f>
        <v>1</v>
      </c>
      <c r="BE27" s="555" t="n">
        <f aca="true">INDIRECT($A27&amp;"!$BY$55")</f>
        <v>1</v>
      </c>
      <c r="BF27" s="556" t="n">
        <f aca="true">INDIRECT($A27&amp;"!$CB$55")</f>
        <v>0.0416666666666667</v>
      </c>
      <c r="BG27" s="556" t="n">
        <f aca="true">INDIRECT($A27&amp;"!$CE$55")</f>
        <v>0.236111111111111</v>
      </c>
      <c r="BH27" s="504"/>
      <c r="BI27" s="504"/>
      <c r="BJ27" s="504"/>
      <c r="BK27" s="504"/>
      <c r="BL27" s="504"/>
      <c r="BM27" s="504"/>
      <c r="BN27" s="504"/>
      <c r="BO27" s="504"/>
      <c r="BP27" s="504"/>
      <c r="BQ27" s="504"/>
      <c r="BR27" s="507" t="n">
        <f aca="false">AS27+BA27</f>
        <v>4207</v>
      </c>
      <c r="BS27" s="434" t="n">
        <f aca="true">INDIRECT($A27&amp;"!$BD$17")</f>
        <v>38</v>
      </c>
      <c r="BT27" s="207" t="n">
        <f aca="false">BS27+BT26</f>
        <v>371</v>
      </c>
      <c r="BU27" s="557" t="n">
        <f aca="true">INDIRECT($A27&amp;"!$BD$8")</f>
        <v>247</v>
      </c>
      <c r="BV27" s="207" t="n">
        <f aca="false">BU27+BV26</f>
        <v>8363</v>
      </c>
      <c r="BW27" s="515" t="e">
        <f aca="true">INDIRECT($A27&amp;"!$BD$1１")</f>
        <v>#REF!</v>
      </c>
      <c r="BX27" s="207" t="e">
        <f aca="false">BW27+BX26</f>
        <v>#REF!</v>
      </c>
      <c r="BY27" s="514" t="e">
        <f aca="true">INDIRECT($A27&amp;"!$BD$1４")</f>
        <v>#REF!</v>
      </c>
      <c r="BZ27" s="498" t="e">
        <f aca="false">BY27+BZ26</f>
        <v>#REF!</v>
      </c>
      <c r="CA27" s="553" t="n">
        <f aca="true">INDIRECT($A27&amp;"!$BN$72")</f>
        <v>220</v>
      </c>
      <c r="CB27" s="558" t="n">
        <f aca="true">INDIRECT($A27&amp;"!$AV$65")</f>
        <v>2</v>
      </c>
      <c r="CC27" s="551" t="n">
        <f aca="true">INDIRECT($A27&amp;"!$AZ$65")</f>
        <v>198</v>
      </c>
      <c r="CD27" s="558" t="n">
        <f aca="true">INDIRECT($A27&amp;"!$BD$65")</f>
        <v>1.01010101010101</v>
      </c>
      <c r="CE27" s="558" t="n">
        <f aca="true">INDIRECT($A27&amp;"!$B$58")</f>
        <v>5</v>
      </c>
      <c r="CF27" s="551" t="n">
        <f aca="true">INDIRECT($A27&amp;"!$F$58")</f>
        <v>292</v>
      </c>
      <c r="CG27" s="558" t="n">
        <f aca="true">INDIRECT($A27&amp;"!$J$58")</f>
        <v>1.71232876712329</v>
      </c>
      <c r="CH27" s="507" t="n">
        <f aca="true">INDIRECT($A27&amp;"!$T$65")</f>
        <v>92</v>
      </c>
      <c r="CI27" s="507" t="n">
        <f aca="false">CA27+CH27</f>
        <v>312</v>
      </c>
      <c r="CJ27" s="559" t="n">
        <f aca="true">INDIRECT($A27&amp;"!$BA$72")</f>
        <v>0</v>
      </c>
      <c r="CK27" s="207" t="n">
        <f aca="false">CJ27+CK26</f>
        <v>7</v>
      </c>
      <c r="CL27" s="207" t="n">
        <f aca="true">INDIRECT($A27&amp;"!$G$65")</f>
        <v>0</v>
      </c>
      <c r="CM27" s="207" t="n">
        <f aca="false">CL27+CM26</f>
        <v>122</v>
      </c>
      <c r="CN27" s="559" t="n">
        <f aca="true">INDIRECT($A27&amp;"!$BA$73")</f>
        <v>0</v>
      </c>
      <c r="CO27" s="207" t="n">
        <f aca="false">CN27+CO26</f>
        <v>0</v>
      </c>
      <c r="CP27" s="207" t="n">
        <f aca="true">INDIRECT($A27&amp;"!$G$67")</f>
        <v>0</v>
      </c>
      <c r="CQ27" s="498" t="n">
        <f aca="false">CP27+CQ26</f>
        <v>0</v>
      </c>
      <c r="CR27" s="560" t="n">
        <f aca="true">IF(ISNUMBER(INDIRECT($A27&amp;"!$T$41")),(INDIRECT($A27&amp;"!$T$41"))," ")</f>
        <v>49800</v>
      </c>
      <c r="CS27" s="560" t="n">
        <f aca="true">IF(ISNUMBER(INDIRECT($A27&amp;"!$BA$27")),(INDIRECT($A27&amp;"!$BA$27"))," ")</f>
        <v>1556</v>
      </c>
      <c r="CT27" s="516" t="str">
        <f aca="true">IF(ISNUMBER(INDIRECT($A27&amp;"!$BＱ$27")),(INDIRECT($A27&amp;"!$BＱ$27"))," ")</f>
        <v> </v>
      </c>
      <c r="CU27" s="561" t="n">
        <f aca="true">IF(ISNUMBER(INDIRECT($A27&amp;"!$P$14")),(INDIRECT($A27&amp;"!$P$14"))," ")</f>
        <v>12817</v>
      </c>
      <c r="CV27" s="562" t="n">
        <f aca="true">IF(ISNUMBER(INDIRECT($A27&amp;"!$AF$14")),(INDIRECT($A27&amp;"!$AF$14"))," ")</f>
        <v>0</v>
      </c>
      <c r="CW27" s="560" t="n">
        <f aca="true">IF(ISNUMBER(INDIRECT($A27&amp;"!$BK$47")),(INDIRECT($A27&amp;"!$BK$47"))," ")</f>
        <v>0</v>
      </c>
      <c r="CX27" s="560" t="n">
        <f aca="true">IF(ISNUMBER(INDIRECT($A27&amp;"!$BX$47")),(INDIRECT($A27&amp;"!$BX$47"))," ")</f>
        <v>0</v>
      </c>
      <c r="CY27" s="562" t="n">
        <f aca="true">IF(ISNUMBER(INDIRECT($A27&amp;"!$CL$47")),(INDIRECT($A27&amp;"!$CL$47"))," ")</f>
        <v>0</v>
      </c>
      <c r="CZ27" s="560" t="n">
        <f aca="true">IF(ISNUMBER(INDIRECT($A27&amp;"!$AD$41")),(INDIRECT($A27&amp;"!$AD$41"))," ")</f>
        <v>0</v>
      </c>
      <c r="DA27" s="516" t="n">
        <f aca="true">IF(ISNUMBER(INDIRECT($A27&amp;"!$AN$43")),(INDIRECT($A27&amp;"!$AN$43"))," ")</f>
        <v>0</v>
      </c>
      <c r="DB27" s="516" t="str">
        <f aca="true">IF(ISNUMBER(INDIRECT($A27&amp;"!$BW$74")),(INDIRECT($A27&amp;"!$BW$74"))," ")</f>
        <v> </v>
      </c>
      <c r="DC27" s="516" t="str">
        <f aca="false">IF(ISNUMBER(DB27),DB27*700," ")</f>
        <v> </v>
      </c>
      <c r="DD27" s="560" t="n">
        <f aca="true">IF(ISNUMBER(INDIRECT($A27&amp;"!$BS$72")),(INDIRECT($A27&amp;"!$BS$72"))," ")</f>
        <v>8</v>
      </c>
      <c r="DE27" s="516" t="n">
        <f aca="false">IF(ISNUMBER(DD27),DD27*$DE$2," ")</f>
        <v>4800</v>
      </c>
      <c r="DF27" s="563" t="n">
        <f aca="true">IF(ISNUMBER(INDIRECT($A27&amp;"!$Y$65")),(INDIRECT($A27&amp;"!$Y$65"))," ")</f>
        <v>7</v>
      </c>
      <c r="DG27" s="516" t="n">
        <f aca="false">IF(ISNUMBER(DF27),DF27*DG$2," ")</f>
        <v>4200</v>
      </c>
      <c r="DH27" s="516" t="str">
        <f aca="true">IF(ISNUMBER(INDIRECT($A27&amp;"!$AC$65")),(INDIRECT($A27&amp;"!$AC$68"))," ")</f>
        <v> </v>
      </c>
      <c r="DI27" s="516" t="str">
        <f aca="false">IF(ISNUMBER(DH27),DH27*500," ")</f>
        <v> </v>
      </c>
      <c r="DJ27" s="516" t="n">
        <f aca="false">SUM(DG27,DI27)</f>
        <v>4200</v>
      </c>
      <c r="DK27" s="516" t="n">
        <f aca="true">IF(ISNUMBER(INDIRECT($A27&amp;"!$BR$17")),(INDIRECT($A27&amp;"!$BR$17"))," ")</f>
        <v>0</v>
      </c>
      <c r="DL27" s="516" t="n">
        <f aca="true">IF(ISNUMBER(INDIRECT($A27&amp;"!$BR$8")),(INDIRECT($A27&amp;"!$BR$8"))," ")</f>
        <v>0</v>
      </c>
      <c r="DM27" s="516" t="n">
        <f aca="true">IF(ISNUMBER(INDIRECT($A27&amp;"!$BR$11")),(INDIRECT($A27&amp;"!$BR$11"))," ")</f>
        <v>0</v>
      </c>
      <c r="DN27" s="516" t="n">
        <f aca="true">IF(ISNUMBER(INDIRECT($A27&amp;"!$BR$14")),(INDIRECT($A27&amp;"!$BR$14"))," ")</f>
        <v>0</v>
      </c>
      <c r="DO27" s="516" t="n">
        <f aca="false">SUM(CS27:DA27)+SUM(DC27,DE27,DG27,DI27)+SUM(DK27:DN27)+BQ27</f>
        <v>23373</v>
      </c>
      <c r="DP27" s="516" t="e">
        <f aca="false">CV27+CY27+CT27</f>
        <v>#VALUE!</v>
      </c>
      <c r="DQ27" s="516" t="e">
        <f aca="false">DO27-DP27</f>
        <v>#VALUE!</v>
      </c>
      <c r="DS27" s="550" t="n">
        <f aca="true">INDIRECT($A27&amp;"!$AV$65")</f>
        <v>2</v>
      </c>
      <c r="DT27" s="548" t="n">
        <f aca="true">INDIRECT($A27&amp;"!$AZ$65")</f>
        <v>198</v>
      </c>
      <c r="DU27" s="550" t="n">
        <f aca="true">INDIRECT($A27&amp;"!$BD$65")</f>
        <v>1.01010101010101</v>
      </c>
      <c r="DV27" s="564" t="str">
        <f aca="true">INDIRECT($A27&amp;"!$BH$66")</f>
        <v>セリ傷</v>
      </c>
      <c r="DW27" s="564" t="n">
        <f aca="true">INDIRECT($A27&amp;"!$BO$66")</f>
        <v>2</v>
      </c>
      <c r="DX27" s="564" t="n">
        <f aca="true">INDIRECT($A27&amp;"!$BH$67")</f>
        <v>0</v>
      </c>
      <c r="DY27" s="564" t="n">
        <f aca="true">INDIRECT($A27&amp;"!$BO$67")</f>
        <v>0</v>
      </c>
      <c r="DZ27" s="564" t="n">
        <f aca="true">INDIRECT($A27&amp;"!$BH$68")</f>
        <v>0</v>
      </c>
      <c r="EA27" s="564" t="n">
        <f aca="true">INDIRECT($A27&amp;"!$BO$68")</f>
        <v>0</v>
      </c>
      <c r="EB27" s="564" t="n">
        <f aca="true">INDIRECT($A27&amp;"!$BH$69")</f>
        <v>0</v>
      </c>
      <c r="EC27" s="564" t="n">
        <f aca="true">INDIRECT($A27&amp;"!$BO$69")</f>
        <v>0</v>
      </c>
      <c r="ED27" s="564" t="n">
        <f aca="true">INDIRECT($A27&amp;"!$BH$70")</f>
        <v>0</v>
      </c>
      <c r="EE27" s="564" t="n">
        <f aca="true">INDIRECT($A27&amp;"!$BO$70")</f>
        <v>0</v>
      </c>
      <c r="EF27" s="564" t="n">
        <f aca="true">INDIRECT($A27&amp;"!$BP$66")</f>
        <v>0</v>
      </c>
      <c r="EG27" s="564" t="n">
        <f aca="true">INDIRECT($A27&amp;"!$BW$66")</f>
        <v>0</v>
      </c>
      <c r="EH27" s="564" t="n">
        <f aca="true">INDIRECT($A27&amp;"!$BP$67")</f>
        <v>0</v>
      </c>
      <c r="EI27" s="564" t="n">
        <f aca="true">INDIRECT($A27&amp;"!$BW$67")</f>
        <v>0</v>
      </c>
      <c r="EJ27" s="564" t="n">
        <f aca="true">INDIRECT($A27&amp;"!$BP$68")</f>
        <v>0</v>
      </c>
      <c r="EK27" s="564" t="n">
        <f aca="true">INDIRECT($A27&amp;"!$BW$68")</f>
        <v>0</v>
      </c>
      <c r="EL27" s="564" t="n">
        <f aca="true">INDIRECT($A27&amp;"!$BP$69")</f>
        <v>0</v>
      </c>
      <c r="EM27" s="564" t="n">
        <f aca="true">INDIRECT($A27&amp;"!$BW$69")</f>
        <v>0</v>
      </c>
      <c r="EN27" s="564" t="n">
        <f aca="true">INDIRECT($A27&amp;"!$BP$70")</f>
        <v>0</v>
      </c>
      <c r="EO27" s="564" t="n">
        <f aca="true">INDIRECT($A27&amp;"!$BW$70")</f>
        <v>0</v>
      </c>
      <c r="EP27" s="564" t="n">
        <f aca="true">INDIRECT($A27&amp;"!$BX$66")</f>
        <v>0</v>
      </c>
      <c r="EQ27" s="564" t="n">
        <f aca="true">INDIRECT($A27&amp;"!$CF$66")</f>
        <v>0</v>
      </c>
      <c r="ER27" s="564" t="n">
        <f aca="true">INDIRECT($A27&amp;"!$BX$67")</f>
        <v>0</v>
      </c>
      <c r="ES27" s="564" t="n">
        <f aca="true">INDIRECT($A27&amp;"!$CF$67")</f>
        <v>0</v>
      </c>
      <c r="ET27" s="564" t="n">
        <f aca="true">INDIRECT($A27&amp;"!$BX$68")</f>
        <v>0</v>
      </c>
      <c r="EU27" s="564" t="n">
        <f aca="true">INDIRECT($A27&amp;"!$CF$68")</f>
        <v>0</v>
      </c>
      <c r="EV27" s="564" t="n">
        <f aca="true">INDIRECT($A27&amp;"!$BX$69")</f>
        <v>0</v>
      </c>
      <c r="EW27" s="564" t="n">
        <f aca="true">INDIRECT($A27&amp;"!$CF$69")</f>
        <v>0</v>
      </c>
      <c r="EX27" s="564" t="n">
        <f aca="true">INDIRECT($A27&amp;"!$BX$70")</f>
        <v>0</v>
      </c>
      <c r="EY27" s="564" t="n">
        <f aca="true">INDIRECT($A27&amp;"!$CF$70")</f>
        <v>0</v>
      </c>
      <c r="EZ27" s="564" t="n">
        <f aca="true">INDIRECT($A27&amp;"!$CG$66")</f>
        <v>0</v>
      </c>
      <c r="FA27" s="564" t="n">
        <f aca="true">INDIRECT($A27&amp;"!$CN$66")</f>
        <v>0</v>
      </c>
      <c r="FB27" s="564" t="n">
        <f aca="true">INDIRECT($A27&amp;"!$CG$67")</f>
        <v>0</v>
      </c>
      <c r="FC27" s="564" t="n">
        <f aca="true">INDIRECT($A27&amp;"!$CN$67")</f>
        <v>0</v>
      </c>
      <c r="FD27" s="564" t="n">
        <f aca="true">INDIRECT($A27&amp;"!$CG$68")</f>
        <v>0</v>
      </c>
      <c r="FE27" s="564" t="n">
        <f aca="true">INDIRECT($A27&amp;"!$CN$68")</f>
        <v>0</v>
      </c>
      <c r="FF27" s="564" t="n">
        <f aca="true">INDIRECT($A27&amp;"!$CG$69")</f>
        <v>0</v>
      </c>
      <c r="FG27" s="564" t="n">
        <f aca="true">INDIRECT($A27&amp;"!$CN$69")</f>
        <v>0</v>
      </c>
      <c r="FH27" s="564" t="n">
        <f aca="true">INDIRECT($A27&amp;"!$CG$70")</f>
        <v>0</v>
      </c>
      <c r="FI27" s="564" t="n">
        <f aca="true">INDIRECT($A27&amp;"!$CN$70")</f>
        <v>0</v>
      </c>
      <c r="FJ27" s="550" t="n">
        <f aca="true">INDIRECT($A27&amp;"!$B$58")</f>
        <v>5</v>
      </c>
      <c r="FK27" s="548" t="n">
        <f aca="true">INDIRECT($A27&amp;"!$F$58")</f>
        <v>292</v>
      </c>
      <c r="FL27" s="550" t="n">
        <f aca="true">INDIRECT($A27&amp;"!$J$58")</f>
        <v>1.71232876712329</v>
      </c>
      <c r="FM27" s="564" t="str">
        <f aca="true">INDIRECT($A27&amp;"!$N$59")</f>
        <v>不揃い</v>
      </c>
      <c r="FN27" s="564" t="n">
        <f aca="true">INDIRECT($A27&amp;"!$U$59")</f>
        <v>3</v>
      </c>
      <c r="FO27" s="564" t="str">
        <f aca="true">INDIRECT($A27&amp;"!$N$60")</f>
        <v>切口不良</v>
      </c>
      <c r="FP27" s="564" t="n">
        <f aca="true">INDIRECT($A27&amp;"!$U$60")</f>
        <v>1</v>
      </c>
      <c r="FQ27" s="564" t="n">
        <f aca="true">INDIRECT($A27&amp;"!$N$61")</f>
        <v>0</v>
      </c>
      <c r="FR27" s="564" t="n">
        <f aca="true">INDIRECT($A27&amp;"!$U$61")</f>
        <v>0</v>
      </c>
      <c r="FS27" s="564" t="n">
        <f aca="true">INDIRECT($A27&amp;"!$N$62")</f>
        <v>0</v>
      </c>
      <c r="FT27" s="564" t="n">
        <f aca="true">INDIRECT($A27&amp;"!$U$62")</f>
        <v>0</v>
      </c>
      <c r="FU27" s="564" t="n">
        <f aca="true">INDIRECT($A27&amp;"!$N$63")</f>
        <v>0</v>
      </c>
      <c r="FV27" s="564" t="n">
        <f aca="true">INDIRECT($A27&amp;"!$U$63")</f>
        <v>0</v>
      </c>
      <c r="FW27" s="564" t="e">
        <f aca="true">INDIRECT($A27&amp;"!$V$59 ")</f>
        <v>#REF!</v>
      </c>
      <c r="FX27" s="564" t="n">
        <f aca="true">INDIRECT($A27&amp;"!$AC$59")</f>
        <v>0</v>
      </c>
      <c r="FY27" s="564" t="e">
        <f aca="true">INDIRECT($A27&amp;"!$V$60 ")</f>
        <v>#REF!</v>
      </c>
      <c r="FZ27" s="564" t="n">
        <f aca="true">INDIRECT($A27&amp;"!$AC$60")</f>
        <v>0</v>
      </c>
      <c r="GA27" s="564" t="e">
        <f aca="true">INDIRECT($A27&amp;"!$V$61 ")</f>
        <v>#REF!</v>
      </c>
      <c r="GB27" s="564" t="n">
        <f aca="true">INDIRECT($A27&amp;"!$AC$61")</f>
        <v>0</v>
      </c>
      <c r="GC27" s="564" t="e">
        <f aca="true">INDIRECT($A27&amp;"!$V$62 ")</f>
        <v>#REF!</v>
      </c>
      <c r="GD27" s="564" t="n">
        <f aca="true">INDIRECT($A27&amp;"!$AC$62")</f>
        <v>0</v>
      </c>
      <c r="GE27" s="564" t="n">
        <f aca="true">INDIRECT($A27&amp;"!$V$63")</f>
        <v>0</v>
      </c>
      <c r="GF27" s="564" t="n">
        <f aca="true">INDIRECT($A27&amp;"!$AC$63")</f>
        <v>0</v>
      </c>
      <c r="GG27" s="564" t="str">
        <f aca="true">INDIRECT($A27&amp;"!$AD$59")</f>
        <v>ストリーク</v>
      </c>
      <c r="GH27" s="564" t="n">
        <f aca="true">INDIRECT($A27&amp;"!$AL$59")</f>
        <v>1</v>
      </c>
      <c r="GI27" s="564" t="n">
        <f aca="true">INDIRECT($A27&amp;"!$AD$60")</f>
        <v>0</v>
      </c>
      <c r="GJ27" s="564" t="n">
        <f aca="true">INDIRECT($A27&amp;"!$AL$60")</f>
        <v>0</v>
      </c>
      <c r="GK27" s="564" t="n">
        <f aca="true">INDIRECT($A27&amp;"!$AD$61")</f>
        <v>0</v>
      </c>
      <c r="GL27" s="564" t="n">
        <f aca="true">INDIRECT($A27&amp;"!$AL$61")</f>
        <v>0</v>
      </c>
      <c r="GM27" s="564" t="n">
        <f aca="true">INDIRECT($A27&amp;"!$AD$62")</f>
        <v>0</v>
      </c>
      <c r="GN27" s="564" t="n">
        <f aca="true">INDIRECT($A27&amp;"!$AL$62")</f>
        <v>0</v>
      </c>
      <c r="GO27" s="564" t="n">
        <f aca="true">INDIRECT($A27&amp;"!$AD$63")</f>
        <v>0</v>
      </c>
      <c r="GP27" s="564" t="n">
        <f aca="true">INDIRECT($A27&amp;"!$AL$63")</f>
        <v>0</v>
      </c>
      <c r="GQ27" s="564" t="n">
        <f aca="true">INDIRECT($A27&amp;"!$AM$59")</f>
        <v>0</v>
      </c>
      <c r="GR27" s="564" t="n">
        <f aca="true">INDIRECT($A27&amp;"!$AT$59")</f>
        <v>0</v>
      </c>
      <c r="GS27" s="564" t="n">
        <f aca="true">INDIRECT($A27&amp;"!$AM$60")</f>
        <v>0</v>
      </c>
      <c r="GT27" s="564" t="n">
        <f aca="true">INDIRECT($A27&amp;"!$AT$60")</f>
        <v>0</v>
      </c>
      <c r="GU27" s="564" t="n">
        <f aca="true">INDIRECT($A27&amp;"!$AM$61")</f>
        <v>0</v>
      </c>
      <c r="GV27" s="564" t="n">
        <f aca="true">INDIRECT($A27&amp;"!$AT$61")</f>
        <v>0</v>
      </c>
      <c r="GW27" s="564" t="n">
        <f aca="true">INDIRECT($A27&amp;"!$AM$62")</f>
        <v>0</v>
      </c>
      <c r="GX27" s="564" t="n">
        <f aca="true">INDIRECT($A27&amp;"!$AT$62")</f>
        <v>0</v>
      </c>
      <c r="GY27" s="564" t="str">
        <f aca="true">INDIRECT($A27&amp;"!$AM$63")</f>
        <v>ウエットストリーク</v>
      </c>
      <c r="GZ27" s="564" t="n">
        <f aca="true">INDIRECT($A27&amp;"!$AT$63")</f>
        <v>0</v>
      </c>
      <c r="HA27" s="564"/>
      <c r="HB27" s="564" t="str">
        <f aca="true">INDIRECT($A27&amp;"!$AF$5")</f>
        <v>Ｐ</v>
      </c>
      <c r="HC27" s="564" t="n">
        <f aca="true">INDIRECT($A27&amp;"!$AJ$5")</f>
        <v>6</v>
      </c>
      <c r="HD27" s="564" t="str">
        <f aca="true">INDIRECT($A27&amp;"!$AF$6")</f>
        <v>尾引欠陥</v>
      </c>
      <c r="HE27" s="564" t="n">
        <f aca="true">INDIRECT($A27&amp;"!$AJ$6")</f>
        <v>5</v>
      </c>
      <c r="HF27" s="564" t="str">
        <f aca="true">INDIRECT($A27&amp;"!$AF$7")</f>
        <v>汚れ</v>
      </c>
      <c r="HG27" s="564" t="n">
        <f aca="true">INDIRECT($A27&amp;"!$AJ$7")</f>
        <v>3</v>
      </c>
      <c r="HH27" s="564" t="str">
        <f aca="true">INDIRECT($A27&amp;"!$AF$8")</f>
        <v>虫、黒スジ</v>
      </c>
      <c r="HI27" s="564" t="n">
        <f aca="true">INDIRECT($A27&amp;"!$AJ$8")</f>
        <v>5</v>
      </c>
      <c r="HJ27" s="564" t="n">
        <f aca="true">INDIRECT($A27&amp;"!$AF$10")</f>
        <v>0</v>
      </c>
      <c r="HK27" s="564" t="n">
        <f aca="true">INDIRECT($A27&amp;"!$AJ$10")</f>
        <v>0</v>
      </c>
      <c r="HL27" s="564" t="n">
        <f aca="true">INDIRECT($A27&amp;"!$AF$11")</f>
        <v>0</v>
      </c>
      <c r="HM27" s="564" t="n">
        <f aca="true">INDIRECT($A27&amp;"!$AJ$11")</f>
        <v>0</v>
      </c>
      <c r="HN27" s="564" t="n">
        <f aca="true">INDIRECT($A27&amp;"!$AF$12")</f>
        <v>0</v>
      </c>
      <c r="HO27" s="564" t="n">
        <f aca="true">INDIRECT($A27&amp;"!$AJ$12")</f>
        <v>0</v>
      </c>
      <c r="HP27" s="564" t="n">
        <f aca="true">INDIRECT($A27&amp;"!$AF$13")</f>
        <v>0</v>
      </c>
      <c r="HQ27" s="564" t="n">
        <f aca="true">INDIRECT($A27&amp;"!$AJ$13")</f>
        <v>0</v>
      </c>
      <c r="HR27" s="564"/>
      <c r="HS27" s="564" t="n">
        <f aca="true">INDIRECT($A27&amp;"!$CO$60")</f>
        <v>0</v>
      </c>
      <c r="HT27" s="207" t="n">
        <f aca="true">INDIRECT($A27&amp;"!$CO$62")</f>
        <v>0</v>
      </c>
      <c r="HU27" s="207" t="n">
        <f aca="true">INDIRECT($A27&amp;"!$CY$60")</f>
        <v>0</v>
      </c>
      <c r="HV27" s="207" t="n">
        <f aca="true">INDIRECT($A27&amp;"!$CY$62")</f>
        <v>0</v>
      </c>
      <c r="HX27" s="565" t="n">
        <f aca="true">INDIRECT($A27&amp;"!$P$14")</f>
        <v>12817</v>
      </c>
      <c r="HY27" s="566" t="n">
        <f aca="true">INDIRECT($A27&amp;"!$AF$14")</f>
        <v>0</v>
      </c>
      <c r="HZ27" s="550" t="n">
        <f aca="true">INDIRECT($A27&amp;"!$AL$16")</f>
        <v>148.6</v>
      </c>
      <c r="IA27" s="564" t="n">
        <f aca="false">IA26+HZ27</f>
        <v>4968.2</v>
      </c>
      <c r="IB27" s="550" t="n">
        <f aca="true">INDIRECT($A27&amp;"!$AL$18")</f>
        <v>294.911</v>
      </c>
      <c r="IC27" s="207" t="n">
        <f aca="false">IC26+IB27</f>
        <v>3503.104</v>
      </c>
      <c r="ID27" s="434" t="n">
        <f aca="false">AL27</f>
        <v>115.176</v>
      </c>
      <c r="IE27" s="567"/>
      <c r="IF27" s="568" t="n">
        <f aca="true">INDIRECT($A27&amp;"!$BF$36")</f>
        <v>21</v>
      </c>
      <c r="IG27" s="268" t="n">
        <f aca="true">INDIRECT($A27&amp;"!$BN$40")</f>
        <v>120</v>
      </c>
      <c r="IH27" s="568" t="n">
        <f aca="true">INDIRECT($A27&amp;"!$BF$42")</f>
        <v>0</v>
      </c>
      <c r="II27" s="268" t="n">
        <f aca="true">INDIRECT($A27&amp;"!$BV$40")</f>
        <v>120</v>
      </c>
      <c r="IJ27" s="568" t="n">
        <f aca="true">INDIRECT($A27&amp;"!$BF$45")</f>
        <v>21</v>
      </c>
      <c r="IK27" s="268" t="n">
        <f aca="true">INDIRECT($A27&amp;"!$CD$40")</f>
        <v>120</v>
      </c>
      <c r="IL27" s="567"/>
      <c r="IM27" s="207" t="n">
        <f aca="true">INDIRECT($A27&amp;"!$CK$50")</f>
        <v>13</v>
      </c>
      <c r="IN27" s="556" t="n">
        <v>0</v>
      </c>
      <c r="IO27" s="556" t="n">
        <v>0</v>
      </c>
      <c r="IP27" s="569" t="n">
        <f aca="true">INDIRECT($A27&amp;"!$CF$29")</f>
        <v>0</v>
      </c>
      <c r="IQ27" s="564" t="n">
        <f aca="false">IQ26+IP27</f>
        <v>230.053</v>
      </c>
      <c r="IR27" s="569" t="n">
        <f aca="true">INDIRECT($A27&amp;"!$CF$31")</f>
        <v>29.55</v>
      </c>
      <c r="IS27" s="207" t="n">
        <f aca="false">IS26+IR27</f>
        <v>78.914</v>
      </c>
      <c r="IT27" s="564" t="n">
        <f aca="true">INDIRECT($A27&amp;"!$W$49")</f>
        <v>0</v>
      </c>
      <c r="IU27" s="564" t="n">
        <f aca="false">IU26+IT27</f>
        <v>0</v>
      </c>
      <c r="IV27" s="207" t="n">
        <f aca="true">INDIRECT($A27&amp;"!$W$50")</f>
        <v>0</v>
      </c>
      <c r="IW27" s="207" t="n">
        <f aca="false">IW26+IV27</f>
        <v>0</v>
      </c>
    </row>
    <row r="28" customFormat="false" ht="18.75" hidden="false" customHeight="false" outlineLevel="0" collapsed="false">
      <c r="A28" s="546" t="s">
        <v>1372</v>
      </c>
      <c r="B28" s="207" t="n">
        <v>22</v>
      </c>
      <c r="C28" s="570" t="n">
        <f aca="true">INDIRECT($A28&amp;"!$D$4")</f>
        <v>245.348</v>
      </c>
      <c r="D28" s="207" t="n">
        <f aca="false">C28+D27</f>
        <v>4347.806</v>
      </c>
      <c r="E28" s="434" t="n">
        <f aca="true">INDIRECT($A28&amp;"!$D$9")</f>
        <v>261.423</v>
      </c>
      <c r="F28" s="207" t="n">
        <f aca="false">E28+F27</f>
        <v>4630.269</v>
      </c>
      <c r="G28" s="507" t="n">
        <f aca="false">C28+E28</f>
        <v>506.771</v>
      </c>
      <c r="H28" s="551" t="n">
        <f aca="true">INDIRECT($A28&amp;"!$K$13")</f>
        <v>21</v>
      </c>
      <c r="I28" s="508" t="n">
        <f aca="false">H28*19</f>
        <v>399</v>
      </c>
      <c r="J28" s="552" t="n">
        <f aca="true">INDIRECT($A28&amp;"!$F$23")</f>
        <v>70.3</v>
      </c>
      <c r="K28" s="207" t="n">
        <f aca="false">J28+K27</f>
        <v>1039.4</v>
      </c>
      <c r="L28" s="552" t="n">
        <f aca="true">INDIRECT($A28&amp;"!$F$29")</f>
        <v>70.5</v>
      </c>
      <c r="M28" s="207" t="n">
        <f aca="false">L28+M27</f>
        <v>1479.2</v>
      </c>
      <c r="N28" s="552" t="n">
        <f aca="true">INDIRECT($A28&amp;"!$F$35")</f>
        <v>37.1</v>
      </c>
      <c r="O28" s="207" t="n">
        <f aca="false">N28+O27</f>
        <v>833.4</v>
      </c>
      <c r="P28" s="507" t="n">
        <f aca="false">J28+L28+N28</f>
        <v>177.9</v>
      </c>
      <c r="Q28" s="507" t="n">
        <f aca="true">INDIRECT($A28&amp;"!$L$24")</f>
        <v>0</v>
      </c>
      <c r="R28" s="507" t="n">
        <f aca="true">INDIRECT($A28&amp;"!$L$30")</f>
        <v>309</v>
      </c>
      <c r="S28" s="507" t="n">
        <f aca="true">INDIRECT($A28&amp;"!$L$36")</f>
        <v>4</v>
      </c>
      <c r="T28" s="507" t="n">
        <f aca="false">Q28+R28</f>
        <v>309</v>
      </c>
      <c r="U28" s="508" t="n">
        <f aca="false">T28*1.3</f>
        <v>401.7</v>
      </c>
      <c r="V28" s="207" t="n">
        <f aca="true">INDIRECT($A28&amp;"!$U$49")</f>
        <v>2272</v>
      </c>
      <c r="W28" s="207" t="n">
        <f aca="false">V28+W27</f>
        <v>77377</v>
      </c>
      <c r="X28" s="207" t="n">
        <f aca="true">INDIRECT($A28&amp;"!$U$50")</f>
        <v>5564</v>
      </c>
      <c r="Y28" s="207" t="n">
        <f aca="false">X28+Y27</f>
        <v>74889</v>
      </c>
      <c r="Z28" s="507" t="n">
        <f aca="false">V28+X28</f>
        <v>7836</v>
      </c>
      <c r="AA28" s="553" t="n">
        <f aca="true">INDIRECT($A28&amp;"!$U$43")</f>
        <v>122</v>
      </c>
      <c r="AB28" s="498" t="n">
        <f aca="true">INDIRECT($A28&amp;"!$V$49")</f>
        <v>0</v>
      </c>
      <c r="AC28" s="554" t="n">
        <f aca="true">INDIRECT($A28&amp;"!$AX$22")</f>
        <v>0</v>
      </c>
      <c r="AD28" s="207" t="n">
        <f aca="false">AD27+AC28</f>
        <v>308.967</v>
      </c>
      <c r="AG28" s="507"/>
      <c r="AH28" s="551" t="n">
        <f aca="true">INDIRECT($A28&amp;"!$BE$26")</f>
        <v>24</v>
      </c>
      <c r="AI28" s="507"/>
      <c r="AJ28" s="507"/>
      <c r="AK28" s="508" t="n">
        <f aca="false">AH28*9</f>
        <v>216</v>
      </c>
      <c r="AL28" s="434" t="n">
        <f aca="true">INDIRECT($A28&amp;"!$AZ$35")</f>
        <v>131.625</v>
      </c>
      <c r="AM28" s="207" t="n">
        <f aca="false">AL28+AM27</f>
        <v>1465.986</v>
      </c>
      <c r="AN28" s="434" t="n">
        <f aca="true">INDIRECT($A28&amp;"!$AZ$41")</f>
        <v>0</v>
      </c>
      <c r="AO28" s="207" t="n">
        <f aca="false">AN28+AO27</f>
        <v>0</v>
      </c>
      <c r="AP28" s="507" t="n">
        <f aca="false">AL28+AN28</f>
        <v>131.625</v>
      </c>
      <c r="AQ28" s="507" t="n">
        <f aca="true">INDIRECT($A28&amp;"!$BF$36")</f>
        <v>5</v>
      </c>
      <c r="AR28" s="508" t="n">
        <f aca="false">AQ28*7</f>
        <v>35</v>
      </c>
      <c r="AS28" s="555" t="n">
        <f aca="true">INDIRECT($A28&amp;"!$AV$54")</f>
        <v>4692</v>
      </c>
      <c r="AT28" s="555" t="n">
        <f aca="false">AT27+AS28</f>
        <v>44150</v>
      </c>
      <c r="AU28" s="555" t="n">
        <f aca="true">INDIRECT($A28&amp;"!$BO$52")</f>
        <v>172</v>
      </c>
      <c r="AV28" s="555" t="n">
        <f aca="true">INDIRECT($A28&amp;"!$BS$52")</f>
        <v>3</v>
      </c>
      <c r="AW28" s="555" t="n">
        <f aca="true">INDIRECT($A28&amp;"!$BV$52")</f>
        <v>3</v>
      </c>
      <c r="AX28" s="555" t="n">
        <f aca="true">INDIRECT($A28&amp;"!$BY$52")</f>
        <v>1</v>
      </c>
      <c r="AY28" s="556" t="n">
        <f aca="true">INDIRECT($A28&amp;"!$CB$52")</f>
        <v>0.131944444444444</v>
      </c>
      <c r="AZ28" s="556" t="n">
        <f aca="true">INDIRECT($A28&amp;"!$CE$52")</f>
        <v>0</v>
      </c>
      <c r="BA28" s="504" t="n">
        <f aca="true">INDIRECT($A28&amp;"!$AV$57")</f>
        <v>1462</v>
      </c>
      <c r="BB28" s="504" t="n">
        <f aca="false">BB27+BA28</f>
        <v>9378</v>
      </c>
      <c r="BC28" s="555" t="n">
        <f aca="true">INDIRECT($A28&amp;"!$BS$55")</f>
        <v>2</v>
      </c>
      <c r="BD28" s="555" t="n">
        <f aca="true">INDIRECT($A28&amp;"!$BV$55")</f>
        <v>4</v>
      </c>
      <c r="BE28" s="555" t="n">
        <f aca="true">INDIRECT($A28&amp;"!$BY$55")</f>
        <v>1</v>
      </c>
      <c r="BF28" s="556" t="n">
        <f aca="true">INDIRECT($A28&amp;"!$CB$55")</f>
        <v>0.0625</v>
      </c>
      <c r="BG28" s="556" t="n">
        <f aca="true">INDIRECT($A28&amp;"!$CE$55")</f>
        <v>0</v>
      </c>
      <c r="BH28" s="504"/>
      <c r="BI28" s="504"/>
      <c r="BJ28" s="504"/>
      <c r="BK28" s="504"/>
      <c r="BL28" s="504"/>
      <c r="BM28" s="504"/>
      <c r="BN28" s="504"/>
      <c r="BO28" s="504"/>
      <c r="BP28" s="504"/>
      <c r="BQ28" s="504"/>
      <c r="BR28" s="507" t="n">
        <f aca="false">AS28+BA28</f>
        <v>6154</v>
      </c>
      <c r="BS28" s="434" t="n">
        <f aca="true">INDIRECT($A28&amp;"!$BD$17")</f>
        <v>0</v>
      </c>
      <c r="BT28" s="207" t="n">
        <f aca="false">BS28+BT27</f>
        <v>371</v>
      </c>
      <c r="BU28" s="557" t="n">
        <f aca="true">INDIRECT($A28&amp;"!$BD$8")</f>
        <v>701</v>
      </c>
      <c r="BV28" s="207" t="n">
        <f aca="false">BU28+BV27</f>
        <v>9064</v>
      </c>
      <c r="BW28" s="515" t="e">
        <f aca="true">INDIRECT($A28&amp;"!$BD$1１")</f>
        <v>#REF!</v>
      </c>
      <c r="BX28" s="207" t="e">
        <f aca="false">BW28+BX27</f>
        <v>#REF!</v>
      </c>
      <c r="BY28" s="514" t="e">
        <f aca="true">INDIRECT($A28&amp;"!$BD$1４")</f>
        <v>#REF!</v>
      </c>
      <c r="BZ28" s="498" t="e">
        <f aca="false">BY28+BZ27</f>
        <v>#REF!</v>
      </c>
      <c r="CA28" s="553" t="n">
        <f aca="true">INDIRECT($A28&amp;"!$BN$72")</f>
        <v>254</v>
      </c>
      <c r="CB28" s="558" t="n">
        <f aca="true">INDIRECT($A28&amp;"!$AV$65")</f>
        <v>2</v>
      </c>
      <c r="CC28" s="551" t="n">
        <f aca="true">INDIRECT($A28&amp;"!$AZ$65")</f>
        <v>268</v>
      </c>
      <c r="CD28" s="558" t="n">
        <f aca="true">INDIRECT($A28&amp;"!$BD$65")</f>
        <v>0.746268656716418</v>
      </c>
      <c r="CE28" s="558" t="n">
        <f aca="true">INDIRECT($A28&amp;"!$B$58")</f>
        <v>4</v>
      </c>
      <c r="CF28" s="551" t="n">
        <f aca="true">INDIRECT($A28&amp;"!$F$58")</f>
        <v>297</v>
      </c>
      <c r="CG28" s="558" t="n">
        <f aca="true">INDIRECT($A28&amp;"!$J$58")</f>
        <v>1.34680134680135</v>
      </c>
      <c r="CH28" s="507" t="n">
        <f aca="true">INDIRECT($A28&amp;"!$T$65")</f>
        <v>83</v>
      </c>
      <c r="CI28" s="507" t="n">
        <f aca="false">CA28+CH28</f>
        <v>337</v>
      </c>
      <c r="CJ28" s="559" t="n">
        <f aca="true">INDIRECT($A28&amp;"!$BA$72")</f>
        <v>0</v>
      </c>
      <c r="CK28" s="207" t="n">
        <f aca="false">CJ28+CK27</f>
        <v>7</v>
      </c>
      <c r="CL28" s="207" t="n">
        <f aca="true">INDIRECT($A28&amp;"!$G$65")</f>
        <v>8</v>
      </c>
      <c r="CM28" s="207" t="n">
        <f aca="false">CL28+CM27</f>
        <v>130</v>
      </c>
      <c r="CN28" s="559" t="n">
        <f aca="true">INDIRECT($A28&amp;"!$BA$73")</f>
        <v>0</v>
      </c>
      <c r="CO28" s="207" t="n">
        <f aca="false">CN28+CO27</f>
        <v>0</v>
      </c>
      <c r="CP28" s="207" t="n">
        <f aca="true">INDIRECT($A28&amp;"!$G$67")</f>
        <v>0</v>
      </c>
      <c r="CQ28" s="498" t="n">
        <f aca="false">CP28+CQ27</f>
        <v>0</v>
      </c>
      <c r="CR28" s="560" t="n">
        <f aca="true">IF(ISNUMBER(INDIRECT($A28&amp;"!$T$41")),(INDIRECT($A28&amp;"!$T$41"))," ")</f>
        <v>9000</v>
      </c>
      <c r="CS28" s="560" t="n">
        <f aca="true">IF(ISNUMBER(INDIRECT($A28&amp;"!$BA$27")),(INDIRECT($A28&amp;"!$BA$27"))," ")</f>
        <v>0</v>
      </c>
      <c r="CT28" s="516" t="str">
        <f aca="true">IF(ISNUMBER(INDIRECT($A28&amp;"!$BＱ$27")),(INDIRECT($A28&amp;"!$BＱ$27"))," ")</f>
        <v> </v>
      </c>
      <c r="CU28" s="561" t="n">
        <f aca="true">IF(ISNUMBER(INDIRECT($A28&amp;"!$P$14")),(INDIRECT($A28&amp;"!$P$14"))," ")</f>
        <v>16692</v>
      </c>
      <c r="CV28" s="562" t="n">
        <f aca="true">IF(ISNUMBER(INDIRECT($A28&amp;"!$AF$14")),(INDIRECT($A28&amp;"!$AF$14"))," ")</f>
        <v>0</v>
      </c>
      <c r="CW28" s="560" t="n">
        <f aca="true">IF(ISNUMBER(INDIRECT($A28&amp;"!$BK$47")),(INDIRECT($A28&amp;"!$BK$47"))," ")</f>
        <v>0</v>
      </c>
      <c r="CX28" s="560" t="n">
        <f aca="true">IF(ISNUMBER(INDIRECT($A28&amp;"!$BX$47")),(INDIRECT($A28&amp;"!$BX$47"))," ")</f>
        <v>0</v>
      </c>
      <c r="CY28" s="562" t="n">
        <f aca="true">IF(ISNUMBER(INDIRECT($A28&amp;"!$CL$47")),(INDIRECT($A28&amp;"!$CL$47"))," ")</f>
        <v>0</v>
      </c>
      <c r="CZ28" s="560" t="n">
        <f aca="true">IF(ISNUMBER(INDIRECT($A28&amp;"!$AD$41")),(INDIRECT($A28&amp;"!$AD$41"))," ")</f>
        <v>0</v>
      </c>
      <c r="DA28" s="516" t="n">
        <f aca="true">IF(ISNUMBER(INDIRECT($A28&amp;"!$AN$43")),(INDIRECT($A28&amp;"!$AN$43"))," ")</f>
        <v>0</v>
      </c>
      <c r="DB28" s="516" t="str">
        <f aca="true">IF(ISNUMBER(INDIRECT($A28&amp;"!$BW$74")),(INDIRECT($A28&amp;"!$BW$74"))," ")</f>
        <v> </v>
      </c>
      <c r="DC28" s="516" t="str">
        <f aca="false">IF(ISNUMBER(DB28),DB28*700," ")</f>
        <v> </v>
      </c>
      <c r="DD28" s="560" t="n">
        <f aca="true">IF(ISNUMBER(INDIRECT($A28&amp;"!$BS$72")),(INDIRECT($A28&amp;"!$BS$72"))," ")</f>
        <v>10</v>
      </c>
      <c r="DE28" s="516" t="n">
        <f aca="false">IF(ISNUMBER(DD28),DD28*$DE$2," ")</f>
        <v>6000</v>
      </c>
      <c r="DF28" s="563" t="n">
        <f aca="true">IF(ISNUMBER(INDIRECT($A28&amp;"!$Y$65")),(INDIRECT($A28&amp;"!$Y$65"))," ")</f>
        <v>11</v>
      </c>
      <c r="DG28" s="516" t="n">
        <f aca="false">IF(ISNUMBER(DF28),DF28*DG$2," ")</f>
        <v>6600</v>
      </c>
      <c r="DH28" s="516" t="str">
        <f aca="true">IF(ISNUMBER(INDIRECT($A28&amp;"!$AC$65")),(INDIRECT($A28&amp;"!$AC$68"))," ")</f>
        <v> </v>
      </c>
      <c r="DI28" s="516" t="str">
        <f aca="false">IF(ISNUMBER(DH28),DH28*500," ")</f>
        <v> </v>
      </c>
      <c r="DJ28" s="516" t="n">
        <f aca="false">SUM(DG28,DI28)</f>
        <v>6600</v>
      </c>
      <c r="DK28" s="516" t="n">
        <f aca="true">IF(ISNUMBER(INDIRECT($A28&amp;"!$BR$17")),(INDIRECT($A28&amp;"!$BR$17"))," ")</f>
        <v>0</v>
      </c>
      <c r="DL28" s="516" t="n">
        <f aca="true">IF(ISNUMBER(INDIRECT($A28&amp;"!$BR$8")),(INDIRECT($A28&amp;"!$BR$8"))," ")</f>
        <v>0</v>
      </c>
      <c r="DM28" s="516" t="n">
        <f aca="true">IF(ISNUMBER(INDIRECT($A28&amp;"!$BR$11")),(INDIRECT($A28&amp;"!$BR$11"))," ")</f>
        <v>0</v>
      </c>
      <c r="DN28" s="516" t="n">
        <f aca="true">IF(ISNUMBER(INDIRECT($A28&amp;"!$BR$14")),(INDIRECT($A28&amp;"!$BR$14"))," ")</f>
        <v>0</v>
      </c>
      <c r="DO28" s="516" t="n">
        <f aca="false">SUM(CS28:DA28)+SUM(DC28,DE28,DG28,DI28)+SUM(DK28:DN28)+BQ28</f>
        <v>29292</v>
      </c>
      <c r="DP28" s="516" t="e">
        <f aca="false">CV28+CY28+CT28</f>
        <v>#VALUE!</v>
      </c>
      <c r="DQ28" s="516" t="e">
        <f aca="false">DO28-DP28</f>
        <v>#VALUE!</v>
      </c>
      <c r="DS28" s="550" t="n">
        <f aca="true">INDIRECT($A28&amp;"!$AV$65")</f>
        <v>2</v>
      </c>
      <c r="DT28" s="548" t="n">
        <f aca="true">INDIRECT($A28&amp;"!$AZ$65")</f>
        <v>268</v>
      </c>
      <c r="DU28" s="550" t="n">
        <f aca="true">INDIRECT($A28&amp;"!$BD$65")</f>
        <v>0.746268656716418</v>
      </c>
      <c r="DV28" s="564" t="str">
        <f aca="true">INDIRECT($A28&amp;"!$BH$66")</f>
        <v>不揃い</v>
      </c>
      <c r="DW28" s="564" t="n">
        <f aca="true">INDIRECT($A28&amp;"!$BO$66")</f>
        <v>2</v>
      </c>
      <c r="DX28" s="564" t="n">
        <f aca="true">INDIRECT($A28&amp;"!$BH$67")</f>
        <v>0</v>
      </c>
      <c r="DY28" s="564" t="n">
        <f aca="true">INDIRECT($A28&amp;"!$BO$67")</f>
        <v>0</v>
      </c>
      <c r="DZ28" s="564" t="n">
        <f aca="true">INDIRECT($A28&amp;"!$BH$68")</f>
        <v>0</v>
      </c>
      <c r="EA28" s="564" t="n">
        <f aca="true">INDIRECT($A28&amp;"!$BO$68")</f>
        <v>0</v>
      </c>
      <c r="EB28" s="564" t="n">
        <f aca="true">INDIRECT($A28&amp;"!$BH$69")</f>
        <v>0</v>
      </c>
      <c r="EC28" s="564" t="n">
        <f aca="true">INDIRECT($A28&amp;"!$BO$69")</f>
        <v>0</v>
      </c>
      <c r="ED28" s="564" t="n">
        <f aca="true">INDIRECT($A28&amp;"!$BH$70")</f>
        <v>0</v>
      </c>
      <c r="EE28" s="564" t="n">
        <f aca="true">INDIRECT($A28&amp;"!$BO$70")</f>
        <v>0</v>
      </c>
      <c r="EF28" s="564" t="n">
        <f aca="true">INDIRECT($A28&amp;"!$BP$66")</f>
        <v>0</v>
      </c>
      <c r="EG28" s="564" t="n">
        <f aca="true">INDIRECT($A28&amp;"!$BW$66")</f>
        <v>0</v>
      </c>
      <c r="EH28" s="564" t="n">
        <f aca="true">INDIRECT($A28&amp;"!$BP$67")</f>
        <v>0</v>
      </c>
      <c r="EI28" s="564" t="n">
        <f aca="true">INDIRECT($A28&amp;"!$BW$67")</f>
        <v>0</v>
      </c>
      <c r="EJ28" s="564" t="n">
        <f aca="true">INDIRECT($A28&amp;"!$BP$68")</f>
        <v>0</v>
      </c>
      <c r="EK28" s="564" t="n">
        <f aca="true">INDIRECT($A28&amp;"!$BW$68")</f>
        <v>0</v>
      </c>
      <c r="EL28" s="564" t="n">
        <f aca="true">INDIRECT($A28&amp;"!$BP$69")</f>
        <v>0</v>
      </c>
      <c r="EM28" s="564" t="n">
        <f aca="true">INDIRECT($A28&amp;"!$BW$69")</f>
        <v>0</v>
      </c>
      <c r="EN28" s="564" t="n">
        <f aca="true">INDIRECT($A28&amp;"!$BP$70")</f>
        <v>0</v>
      </c>
      <c r="EO28" s="564" t="n">
        <f aca="true">INDIRECT($A28&amp;"!$BW$70")</f>
        <v>0</v>
      </c>
      <c r="EP28" s="564" t="n">
        <f aca="true">INDIRECT($A28&amp;"!$BX$66")</f>
        <v>0</v>
      </c>
      <c r="EQ28" s="564" t="n">
        <f aca="true">INDIRECT($A28&amp;"!$CF$66")</f>
        <v>0</v>
      </c>
      <c r="ER28" s="564" t="n">
        <f aca="true">INDIRECT($A28&amp;"!$BX$67")</f>
        <v>0</v>
      </c>
      <c r="ES28" s="564" t="n">
        <f aca="true">INDIRECT($A28&amp;"!$CF$67")</f>
        <v>0</v>
      </c>
      <c r="ET28" s="564" t="n">
        <f aca="true">INDIRECT($A28&amp;"!$BX$68")</f>
        <v>0</v>
      </c>
      <c r="EU28" s="564" t="n">
        <f aca="true">INDIRECT($A28&amp;"!$CF$68")</f>
        <v>0</v>
      </c>
      <c r="EV28" s="564" t="n">
        <f aca="true">INDIRECT($A28&amp;"!$BX$69")</f>
        <v>0</v>
      </c>
      <c r="EW28" s="564" t="n">
        <f aca="true">INDIRECT($A28&amp;"!$CF$69")</f>
        <v>0</v>
      </c>
      <c r="EX28" s="564" t="n">
        <f aca="true">INDIRECT($A28&amp;"!$BX$70")</f>
        <v>0</v>
      </c>
      <c r="EY28" s="564" t="n">
        <f aca="true">INDIRECT($A28&amp;"!$CF$70")</f>
        <v>0</v>
      </c>
      <c r="EZ28" s="564" t="n">
        <f aca="true">INDIRECT($A28&amp;"!$CG$66")</f>
        <v>0</v>
      </c>
      <c r="FA28" s="564" t="n">
        <f aca="true">INDIRECT($A28&amp;"!$CN$66")</f>
        <v>0</v>
      </c>
      <c r="FB28" s="564" t="n">
        <f aca="true">INDIRECT($A28&amp;"!$CG$67")</f>
        <v>0</v>
      </c>
      <c r="FC28" s="564" t="n">
        <f aca="true">INDIRECT($A28&amp;"!$CN$67")</f>
        <v>0</v>
      </c>
      <c r="FD28" s="564" t="n">
        <f aca="true">INDIRECT($A28&amp;"!$CG$68")</f>
        <v>0</v>
      </c>
      <c r="FE28" s="564" t="n">
        <f aca="true">INDIRECT($A28&amp;"!$CN$68")</f>
        <v>0</v>
      </c>
      <c r="FF28" s="564" t="n">
        <f aca="true">INDIRECT($A28&amp;"!$CG$69")</f>
        <v>0</v>
      </c>
      <c r="FG28" s="564" t="n">
        <f aca="true">INDIRECT($A28&amp;"!$CN$69")</f>
        <v>0</v>
      </c>
      <c r="FH28" s="564" t="n">
        <f aca="true">INDIRECT($A28&amp;"!$CG$70")</f>
        <v>0</v>
      </c>
      <c r="FI28" s="564" t="n">
        <f aca="true">INDIRECT($A28&amp;"!$CN$70")</f>
        <v>0</v>
      </c>
      <c r="FJ28" s="550" t="n">
        <f aca="true">INDIRECT($A28&amp;"!$B$58")</f>
        <v>4</v>
      </c>
      <c r="FK28" s="548" t="n">
        <f aca="true">INDIRECT($A28&amp;"!$F$58")</f>
        <v>297</v>
      </c>
      <c r="FL28" s="550" t="n">
        <f aca="true">INDIRECT($A28&amp;"!$J$58")</f>
        <v>1.34680134680135</v>
      </c>
      <c r="FM28" s="564" t="str">
        <f aca="true">INDIRECT($A28&amp;"!$N$59")</f>
        <v>枠替</v>
      </c>
      <c r="FN28" s="564" t="n">
        <f aca="true">INDIRECT($A28&amp;"!$U$59")</f>
        <v>2</v>
      </c>
      <c r="FO28" s="564" t="str">
        <f aca="true">INDIRECT($A28&amp;"!$N$60")</f>
        <v>不揃い</v>
      </c>
      <c r="FP28" s="564" t="n">
        <f aca="true">INDIRECT($A28&amp;"!$U$60")</f>
        <v>1</v>
      </c>
      <c r="FQ28" s="564" t="str">
        <f aca="true">INDIRECT($A28&amp;"!$N$61")</f>
        <v>荷姿不良</v>
      </c>
      <c r="FR28" s="564" t="n">
        <f aca="true">INDIRECT($A28&amp;"!$U$61")</f>
        <v>1</v>
      </c>
      <c r="FS28" s="564" t="n">
        <f aca="true">INDIRECT($A28&amp;"!$N$62")</f>
        <v>0</v>
      </c>
      <c r="FT28" s="564" t="n">
        <f aca="true">INDIRECT($A28&amp;"!$U$62")</f>
        <v>0</v>
      </c>
      <c r="FU28" s="564" t="n">
        <f aca="true">INDIRECT($A28&amp;"!$N$63")</f>
        <v>0</v>
      </c>
      <c r="FV28" s="564" t="n">
        <f aca="true">INDIRECT($A28&amp;"!$U$63")</f>
        <v>0</v>
      </c>
      <c r="FW28" s="564" t="e">
        <f aca="true">INDIRECT($A28&amp;"!$V$59 ")</f>
        <v>#REF!</v>
      </c>
      <c r="FX28" s="564" t="n">
        <f aca="true">INDIRECT($A28&amp;"!$AC$59")</f>
        <v>0</v>
      </c>
      <c r="FY28" s="564" t="e">
        <f aca="true">INDIRECT($A28&amp;"!$V$60 ")</f>
        <v>#REF!</v>
      </c>
      <c r="FZ28" s="564" t="n">
        <f aca="true">INDIRECT($A28&amp;"!$AC$60")</f>
        <v>0</v>
      </c>
      <c r="GA28" s="564" t="e">
        <f aca="true">INDIRECT($A28&amp;"!$V$61 ")</f>
        <v>#REF!</v>
      </c>
      <c r="GB28" s="564" t="n">
        <f aca="true">INDIRECT($A28&amp;"!$AC$61")</f>
        <v>0</v>
      </c>
      <c r="GC28" s="564" t="e">
        <f aca="true">INDIRECT($A28&amp;"!$V$62 ")</f>
        <v>#REF!</v>
      </c>
      <c r="GD28" s="564" t="n">
        <f aca="true">INDIRECT($A28&amp;"!$AC$62")</f>
        <v>0</v>
      </c>
      <c r="GE28" s="564" t="n">
        <f aca="true">INDIRECT($A28&amp;"!$V$63")</f>
        <v>0</v>
      </c>
      <c r="GF28" s="564" t="n">
        <f aca="true">INDIRECT($A28&amp;"!$AC$63")</f>
        <v>0</v>
      </c>
      <c r="GG28" s="564" t="n">
        <f aca="true">INDIRECT($A28&amp;"!$AD$59")</f>
        <v>0</v>
      </c>
      <c r="GH28" s="564" t="n">
        <f aca="true">INDIRECT($A28&amp;"!$AL$59")</f>
        <v>0</v>
      </c>
      <c r="GI28" s="564" t="n">
        <f aca="true">INDIRECT($A28&amp;"!$AD$60")</f>
        <v>0</v>
      </c>
      <c r="GJ28" s="564" t="n">
        <f aca="true">INDIRECT($A28&amp;"!$AL$60")</f>
        <v>0</v>
      </c>
      <c r="GK28" s="564" t="n">
        <f aca="true">INDIRECT($A28&amp;"!$AD$61")</f>
        <v>0</v>
      </c>
      <c r="GL28" s="564" t="n">
        <f aca="true">INDIRECT($A28&amp;"!$AL$61")</f>
        <v>0</v>
      </c>
      <c r="GM28" s="564" t="n">
        <f aca="true">INDIRECT($A28&amp;"!$AD$62")</f>
        <v>0</v>
      </c>
      <c r="GN28" s="564" t="n">
        <f aca="true">INDIRECT($A28&amp;"!$AL$62")</f>
        <v>0</v>
      </c>
      <c r="GO28" s="564" t="n">
        <f aca="true">INDIRECT($A28&amp;"!$AD$63")</f>
        <v>0</v>
      </c>
      <c r="GP28" s="564" t="n">
        <f aca="true">INDIRECT($A28&amp;"!$AL$63")</f>
        <v>0</v>
      </c>
      <c r="GQ28" s="564" t="n">
        <f aca="true">INDIRECT($A28&amp;"!$AM$59")</f>
        <v>0</v>
      </c>
      <c r="GR28" s="564" t="n">
        <f aca="true">INDIRECT($A28&amp;"!$AT$59")</f>
        <v>0</v>
      </c>
      <c r="GS28" s="564" t="n">
        <f aca="true">INDIRECT($A28&amp;"!$AM$60")</f>
        <v>0</v>
      </c>
      <c r="GT28" s="564" t="n">
        <f aca="true">INDIRECT($A28&amp;"!$AT$60")</f>
        <v>0</v>
      </c>
      <c r="GU28" s="564" t="n">
        <f aca="true">INDIRECT($A28&amp;"!$AM$61")</f>
        <v>0</v>
      </c>
      <c r="GV28" s="564" t="n">
        <f aca="true">INDIRECT($A28&amp;"!$AT$61")</f>
        <v>0</v>
      </c>
      <c r="GW28" s="564" t="n">
        <f aca="true">INDIRECT($A28&amp;"!$AM$62")</f>
        <v>0</v>
      </c>
      <c r="GX28" s="564" t="n">
        <f aca="true">INDIRECT($A28&amp;"!$AT$62")</f>
        <v>0</v>
      </c>
      <c r="GY28" s="564" t="str">
        <f aca="true">INDIRECT($A28&amp;"!$AM$63")</f>
        <v>ウエットストリーク</v>
      </c>
      <c r="GZ28" s="564" t="n">
        <f aca="true">INDIRECT($A28&amp;"!$AT$63")</f>
        <v>0</v>
      </c>
      <c r="HA28" s="564"/>
      <c r="HB28" s="564" t="str">
        <f aca="true">INDIRECT($A28&amp;"!$AF$5")</f>
        <v>P</v>
      </c>
      <c r="HC28" s="564" t="n">
        <f aca="true">INDIRECT($A28&amp;"!$AJ$5")</f>
        <v>13</v>
      </c>
      <c r="HD28" s="564" t="str">
        <f aca="true">INDIRECT($A28&amp;"!$AF$6")</f>
        <v>汚れ</v>
      </c>
      <c r="HE28" s="564" t="n">
        <f aca="true">INDIRECT($A28&amp;"!$AJ$6")</f>
        <v>7</v>
      </c>
      <c r="HF28" s="564" t="str">
        <f aca="true">INDIRECT($A28&amp;"!$AF$7")</f>
        <v>虫</v>
      </c>
      <c r="HG28" s="564" t="n">
        <f aca="true">INDIRECT($A28&amp;"!$AJ$7")</f>
        <v>7</v>
      </c>
      <c r="HH28" s="564" t="str">
        <f aca="true">INDIRECT($A28&amp;"!$AF$8")</f>
        <v>黒スジ、シワ</v>
      </c>
      <c r="HI28" s="564" t="n">
        <f aca="true">INDIRECT($A28&amp;"!$AJ$8")</f>
        <v>4</v>
      </c>
      <c r="HJ28" s="564" t="n">
        <f aca="true">INDIRECT($A28&amp;"!$AF$10")</f>
        <v>0</v>
      </c>
      <c r="HK28" s="564" t="n">
        <f aca="true">INDIRECT($A28&amp;"!$AJ$10")</f>
        <v>0</v>
      </c>
      <c r="HL28" s="564" t="n">
        <f aca="true">INDIRECT($A28&amp;"!$AF$11")</f>
        <v>0</v>
      </c>
      <c r="HM28" s="564" t="n">
        <f aca="true">INDIRECT($A28&amp;"!$AJ$11")</f>
        <v>0</v>
      </c>
      <c r="HN28" s="564" t="n">
        <f aca="true">INDIRECT($A28&amp;"!$AF$12")</f>
        <v>0</v>
      </c>
      <c r="HO28" s="564" t="n">
        <f aca="true">INDIRECT($A28&amp;"!$AJ$12")</f>
        <v>0</v>
      </c>
      <c r="HP28" s="564" t="n">
        <f aca="true">INDIRECT($A28&amp;"!$AF$13")</f>
        <v>0</v>
      </c>
      <c r="HQ28" s="564" t="n">
        <f aca="true">INDIRECT($A28&amp;"!$AJ$13")</f>
        <v>0</v>
      </c>
      <c r="HR28" s="564"/>
      <c r="HS28" s="564" t="n">
        <f aca="true">INDIRECT($A28&amp;"!$CO$60")</f>
        <v>0</v>
      </c>
      <c r="HT28" s="207" t="n">
        <f aca="true">INDIRECT($A28&amp;"!$CO$62")</f>
        <v>0</v>
      </c>
      <c r="HU28" s="207" t="n">
        <f aca="true">INDIRECT($A28&amp;"!$CY$60")</f>
        <v>0</v>
      </c>
      <c r="HV28" s="207" t="n">
        <f aca="true">INDIRECT($A28&amp;"!$CY$62")</f>
        <v>0</v>
      </c>
      <c r="HX28" s="565" t="n">
        <f aca="true">INDIRECT($A28&amp;"!$P$14")</f>
        <v>16692</v>
      </c>
      <c r="HY28" s="566" t="n">
        <f aca="true">INDIRECT($A28&amp;"!$AF$14")</f>
        <v>0</v>
      </c>
      <c r="HZ28" s="550" t="n">
        <f aca="true">INDIRECT($A28&amp;"!$AL$16")</f>
        <v>405.7</v>
      </c>
      <c r="IA28" s="564" t="n">
        <f aca="false">IA27+HZ28</f>
        <v>5373.9</v>
      </c>
      <c r="IB28" s="550" t="n">
        <f aca="true">INDIRECT($A28&amp;"!$AL$18")</f>
        <v>101.071</v>
      </c>
      <c r="IC28" s="207" t="n">
        <f aca="false">IC27+IB28</f>
        <v>3604.175</v>
      </c>
      <c r="ID28" s="434" t="n">
        <f aca="false">AL28</f>
        <v>131.625</v>
      </c>
      <c r="IE28" s="567"/>
      <c r="IF28" s="568" t="n">
        <f aca="true">INDIRECT($A28&amp;"!$BF$36")</f>
        <v>5</v>
      </c>
      <c r="IG28" s="268" t="n">
        <f aca="true">INDIRECT($A28&amp;"!$BN$40")</f>
        <v>125</v>
      </c>
      <c r="IH28" s="568" t="n">
        <f aca="true">INDIRECT($A28&amp;"!$BF$42")</f>
        <v>5</v>
      </c>
      <c r="II28" s="268" t="n">
        <f aca="true">INDIRECT($A28&amp;"!$BV$40")</f>
        <v>125</v>
      </c>
      <c r="IJ28" s="568" t="n">
        <f aca="true">INDIRECT($A28&amp;"!$BF$45")</f>
        <v>0</v>
      </c>
      <c r="IK28" s="268" t="n">
        <f aca="true">INDIRECT($A28&amp;"!$CD$40")</f>
        <v>125</v>
      </c>
      <c r="IL28" s="567"/>
      <c r="IM28" s="207" t="n">
        <f aca="true">INDIRECT($A28&amp;"!$CK$50")</f>
        <v>21</v>
      </c>
      <c r="IN28" s="556" t="n">
        <v>0</v>
      </c>
      <c r="IO28" s="556" t="n">
        <v>0</v>
      </c>
      <c r="IP28" s="569" t="n">
        <f aca="true">INDIRECT($A28&amp;"!$CF$29")</f>
        <v>0</v>
      </c>
      <c r="IQ28" s="564" t="n">
        <f aca="false">IQ27+IP28</f>
        <v>230.053</v>
      </c>
      <c r="IR28" s="569" t="n">
        <f aca="true">INDIRECT($A28&amp;"!$CF$31")</f>
        <v>0</v>
      </c>
      <c r="IS28" s="207" t="n">
        <f aca="false">IS27+IR28</f>
        <v>78.914</v>
      </c>
      <c r="IT28" s="564" t="n">
        <f aca="true">INDIRECT($A28&amp;"!$W$49")</f>
        <v>0</v>
      </c>
      <c r="IU28" s="564" t="n">
        <f aca="false">IU27+IT28</f>
        <v>0</v>
      </c>
      <c r="IV28" s="207" t="n">
        <f aca="true">INDIRECT($A28&amp;"!$W$50")</f>
        <v>0</v>
      </c>
      <c r="IW28" s="207" t="n">
        <f aca="false">IW27+IV28</f>
        <v>0</v>
      </c>
    </row>
    <row r="29" customFormat="false" ht="18.75" hidden="false" customHeight="false" outlineLevel="0" collapsed="false">
      <c r="A29" s="546" t="s">
        <v>1373</v>
      </c>
      <c r="B29" s="207" t="n">
        <v>23</v>
      </c>
      <c r="C29" s="570" t="n">
        <f aca="true">INDIRECT($A29&amp;"!$D$4")</f>
        <v>229.026</v>
      </c>
      <c r="D29" s="207" t="n">
        <f aca="false">C29+D28</f>
        <v>4576.832</v>
      </c>
      <c r="E29" s="434" t="n">
        <f aca="true">INDIRECT($A29&amp;"!$D$9")</f>
        <v>183.557</v>
      </c>
      <c r="F29" s="207" t="n">
        <f aca="false">E29+F28</f>
        <v>4813.826</v>
      </c>
      <c r="G29" s="507" t="n">
        <f aca="false">C29+E29</f>
        <v>412.583</v>
      </c>
      <c r="H29" s="551" t="n">
        <f aca="true">INDIRECT($A29&amp;"!$K$13")</f>
        <v>3</v>
      </c>
      <c r="I29" s="508" t="n">
        <f aca="false">H29*19</f>
        <v>57</v>
      </c>
      <c r="J29" s="552" t="n">
        <f aca="true">INDIRECT($A29&amp;"!$F$23")</f>
        <v>51.1</v>
      </c>
      <c r="K29" s="207" t="n">
        <f aca="false">J29+K28</f>
        <v>1090.5</v>
      </c>
      <c r="L29" s="552" t="n">
        <f aca="true">INDIRECT($A29&amp;"!$F$29")</f>
        <v>75.7</v>
      </c>
      <c r="M29" s="207" t="n">
        <f aca="false">L29+M28</f>
        <v>1554.9</v>
      </c>
      <c r="N29" s="552" t="n">
        <f aca="true">INDIRECT($A29&amp;"!$F$35")</f>
        <v>52.1</v>
      </c>
      <c r="O29" s="207" t="n">
        <f aca="false">N29+O28</f>
        <v>885.5</v>
      </c>
      <c r="P29" s="507" t="n">
        <f aca="false">J29+L29+N29</f>
        <v>178.9</v>
      </c>
      <c r="Q29" s="507" t="n">
        <f aca="true">INDIRECT($A29&amp;"!$L$24")</f>
        <v>10</v>
      </c>
      <c r="R29" s="507" t="n">
        <f aca="true">INDIRECT($A29&amp;"!$L$30")</f>
        <v>302</v>
      </c>
      <c r="S29" s="507" t="n">
        <f aca="true">INDIRECT($A29&amp;"!$L$36")</f>
        <v>0</v>
      </c>
      <c r="T29" s="507" t="n">
        <f aca="false">Q29+R29</f>
        <v>312</v>
      </c>
      <c r="U29" s="508" t="n">
        <f aca="false">T29*1.3</f>
        <v>405.6</v>
      </c>
      <c r="V29" s="207" t="n">
        <f aca="true">INDIRECT($A29&amp;"!$U$49")</f>
        <v>3366</v>
      </c>
      <c r="W29" s="207" t="n">
        <f aca="false">V29+W28</f>
        <v>80743</v>
      </c>
      <c r="X29" s="207" t="n">
        <f aca="true">INDIRECT($A29&amp;"!$U$50")</f>
        <v>6050</v>
      </c>
      <c r="Y29" s="207" t="n">
        <f aca="false">X29+Y28</f>
        <v>80939</v>
      </c>
      <c r="Z29" s="507" t="n">
        <f aca="false">V29+X29</f>
        <v>9416</v>
      </c>
      <c r="AA29" s="553" t="n">
        <f aca="true">INDIRECT($A29&amp;"!$U$43")</f>
        <v>128</v>
      </c>
      <c r="AB29" s="498" t="n">
        <f aca="true">INDIRECT($A29&amp;"!$V$49")</f>
        <v>0</v>
      </c>
      <c r="AC29" s="554" t="n">
        <f aca="true">INDIRECT($A29&amp;"!$AX$22")</f>
        <v>50.05</v>
      </c>
      <c r="AD29" s="207" t="n">
        <f aca="false">AD28+AC29</f>
        <v>359.017</v>
      </c>
      <c r="AG29" s="507"/>
      <c r="AH29" s="551" t="n">
        <f aca="true">INDIRECT($A29&amp;"!$BE$26")</f>
        <v>23</v>
      </c>
      <c r="AI29" s="507"/>
      <c r="AJ29" s="507"/>
      <c r="AK29" s="508" t="n">
        <f aca="false">AH29*9</f>
        <v>207</v>
      </c>
      <c r="AL29" s="434" t="n">
        <f aca="true">INDIRECT($A29&amp;"!$AZ$35")</f>
        <v>101.822</v>
      </c>
      <c r="AM29" s="207" t="n">
        <f aca="false">AL29+AM28</f>
        <v>1567.808</v>
      </c>
      <c r="AN29" s="434" t="n">
        <f aca="true">INDIRECT($A29&amp;"!$AZ$41")</f>
        <v>0</v>
      </c>
      <c r="AO29" s="207" t="n">
        <f aca="false">AN29+AO28</f>
        <v>0</v>
      </c>
      <c r="AP29" s="507" t="n">
        <f aca="false">AL29+AN29</f>
        <v>101.822</v>
      </c>
      <c r="AQ29" s="507" t="n">
        <f aca="true">INDIRECT($A29&amp;"!$BF$36")</f>
        <v>20</v>
      </c>
      <c r="AR29" s="508" t="n">
        <f aca="false">AQ29*7</f>
        <v>140</v>
      </c>
      <c r="AS29" s="555" t="n">
        <f aca="true">INDIRECT($A29&amp;"!$AV$54")</f>
        <v>4259</v>
      </c>
      <c r="AT29" s="555" t="n">
        <f aca="false">AT28+AS29</f>
        <v>48409</v>
      </c>
      <c r="AU29" s="555" t="n">
        <f aca="true">INDIRECT($A29&amp;"!$BO$52")</f>
        <v>186</v>
      </c>
      <c r="AV29" s="555" t="n">
        <f aca="true">INDIRECT($A29&amp;"!$BS$52")</f>
        <v>6</v>
      </c>
      <c r="AW29" s="555" t="n">
        <f aca="true">INDIRECT($A29&amp;"!$BV$52")</f>
        <v>7</v>
      </c>
      <c r="AX29" s="555" t="n">
        <f aca="true">INDIRECT($A29&amp;"!$BY$52")</f>
        <v>2</v>
      </c>
      <c r="AY29" s="556" t="n">
        <f aca="true">INDIRECT($A29&amp;"!$CB$52")</f>
        <v>0.201388888888889</v>
      </c>
      <c r="AZ29" s="556" t="n">
        <f aca="true">INDIRECT($A29&amp;"!$CE$52")</f>
        <v>0</v>
      </c>
      <c r="BA29" s="504" t="n">
        <f aca="true">INDIRECT($A29&amp;"!$AV$57")</f>
        <v>1600</v>
      </c>
      <c r="BB29" s="504" t="n">
        <f aca="false">BB28+BA29</f>
        <v>10978</v>
      </c>
      <c r="BC29" s="555" t="n">
        <f aca="true">INDIRECT($A29&amp;"!$BS$55")</f>
        <v>0</v>
      </c>
      <c r="BD29" s="555" t="n">
        <f aca="true">INDIRECT($A29&amp;"!$BV$55")</f>
        <v>0</v>
      </c>
      <c r="BE29" s="555" t="n">
        <f aca="true">INDIRECT($A29&amp;"!$BY$55")</f>
        <v>1</v>
      </c>
      <c r="BF29" s="556" t="n">
        <f aca="true">INDIRECT($A29&amp;"!$CB$55")</f>
        <v>0.0277777777777778</v>
      </c>
      <c r="BG29" s="556" t="n">
        <f aca="true">INDIRECT($A29&amp;"!$CE$55")</f>
        <v>0</v>
      </c>
      <c r="BH29" s="504"/>
      <c r="BI29" s="504"/>
      <c r="BJ29" s="504"/>
      <c r="BK29" s="504"/>
      <c r="BL29" s="504"/>
      <c r="BM29" s="504"/>
      <c r="BN29" s="504"/>
      <c r="BO29" s="504"/>
      <c r="BP29" s="504"/>
      <c r="BQ29" s="504"/>
      <c r="BR29" s="507" t="n">
        <f aca="false">AS29+BA29</f>
        <v>5859</v>
      </c>
      <c r="BS29" s="434" t="n">
        <f aca="true">INDIRECT($A29&amp;"!$BD$17")</f>
        <v>56</v>
      </c>
      <c r="BT29" s="207" t="n">
        <f aca="false">BS29+BT28</f>
        <v>427</v>
      </c>
      <c r="BU29" s="557" t="n">
        <f aca="true">INDIRECT($A29&amp;"!$BD$8")</f>
        <v>363</v>
      </c>
      <c r="BV29" s="207" t="n">
        <f aca="false">BU29+BV28</f>
        <v>9427</v>
      </c>
      <c r="BW29" s="515" t="e">
        <f aca="true">INDIRECT($A29&amp;"!$BD$1１")</f>
        <v>#REF!</v>
      </c>
      <c r="BX29" s="207" t="e">
        <f aca="false">BW29+BX28</f>
        <v>#REF!</v>
      </c>
      <c r="BY29" s="514" t="e">
        <f aca="true">INDIRECT($A29&amp;"!$BD$1４")</f>
        <v>#REF!</v>
      </c>
      <c r="BZ29" s="498" t="e">
        <f aca="false">BY29+BZ28</f>
        <v>#REF!</v>
      </c>
      <c r="CA29" s="553" t="n">
        <f aca="true">INDIRECT($A29&amp;"!$BN$72")</f>
        <v>219</v>
      </c>
      <c r="CB29" s="558" t="n">
        <f aca="true">INDIRECT($A29&amp;"!$AV$65")</f>
        <v>11</v>
      </c>
      <c r="CC29" s="551" t="n">
        <f aca="true">INDIRECT($A29&amp;"!$AZ$65")</f>
        <v>212</v>
      </c>
      <c r="CD29" s="558" t="n">
        <f aca="true">INDIRECT($A29&amp;"!$BD$65")</f>
        <v>5.18867924528302</v>
      </c>
      <c r="CE29" s="558" t="n">
        <f aca="true">INDIRECT($A29&amp;"!$B$58")</f>
        <v>7</v>
      </c>
      <c r="CF29" s="551" t="n">
        <f aca="true">INDIRECT($A29&amp;"!$F$58")</f>
        <v>339</v>
      </c>
      <c r="CG29" s="558" t="n">
        <f aca="true">INDIRECT($A29&amp;"!$J$58")</f>
        <v>2.06489675516224</v>
      </c>
      <c r="CH29" s="507" t="n">
        <f aca="true">INDIRECT($A29&amp;"!$T$65")</f>
        <v>96</v>
      </c>
      <c r="CI29" s="507" t="n">
        <f aca="false">CA29+CH29</f>
        <v>315</v>
      </c>
      <c r="CJ29" s="559" t="n">
        <f aca="true">INDIRECT($A29&amp;"!$BA$72")</f>
        <v>0</v>
      </c>
      <c r="CK29" s="207" t="n">
        <f aca="false">CJ29+CK28</f>
        <v>7</v>
      </c>
      <c r="CL29" s="207" t="n">
        <f aca="true">INDIRECT($A29&amp;"!$G$65")</f>
        <v>4</v>
      </c>
      <c r="CM29" s="207" t="n">
        <f aca="false">CL29+CM28</f>
        <v>134</v>
      </c>
      <c r="CN29" s="559" t="n">
        <f aca="true">INDIRECT($A29&amp;"!$BA$73")</f>
        <v>0</v>
      </c>
      <c r="CO29" s="207" t="n">
        <f aca="false">CN29+CO28</f>
        <v>0</v>
      </c>
      <c r="CP29" s="207" t="n">
        <f aca="true">INDIRECT($A29&amp;"!$G$67")</f>
        <v>0</v>
      </c>
      <c r="CQ29" s="498" t="n">
        <f aca="false">CP29+CQ28</f>
        <v>0</v>
      </c>
      <c r="CR29" s="560" t="n">
        <f aca="true">IF(ISNUMBER(INDIRECT($A29&amp;"!$T$41")),(INDIRECT($A29&amp;"!$T$41"))," ")</f>
        <v>25200</v>
      </c>
      <c r="CS29" s="560" t="n">
        <f aca="true">IF(ISNUMBER(INDIRECT($A29&amp;"!$BA$27")),(INDIRECT($A29&amp;"!$BA$27"))," ")</f>
        <v>11619</v>
      </c>
      <c r="CT29" s="516" t="str">
        <f aca="true">IF(ISNUMBER(INDIRECT($A29&amp;"!$BＱ$27")),(INDIRECT($A29&amp;"!$BＱ$27"))," ")</f>
        <v> </v>
      </c>
      <c r="CU29" s="561" t="n">
        <f aca="true">IF(ISNUMBER(INDIRECT($A29&amp;"!$P$14")),(INDIRECT($A29&amp;"!$P$14"))," ")</f>
        <v>8415</v>
      </c>
      <c r="CV29" s="562" t="n">
        <f aca="true">IF(ISNUMBER(INDIRECT($A29&amp;"!$AF$14")),(INDIRECT($A29&amp;"!$AF$14"))," ")</f>
        <v>0</v>
      </c>
      <c r="CW29" s="560" t="n">
        <f aca="true">IF(ISNUMBER(INDIRECT($A29&amp;"!$BK$47")),(INDIRECT($A29&amp;"!$BK$47"))," ")</f>
        <v>0</v>
      </c>
      <c r="CX29" s="560" t="n">
        <f aca="true">IF(ISNUMBER(INDIRECT($A29&amp;"!$BX$47")),(INDIRECT($A29&amp;"!$BX$47"))," ")</f>
        <v>0</v>
      </c>
      <c r="CY29" s="562" t="n">
        <f aca="true">IF(ISNUMBER(INDIRECT($A29&amp;"!$CL$47")),(INDIRECT($A29&amp;"!$CL$47"))," ")</f>
        <v>0</v>
      </c>
      <c r="CZ29" s="560" t="n">
        <f aca="true">IF(ISNUMBER(INDIRECT($A29&amp;"!$AD$41")),(INDIRECT($A29&amp;"!$AD$41"))," ")</f>
        <v>0</v>
      </c>
      <c r="DA29" s="516" t="n">
        <f aca="true">IF(ISNUMBER(INDIRECT($A29&amp;"!$AN$43")),(INDIRECT($A29&amp;"!$AN$43"))," ")</f>
        <v>0</v>
      </c>
      <c r="DB29" s="516" t="str">
        <f aca="true">IF(ISNUMBER(INDIRECT($A29&amp;"!$BW$74")),(INDIRECT($A29&amp;"!$BW$74"))," ")</f>
        <v> </v>
      </c>
      <c r="DC29" s="516" t="str">
        <f aca="false">IF(ISNUMBER(DB29),DB29*700," ")</f>
        <v> </v>
      </c>
      <c r="DD29" s="560" t="n">
        <f aca="true">IF(ISNUMBER(INDIRECT($A29&amp;"!$BS$72")),(INDIRECT($A29&amp;"!$BS$72"))," ")</f>
        <v>0</v>
      </c>
      <c r="DE29" s="516" t="n">
        <f aca="false">IF(ISNUMBER(DD29),DD29*$DE$2," ")</f>
        <v>0</v>
      </c>
      <c r="DF29" s="563" t="n">
        <f aca="true">IF(ISNUMBER(INDIRECT($A29&amp;"!$Y$65")),(INDIRECT($A29&amp;"!$Y$65"))," ")</f>
        <v>10</v>
      </c>
      <c r="DG29" s="516" t="n">
        <f aca="false">IF(ISNUMBER(DF29),DF29*DG$2," ")</f>
        <v>6000</v>
      </c>
      <c r="DH29" s="516" t="str">
        <f aca="true">IF(ISNUMBER(INDIRECT($A29&amp;"!$AC$65")),(INDIRECT($A29&amp;"!$AC$68"))," ")</f>
        <v> </v>
      </c>
      <c r="DI29" s="516" t="str">
        <f aca="false">IF(ISNUMBER(DH29),DH29*500," ")</f>
        <v> </v>
      </c>
      <c r="DJ29" s="516" t="n">
        <f aca="false">SUM(DG29,DI29)</f>
        <v>6000</v>
      </c>
      <c r="DK29" s="516" t="n">
        <f aca="true">IF(ISNUMBER(INDIRECT($A29&amp;"!$BR$17")),(INDIRECT($A29&amp;"!$BR$17"))," ")</f>
        <v>0</v>
      </c>
      <c r="DL29" s="516" t="n">
        <f aca="true">IF(ISNUMBER(INDIRECT($A29&amp;"!$BR$8")),(INDIRECT($A29&amp;"!$BR$8"))," ")</f>
        <v>0</v>
      </c>
      <c r="DM29" s="516" t="n">
        <f aca="true">IF(ISNUMBER(INDIRECT($A29&amp;"!$BR$11")),(INDIRECT($A29&amp;"!$BR$11"))," ")</f>
        <v>0</v>
      </c>
      <c r="DN29" s="516" t="n">
        <f aca="true">IF(ISNUMBER(INDIRECT($A29&amp;"!$BR$14")),(INDIRECT($A29&amp;"!$BR$14"))," ")</f>
        <v>0</v>
      </c>
      <c r="DO29" s="516" t="n">
        <f aca="false">SUM(CS29:DA29)+SUM(DC29,DE29,DG29,DI29)+SUM(DK29:DN29)+BQ29</f>
        <v>26034</v>
      </c>
      <c r="DP29" s="516" t="e">
        <f aca="false">CV29+CY29+CT29</f>
        <v>#VALUE!</v>
      </c>
      <c r="DQ29" s="516" t="e">
        <f aca="false">DO29-DP29</f>
        <v>#VALUE!</v>
      </c>
      <c r="DS29" s="550" t="n">
        <f aca="true">INDIRECT($A29&amp;"!$AV$65")</f>
        <v>11</v>
      </c>
      <c r="DT29" s="548" t="n">
        <f aca="true">INDIRECT($A29&amp;"!$AZ$65")</f>
        <v>212</v>
      </c>
      <c r="DU29" s="550" t="n">
        <f aca="true">INDIRECT($A29&amp;"!$BD$65")</f>
        <v>5.18867924528302</v>
      </c>
      <c r="DV29" s="564" t="str">
        <f aca="true">INDIRECT($A29&amp;"!$BH$66")</f>
        <v>当り傷</v>
      </c>
      <c r="DW29" s="564" t="n">
        <f aca="true">INDIRECT($A29&amp;"!$BO$66")</f>
        <v>3</v>
      </c>
      <c r="DX29" s="564" t="n">
        <f aca="true">INDIRECT($A29&amp;"!$BH$67")</f>
        <v>0</v>
      </c>
      <c r="DY29" s="564" t="n">
        <f aca="true">INDIRECT($A29&amp;"!$BO$67")</f>
        <v>0</v>
      </c>
      <c r="DZ29" s="564" t="n">
        <f aca="true">INDIRECT($A29&amp;"!$BH$68")</f>
        <v>0</v>
      </c>
      <c r="EA29" s="564" t="n">
        <f aca="true">INDIRECT($A29&amp;"!$BO$68")</f>
        <v>0</v>
      </c>
      <c r="EB29" s="564" t="n">
        <f aca="true">INDIRECT($A29&amp;"!$BH$69")</f>
        <v>0</v>
      </c>
      <c r="EC29" s="564" t="n">
        <f aca="true">INDIRECT($A29&amp;"!$BO$69")</f>
        <v>0</v>
      </c>
      <c r="ED29" s="564" t="n">
        <f aca="true">INDIRECT($A29&amp;"!$BH$70")</f>
        <v>0</v>
      </c>
      <c r="EE29" s="564" t="n">
        <f aca="true">INDIRECT($A29&amp;"!$BO$70")</f>
        <v>0</v>
      </c>
      <c r="EF29" s="564" t="n">
        <f aca="true">INDIRECT($A29&amp;"!$BP$66")</f>
        <v>0</v>
      </c>
      <c r="EG29" s="564" t="n">
        <f aca="true">INDIRECT($A29&amp;"!$BW$66")</f>
        <v>0</v>
      </c>
      <c r="EH29" s="564" t="n">
        <f aca="true">INDIRECT($A29&amp;"!$BP$67")</f>
        <v>0</v>
      </c>
      <c r="EI29" s="564" t="n">
        <f aca="true">INDIRECT($A29&amp;"!$BW$67")</f>
        <v>0</v>
      </c>
      <c r="EJ29" s="564" t="n">
        <f aca="true">INDIRECT($A29&amp;"!$BP$68")</f>
        <v>0</v>
      </c>
      <c r="EK29" s="564" t="n">
        <f aca="true">INDIRECT($A29&amp;"!$BW$68")</f>
        <v>0</v>
      </c>
      <c r="EL29" s="564" t="n">
        <f aca="true">INDIRECT($A29&amp;"!$BP$69")</f>
        <v>0</v>
      </c>
      <c r="EM29" s="564" t="n">
        <f aca="true">INDIRECT($A29&amp;"!$BW$69")</f>
        <v>0</v>
      </c>
      <c r="EN29" s="564" t="n">
        <f aca="true">INDIRECT($A29&amp;"!$BP$70")</f>
        <v>0</v>
      </c>
      <c r="EO29" s="564" t="n">
        <f aca="true">INDIRECT($A29&amp;"!$BW$70")</f>
        <v>0</v>
      </c>
      <c r="EP29" s="564" t="str">
        <f aca="true">INDIRECT($A29&amp;"!$BX$66")</f>
        <v>重欠</v>
      </c>
      <c r="EQ29" s="564" t="n">
        <f aca="true">INDIRECT($A29&amp;"!$CF$66")</f>
        <v>8</v>
      </c>
      <c r="ER29" s="564" t="n">
        <f aca="true">INDIRECT($A29&amp;"!$BX$67")</f>
        <v>0</v>
      </c>
      <c r="ES29" s="564" t="n">
        <f aca="true">INDIRECT($A29&amp;"!$CF$67")</f>
        <v>0</v>
      </c>
      <c r="ET29" s="564" t="n">
        <f aca="true">INDIRECT($A29&amp;"!$BX$68")</f>
        <v>0</v>
      </c>
      <c r="EU29" s="564" t="n">
        <f aca="true">INDIRECT($A29&amp;"!$CF$68")</f>
        <v>0</v>
      </c>
      <c r="EV29" s="564" t="n">
        <f aca="true">INDIRECT($A29&amp;"!$BX$69")</f>
        <v>0</v>
      </c>
      <c r="EW29" s="564" t="n">
        <f aca="true">INDIRECT($A29&amp;"!$CF$69")</f>
        <v>0</v>
      </c>
      <c r="EX29" s="564" t="n">
        <f aca="true">INDIRECT($A29&amp;"!$BX$70")</f>
        <v>0</v>
      </c>
      <c r="EY29" s="564" t="n">
        <f aca="true">INDIRECT($A29&amp;"!$CF$70")</f>
        <v>0</v>
      </c>
      <c r="EZ29" s="564" t="n">
        <f aca="true">INDIRECT($A29&amp;"!$CG$66")</f>
        <v>0</v>
      </c>
      <c r="FA29" s="564" t="n">
        <f aca="true">INDIRECT($A29&amp;"!$CN$66")</f>
        <v>0</v>
      </c>
      <c r="FB29" s="564" t="n">
        <f aca="true">INDIRECT($A29&amp;"!$CG$67")</f>
        <v>0</v>
      </c>
      <c r="FC29" s="564" t="n">
        <f aca="true">INDIRECT($A29&amp;"!$CN$67")</f>
        <v>0</v>
      </c>
      <c r="FD29" s="564" t="n">
        <f aca="true">INDIRECT($A29&amp;"!$CG$68")</f>
        <v>0</v>
      </c>
      <c r="FE29" s="564" t="n">
        <f aca="true">INDIRECT($A29&amp;"!$CN$68")</f>
        <v>0</v>
      </c>
      <c r="FF29" s="564" t="n">
        <f aca="true">INDIRECT($A29&amp;"!$CG$69")</f>
        <v>0</v>
      </c>
      <c r="FG29" s="564" t="n">
        <f aca="true">INDIRECT($A29&amp;"!$CN$69")</f>
        <v>0</v>
      </c>
      <c r="FH29" s="564" t="n">
        <f aca="true">INDIRECT($A29&amp;"!$CG$70")</f>
        <v>0</v>
      </c>
      <c r="FI29" s="564" t="n">
        <f aca="true">INDIRECT($A29&amp;"!$CN$70")</f>
        <v>0</v>
      </c>
      <c r="FJ29" s="550" t="n">
        <f aca="true">INDIRECT($A29&amp;"!$B$58")</f>
        <v>7</v>
      </c>
      <c r="FK29" s="548" t="n">
        <f aca="true">INDIRECT($A29&amp;"!$F$58")</f>
        <v>339</v>
      </c>
      <c r="FL29" s="550" t="n">
        <f aca="true">INDIRECT($A29&amp;"!$J$58")</f>
        <v>2.06489675516224</v>
      </c>
      <c r="FM29" s="564" t="str">
        <f aca="true">INDIRECT($A29&amp;"!$N$59")</f>
        <v>不揃い</v>
      </c>
      <c r="FN29" s="564" t="n">
        <f aca="true">INDIRECT($A29&amp;"!$U$59")</f>
        <v>3</v>
      </c>
      <c r="FO29" s="564" t="str">
        <f aca="true">INDIRECT($A29&amp;"!$N$60")</f>
        <v>カウンタ不良</v>
      </c>
      <c r="FP29" s="564" t="n">
        <f aca="true">INDIRECT($A29&amp;"!$U$60")</f>
        <v>1</v>
      </c>
      <c r="FQ29" s="564" t="n">
        <f aca="true">INDIRECT($A29&amp;"!$N$61")</f>
        <v>0</v>
      </c>
      <c r="FR29" s="564" t="n">
        <f aca="true">INDIRECT($A29&amp;"!$U$61")</f>
        <v>0</v>
      </c>
      <c r="FS29" s="564" t="n">
        <f aca="true">INDIRECT($A29&amp;"!$N$62")</f>
        <v>0</v>
      </c>
      <c r="FT29" s="564" t="n">
        <f aca="true">INDIRECT($A29&amp;"!$U$62")</f>
        <v>0</v>
      </c>
      <c r="FU29" s="564" t="n">
        <f aca="true">INDIRECT($A29&amp;"!$N$63")</f>
        <v>0</v>
      </c>
      <c r="FV29" s="564" t="n">
        <f aca="true">INDIRECT($A29&amp;"!$U$63")</f>
        <v>0</v>
      </c>
      <c r="FW29" s="564" t="e">
        <f aca="true">INDIRECT($A29&amp;"!$V$59 ")</f>
        <v>#REF!</v>
      </c>
      <c r="FX29" s="564" t="n">
        <f aca="true">INDIRECT($A29&amp;"!$AC$59")</f>
        <v>0</v>
      </c>
      <c r="FY29" s="564" t="e">
        <f aca="true">INDIRECT($A29&amp;"!$V$60 ")</f>
        <v>#REF!</v>
      </c>
      <c r="FZ29" s="564" t="n">
        <f aca="true">INDIRECT($A29&amp;"!$AC$60")</f>
        <v>0</v>
      </c>
      <c r="GA29" s="564" t="e">
        <f aca="true">INDIRECT($A29&amp;"!$V$61 ")</f>
        <v>#REF!</v>
      </c>
      <c r="GB29" s="564" t="n">
        <f aca="true">INDIRECT($A29&amp;"!$AC$61")</f>
        <v>0</v>
      </c>
      <c r="GC29" s="564" t="e">
        <f aca="true">INDIRECT($A29&amp;"!$V$62 ")</f>
        <v>#REF!</v>
      </c>
      <c r="GD29" s="564" t="n">
        <f aca="true">INDIRECT($A29&amp;"!$AC$62")</f>
        <v>0</v>
      </c>
      <c r="GE29" s="564" t="n">
        <f aca="true">INDIRECT($A29&amp;"!$V$63")</f>
        <v>0</v>
      </c>
      <c r="GF29" s="564" t="n">
        <f aca="true">INDIRECT($A29&amp;"!$AC$63")</f>
        <v>0</v>
      </c>
      <c r="GG29" s="564" t="str">
        <f aca="true">INDIRECT($A29&amp;"!$AD$59")</f>
        <v>継目</v>
      </c>
      <c r="GH29" s="564" t="n">
        <f aca="true">INDIRECT($A29&amp;"!$AL$59")</f>
        <v>2</v>
      </c>
      <c r="GI29" s="564" t="str">
        <f aca="true">INDIRECT($A29&amp;"!$AD$60")</f>
        <v>その他</v>
      </c>
      <c r="GJ29" s="564" t="n">
        <f aca="true">INDIRECT($A29&amp;"!$AL$60")</f>
        <v>1</v>
      </c>
      <c r="GK29" s="564" t="n">
        <f aca="true">INDIRECT($A29&amp;"!$AD$61")</f>
        <v>0</v>
      </c>
      <c r="GL29" s="564" t="n">
        <f aca="true">INDIRECT($A29&amp;"!$AL$61")</f>
        <v>0</v>
      </c>
      <c r="GM29" s="564" t="n">
        <f aca="true">INDIRECT($A29&amp;"!$AD$62")</f>
        <v>0</v>
      </c>
      <c r="GN29" s="564" t="n">
        <f aca="true">INDIRECT($A29&amp;"!$AL$62")</f>
        <v>0</v>
      </c>
      <c r="GO29" s="564" t="n">
        <f aca="true">INDIRECT($A29&amp;"!$AD$63")</f>
        <v>0</v>
      </c>
      <c r="GP29" s="564" t="n">
        <f aca="true">INDIRECT($A29&amp;"!$AL$63")</f>
        <v>0</v>
      </c>
      <c r="GQ29" s="564" t="n">
        <f aca="true">INDIRECT($A29&amp;"!$AM$59")</f>
        <v>0</v>
      </c>
      <c r="GR29" s="564" t="n">
        <f aca="true">INDIRECT($A29&amp;"!$AT$59")</f>
        <v>0</v>
      </c>
      <c r="GS29" s="564" t="n">
        <f aca="true">INDIRECT($A29&amp;"!$AM$60")</f>
        <v>0</v>
      </c>
      <c r="GT29" s="564" t="n">
        <f aca="true">INDIRECT($A29&amp;"!$AT$60")</f>
        <v>0</v>
      </c>
      <c r="GU29" s="564" t="n">
        <f aca="true">INDIRECT($A29&amp;"!$AM$61")</f>
        <v>0</v>
      </c>
      <c r="GV29" s="564" t="n">
        <f aca="true">INDIRECT($A29&amp;"!$AT$61")</f>
        <v>0</v>
      </c>
      <c r="GW29" s="564" t="n">
        <f aca="true">INDIRECT($A29&amp;"!$AM$62")</f>
        <v>0</v>
      </c>
      <c r="GX29" s="564" t="n">
        <f aca="true">INDIRECT($A29&amp;"!$AT$62")</f>
        <v>0</v>
      </c>
      <c r="GY29" s="564" t="str">
        <f aca="true">INDIRECT($A29&amp;"!$AM$63")</f>
        <v>ウエットストリーク</v>
      </c>
      <c r="GZ29" s="564" t="n">
        <f aca="true">INDIRECT($A29&amp;"!$AT$63")</f>
        <v>0</v>
      </c>
      <c r="HA29" s="564"/>
      <c r="HB29" s="564" t="str">
        <f aca="true">INDIRECT($A29&amp;"!$AF$5")</f>
        <v>シワ</v>
      </c>
      <c r="HC29" s="564" t="n">
        <f aca="true">INDIRECT($A29&amp;"!$AJ$5")</f>
        <v>4</v>
      </c>
      <c r="HD29" s="564" t="str">
        <f aca="true">INDIRECT($A29&amp;"!$AF$6")</f>
        <v>汚れ</v>
      </c>
      <c r="HE29" s="564" t="n">
        <f aca="true">INDIRECT($A29&amp;"!$AJ$6")</f>
        <v>3</v>
      </c>
      <c r="HF29" s="564" t="str">
        <f aca="true">INDIRECT($A29&amp;"!$AF$7")</f>
        <v>黒スジ</v>
      </c>
      <c r="HG29" s="564" t="n">
        <f aca="true">INDIRECT($A29&amp;"!$AJ$7")</f>
        <v>2</v>
      </c>
      <c r="HH29" s="564" t="str">
        <f aca="true">INDIRECT($A29&amp;"!$AF$8")</f>
        <v>虫、P、青欠陥</v>
      </c>
      <c r="HI29" s="564" t="n">
        <f aca="true">INDIRECT($A29&amp;"!$AJ$8")</f>
        <v>5</v>
      </c>
      <c r="HJ29" s="564" t="n">
        <f aca="true">INDIRECT($A29&amp;"!$AF$10")</f>
        <v>0</v>
      </c>
      <c r="HK29" s="564" t="n">
        <f aca="true">INDIRECT($A29&amp;"!$AJ$10")</f>
        <v>0</v>
      </c>
      <c r="HL29" s="564" t="n">
        <f aca="true">INDIRECT($A29&amp;"!$AF$11")</f>
        <v>0</v>
      </c>
      <c r="HM29" s="564" t="n">
        <f aca="true">INDIRECT($A29&amp;"!$AJ$11")</f>
        <v>0</v>
      </c>
      <c r="HN29" s="564" t="n">
        <f aca="true">INDIRECT($A29&amp;"!$AF$12")</f>
        <v>0</v>
      </c>
      <c r="HO29" s="564" t="n">
        <f aca="true">INDIRECT($A29&amp;"!$AJ$12")</f>
        <v>0</v>
      </c>
      <c r="HP29" s="564" t="n">
        <f aca="true">INDIRECT($A29&amp;"!$AF$13")</f>
        <v>0</v>
      </c>
      <c r="HQ29" s="564" t="n">
        <f aca="true">INDIRECT($A29&amp;"!$AJ$13")</f>
        <v>0</v>
      </c>
      <c r="HR29" s="564"/>
      <c r="HS29" s="564" t="n">
        <f aca="true">INDIRECT($A29&amp;"!$CO$60")</f>
        <v>0</v>
      </c>
      <c r="HT29" s="207" t="n">
        <f aca="true">INDIRECT($A29&amp;"!$CO$62")</f>
        <v>0</v>
      </c>
      <c r="HU29" s="207" t="n">
        <f aca="true">INDIRECT($A29&amp;"!$CY$60")</f>
        <v>0</v>
      </c>
      <c r="HV29" s="207" t="n">
        <f aca="true">INDIRECT($A29&amp;"!$CY$62")</f>
        <v>0</v>
      </c>
      <c r="HX29" s="565" t="n">
        <f aca="true">INDIRECT($A29&amp;"!$P$14")</f>
        <v>8415</v>
      </c>
      <c r="HY29" s="566" t="n">
        <f aca="true">INDIRECT($A29&amp;"!$AF$14")</f>
        <v>0</v>
      </c>
      <c r="HZ29" s="550" t="n">
        <f aca="true">INDIRECT($A29&amp;"!$AL$16")</f>
        <v>205.7</v>
      </c>
      <c r="IA29" s="564" t="n">
        <f aca="false">IA28+HZ29</f>
        <v>5579.6</v>
      </c>
      <c r="IB29" s="550" t="n">
        <f aca="true">INDIRECT($A29&amp;"!$AL$18")</f>
        <v>206.883</v>
      </c>
      <c r="IC29" s="207" t="n">
        <f aca="false">IC28+IB29</f>
        <v>3811.058</v>
      </c>
      <c r="ID29" s="434" t="n">
        <f aca="false">AL29</f>
        <v>101.822</v>
      </c>
      <c r="IE29" s="567"/>
      <c r="IF29" s="568" t="n">
        <f aca="true">INDIRECT($A29&amp;"!$BF$36")</f>
        <v>20</v>
      </c>
      <c r="IG29" s="268" t="n">
        <f aca="true">INDIRECT($A29&amp;"!$BN$40")</f>
        <v>85</v>
      </c>
      <c r="IH29" s="568" t="n">
        <f aca="true">INDIRECT($A29&amp;"!$BF$42")</f>
        <v>20</v>
      </c>
      <c r="II29" s="268" t="n">
        <f aca="true">INDIRECT($A29&amp;"!$BV$40")</f>
        <v>85</v>
      </c>
      <c r="IJ29" s="568" t="n">
        <f aca="true">INDIRECT($A29&amp;"!$BF$45")</f>
        <v>0</v>
      </c>
      <c r="IK29" s="268" t="n">
        <f aca="true">INDIRECT($A29&amp;"!$CD$40")</f>
        <v>85</v>
      </c>
      <c r="IL29" s="567"/>
      <c r="IM29" s="207" t="n">
        <f aca="true">INDIRECT($A29&amp;"!$CK$50")</f>
        <v>14</v>
      </c>
      <c r="IN29" s="556" t="n">
        <v>0</v>
      </c>
      <c r="IO29" s="556" t="n">
        <v>0</v>
      </c>
      <c r="IP29" s="569" t="n">
        <f aca="true">INDIRECT($A29&amp;"!$CF$29")</f>
        <v>50.05</v>
      </c>
      <c r="IQ29" s="564" t="n">
        <f aca="false">IQ28+IP29</f>
        <v>280.103</v>
      </c>
      <c r="IR29" s="569" t="n">
        <f aca="true">INDIRECT($A29&amp;"!$CF$31")</f>
        <v>0</v>
      </c>
      <c r="IS29" s="207" t="n">
        <f aca="false">IS28+IR29</f>
        <v>78.914</v>
      </c>
      <c r="IT29" s="564" t="n">
        <f aca="true">INDIRECT($A29&amp;"!$W$49")</f>
        <v>0</v>
      </c>
      <c r="IU29" s="564" t="n">
        <f aca="false">IU28+IT29</f>
        <v>0</v>
      </c>
      <c r="IV29" s="207" t="n">
        <f aca="true">INDIRECT($A29&amp;"!$W$50")</f>
        <v>0</v>
      </c>
      <c r="IW29" s="207" t="n">
        <f aca="false">IW28+IV29</f>
        <v>0</v>
      </c>
    </row>
    <row r="30" customFormat="false" ht="18.75" hidden="false" customHeight="false" outlineLevel="0" collapsed="false">
      <c r="A30" s="546" t="s">
        <v>1374</v>
      </c>
      <c r="B30" s="207" t="n">
        <v>24</v>
      </c>
      <c r="C30" s="570" t="n">
        <f aca="true">INDIRECT($A30&amp;"!$D$4")</f>
        <v>112.494</v>
      </c>
      <c r="D30" s="207" t="n">
        <f aca="false">C30+D29</f>
        <v>4689.326</v>
      </c>
      <c r="E30" s="434" t="n">
        <f aca="true">INDIRECT($A30&amp;"!$D$9")</f>
        <v>152.809</v>
      </c>
      <c r="F30" s="207" t="n">
        <f aca="false">E30+F29</f>
        <v>4966.635</v>
      </c>
      <c r="G30" s="507" t="n">
        <f aca="false">C30+E30</f>
        <v>265.303</v>
      </c>
      <c r="H30" s="551" t="n">
        <f aca="true">INDIRECT($A30&amp;"!$K$13")</f>
        <v>4</v>
      </c>
      <c r="I30" s="508" t="n">
        <f aca="false">H30*19</f>
        <v>76</v>
      </c>
      <c r="J30" s="552" t="n">
        <f aca="true">INDIRECT($A30&amp;"!$F$23")</f>
        <v>50.3</v>
      </c>
      <c r="K30" s="207" t="n">
        <f aca="false">J30+K29</f>
        <v>1140.8</v>
      </c>
      <c r="L30" s="552" t="n">
        <f aca="true">INDIRECT($A30&amp;"!$F$29")</f>
        <v>94</v>
      </c>
      <c r="M30" s="207" t="n">
        <f aca="false">L30+M29</f>
        <v>1648.9</v>
      </c>
      <c r="N30" s="552" t="n">
        <f aca="true">INDIRECT($A30&amp;"!$F$35")</f>
        <v>43.2</v>
      </c>
      <c r="O30" s="207" t="n">
        <f aca="false">N30+O29</f>
        <v>928.7</v>
      </c>
      <c r="P30" s="507" t="n">
        <f aca="false">J30+L30+N30</f>
        <v>187.5</v>
      </c>
      <c r="Q30" s="507" t="n">
        <f aca="true">INDIRECT($A30&amp;"!$L$24")</f>
        <v>10</v>
      </c>
      <c r="R30" s="507" t="n">
        <f aca="true">INDIRECT($A30&amp;"!$L$30")</f>
        <v>135</v>
      </c>
      <c r="S30" s="507" t="n">
        <f aca="true">INDIRECT($A30&amp;"!$L$36")</f>
        <v>0</v>
      </c>
      <c r="T30" s="507" t="n">
        <f aca="false">Q30+R30</f>
        <v>145</v>
      </c>
      <c r="U30" s="508" t="n">
        <f aca="false">T30*1.3</f>
        <v>188.5</v>
      </c>
      <c r="V30" s="207" t="n">
        <f aca="true">INDIRECT($A30&amp;"!$U$49")</f>
        <v>3542</v>
      </c>
      <c r="W30" s="207" t="n">
        <f aca="false">V30+W29</f>
        <v>84285</v>
      </c>
      <c r="X30" s="207" t="n">
        <f aca="true">INDIRECT($A30&amp;"!$U$50")</f>
        <v>8096</v>
      </c>
      <c r="Y30" s="207" t="n">
        <f aca="false">X30+Y29</f>
        <v>89035</v>
      </c>
      <c r="Z30" s="507" t="n">
        <f aca="false">V30+X30</f>
        <v>11638</v>
      </c>
      <c r="AA30" s="553" t="n">
        <f aca="true">INDIRECT($A30&amp;"!$U$43")</f>
        <v>80</v>
      </c>
      <c r="AB30" s="498" t="n">
        <f aca="true">INDIRECT($A30&amp;"!$V$49")</f>
        <v>0</v>
      </c>
      <c r="AC30" s="554" t="n">
        <f aca="true">INDIRECT($A30&amp;"!$AX$22")</f>
        <v>52.119</v>
      </c>
      <c r="AD30" s="207" t="n">
        <f aca="false">AD29+AC30</f>
        <v>411.136</v>
      </c>
      <c r="AG30" s="507"/>
      <c r="AH30" s="551" t="n">
        <f aca="true">INDIRECT($A30&amp;"!$BE$26")</f>
        <v>12</v>
      </c>
      <c r="AI30" s="507"/>
      <c r="AJ30" s="507"/>
      <c r="AK30" s="508" t="n">
        <f aca="false">AH30*9</f>
        <v>108</v>
      </c>
      <c r="AL30" s="434" t="n">
        <f aca="true">INDIRECT($A30&amp;"!$AZ$35")</f>
        <v>105.339</v>
      </c>
      <c r="AM30" s="207" t="n">
        <f aca="false">AL30+AM29</f>
        <v>1673.147</v>
      </c>
      <c r="AN30" s="434" t="n">
        <f aca="true">INDIRECT($A30&amp;"!$AZ$41")</f>
        <v>0</v>
      </c>
      <c r="AO30" s="207" t="n">
        <f aca="false">AN30+AO29</f>
        <v>0</v>
      </c>
      <c r="AP30" s="507" t="n">
        <f aca="false">AL30+AN30</f>
        <v>105.339</v>
      </c>
      <c r="AQ30" s="507" t="n">
        <f aca="true">INDIRECT($A30&amp;"!$BF$36")</f>
        <v>29</v>
      </c>
      <c r="AR30" s="508" t="n">
        <f aca="false">AQ30*7</f>
        <v>203</v>
      </c>
      <c r="AS30" s="555" t="n">
        <f aca="true">INDIRECT($A30&amp;"!$AV$54")</f>
        <v>3972</v>
      </c>
      <c r="AT30" s="555" t="n">
        <f aca="false">AT29+AS30</f>
        <v>52381</v>
      </c>
      <c r="AU30" s="555" t="n">
        <f aca="true">INDIRECT($A30&amp;"!$BO$52")</f>
        <v>116</v>
      </c>
      <c r="AV30" s="555" t="n">
        <f aca="true">INDIRECT($A30&amp;"!$BS$52")</f>
        <v>6</v>
      </c>
      <c r="AW30" s="555" t="n">
        <f aca="true">INDIRECT($A30&amp;"!$BV$52")</f>
        <v>5</v>
      </c>
      <c r="AX30" s="555" t="n">
        <f aca="true">INDIRECT($A30&amp;"!$BY$52")</f>
        <v>1</v>
      </c>
      <c r="AY30" s="556" t="n">
        <f aca="true">INDIRECT($A30&amp;"!$CB$52")</f>
        <v>0.138888888888889</v>
      </c>
      <c r="AZ30" s="556" t="n">
        <f aca="true">INDIRECT($A30&amp;"!$CE$52")</f>
        <v>0</v>
      </c>
      <c r="BA30" s="504" t="n">
        <f aca="true">INDIRECT($A30&amp;"!$AV$57")</f>
        <v>1332</v>
      </c>
      <c r="BB30" s="504" t="n">
        <f aca="false">BB29+BA30</f>
        <v>12310</v>
      </c>
      <c r="BC30" s="555" t="n">
        <f aca="true">INDIRECT($A30&amp;"!$BS$55")</f>
        <v>1</v>
      </c>
      <c r="BD30" s="555" t="n">
        <f aca="true">INDIRECT($A30&amp;"!$BV$55")</f>
        <v>2</v>
      </c>
      <c r="BE30" s="555" t="n">
        <f aca="true">INDIRECT($A30&amp;"!$BY$55")</f>
        <v>1</v>
      </c>
      <c r="BF30" s="556" t="n">
        <f aca="true">INDIRECT($A30&amp;"!$CB$55")</f>
        <v>0.0486111111111111</v>
      </c>
      <c r="BG30" s="556" t="n">
        <f aca="true">INDIRECT($A30&amp;"!$CE$55")</f>
        <v>0</v>
      </c>
      <c r="BH30" s="504"/>
      <c r="BI30" s="504"/>
      <c r="BJ30" s="504"/>
      <c r="BK30" s="504"/>
      <c r="BL30" s="504"/>
      <c r="BM30" s="504"/>
      <c r="BN30" s="504"/>
      <c r="BO30" s="504"/>
      <c r="BP30" s="504"/>
      <c r="BQ30" s="504"/>
      <c r="BR30" s="507" t="n">
        <f aca="false">AS30+BA30</f>
        <v>5304</v>
      </c>
      <c r="BS30" s="434" t="n">
        <f aca="true">INDIRECT($A30&amp;"!$BD$17")</f>
        <v>88</v>
      </c>
      <c r="BT30" s="207" t="n">
        <f aca="false">BS30+BT29</f>
        <v>515</v>
      </c>
      <c r="BU30" s="557" t="n">
        <f aca="true">INDIRECT($A30&amp;"!$BD$8")</f>
        <v>359</v>
      </c>
      <c r="BV30" s="207" t="n">
        <f aca="false">BU30+BV29</f>
        <v>9786</v>
      </c>
      <c r="BW30" s="515" t="e">
        <f aca="true">INDIRECT($A30&amp;"!$BD$1１")</f>
        <v>#REF!</v>
      </c>
      <c r="BX30" s="207" t="e">
        <f aca="false">BW30+BX29</f>
        <v>#REF!</v>
      </c>
      <c r="BY30" s="514" t="e">
        <f aca="true">INDIRECT($A30&amp;"!$BD$1４")</f>
        <v>#REF!</v>
      </c>
      <c r="BZ30" s="498" t="e">
        <f aca="false">BY30+BZ29</f>
        <v>#REF!</v>
      </c>
      <c r="CA30" s="553" t="n">
        <f aca="true">INDIRECT($A30&amp;"!$BN$72")</f>
        <v>230</v>
      </c>
      <c r="CB30" s="558" t="n">
        <f aca="true">INDIRECT($A30&amp;"!$AV$65")</f>
        <v>22</v>
      </c>
      <c r="CC30" s="551" t="n">
        <f aca="true">INDIRECT($A30&amp;"!$AZ$65")</f>
        <v>191</v>
      </c>
      <c r="CD30" s="558" t="n">
        <f aca="true">INDIRECT($A30&amp;"!$BD$65")</f>
        <v>11.5183246073298</v>
      </c>
      <c r="CE30" s="558" t="n">
        <f aca="true">INDIRECT($A30&amp;"!$B$58")</f>
        <v>19</v>
      </c>
      <c r="CF30" s="551" t="n">
        <f aca="true">INDIRECT($A30&amp;"!$F$58")</f>
        <v>270</v>
      </c>
      <c r="CG30" s="558" t="n">
        <f aca="true">INDIRECT($A30&amp;"!$J$58")</f>
        <v>7.03703703703704</v>
      </c>
      <c r="CH30" s="507" t="n">
        <f aca="true">INDIRECT($A30&amp;"!$T$65")</f>
        <v>164</v>
      </c>
      <c r="CI30" s="507" t="n">
        <f aca="false">CA30+CH30</f>
        <v>394</v>
      </c>
      <c r="CJ30" s="559" t="n">
        <f aca="true">INDIRECT($A30&amp;"!$BA$72")</f>
        <v>0</v>
      </c>
      <c r="CK30" s="207" t="n">
        <f aca="false">CJ30+CK29</f>
        <v>7</v>
      </c>
      <c r="CL30" s="207" t="n">
        <f aca="true">INDIRECT($A30&amp;"!$G$65")</f>
        <v>6</v>
      </c>
      <c r="CM30" s="207" t="n">
        <f aca="false">CL30+CM29</f>
        <v>140</v>
      </c>
      <c r="CN30" s="559" t="n">
        <f aca="true">INDIRECT($A30&amp;"!$BA$73")</f>
        <v>0</v>
      </c>
      <c r="CO30" s="207" t="n">
        <f aca="false">CN30+CO29</f>
        <v>0</v>
      </c>
      <c r="CP30" s="207" t="n">
        <f aca="true">INDIRECT($A30&amp;"!$G$67")</f>
        <v>0</v>
      </c>
      <c r="CQ30" s="498" t="n">
        <f aca="false">CP30+CQ29</f>
        <v>0</v>
      </c>
      <c r="CR30" s="560" t="n">
        <f aca="true">IF(ISNUMBER(INDIRECT($A30&amp;"!$T$41")),(INDIRECT($A30&amp;"!$T$41"))," ")</f>
        <v>48000</v>
      </c>
      <c r="CS30" s="560" t="n">
        <f aca="true">IF(ISNUMBER(INDIRECT($A30&amp;"!$BA$27")),(INDIRECT($A30&amp;"!$BA$27"))," ")</f>
        <v>1788</v>
      </c>
      <c r="CT30" s="516" t="str">
        <f aca="true">IF(ISNUMBER(INDIRECT($A30&amp;"!$BＱ$27")),(INDIRECT($A30&amp;"!$BＱ$27"))," ")</f>
        <v> </v>
      </c>
      <c r="CU30" s="561" t="n">
        <f aca="true">IF(ISNUMBER(INDIRECT($A30&amp;"!$P$14")),(INDIRECT($A30&amp;"!$P$14"))," ")</f>
        <v>42298</v>
      </c>
      <c r="CV30" s="562" t="n">
        <f aca="true">IF(ISNUMBER(INDIRECT($A30&amp;"!$AF$14")),(INDIRECT($A30&amp;"!$AF$14"))," ")</f>
        <v>0</v>
      </c>
      <c r="CW30" s="560" t="n">
        <f aca="true">IF(ISNUMBER(INDIRECT($A30&amp;"!$BK$47")),(INDIRECT($A30&amp;"!$BK$47"))," ")</f>
        <v>1651</v>
      </c>
      <c r="CX30" s="560" t="n">
        <f aca="true">IF(ISNUMBER(INDIRECT($A30&amp;"!$BX$47")),(INDIRECT($A30&amp;"!$BX$47"))," ")</f>
        <v>0</v>
      </c>
      <c r="CY30" s="562" t="n">
        <f aca="true">IF(ISNUMBER(INDIRECT($A30&amp;"!$CL$47")),(INDIRECT($A30&amp;"!$CL$47"))," ")</f>
        <v>0</v>
      </c>
      <c r="CZ30" s="560" t="n">
        <f aca="true">IF(ISNUMBER(INDIRECT($A30&amp;"!$AD$41")),(INDIRECT($A30&amp;"!$AD$41"))," ")</f>
        <v>0</v>
      </c>
      <c r="DA30" s="516" t="n">
        <f aca="true">IF(ISNUMBER(INDIRECT($A30&amp;"!$AN$43")),(INDIRECT($A30&amp;"!$AN$43"))," ")</f>
        <v>0</v>
      </c>
      <c r="DB30" s="516" t="str">
        <f aca="true">IF(ISNUMBER(INDIRECT($A30&amp;"!$BW$74")),(INDIRECT($A30&amp;"!$BW$74"))," ")</f>
        <v> </v>
      </c>
      <c r="DC30" s="516" t="str">
        <f aca="false">IF(ISNUMBER(DB30),DB30*700," ")</f>
        <v> </v>
      </c>
      <c r="DD30" s="560" t="n">
        <f aca="true">IF(ISNUMBER(INDIRECT($A30&amp;"!$BS$72")),(INDIRECT($A30&amp;"!$BS$72"))," ")</f>
        <v>8</v>
      </c>
      <c r="DE30" s="516" t="n">
        <f aca="false">IF(ISNUMBER(DD30),DD30*$DE$2," ")</f>
        <v>4800</v>
      </c>
      <c r="DF30" s="563" t="n">
        <f aca="true">IF(ISNUMBER(INDIRECT($A30&amp;"!$Y$65")),(INDIRECT($A30&amp;"!$Y$65"))," ")</f>
        <v>9</v>
      </c>
      <c r="DG30" s="516" t="n">
        <f aca="false">IF(ISNUMBER(DF30),DF30*DG$2," ")</f>
        <v>5400</v>
      </c>
      <c r="DH30" s="516" t="str">
        <f aca="true">IF(ISNUMBER(INDIRECT($A30&amp;"!$AC$65")),(INDIRECT($A30&amp;"!$AC$68"))," ")</f>
        <v> </v>
      </c>
      <c r="DI30" s="516" t="str">
        <f aca="false">IF(ISNUMBER(DH30),DH30*500," ")</f>
        <v> </v>
      </c>
      <c r="DJ30" s="516" t="n">
        <f aca="false">SUM(DG30,DI30)</f>
        <v>5400</v>
      </c>
      <c r="DK30" s="516" t="n">
        <f aca="true">IF(ISNUMBER(INDIRECT($A30&amp;"!$BR$17")),(INDIRECT($A30&amp;"!$BR$17"))," ")</f>
        <v>0</v>
      </c>
      <c r="DL30" s="516" t="n">
        <f aca="true">IF(ISNUMBER(INDIRECT($A30&amp;"!$BR$8")),(INDIRECT($A30&amp;"!$BR$8"))," ")</f>
        <v>0</v>
      </c>
      <c r="DM30" s="516" t="n">
        <f aca="true">IF(ISNUMBER(INDIRECT($A30&amp;"!$BR$11")),(INDIRECT($A30&amp;"!$BR$11"))," ")</f>
        <v>0</v>
      </c>
      <c r="DN30" s="516" t="n">
        <f aca="true">IF(ISNUMBER(INDIRECT($A30&amp;"!$BR$14")),(INDIRECT($A30&amp;"!$BR$14"))," ")</f>
        <v>0</v>
      </c>
      <c r="DO30" s="516" t="n">
        <f aca="false">SUM(CS30:DA30)+SUM(DC30,DE30,DG30,DI30)+SUM(DK30:DN30)+BQ30</f>
        <v>55937</v>
      </c>
      <c r="DP30" s="516" t="e">
        <f aca="false">CV30+CY30+CT30</f>
        <v>#VALUE!</v>
      </c>
      <c r="DQ30" s="516" t="e">
        <f aca="false">DO30-DP30</f>
        <v>#VALUE!</v>
      </c>
      <c r="DS30" s="550" t="n">
        <f aca="true">INDIRECT($A30&amp;"!$AV$65")</f>
        <v>22</v>
      </c>
      <c r="DT30" s="548" t="n">
        <f aca="true">INDIRECT($A30&amp;"!$AZ$65")</f>
        <v>191</v>
      </c>
      <c r="DU30" s="550" t="n">
        <f aca="true">INDIRECT($A30&amp;"!$BD$65")</f>
        <v>11.5183246073298</v>
      </c>
      <c r="DV30" s="564" t="str">
        <f aca="true">INDIRECT($A30&amp;"!$BH$66")</f>
        <v>不揃い</v>
      </c>
      <c r="DW30" s="564" t="n">
        <f aca="true">INDIRECT($A30&amp;"!$BO$66")</f>
        <v>2</v>
      </c>
      <c r="DX30" s="564" t="str">
        <f aca="true">INDIRECT($A30&amp;"!$BH$67")</f>
        <v>紙ズレ</v>
      </c>
      <c r="DY30" s="564" t="n">
        <f aca="true">INDIRECT($A30&amp;"!$BO$67")</f>
        <v>1</v>
      </c>
      <c r="DZ30" s="564" t="n">
        <f aca="true">INDIRECT($A30&amp;"!$BH$68")</f>
        <v>0</v>
      </c>
      <c r="EA30" s="564" t="n">
        <f aca="true">INDIRECT($A30&amp;"!$BO$68")</f>
        <v>0</v>
      </c>
      <c r="EB30" s="564" t="n">
        <f aca="true">INDIRECT($A30&amp;"!$BH$69")</f>
        <v>0</v>
      </c>
      <c r="EC30" s="564" t="n">
        <f aca="true">INDIRECT($A30&amp;"!$BO$69")</f>
        <v>0</v>
      </c>
      <c r="ED30" s="564" t="n">
        <f aca="true">INDIRECT($A30&amp;"!$BH$70")</f>
        <v>0</v>
      </c>
      <c r="EE30" s="564" t="n">
        <f aca="true">INDIRECT($A30&amp;"!$BO$70")</f>
        <v>0</v>
      </c>
      <c r="EF30" s="564" t="n">
        <f aca="true">INDIRECT($A30&amp;"!$BP$66")</f>
        <v>0</v>
      </c>
      <c r="EG30" s="564" t="n">
        <f aca="true">INDIRECT($A30&amp;"!$BW$66")</f>
        <v>0</v>
      </c>
      <c r="EH30" s="564" t="n">
        <f aca="true">INDIRECT($A30&amp;"!$BP$67")</f>
        <v>0</v>
      </c>
      <c r="EI30" s="564" t="n">
        <f aca="true">INDIRECT($A30&amp;"!$BW$67")</f>
        <v>0</v>
      </c>
      <c r="EJ30" s="564" t="n">
        <f aca="true">INDIRECT($A30&amp;"!$BP$68")</f>
        <v>0</v>
      </c>
      <c r="EK30" s="564" t="n">
        <f aca="true">INDIRECT($A30&amp;"!$BW$68")</f>
        <v>0</v>
      </c>
      <c r="EL30" s="564" t="n">
        <f aca="true">INDIRECT($A30&amp;"!$BP$69")</f>
        <v>0</v>
      </c>
      <c r="EM30" s="564" t="n">
        <f aca="true">INDIRECT($A30&amp;"!$BW$69")</f>
        <v>0</v>
      </c>
      <c r="EN30" s="564" t="n">
        <f aca="true">INDIRECT($A30&amp;"!$BP$70")</f>
        <v>0</v>
      </c>
      <c r="EO30" s="564" t="n">
        <f aca="true">INDIRECT($A30&amp;"!$BW$70")</f>
        <v>0</v>
      </c>
      <c r="EP30" s="564" t="str">
        <f aca="true">INDIRECT($A30&amp;"!$BX$66")</f>
        <v>重欠</v>
      </c>
      <c r="EQ30" s="564" t="n">
        <f aca="true">INDIRECT($A30&amp;"!$CF$66")</f>
        <v>19</v>
      </c>
      <c r="ER30" s="564" t="n">
        <f aca="true">INDIRECT($A30&amp;"!$BX$67")</f>
        <v>0</v>
      </c>
      <c r="ES30" s="564" t="n">
        <f aca="true">INDIRECT($A30&amp;"!$CF$67")</f>
        <v>0</v>
      </c>
      <c r="ET30" s="564" t="n">
        <f aca="true">INDIRECT($A30&amp;"!$BX$68")</f>
        <v>0</v>
      </c>
      <c r="EU30" s="564" t="n">
        <f aca="true">INDIRECT($A30&amp;"!$CF$68")</f>
        <v>0</v>
      </c>
      <c r="EV30" s="564" t="n">
        <f aca="true">INDIRECT($A30&amp;"!$BX$69")</f>
        <v>0</v>
      </c>
      <c r="EW30" s="564" t="n">
        <f aca="true">INDIRECT($A30&amp;"!$CF$69")</f>
        <v>0</v>
      </c>
      <c r="EX30" s="564" t="n">
        <f aca="true">INDIRECT($A30&amp;"!$BX$70")</f>
        <v>0</v>
      </c>
      <c r="EY30" s="564" t="n">
        <f aca="true">INDIRECT($A30&amp;"!$CF$70")</f>
        <v>0</v>
      </c>
      <c r="EZ30" s="564" t="n">
        <f aca="true">INDIRECT($A30&amp;"!$CG$66")</f>
        <v>0</v>
      </c>
      <c r="FA30" s="564" t="n">
        <f aca="true">INDIRECT($A30&amp;"!$CN$66")</f>
        <v>0</v>
      </c>
      <c r="FB30" s="564" t="n">
        <f aca="true">INDIRECT($A30&amp;"!$CG$67")</f>
        <v>0</v>
      </c>
      <c r="FC30" s="564" t="n">
        <f aca="true">INDIRECT($A30&amp;"!$CN$67")</f>
        <v>0</v>
      </c>
      <c r="FD30" s="564" t="n">
        <f aca="true">INDIRECT($A30&amp;"!$CG$68")</f>
        <v>0</v>
      </c>
      <c r="FE30" s="564" t="n">
        <f aca="true">INDIRECT($A30&amp;"!$CN$68")</f>
        <v>0</v>
      </c>
      <c r="FF30" s="564" t="n">
        <f aca="true">INDIRECT($A30&amp;"!$CG$69")</f>
        <v>0</v>
      </c>
      <c r="FG30" s="564" t="n">
        <f aca="true">INDIRECT($A30&amp;"!$CN$69")</f>
        <v>0</v>
      </c>
      <c r="FH30" s="564" t="n">
        <f aca="true">INDIRECT($A30&amp;"!$CG$70")</f>
        <v>0</v>
      </c>
      <c r="FI30" s="564" t="n">
        <f aca="true">INDIRECT($A30&amp;"!$CN$70")</f>
        <v>0</v>
      </c>
      <c r="FJ30" s="550" t="n">
        <f aca="true">INDIRECT($A30&amp;"!$B$58")</f>
        <v>19</v>
      </c>
      <c r="FK30" s="548" t="n">
        <f aca="true">INDIRECT($A30&amp;"!$F$58")</f>
        <v>270</v>
      </c>
      <c r="FL30" s="550" t="n">
        <f aca="true">INDIRECT($A30&amp;"!$J$58")</f>
        <v>7.03703703703704</v>
      </c>
      <c r="FM30" s="564" t="str">
        <f aca="true">INDIRECT($A30&amp;"!$N$59")</f>
        <v>枠替</v>
      </c>
      <c r="FN30" s="564" t="n">
        <f aca="true">INDIRECT($A30&amp;"!$U$59")</f>
        <v>8</v>
      </c>
      <c r="FO30" s="564" t="str">
        <f aca="true">INDIRECT($A30&amp;"!$N$60")</f>
        <v>セリ傷</v>
      </c>
      <c r="FP30" s="564" t="n">
        <f aca="true">INDIRECT($A30&amp;"!$U$60")</f>
        <v>4</v>
      </c>
      <c r="FQ30" s="564" t="str">
        <f aca="true">INDIRECT($A30&amp;"!$N$61")</f>
        <v>不揃い</v>
      </c>
      <c r="FR30" s="564" t="n">
        <f aca="true">INDIRECT($A30&amp;"!$U$61")</f>
        <v>2</v>
      </c>
      <c r="FS30" s="564" t="str">
        <f aca="true">INDIRECT($A30&amp;"!$N$62")</f>
        <v>カウンタ不良</v>
      </c>
      <c r="FT30" s="564" t="n">
        <f aca="true">INDIRECT($A30&amp;"!$U$62")</f>
        <v>1</v>
      </c>
      <c r="FU30" s="564" t="n">
        <f aca="true">INDIRECT($A30&amp;"!$N$63")</f>
        <v>0</v>
      </c>
      <c r="FV30" s="564" t="n">
        <f aca="true">INDIRECT($A30&amp;"!$U$63")</f>
        <v>0</v>
      </c>
      <c r="FW30" s="564" t="e">
        <f aca="true">INDIRECT($A30&amp;"!$V$59 ")</f>
        <v>#REF!</v>
      </c>
      <c r="FX30" s="564" t="n">
        <f aca="true">INDIRECT($A30&amp;"!$AC$59")</f>
        <v>0</v>
      </c>
      <c r="FY30" s="564" t="e">
        <f aca="true">INDIRECT($A30&amp;"!$V$60 ")</f>
        <v>#REF!</v>
      </c>
      <c r="FZ30" s="564" t="n">
        <f aca="true">INDIRECT($A30&amp;"!$AC$60")</f>
        <v>0</v>
      </c>
      <c r="GA30" s="564" t="e">
        <f aca="true">INDIRECT($A30&amp;"!$V$61 ")</f>
        <v>#REF!</v>
      </c>
      <c r="GB30" s="564" t="n">
        <f aca="true">INDIRECT($A30&amp;"!$AC$61")</f>
        <v>0</v>
      </c>
      <c r="GC30" s="564" t="e">
        <f aca="true">INDIRECT($A30&amp;"!$V$62 ")</f>
        <v>#REF!</v>
      </c>
      <c r="GD30" s="564" t="n">
        <f aca="true">INDIRECT($A30&amp;"!$AC$62")</f>
        <v>0</v>
      </c>
      <c r="GE30" s="564" t="n">
        <f aca="true">INDIRECT($A30&amp;"!$V$63")</f>
        <v>0</v>
      </c>
      <c r="GF30" s="564" t="n">
        <f aca="true">INDIRECT($A30&amp;"!$AC$63")</f>
        <v>0</v>
      </c>
      <c r="GG30" s="564" t="str">
        <f aca="true">INDIRECT($A30&amp;"!$AD$59")</f>
        <v>伸び</v>
      </c>
      <c r="GH30" s="564" t="n">
        <f aca="true">INDIRECT($A30&amp;"!$AL$59")</f>
        <v>3</v>
      </c>
      <c r="GI30" s="564" t="str">
        <f aca="true">INDIRECT($A30&amp;"!$AD$60")</f>
        <v>ストリーク</v>
      </c>
      <c r="GJ30" s="564" t="n">
        <f aca="true">INDIRECT($A30&amp;"!$AL$60")</f>
        <v>1</v>
      </c>
      <c r="GK30" s="564" t="n">
        <f aca="true">INDIRECT($A30&amp;"!$AD$61")</f>
        <v>0</v>
      </c>
      <c r="GL30" s="564" t="n">
        <f aca="true">INDIRECT($A30&amp;"!$AL$61")</f>
        <v>0</v>
      </c>
      <c r="GM30" s="564" t="n">
        <f aca="true">INDIRECT($A30&amp;"!$AD$62")</f>
        <v>0</v>
      </c>
      <c r="GN30" s="564" t="n">
        <f aca="true">INDIRECT($A30&amp;"!$AL$62")</f>
        <v>0</v>
      </c>
      <c r="GO30" s="564" t="n">
        <f aca="true">INDIRECT($A30&amp;"!$AD$63")</f>
        <v>0</v>
      </c>
      <c r="GP30" s="564" t="n">
        <f aca="true">INDIRECT($A30&amp;"!$AL$63")</f>
        <v>0</v>
      </c>
      <c r="GQ30" s="564" t="n">
        <f aca="true">INDIRECT($A30&amp;"!$AM$59")</f>
        <v>0</v>
      </c>
      <c r="GR30" s="564" t="n">
        <f aca="true">INDIRECT($A30&amp;"!$AT$59")</f>
        <v>0</v>
      </c>
      <c r="GS30" s="564" t="n">
        <f aca="true">INDIRECT($A30&amp;"!$AM$60")</f>
        <v>0</v>
      </c>
      <c r="GT30" s="564" t="n">
        <f aca="true">INDIRECT($A30&amp;"!$AT$60")</f>
        <v>0</v>
      </c>
      <c r="GU30" s="564" t="n">
        <f aca="true">INDIRECT($A30&amp;"!$AM$61")</f>
        <v>0</v>
      </c>
      <c r="GV30" s="564" t="n">
        <f aca="true">INDIRECT($A30&amp;"!$AT$61")</f>
        <v>0</v>
      </c>
      <c r="GW30" s="564" t="n">
        <f aca="true">INDIRECT($A30&amp;"!$AM$62")</f>
        <v>0</v>
      </c>
      <c r="GX30" s="564" t="n">
        <f aca="true">INDIRECT($A30&amp;"!$AT$62")</f>
        <v>0</v>
      </c>
      <c r="GY30" s="564" t="str">
        <f aca="true">INDIRECT($A30&amp;"!$AM$63")</f>
        <v>ウエットストリーク</v>
      </c>
      <c r="GZ30" s="564" t="n">
        <f aca="true">INDIRECT($A30&amp;"!$AT$63")</f>
        <v>0</v>
      </c>
      <c r="HA30" s="564"/>
      <c r="HB30" s="564" t="str">
        <f aca="true">INDIRECT($A30&amp;"!$AF$5")</f>
        <v>P</v>
      </c>
      <c r="HC30" s="564" t="n">
        <f aca="true">INDIRECT($A30&amp;"!$AJ$5")</f>
        <v>17</v>
      </c>
      <c r="HD30" s="564" t="str">
        <f aca="true">INDIRECT($A30&amp;"!$AF$6")</f>
        <v>汚れ</v>
      </c>
      <c r="HE30" s="564" t="n">
        <f aca="true">INDIRECT($A30&amp;"!$AJ$6")</f>
        <v>12</v>
      </c>
      <c r="HF30" s="564" t="str">
        <f aca="true">INDIRECT($A30&amp;"!$AF$7")</f>
        <v>紙切れ</v>
      </c>
      <c r="HG30" s="564" t="n">
        <f aca="true">INDIRECT($A30&amp;"!$AJ$7")</f>
        <v>6</v>
      </c>
      <c r="HH30" s="564" t="str">
        <f aca="true">INDIRECT($A30&amp;"!$AF$8")</f>
        <v>虫、黒スジ、透過、ナワ</v>
      </c>
      <c r="HI30" s="564" t="n">
        <f aca="true">INDIRECT($A30&amp;"!$AJ$8")</f>
        <v>14</v>
      </c>
      <c r="HJ30" s="564" t="str">
        <f aca="true">INDIRECT($A30&amp;"!$AF$10")</f>
        <v>テストロール</v>
      </c>
      <c r="HK30" s="564" t="n">
        <f aca="true">INDIRECT($A30&amp;"!$AJ$10")</f>
        <v>10</v>
      </c>
      <c r="HL30" s="564" t="n">
        <f aca="true">INDIRECT($A30&amp;"!$AF$11")</f>
        <v>0</v>
      </c>
      <c r="HM30" s="564" t="n">
        <f aca="true">INDIRECT($A30&amp;"!$AJ$11")</f>
        <v>0</v>
      </c>
      <c r="HN30" s="564" t="n">
        <f aca="true">INDIRECT($A30&amp;"!$AF$12")</f>
        <v>0</v>
      </c>
      <c r="HO30" s="564" t="n">
        <f aca="true">INDIRECT($A30&amp;"!$AJ$12")</f>
        <v>0</v>
      </c>
      <c r="HP30" s="564" t="n">
        <f aca="true">INDIRECT($A30&amp;"!$AF$13")</f>
        <v>0</v>
      </c>
      <c r="HQ30" s="564" t="n">
        <f aca="true">INDIRECT($A30&amp;"!$AJ$13")</f>
        <v>0</v>
      </c>
      <c r="HR30" s="564"/>
      <c r="HS30" s="564" t="n">
        <f aca="true">INDIRECT($A30&amp;"!$CO$60")</f>
        <v>0</v>
      </c>
      <c r="HT30" s="207" t="n">
        <f aca="true">INDIRECT($A30&amp;"!$CO$62")</f>
        <v>0</v>
      </c>
      <c r="HU30" s="207" t="n">
        <f aca="true">INDIRECT($A30&amp;"!$CY$60")</f>
        <v>1</v>
      </c>
      <c r="HV30" s="207" t="n">
        <f aca="true">INDIRECT($A30&amp;"!$CY$62")</f>
        <v>0</v>
      </c>
      <c r="HX30" s="565" t="n">
        <f aca="true">INDIRECT($A30&amp;"!$P$14")</f>
        <v>42298</v>
      </c>
      <c r="HY30" s="566" t="n">
        <f aca="true">INDIRECT($A30&amp;"!$AF$14")</f>
        <v>0</v>
      </c>
      <c r="HZ30" s="550" t="n">
        <f aca="true">INDIRECT($A30&amp;"!$AL$16")</f>
        <v>262.6</v>
      </c>
      <c r="IA30" s="564" t="n">
        <f aca="false">IA29+HZ30</f>
        <v>5842.2</v>
      </c>
      <c r="IB30" s="550" t="n">
        <f aca="true">INDIRECT($A30&amp;"!$AL$18")</f>
        <v>2.70299999999998</v>
      </c>
      <c r="IC30" s="207" t="n">
        <f aca="false">IC29+IB30</f>
        <v>3813.761</v>
      </c>
      <c r="ID30" s="434" t="n">
        <f aca="false">AL30</f>
        <v>105.339</v>
      </c>
      <c r="IE30" s="567"/>
      <c r="IF30" s="568" t="n">
        <f aca="true">INDIRECT($A30&amp;"!$BF$36")</f>
        <v>29</v>
      </c>
      <c r="IG30" s="268" t="n">
        <f aca="true">INDIRECT($A30&amp;"!$BN$40")</f>
        <v>85</v>
      </c>
      <c r="IH30" s="568" t="n">
        <f aca="true">INDIRECT($A30&amp;"!$BF$42")</f>
        <v>29</v>
      </c>
      <c r="II30" s="268" t="n">
        <f aca="true">INDIRECT($A30&amp;"!$BV$40")</f>
        <v>80</v>
      </c>
      <c r="IJ30" s="568" t="n">
        <f aca="true">INDIRECT($A30&amp;"!$BF$45")</f>
        <v>0</v>
      </c>
      <c r="IK30" s="268" t="n">
        <f aca="true">INDIRECT($A30&amp;"!$CD$40")</f>
        <v>80</v>
      </c>
      <c r="IL30" s="567"/>
      <c r="IM30" s="207" t="n">
        <f aca="true">INDIRECT($A30&amp;"!$CK$50")</f>
        <v>17</v>
      </c>
      <c r="IN30" s="556" t="n">
        <v>0</v>
      </c>
      <c r="IO30" s="556" t="n">
        <v>0</v>
      </c>
      <c r="IP30" s="569" t="n">
        <f aca="true">INDIRECT($A30&amp;"!$CF$29")</f>
        <v>52.119</v>
      </c>
      <c r="IQ30" s="564" t="n">
        <f aca="false">IQ29+IP30</f>
        <v>332.222</v>
      </c>
      <c r="IR30" s="569" t="n">
        <f aca="true">INDIRECT($A30&amp;"!$CF$31")</f>
        <v>0</v>
      </c>
      <c r="IS30" s="207" t="n">
        <f aca="false">IS29+IR30</f>
        <v>78.914</v>
      </c>
      <c r="IT30" s="564" t="n">
        <f aca="true">INDIRECT($A30&amp;"!$W$49")</f>
        <v>0</v>
      </c>
      <c r="IU30" s="564" t="n">
        <f aca="false">IU29+IT30</f>
        <v>0</v>
      </c>
      <c r="IV30" s="207" t="n">
        <f aca="true">INDIRECT($A30&amp;"!$W$50")</f>
        <v>0</v>
      </c>
      <c r="IW30" s="207" t="n">
        <f aca="false">IW29+IV30</f>
        <v>0</v>
      </c>
    </row>
    <row r="31" customFormat="false" ht="18.75" hidden="false" customHeight="false" outlineLevel="0" collapsed="false">
      <c r="A31" s="546" t="s">
        <v>1375</v>
      </c>
      <c r="B31" s="207" t="n">
        <v>25</v>
      </c>
      <c r="C31" s="570" t="n">
        <f aca="true">INDIRECT($A31&amp;"!$D$4")</f>
        <v>193.41</v>
      </c>
      <c r="D31" s="207" t="n">
        <f aca="false">C31+D30</f>
        <v>4882.736</v>
      </c>
      <c r="E31" s="434" t="n">
        <f aca="true">INDIRECT($A31&amp;"!$D$9")</f>
        <v>199.113</v>
      </c>
      <c r="F31" s="207" t="n">
        <f aca="false">E31+F30</f>
        <v>5165.748</v>
      </c>
      <c r="G31" s="507" t="n">
        <f aca="false">C31+E31</f>
        <v>392.523</v>
      </c>
      <c r="H31" s="551" t="n">
        <f aca="true">INDIRECT($A31&amp;"!$K$13")</f>
        <v>6</v>
      </c>
      <c r="I31" s="508" t="n">
        <f aca="false">H31*19</f>
        <v>114</v>
      </c>
      <c r="J31" s="552" t="n">
        <f aca="true">INDIRECT($A31&amp;"!$F$23")</f>
        <v>46.7</v>
      </c>
      <c r="K31" s="207" t="n">
        <f aca="false">J31+K30</f>
        <v>1187.5</v>
      </c>
      <c r="L31" s="552" t="n">
        <f aca="true">INDIRECT($A31&amp;"!$F$29")</f>
        <v>86.2</v>
      </c>
      <c r="M31" s="207" t="n">
        <f aca="false">L31+M30</f>
        <v>1735.1</v>
      </c>
      <c r="N31" s="552" t="n">
        <f aca="true">INDIRECT($A31&amp;"!$F$35")</f>
        <v>10</v>
      </c>
      <c r="O31" s="207" t="n">
        <f aca="false">N31+O30</f>
        <v>938.7</v>
      </c>
      <c r="P31" s="507" t="n">
        <f aca="false">J31+L31+N31</f>
        <v>142.9</v>
      </c>
      <c r="Q31" s="507" t="n">
        <f aca="true">INDIRECT($A31&amp;"!$L$24")</f>
        <v>0</v>
      </c>
      <c r="R31" s="507" t="n">
        <f aca="true">INDIRECT($A31&amp;"!$L$30")</f>
        <v>35</v>
      </c>
      <c r="S31" s="507" t="n">
        <f aca="true">INDIRECT($A31&amp;"!$L$36")</f>
        <v>0</v>
      </c>
      <c r="T31" s="507" t="n">
        <f aca="false">Q31+R31</f>
        <v>35</v>
      </c>
      <c r="U31" s="508" t="n">
        <f aca="false">T31*1.3</f>
        <v>45.5</v>
      </c>
      <c r="V31" s="207" t="n">
        <f aca="true">INDIRECT($A31&amp;"!$U$49")</f>
        <v>2307</v>
      </c>
      <c r="W31" s="207" t="n">
        <f aca="false">V31+W30</f>
        <v>86592</v>
      </c>
      <c r="X31" s="207" t="n">
        <f aca="true">INDIRECT($A31&amp;"!$U$50")</f>
        <v>4137</v>
      </c>
      <c r="Y31" s="207" t="n">
        <f aca="false">X31+Y30</f>
        <v>93172</v>
      </c>
      <c r="Z31" s="507" t="n">
        <f aca="false">V31+X31</f>
        <v>6444</v>
      </c>
      <c r="AA31" s="553" t="n">
        <f aca="true">INDIRECT($A31&amp;"!$U$43")</f>
        <v>80</v>
      </c>
      <c r="AB31" s="498" t="n">
        <f aca="true">INDIRECT($A31&amp;"!$V$49")</f>
        <v>0</v>
      </c>
      <c r="AC31" s="554" t="n">
        <f aca="true">INDIRECT($A31&amp;"!$AX$22")</f>
        <v>51.373</v>
      </c>
      <c r="AD31" s="207" t="n">
        <f aca="false">AD30+AC31</f>
        <v>462.509</v>
      </c>
      <c r="AG31" s="507"/>
      <c r="AH31" s="551" t="n">
        <f aca="true">INDIRECT($A31&amp;"!$BE$26")</f>
        <v>2</v>
      </c>
      <c r="AI31" s="507"/>
      <c r="AJ31" s="507"/>
      <c r="AK31" s="508" t="n">
        <f aca="false">AH31*9</f>
        <v>18</v>
      </c>
      <c r="AL31" s="434" t="n">
        <f aca="true">INDIRECT($A31&amp;"!$AZ$35")</f>
        <v>89.6</v>
      </c>
      <c r="AM31" s="207" t="n">
        <f aca="false">AL31+AM30</f>
        <v>1762.747</v>
      </c>
      <c r="AN31" s="434" t="n">
        <f aca="true">INDIRECT($A31&amp;"!$AZ$41")</f>
        <v>0</v>
      </c>
      <c r="AO31" s="207" t="n">
        <f aca="false">AN31+AO30</f>
        <v>0</v>
      </c>
      <c r="AP31" s="507" t="n">
        <f aca="false">AL31+AN31</f>
        <v>89.6</v>
      </c>
      <c r="AQ31" s="507" t="n">
        <f aca="true">INDIRECT($A31&amp;"!$BF$36")</f>
        <v>31</v>
      </c>
      <c r="AR31" s="508" t="n">
        <f aca="false">AQ31*7</f>
        <v>217</v>
      </c>
      <c r="AS31" s="555" t="n">
        <f aca="true">INDIRECT($A31&amp;"!$AV$54")</f>
        <v>4228</v>
      </c>
      <c r="AT31" s="555" t="n">
        <f aca="false">AT30+AS31</f>
        <v>56609</v>
      </c>
      <c r="AU31" s="555" t="n">
        <f aca="true">INDIRECT($A31&amp;"!$BO$52")</f>
        <v>136</v>
      </c>
      <c r="AV31" s="555" t="n">
        <f aca="true">INDIRECT($A31&amp;"!$BS$52")</f>
        <v>13</v>
      </c>
      <c r="AW31" s="555" t="n">
        <f aca="true">INDIRECT($A31&amp;"!$BV$52")</f>
        <v>2</v>
      </c>
      <c r="AX31" s="555" t="n">
        <f aca="true">INDIRECT($A31&amp;"!$BY$52")</f>
        <v>1</v>
      </c>
      <c r="AY31" s="556" t="n">
        <f aca="true">INDIRECT($A31&amp;"!$CB$52")</f>
        <v>0.159722222222222</v>
      </c>
      <c r="AZ31" s="556" t="n">
        <f aca="true">INDIRECT($A31&amp;"!$CE$52")</f>
        <v>0</v>
      </c>
      <c r="BA31" s="504" t="n">
        <f aca="true">INDIRECT($A31&amp;"!$AV$57")</f>
        <v>795</v>
      </c>
      <c r="BB31" s="504" t="n">
        <f aca="false">BB30+BA31</f>
        <v>13105</v>
      </c>
      <c r="BC31" s="555" t="n">
        <f aca="true">INDIRECT($A31&amp;"!$BS$55")</f>
        <v>1</v>
      </c>
      <c r="BD31" s="555" t="n">
        <f aca="true">INDIRECT($A31&amp;"!$BV$55")</f>
        <v>2</v>
      </c>
      <c r="BE31" s="555" t="n">
        <f aca="true">INDIRECT($A31&amp;"!$BY$55")</f>
        <v>1</v>
      </c>
      <c r="BF31" s="556" t="n">
        <f aca="true">INDIRECT($A31&amp;"!$CB$55")</f>
        <v>0.0486111111111111</v>
      </c>
      <c r="BG31" s="556" t="n">
        <f aca="true">INDIRECT($A31&amp;"!$CE$55")</f>
        <v>0.0833333333333333</v>
      </c>
      <c r="BH31" s="504"/>
      <c r="BI31" s="504"/>
      <c r="BJ31" s="504"/>
      <c r="BK31" s="504"/>
      <c r="BL31" s="504"/>
      <c r="BM31" s="504"/>
      <c r="BN31" s="504"/>
      <c r="BO31" s="504"/>
      <c r="BP31" s="504"/>
      <c r="BQ31" s="504"/>
      <c r="BR31" s="507" t="n">
        <f aca="false">AS31+BA31</f>
        <v>5023</v>
      </c>
      <c r="BS31" s="434" t="n">
        <f aca="true">INDIRECT($A31&amp;"!$BD$17")</f>
        <v>81</v>
      </c>
      <c r="BT31" s="207" t="n">
        <f aca="false">BS31+BT30</f>
        <v>596</v>
      </c>
      <c r="BU31" s="557" t="n">
        <f aca="true">INDIRECT($A31&amp;"!$BD$8")</f>
        <v>548</v>
      </c>
      <c r="BV31" s="207" t="n">
        <f aca="false">BU31+BV30</f>
        <v>10334</v>
      </c>
      <c r="BW31" s="515" t="e">
        <f aca="true">INDIRECT($A31&amp;"!$BD$1１")</f>
        <v>#REF!</v>
      </c>
      <c r="BX31" s="207" t="e">
        <f aca="false">BW31+BX30</f>
        <v>#REF!</v>
      </c>
      <c r="BY31" s="514" t="e">
        <f aca="true">INDIRECT($A31&amp;"!$BD$1４")</f>
        <v>#REF!</v>
      </c>
      <c r="BZ31" s="498" t="e">
        <f aca="false">BY31+BZ30</f>
        <v>#REF!</v>
      </c>
      <c r="CA31" s="553" t="n">
        <f aca="true">INDIRECT($A31&amp;"!$BN$72")</f>
        <v>222</v>
      </c>
      <c r="CB31" s="558" t="n">
        <f aca="true">INDIRECT($A31&amp;"!$AV$65")</f>
        <v>31</v>
      </c>
      <c r="CC31" s="551" t="n">
        <f aca="true">INDIRECT($A31&amp;"!$AZ$65")</f>
        <v>196</v>
      </c>
      <c r="CD31" s="558" t="n">
        <f aca="true">INDIRECT($A31&amp;"!$BD$65")</f>
        <v>15.8163265306123</v>
      </c>
      <c r="CE31" s="558" t="n">
        <f aca="true">INDIRECT($A31&amp;"!$B$58")</f>
        <v>4</v>
      </c>
      <c r="CF31" s="551" t="n">
        <f aca="true">INDIRECT($A31&amp;"!$F$58")</f>
        <v>209</v>
      </c>
      <c r="CG31" s="558" t="n">
        <f aca="true">INDIRECT($A31&amp;"!$J$58")</f>
        <v>1.91387559808612</v>
      </c>
      <c r="CH31" s="507" t="n">
        <f aca="true">INDIRECT($A31&amp;"!$T$65")</f>
        <v>169</v>
      </c>
      <c r="CI31" s="507" t="n">
        <f aca="false">CA31+CH31</f>
        <v>391</v>
      </c>
      <c r="CJ31" s="559" t="n">
        <f aca="true">INDIRECT($A31&amp;"!$BA$72")</f>
        <v>0</v>
      </c>
      <c r="CK31" s="207" t="n">
        <f aca="false">CJ31+CK30</f>
        <v>7</v>
      </c>
      <c r="CL31" s="207" t="n">
        <f aca="true">INDIRECT($A31&amp;"!$G$65")</f>
        <v>6</v>
      </c>
      <c r="CM31" s="207" t="n">
        <f aca="false">CL31+CM30</f>
        <v>146</v>
      </c>
      <c r="CN31" s="559" t="n">
        <f aca="true">INDIRECT($A31&amp;"!$BA$73")</f>
        <v>0</v>
      </c>
      <c r="CO31" s="207" t="n">
        <f aca="false">CN31+CO30</f>
        <v>0</v>
      </c>
      <c r="CP31" s="207" t="n">
        <f aca="true">INDIRECT($A31&amp;"!$G$67")</f>
        <v>0</v>
      </c>
      <c r="CQ31" s="498" t="n">
        <f aca="false">CP31+CQ30</f>
        <v>0</v>
      </c>
      <c r="CR31" s="560" t="n">
        <f aca="true">IF(ISNUMBER(INDIRECT($A31&amp;"!$T$41")),(INDIRECT($A31&amp;"!$T$41"))," ")</f>
        <v>18600</v>
      </c>
      <c r="CS31" s="560" t="n">
        <f aca="true">IF(ISNUMBER(INDIRECT($A31&amp;"!$BA$27")),(INDIRECT($A31&amp;"!$BA$27"))," ")</f>
        <v>3615</v>
      </c>
      <c r="CT31" s="516" t="str">
        <f aca="true">IF(ISNUMBER(INDIRECT($A31&amp;"!$BＱ$27")),(INDIRECT($A31&amp;"!$BＱ$27"))," ")</f>
        <v> </v>
      </c>
      <c r="CU31" s="561" t="n">
        <f aca="true">IF(ISNUMBER(INDIRECT($A31&amp;"!$P$14")),(INDIRECT($A31&amp;"!$P$14"))," ")</f>
        <v>30496</v>
      </c>
      <c r="CV31" s="562" t="n">
        <f aca="true">IF(ISNUMBER(INDIRECT($A31&amp;"!$AF$14")),(INDIRECT($A31&amp;"!$AF$14"))," ")</f>
        <v>0</v>
      </c>
      <c r="CW31" s="560" t="n">
        <f aca="true">IF(ISNUMBER(INDIRECT($A31&amp;"!$BK$47")),(INDIRECT($A31&amp;"!$BK$47"))," ")</f>
        <v>665</v>
      </c>
      <c r="CX31" s="560" t="n">
        <f aca="true">IF(ISNUMBER(INDIRECT($A31&amp;"!$BX$47")),(INDIRECT($A31&amp;"!$BX$47"))," ")</f>
        <v>0</v>
      </c>
      <c r="CY31" s="562" t="n">
        <f aca="true">IF(ISNUMBER(INDIRECT($A31&amp;"!$CL$47")),(INDIRECT($A31&amp;"!$CL$47"))," ")</f>
        <v>0</v>
      </c>
      <c r="CZ31" s="560" t="n">
        <f aca="true">IF(ISNUMBER(INDIRECT($A31&amp;"!$AD$41")),(INDIRECT($A31&amp;"!$AD$41"))," ")</f>
        <v>0</v>
      </c>
      <c r="DA31" s="516" t="n">
        <f aca="true">IF(ISNUMBER(INDIRECT($A31&amp;"!$AN$43")),(INDIRECT($A31&amp;"!$AN$43"))," ")</f>
        <v>0</v>
      </c>
      <c r="DB31" s="516" t="str">
        <f aca="true">IF(ISNUMBER(INDIRECT($A31&amp;"!$BW$74")),(INDIRECT($A31&amp;"!$BW$74"))," ")</f>
        <v> </v>
      </c>
      <c r="DC31" s="516" t="str">
        <f aca="false">IF(ISNUMBER(DB31),DB31*700," ")</f>
        <v> </v>
      </c>
      <c r="DD31" s="560" t="n">
        <f aca="true">IF(ISNUMBER(INDIRECT($A31&amp;"!$BS$72")),(INDIRECT($A31&amp;"!$BS$72"))," ")</f>
        <v>6</v>
      </c>
      <c r="DE31" s="516" t="n">
        <f aca="false">IF(ISNUMBER(DD31),DD31*$DE$2," ")</f>
        <v>3600</v>
      </c>
      <c r="DF31" s="563" t="n">
        <f aca="true">IF(ISNUMBER(INDIRECT($A31&amp;"!$Y$65")),(INDIRECT($A31&amp;"!$Y$65"))," ")</f>
        <v>9</v>
      </c>
      <c r="DG31" s="516" t="n">
        <f aca="false">IF(ISNUMBER(DF31),DF31*DG$2," ")</f>
        <v>5400</v>
      </c>
      <c r="DH31" s="516" t="str">
        <f aca="true">IF(ISNUMBER(INDIRECT($A31&amp;"!$AC$65")),(INDIRECT($A31&amp;"!$AC$68"))," ")</f>
        <v> </v>
      </c>
      <c r="DI31" s="516" t="str">
        <f aca="false">IF(ISNUMBER(DH31),DH31*500," ")</f>
        <v> </v>
      </c>
      <c r="DJ31" s="516" t="n">
        <f aca="false">SUM(DG31,DI31)</f>
        <v>5400</v>
      </c>
      <c r="DK31" s="516" t="n">
        <f aca="true">IF(ISNUMBER(INDIRECT($A31&amp;"!$BR$17")),(INDIRECT($A31&amp;"!$BR$17"))," ")</f>
        <v>0</v>
      </c>
      <c r="DL31" s="516" t="n">
        <f aca="true">IF(ISNUMBER(INDIRECT($A31&amp;"!$BR$8")),(INDIRECT($A31&amp;"!$BR$8"))," ")</f>
        <v>0</v>
      </c>
      <c r="DM31" s="516" t="n">
        <f aca="true">IF(ISNUMBER(INDIRECT($A31&amp;"!$BR$11")),(INDIRECT($A31&amp;"!$BR$11"))," ")</f>
        <v>0</v>
      </c>
      <c r="DN31" s="516" t="n">
        <f aca="true">IF(ISNUMBER(INDIRECT($A31&amp;"!$BR$14")),(INDIRECT($A31&amp;"!$BR$14"))," ")</f>
        <v>0</v>
      </c>
      <c r="DO31" s="516" t="n">
        <f aca="false">SUM(CS31:DA31)+SUM(DC31,DE31,DG31,DI31)+SUM(DK31:DN31)+BQ31</f>
        <v>43776</v>
      </c>
      <c r="DP31" s="516" t="e">
        <f aca="false">CV31+CY31+CT31</f>
        <v>#VALUE!</v>
      </c>
      <c r="DQ31" s="516" t="e">
        <f aca="false">DO31-DP31</f>
        <v>#VALUE!</v>
      </c>
      <c r="DS31" s="550" t="n">
        <f aca="true">INDIRECT($A31&amp;"!$AV$65")</f>
        <v>31</v>
      </c>
      <c r="DT31" s="548" t="n">
        <f aca="true">INDIRECT($A31&amp;"!$AZ$65")</f>
        <v>196</v>
      </c>
      <c r="DU31" s="550" t="n">
        <f aca="true">INDIRECT($A31&amp;"!$BD$65")</f>
        <v>15.8163265306123</v>
      </c>
      <c r="DV31" s="564" t="n">
        <f aca="true">INDIRECT($A31&amp;"!$BH$66")</f>
        <v>0</v>
      </c>
      <c r="DW31" s="564" t="n">
        <f aca="true">INDIRECT($A31&amp;"!$BO$66")</f>
        <v>0</v>
      </c>
      <c r="DX31" s="564" t="n">
        <f aca="true">INDIRECT($A31&amp;"!$BH$67")</f>
        <v>0</v>
      </c>
      <c r="DY31" s="564" t="n">
        <f aca="true">INDIRECT($A31&amp;"!$BO$67")</f>
        <v>0</v>
      </c>
      <c r="DZ31" s="564" t="n">
        <f aca="true">INDIRECT($A31&amp;"!$BH$68")</f>
        <v>0</v>
      </c>
      <c r="EA31" s="564" t="n">
        <f aca="true">INDIRECT($A31&amp;"!$BO$68")</f>
        <v>0</v>
      </c>
      <c r="EB31" s="564" t="n">
        <f aca="true">INDIRECT($A31&amp;"!$BH$69")</f>
        <v>0</v>
      </c>
      <c r="EC31" s="564" t="n">
        <f aca="true">INDIRECT($A31&amp;"!$BO$69")</f>
        <v>0</v>
      </c>
      <c r="ED31" s="564" t="n">
        <f aca="true">INDIRECT($A31&amp;"!$BH$70")</f>
        <v>0</v>
      </c>
      <c r="EE31" s="564" t="n">
        <f aca="true">INDIRECT($A31&amp;"!$BO$70")</f>
        <v>0</v>
      </c>
      <c r="EF31" s="564" t="n">
        <f aca="true">INDIRECT($A31&amp;"!$BP$66")</f>
        <v>0</v>
      </c>
      <c r="EG31" s="564" t="n">
        <f aca="true">INDIRECT($A31&amp;"!$BW$66")</f>
        <v>0</v>
      </c>
      <c r="EH31" s="564" t="n">
        <f aca="true">INDIRECT($A31&amp;"!$BP$67")</f>
        <v>0</v>
      </c>
      <c r="EI31" s="564" t="n">
        <f aca="true">INDIRECT($A31&amp;"!$BW$67")</f>
        <v>0</v>
      </c>
      <c r="EJ31" s="564" t="n">
        <f aca="true">INDIRECT($A31&amp;"!$BP$68")</f>
        <v>0</v>
      </c>
      <c r="EK31" s="564" t="n">
        <f aca="true">INDIRECT($A31&amp;"!$BW$68")</f>
        <v>0</v>
      </c>
      <c r="EL31" s="564" t="n">
        <f aca="true">INDIRECT($A31&amp;"!$BP$69")</f>
        <v>0</v>
      </c>
      <c r="EM31" s="564" t="n">
        <f aca="true">INDIRECT($A31&amp;"!$BW$69")</f>
        <v>0</v>
      </c>
      <c r="EN31" s="564" t="n">
        <f aca="true">INDIRECT($A31&amp;"!$BP$70")</f>
        <v>0</v>
      </c>
      <c r="EO31" s="564" t="n">
        <f aca="true">INDIRECT($A31&amp;"!$BW$70")</f>
        <v>0</v>
      </c>
      <c r="EP31" s="564" t="str">
        <f aca="true">INDIRECT($A31&amp;"!$BX$66")</f>
        <v>重欠</v>
      </c>
      <c r="EQ31" s="564" t="n">
        <f aca="true">INDIRECT($A31&amp;"!$CF$66")</f>
        <v>19</v>
      </c>
      <c r="ER31" s="564" t="str">
        <f aca="true">INDIRECT($A31&amp;"!$BX$67")</f>
        <v>シズク</v>
      </c>
      <c r="ES31" s="564" t="n">
        <f aca="true">INDIRECT($A31&amp;"!$CF$67")</f>
        <v>12</v>
      </c>
      <c r="ET31" s="564" t="n">
        <f aca="true">INDIRECT($A31&amp;"!$BX$68")</f>
        <v>0</v>
      </c>
      <c r="EU31" s="564" t="n">
        <f aca="true">INDIRECT($A31&amp;"!$CF$68")</f>
        <v>0</v>
      </c>
      <c r="EV31" s="564" t="n">
        <f aca="true">INDIRECT($A31&amp;"!$BX$69")</f>
        <v>0</v>
      </c>
      <c r="EW31" s="564" t="n">
        <f aca="true">INDIRECT($A31&amp;"!$CF$69")</f>
        <v>0</v>
      </c>
      <c r="EX31" s="564" t="n">
        <f aca="true">INDIRECT($A31&amp;"!$BX$70")</f>
        <v>0</v>
      </c>
      <c r="EY31" s="564" t="n">
        <f aca="true">INDIRECT($A31&amp;"!$CF$70")</f>
        <v>0</v>
      </c>
      <c r="EZ31" s="564" t="n">
        <f aca="true">INDIRECT($A31&amp;"!$CG$66")</f>
        <v>0</v>
      </c>
      <c r="FA31" s="564" t="n">
        <f aca="true">INDIRECT($A31&amp;"!$CN$66")</f>
        <v>0</v>
      </c>
      <c r="FB31" s="564" t="n">
        <f aca="true">INDIRECT($A31&amp;"!$CG$67")</f>
        <v>0</v>
      </c>
      <c r="FC31" s="564" t="n">
        <f aca="true">INDIRECT($A31&amp;"!$CN$67")</f>
        <v>0</v>
      </c>
      <c r="FD31" s="564" t="n">
        <f aca="true">INDIRECT($A31&amp;"!$CG$68")</f>
        <v>0</v>
      </c>
      <c r="FE31" s="564" t="n">
        <f aca="true">INDIRECT($A31&amp;"!$CN$68")</f>
        <v>0</v>
      </c>
      <c r="FF31" s="564" t="n">
        <f aca="true">INDIRECT($A31&amp;"!$CG$69")</f>
        <v>0</v>
      </c>
      <c r="FG31" s="564" t="n">
        <f aca="true">INDIRECT($A31&amp;"!$CN$69")</f>
        <v>0</v>
      </c>
      <c r="FH31" s="564" t="n">
        <f aca="true">INDIRECT($A31&amp;"!$CG$70")</f>
        <v>0</v>
      </c>
      <c r="FI31" s="564" t="n">
        <f aca="true">INDIRECT($A31&amp;"!$CN$70")</f>
        <v>0</v>
      </c>
      <c r="FJ31" s="550" t="n">
        <f aca="true">INDIRECT($A31&amp;"!$B$58")</f>
        <v>4</v>
      </c>
      <c r="FK31" s="548" t="n">
        <f aca="true">INDIRECT($A31&amp;"!$F$58")</f>
        <v>209</v>
      </c>
      <c r="FL31" s="550" t="n">
        <f aca="true">INDIRECT($A31&amp;"!$J$58")</f>
        <v>1.91387559808612</v>
      </c>
      <c r="FM31" s="564" t="str">
        <f aca="true">INDIRECT($A31&amp;"!$N$59")</f>
        <v>カウンタ不良</v>
      </c>
      <c r="FN31" s="564" t="n">
        <f aca="true">INDIRECT($A31&amp;"!$U$59")</f>
        <v>2</v>
      </c>
      <c r="FO31" s="564" t="str">
        <f aca="true">INDIRECT($A31&amp;"!$N$60")</f>
        <v>不揃い</v>
      </c>
      <c r="FP31" s="564" t="n">
        <f aca="true">INDIRECT($A31&amp;"!$U$60")</f>
        <v>2</v>
      </c>
      <c r="FQ31" s="564" t="n">
        <f aca="true">INDIRECT($A31&amp;"!$N$61")</f>
        <v>0</v>
      </c>
      <c r="FR31" s="564" t="n">
        <f aca="true">INDIRECT($A31&amp;"!$U$61")</f>
        <v>0</v>
      </c>
      <c r="FS31" s="564" t="n">
        <f aca="true">INDIRECT($A31&amp;"!$N$62")</f>
        <v>0</v>
      </c>
      <c r="FT31" s="564" t="n">
        <f aca="true">INDIRECT($A31&amp;"!$U$62")</f>
        <v>0</v>
      </c>
      <c r="FU31" s="564" t="n">
        <f aca="true">INDIRECT($A31&amp;"!$N$63")</f>
        <v>0</v>
      </c>
      <c r="FV31" s="564" t="n">
        <f aca="true">INDIRECT($A31&amp;"!$U$63")</f>
        <v>0</v>
      </c>
      <c r="FW31" s="564" t="e">
        <f aca="true">INDIRECT($A31&amp;"!$V$59 ")</f>
        <v>#REF!</v>
      </c>
      <c r="FX31" s="564" t="n">
        <f aca="true">INDIRECT($A31&amp;"!$AC$59")</f>
        <v>0</v>
      </c>
      <c r="FY31" s="564" t="e">
        <f aca="true">INDIRECT($A31&amp;"!$V$60 ")</f>
        <v>#REF!</v>
      </c>
      <c r="FZ31" s="564" t="n">
        <f aca="true">INDIRECT($A31&amp;"!$AC$60")</f>
        <v>0</v>
      </c>
      <c r="GA31" s="564" t="e">
        <f aca="true">INDIRECT($A31&amp;"!$V$61 ")</f>
        <v>#REF!</v>
      </c>
      <c r="GB31" s="564" t="n">
        <f aca="true">INDIRECT($A31&amp;"!$AC$61")</f>
        <v>0</v>
      </c>
      <c r="GC31" s="564" t="e">
        <f aca="true">INDIRECT($A31&amp;"!$V$62 ")</f>
        <v>#REF!</v>
      </c>
      <c r="GD31" s="564" t="n">
        <f aca="true">INDIRECT($A31&amp;"!$AC$62")</f>
        <v>0</v>
      </c>
      <c r="GE31" s="564" t="n">
        <f aca="true">INDIRECT($A31&amp;"!$V$63")</f>
        <v>0</v>
      </c>
      <c r="GF31" s="564" t="n">
        <f aca="true">INDIRECT($A31&amp;"!$AC$63")</f>
        <v>0</v>
      </c>
      <c r="GG31" s="564" t="n">
        <f aca="true">INDIRECT($A31&amp;"!$AD$59")</f>
        <v>0</v>
      </c>
      <c r="GH31" s="564" t="n">
        <f aca="true">INDIRECT($A31&amp;"!$AL$59")</f>
        <v>0</v>
      </c>
      <c r="GI31" s="564" t="n">
        <f aca="true">INDIRECT($A31&amp;"!$AD$60")</f>
        <v>0</v>
      </c>
      <c r="GJ31" s="564" t="n">
        <f aca="true">INDIRECT($A31&amp;"!$AL$60")</f>
        <v>0</v>
      </c>
      <c r="GK31" s="564" t="n">
        <f aca="true">INDIRECT($A31&amp;"!$AD$61")</f>
        <v>0</v>
      </c>
      <c r="GL31" s="564" t="n">
        <f aca="true">INDIRECT($A31&amp;"!$AL$61")</f>
        <v>0</v>
      </c>
      <c r="GM31" s="564" t="n">
        <f aca="true">INDIRECT($A31&amp;"!$AD$62")</f>
        <v>0</v>
      </c>
      <c r="GN31" s="564" t="n">
        <f aca="true">INDIRECT($A31&amp;"!$AL$62")</f>
        <v>0</v>
      </c>
      <c r="GO31" s="564" t="n">
        <f aca="true">INDIRECT($A31&amp;"!$AD$63")</f>
        <v>0</v>
      </c>
      <c r="GP31" s="564" t="n">
        <f aca="true">INDIRECT($A31&amp;"!$AL$63")</f>
        <v>0</v>
      </c>
      <c r="GQ31" s="564" t="n">
        <f aca="true">INDIRECT($A31&amp;"!$AM$59")</f>
        <v>0</v>
      </c>
      <c r="GR31" s="564" t="n">
        <f aca="true">INDIRECT($A31&amp;"!$AT$59")</f>
        <v>0</v>
      </c>
      <c r="GS31" s="564" t="n">
        <f aca="true">INDIRECT($A31&amp;"!$AM$60")</f>
        <v>0</v>
      </c>
      <c r="GT31" s="564" t="n">
        <f aca="true">INDIRECT($A31&amp;"!$AT$60")</f>
        <v>0</v>
      </c>
      <c r="GU31" s="564" t="n">
        <f aca="true">INDIRECT($A31&amp;"!$AM$61")</f>
        <v>0</v>
      </c>
      <c r="GV31" s="564" t="n">
        <f aca="true">INDIRECT($A31&amp;"!$AT$61")</f>
        <v>0</v>
      </c>
      <c r="GW31" s="564" t="n">
        <f aca="true">INDIRECT($A31&amp;"!$AM$62")</f>
        <v>0</v>
      </c>
      <c r="GX31" s="564" t="n">
        <f aca="true">INDIRECT($A31&amp;"!$AT$62")</f>
        <v>0</v>
      </c>
      <c r="GY31" s="564" t="str">
        <f aca="true">INDIRECT($A31&amp;"!$AM$63")</f>
        <v>ウエットストリーク</v>
      </c>
      <c r="GZ31" s="564" t="n">
        <f aca="true">INDIRECT($A31&amp;"!$AT$63")</f>
        <v>0</v>
      </c>
      <c r="HA31" s="564"/>
      <c r="HB31" s="564" t="str">
        <f aca="true">INDIRECT($A31&amp;"!$AF$5")</f>
        <v>P</v>
      </c>
      <c r="HC31" s="564" t="n">
        <f aca="true">INDIRECT($A31&amp;"!$AJ$5")</f>
        <v>22</v>
      </c>
      <c r="HD31" s="564" t="str">
        <f aca="true">INDIRECT($A31&amp;"!$AF$6")</f>
        <v>汚れ</v>
      </c>
      <c r="HE31" s="564" t="n">
        <f aca="true">INDIRECT($A31&amp;"!$AJ$6")</f>
        <v>7</v>
      </c>
      <c r="HF31" s="564" t="str">
        <f aca="true">INDIRECT($A31&amp;"!$AF$7")</f>
        <v>虫</v>
      </c>
      <c r="HG31" s="564" t="n">
        <f aca="true">INDIRECT($A31&amp;"!$AJ$7")</f>
        <v>2</v>
      </c>
      <c r="HH31" s="564" t="str">
        <f aca="true">INDIRECT($A31&amp;"!$AF$8")</f>
        <v>透過、サビ、油、S、シワ、黒スジ</v>
      </c>
      <c r="HI31" s="564" t="n">
        <f aca="true">INDIRECT($A31&amp;"!$AJ$8")</f>
        <v>11</v>
      </c>
      <c r="HJ31" s="564" t="n">
        <f aca="true">INDIRECT($A31&amp;"!$AF$10")</f>
        <v>0</v>
      </c>
      <c r="HK31" s="564" t="n">
        <f aca="true">INDIRECT($A31&amp;"!$AJ$10")</f>
        <v>0</v>
      </c>
      <c r="HL31" s="564" t="n">
        <f aca="true">INDIRECT($A31&amp;"!$AF$11")</f>
        <v>0</v>
      </c>
      <c r="HM31" s="564" t="n">
        <f aca="true">INDIRECT($A31&amp;"!$AJ$11")</f>
        <v>0</v>
      </c>
      <c r="HN31" s="564" t="n">
        <f aca="true">INDIRECT($A31&amp;"!$AF$12")</f>
        <v>0</v>
      </c>
      <c r="HO31" s="564" t="n">
        <f aca="true">INDIRECT($A31&amp;"!$AJ$12")</f>
        <v>0</v>
      </c>
      <c r="HP31" s="564" t="n">
        <f aca="true">INDIRECT($A31&amp;"!$AF$13")</f>
        <v>0</v>
      </c>
      <c r="HQ31" s="564" t="n">
        <f aca="true">INDIRECT($A31&amp;"!$AJ$13")</f>
        <v>0</v>
      </c>
      <c r="HR31" s="564"/>
      <c r="HS31" s="564" t="n">
        <f aca="true">INDIRECT($A31&amp;"!$CO$60")</f>
        <v>0</v>
      </c>
      <c r="HT31" s="207" t="n">
        <f aca="true">INDIRECT($A31&amp;"!$CO$62")</f>
        <v>0</v>
      </c>
      <c r="HU31" s="207" t="n">
        <f aca="true">INDIRECT($A31&amp;"!$CY$60")</f>
        <v>0</v>
      </c>
      <c r="HV31" s="207" t="n">
        <f aca="true">INDIRECT($A31&amp;"!$CY$62")</f>
        <v>0</v>
      </c>
      <c r="HX31" s="565" t="n">
        <f aca="true">INDIRECT($A31&amp;"!$P$14")</f>
        <v>30496</v>
      </c>
      <c r="HY31" s="566" t="n">
        <f aca="true">INDIRECT($A31&amp;"!$AF$14")</f>
        <v>0</v>
      </c>
      <c r="HZ31" s="550" t="n">
        <f aca="true">INDIRECT($A31&amp;"!$AL$16")</f>
        <v>392.5</v>
      </c>
      <c r="IA31" s="564" t="n">
        <f aca="false">IA30+HZ31</f>
        <v>6234.7</v>
      </c>
      <c r="IB31" s="550" t="n">
        <f aca="true">INDIRECT($A31&amp;"!$AL$18")</f>
        <v>0.0230000000000246</v>
      </c>
      <c r="IC31" s="207" t="n">
        <f aca="false">IC30+IB31</f>
        <v>3813.784</v>
      </c>
      <c r="ID31" s="434" t="n">
        <f aca="false">AL31</f>
        <v>89.6</v>
      </c>
      <c r="IE31" s="567"/>
      <c r="IF31" s="568" t="n">
        <f aca="true">INDIRECT($A31&amp;"!$BF$36")</f>
        <v>31</v>
      </c>
      <c r="IG31" s="268" t="n">
        <f aca="true">INDIRECT($A31&amp;"!$BN$40")</f>
        <v>80</v>
      </c>
      <c r="IH31" s="568" t="n">
        <f aca="true">INDIRECT($A31&amp;"!$BF$42")</f>
        <v>31</v>
      </c>
      <c r="II31" s="268" t="n">
        <f aca="true">INDIRECT($A31&amp;"!$BV$40")</f>
        <v>80</v>
      </c>
      <c r="IJ31" s="568" t="n">
        <f aca="true">INDIRECT($A31&amp;"!$BF$45")</f>
        <v>0</v>
      </c>
      <c r="IK31" s="268" t="n">
        <f aca="true">INDIRECT($A31&amp;"!$CD$40")</f>
        <v>80</v>
      </c>
      <c r="IL31" s="567"/>
      <c r="IM31" s="207" t="n">
        <f aca="true">INDIRECT($A31&amp;"!$CK$50")</f>
        <v>10</v>
      </c>
      <c r="IN31" s="556" t="n">
        <v>0</v>
      </c>
      <c r="IO31" s="556" t="n">
        <v>0</v>
      </c>
      <c r="IP31" s="569" t="n">
        <f aca="true">INDIRECT($A31&amp;"!$CF$29")</f>
        <v>51.373</v>
      </c>
      <c r="IQ31" s="564" t="n">
        <f aca="false">IQ30+IP31</f>
        <v>383.595</v>
      </c>
      <c r="IR31" s="569" t="n">
        <f aca="true">INDIRECT($A31&amp;"!$CF$31")</f>
        <v>0</v>
      </c>
      <c r="IS31" s="207" t="n">
        <f aca="false">IS30+IR31</f>
        <v>78.914</v>
      </c>
      <c r="IT31" s="564" t="n">
        <f aca="true">INDIRECT($A31&amp;"!$W$49")</f>
        <v>0</v>
      </c>
      <c r="IU31" s="564" t="n">
        <f aca="false">IU30+IT31</f>
        <v>0</v>
      </c>
      <c r="IV31" s="207" t="n">
        <f aca="true">INDIRECT($A31&amp;"!$W$50")</f>
        <v>0</v>
      </c>
      <c r="IW31" s="207" t="n">
        <f aca="false">IW30+IV31</f>
        <v>0</v>
      </c>
    </row>
    <row r="32" customFormat="false" ht="18.75" hidden="false" customHeight="false" outlineLevel="0" collapsed="false">
      <c r="A32" s="546" t="s">
        <v>1376</v>
      </c>
      <c r="B32" s="207" t="n">
        <v>26</v>
      </c>
      <c r="C32" s="570" t="n">
        <f aca="true">INDIRECT($A32&amp;"!$D$4")</f>
        <v>152.437</v>
      </c>
      <c r="D32" s="207" t="n">
        <f aca="false">C32+D31</f>
        <v>5035.173</v>
      </c>
      <c r="E32" s="434" t="n">
        <f aca="true">INDIRECT($A32&amp;"!$D$9")</f>
        <v>186.178</v>
      </c>
      <c r="F32" s="207" t="n">
        <f aca="false">E32+F31</f>
        <v>5351.926</v>
      </c>
      <c r="G32" s="507" t="n">
        <f aca="false">C32+E32</f>
        <v>338.615</v>
      </c>
      <c r="H32" s="551" t="n">
        <f aca="true">INDIRECT($A32&amp;"!$K$13")</f>
        <v>8</v>
      </c>
      <c r="I32" s="508" t="n">
        <f aca="false">H32*19</f>
        <v>152</v>
      </c>
      <c r="J32" s="552" t="n">
        <f aca="true">INDIRECT($A32&amp;"!$F$23")</f>
        <v>11.4</v>
      </c>
      <c r="K32" s="207" t="n">
        <f aca="false">J32+K31</f>
        <v>1198.9</v>
      </c>
      <c r="L32" s="552" t="n">
        <f aca="true">INDIRECT($A32&amp;"!$F$29")</f>
        <v>41.5</v>
      </c>
      <c r="M32" s="207" t="n">
        <f aca="false">L32+M31</f>
        <v>1776.6</v>
      </c>
      <c r="N32" s="552" t="n">
        <f aca="true">INDIRECT($A32&amp;"!$F$35")</f>
        <v>0</v>
      </c>
      <c r="O32" s="207" t="n">
        <f aca="false">N32+O31</f>
        <v>938.7</v>
      </c>
      <c r="P32" s="507" t="n">
        <f aca="false">J32+L32+N32</f>
        <v>52.9</v>
      </c>
      <c r="Q32" s="507" t="n">
        <f aca="true">INDIRECT($A32&amp;"!$L$24")</f>
        <v>0</v>
      </c>
      <c r="R32" s="507" t="n">
        <f aca="true">INDIRECT($A32&amp;"!$L$30")</f>
        <v>0</v>
      </c>
      <c r="S32" s="507" t="n">
        <f aca="true">INDIRECT($A32&amp;"!$L$36")</f>
        <v>0</v>
      </c>
      <c r="T32" s="507" t="n">
        <f aca="false">Q32+R32</f>
        <v>0</v>
      </c>
      <c r="U32" s="508" t="n">
        <f aca="false">T32*1.3</f>
        <v>0</v>
      </c>
      <c r="V32" s="207" t="n">
        <f aca="true">INDIRECT($A32&amp;"!$U$49")</f>
        <v>2410</v>
      </c>
      <c r="W32" s="207" t="n">
        <f aca="false">V32+W31</f>
        <v>89002</v>
      </c>
      <c r="X32" s="207" t="n">
        <f aca="true">INDIRECT($A32&amp;"!$U$50")</f>
        <v>3685</v>
      </c>
      <c r="Y32" s="207" t="n">
        <f aca="false">X32+Y31</f>
        <v>96857</v>
      </c>
      <c r="Z32" s="507" t="n">
        <f aca="false">V32+X32</f>
        <v>6095</v>
      </c>
      <c r="AA32" s="553" t="n">
        <f aca="true">INDIRECT($A32&amp;"!$U$43")</f>
        <v>0</v>
      </c>
      <c r="AB32" s="498" t="n">
        <f aca="true">INDIRECT($A32&amp;"!$V$49")</f>
        <v>0</v>
      </c>
      <c r="AC32" s="554" t="n">
        <f aca="true">INDIRECT($A32&amp;"!$AX$22")</f>
        <v>0</v>
      </c>
      <c r="AD32" s="207" t="n">
        <f aca="false">AD31+AC32</f>
        <v>462.509</v>
      </c>
      <c r="AG32" s="507"/>
      <c r="AH32" s="551" t="n">
        <f aca="true">INDIRECT($A32&amp;"!$BE$26")</f>
        <v>19</v>
      </c>
      <c r="AI32" s="507"/>
      <c r="AJ32" s="507"/>
      <c r="AK32" s="508" t="n">
        <f aca="false">AH32*9</f>
        <v>171</v>
      </c>
      <c r="AL32" s="434" t="n">
        <f aca="true">INDIRECT($A32&amp;"!$AZ$35")</f>
        <v>109.062</v>
      </c>
      <c r="AM32" s="207" t="n">
        <f aca="false">AL32+AM31</f>
        <v>1871.809</v>
      </c>
      <c r="AN32" s="434" t="n">
        <f aca="true">INDIRECT($A32&amp;"!$AZ$41")</f>
        <v>0</v>
      </c>
      <c r="AO32" s="207" t="n">
        <f aca="false">AN32+AO31</f>
        <v>0</v>
      </c>
      <c r="AP32" s="507" t="n">
        <f aca="false">AL32+AN32</f>
        <v>109.062</v>
      </c>
      <c r="AQ32" s="507" t="n">
        <f aca="true">INDIRECT($A32&amp;"!$BF$36")</f>
        <v>13</v>
      </c>
      <c r="AR32" s="508" t="n">
        <f aca="false">AQ32*7</f>
        <v>91</v>
      </c>
      <c r="AS32" s="555" t="n">
        <f aca="true">INDIRECT($A32&amp;"!$AV$54")</f>
        <v>3283</v>
      </c>
      <c r="AT32" s="555" t="n">
        <f aca="false">AT31+AS32</f>
        <v>59892</v>
      </c>
      <c r="AU32" s="555" t="n">
        <f aca="true">INDIRECT($A32&amp;"!$BO$52")</f>
        <v>66</v>
      </c>
      <c r="AV32" s="555" t="n">
        <f aca="true">INDIRECT($A32&amp;"!$BS$52")</f>
        <v>8</v>
      </c>
      <c r="AW32" s="555" t="n">
        <f aca="true">INDIRECT($A32&amp;"!$BV$52")</f>
        <v>6</v>
      </c>
      <c r="AX32" s="555" t="n">
        <f aca="true">INDIRECT($A32&amp;"!$BY$52")</f>
        <v>3</v>
      </c>
      <c r="AY32" s="556" t="n">
        <f aca="true">INDIRECT($A32&amp;"!$CB$52")</f>
        <v>0.201388888888889</v>
      </c>
      <c r="AZ32" s="556" t="n">
        <f aca="true">INDIRECT($A32&amp;"!$CE$52")</f>
        <v>0.145833333333333</v>
      </c>
      <c r="BA32" s="504" t="n">
        <f aca="true">INDIRECT($A32&amp;"!$AV$57")</f>
        <v>552</v>
      </c>
      <c r="BB32" s="504" t="n">
        <f aca="false">BB31+BA32</f>
        <v>13657</v>
      </c>
      <c r="BC32" s="555" t="n">
        <f aca="true">INDIRECT($A32&amp;"!$BS$55")</f>
        <v>13</v>
      </c>
      <c r="BD32" s="555" t="n">
        <f aca="true">INDIRECT($A32&amp;"!$BV$55")</f>
        <v>2</v>
      </c>
      <c r="BE32" s="555" t="n">
        <f aca="true">INDIRECT($A32&amp;"!$BY$55")</f>
        <v>1</v>
      </c>
      <c r="BF32" s="556" t="n">
        <f aca="true">INDIRECT($A32&amp;"!$CB$55")</f>
        <v>0.125</v>
      </c>
      <c r="BG32" s="556" t="n">
        <f aca="true">INDIRECT($A32&amp;"!$CE$55")</f>
        <v>0.0833333333333333</v>
      </c>
      <c r="BH32" s="504"/>
      <c r="BI32" s="504"/>
      <c r="BJ32" s="504"/>
      <c r="BK32" s="504"/>
      <c r="BL32" s="504"/>
      <c r="BM32" s="504"/>
      <c r="BN32" s="504"/>
      <c r="BO32" s="504"/>
      <c r="BP32" s="504"/>
      <c r="BQ32" s="504"/>
      <c r="BR32" s="507" t="n">
        <f aca="false">AS32+BA32</f>
        <v>3835</v>
      </c>
      <c r="BS32" s="434" t="n">
        <f aca="true">INDIRECT($A32&amp;"!$BD$17")</f>
        <v>0</v>
      </c>
      <c r="BT32" s="207" t="n">
        <f aca="false">BS32+BT31</f>
        <v>596</v>
      </c>
      <c r="BU32" s="557" t="n">
        <f aca="true">INDIRECT($A32&amp;"!$BD$8")</f>
        <v>591</v>
      </c>
      <c r="BV32" s="207" t="n">
        <f aca="false">BU32+BV31</f>
        <v>10925</v>
      </c>
      <c r="BW32" s="515" t="e">
        <f aca="true">INDIRECT($A32&amp;"!$BD$1１")</f>
        <v>#REF!</v>
      </c>
      <c r="BX32" s="207" t="e">
        <f aca="false">BW32+BX31</f>
        <v>#REF!</v>
      </c>
      <c r="BY32" s="514" t="e">
        <f aca="true">INDIRECT($A32&amp;"!$BD$1４")</f>
        <v>#REF!</v>
      </c>
      <c r="BZ32" s="498" t="e">
        <f aca="false">BY32+BZ31</f>
        <v>#REF!</v>
      </c>
      <c r="CA32" s="553" t="n">
        <f aca="true">INDIRECT($A32&amp;"!$BN$72")</f>
        <v>258</v>
      </c>
      <c r="CB32" s="558" t="n">
        <f aca="true">INDIRECT($A32&amp;"!$AV$65")</f>
        <v>30</v>
      </c>
      <c r="CC32" s="551" t="n">
        <f aca="true">INDIRECT($A32&amp;"!$AZ$65")</f>
        <v>157</v>
      </c>
      <c r="CD32" s="558" t="n">
        <f aca="true">INDIRECT($A32&amp;"!$BD$65")</f>
        <v>19.1082802547771</v>
      </c>
      <c r="CE32" s="558" t="n">
        <f aca="true">INDIRECT($A32&amp;"!$B$58")</f>
        <v>1</v>
      </c>
      <c r="CF32" s="551" t="n">
        <f aca="true">INDIRECT($A32&amp;"!$F$58")</f>
        <v>80</v>
      </c>
      <c r="CG32" s="558" t="n">
        <f aca="true">INDIRECT($A32&amp;"!$J$58")</f>
        <v>1.25</v>
      </c>
      <c r="CH32" s="507" t="n">
        <f aca="true">INDIRECT($A32&amp;"!$T$65")</f>
        <v>127</v>
      </c>
      <c r="CI32" s="507" t="n">
        <f aca="false">CA32+CH32</f>
        <v>385</v>
      </c>
      <c r="CJ32" s="559" t="n">
        <f aca="true">INDIRECT($A32&amp;"!$BA$72")</f>
        <v>0</v>
      </c>
      <c r="CK32" s="207" t="n">
        <f aca="false">CJ32+CK31</f>
        <v>7</v>
      </c>
      <c r="CL32" s="207" t="n">
        <f aca="true">INDIRECT($A32&amp;"!$G$65")</f>
        <v>7</v>
      </c>
      <c r="CM32" s="207" t="n">
        <f aca="false">CL32+CM31</f>
        <v>153</v>
      </c>
      <c r="CN32" s="559" t="n">
        <f aca="true">INDIRECT($A32&amp;"!$BA$73")</f>
        <v>0</v>
      </c>
      <c r="CO32" s="207" t="n">
        <f aca="false">CN32+CO31</f>
        <v>0</v>
      </c>
      <c r="CP32" s="207" t="n">
        <f aca="true">INDIRECT($A32&amp;"!$G$67")</f>
        <v>0</v>
      </c>
      <c r="CQ32" s="498" t="n">
        <f aca="false">CP32+CQ31</f>
        <v>0</v>
      </c>
      <c r="CR32" s="560" t="n">
        <f aca="true">IF(ISNUMBER(INDIRECT($A32&amp;"!$T$41")),(INDIRECT($A32&amp;"!$T$41"))," ")</f>
        <v>33000</v>
      </c>
      <c r="CS32" s="560" t="n">
        <f aca="true">IF(ISNUMBER(INDIRECT($A32&amp;"!$BA$27")),(INDIRECT($A32&amp;"!$BA$27"))," ")</f>
        <v>0</v>
      </c>
      <c r="CT32" s="516" t="str">
        <f aca="true">IF(ISNUMBER(INDIRECT($A32&amp;"!$BＱ$27")),(INDIRECT($A32&amp;"!$BＱ$27"))," ")</f>
        <v> </v>
      </c>
      <c r="CU32" s="561" t="n">
        <f aca="true">IF(ISNUMBER(INDIRECT($A32&amp;"!$P$14")),(INDIRECT($A32&amp;"!$P$14"))," ")</f>
        <v>28180</v>
      </c>
      <c r="CV32" s="562" t="n">
        <f aca="true">IF(ISNUMBER(INDIRECT($A32&amp;"!$AF$14")),(INDIRECT($A32&amp;"!$AF$14"))," ")</f>
        <v>0</v>
      </c>
      <c r="CW32" s="560" t="n">
        <f aca="true">IF(ISNUMBER(INDIRECT($A32&amp;"!$BK$47")),(INDIRECT($A32&amp;"!$BK$47"))," ")</f>
        <v>1590</v>
      </c>
      <c r="CX32" s="560" t="n">
        <f aca="true">IF(ISNUMBER(INDIRECT($A32&amp;"!$BX$47")),(INDIRECT($A32&amp;"!$BX$47"))," ")</f>
        <v>0</v>
      </c>
      <c r="CY32" s="562" t="n">
        <f aca="true">IF(ISNUMBER(INDIRECT($A32&amp;"!$CL$47")),(INDIRECT($A32&amp;"!$CL$47"))," ")</f>
        <v>0</v>
      </c>
      <c r="CZ32" s="560" t="n">
        <f aca="true">IF(ISNUMBER(INDIRECT($A32&amp;"!$AD$41")),(INDIRECT($A32&amp;"!$AD$41"))," ")</f>
        <v>0</v>
      </c>
      <c r="DA32" s="516" t="n">
        <f aca="true">IF(ISNUMBER(INDIRECT($A32&amp;"!$AN$43")),(INDIRECT($A32&amp;"!$AN$43"))," ")</f>
        <v>0</v>
      </c>
      <c r="DB32" s="516" t="str">
        <f aca="true">IF(ISNUMBER(INDIRECT($A32&amp;"!$BW$74")),(INDIRECT($A32&amp;"!$BW$74"))," ")</f>
        <v> </v>
      </c>
      <c r="DC32" s="516" t="str">
        <f aca="false">IF(ISNUMBER(DB32),DB32*700," ")</f>
        <v> </v>
      </c>
      <c r="DD32" s="560" t="n">
        <f aca="true">IF(ISNUMBER(INDIRECT($A32&amp;"!$BS$72")),(INDIRECT($A32&amp;"!$BS$72"))," ")</f>
        <v>15</v>
      </c>
      <c r="DE32" s="516" t="n">
        <f aca="false">IF(ISNUMBER(DD32),DD32*$DE$2," ")</f>
        <v>9000</v>
      </c>
      <c r="DF32" s="563" t="n">
        <f aca="true">IF(ISNUMBER(INDIRECT($A32&amp;"!$Y$65")),(INDIRECT($A32&amp;"!$Y$65"))," ")</f>
        <v>10</v>
      </c>
      <c r="DG32" s="516" t="n">
        <f aca="false">IF(ISNUMBER(DF32),DF32*DG$2," ")</f>
        <v>6000</v>
      </c>
      <c r="DH32" s="516" t="str">
        <f aca="true">IF(ISNUMBER(INDIRECT($A32&amp;"!$AC$65")),(INDIRECT($A32&amp;"!$AC$68"))," ")</f>
        <v> </v>
      </c>
      <c r="DI32" s="516" t="str">
        <f aca="false">IF(ISNUMBER(DH32),DH32*500," ")</f>
        <v> </v>
      </c>
      <c r="DJ32" s="516" t="n">
        <f aca="false">SUM(DG32,DI32)</f>
        <v>6000</v>
      </c>
      <c r="DK32" s="516" t="n">
        <f aca="true">IF(ISNUMBER(INDIRECT($A32&amp;"!$BR$17")),(INDIRECT($A32&amp;"!$BR$17"))," ")</f>
        <v>0</v>
      </c>
      <c r="DL32" s="516" t="n">
        <f aca="true">IF(ISNUMBER(INDIRECT($A32&amp;"!$BR$8")),(INDIRECT($A32&amp;"!$BR$8"))," ")</f>
        <v>0</v>
      </c>
      <c r="DM32" s="516" t="n">
        <f aca="true">IF(ISNUMBER(INDIRECT($A32&amp;"!$BR$11")),(INDIRECT($A32&amp;"!$BR$11"))," ")</f>
        <v>0</v>
      </c>
      <c r="DN32" s="516" t="n">
        <f aca="true">IF(ISNUMBER(INDIRECT($A32&amp;"!$BR$14")),(INDIRECT($A32&amp;"!$BR$14"))," ")</f>
        <v>0</v>
      </c>
      <c r="DO32" s="516" t="n">
        <f aca="false">SUM(CS32:DA32)+SUM(DC32,DE32,DG32,DI32)+SUM(DK32:DN32)+BQ32</f>
        <v>44770</v>
      </c>
      <c r="DP32" s="516" t="e">
        <f aca="false">CV32+CY32+CT32</f>
        <v>#VALUE!</v>
      </c>
      <c r="DQ32" s="516" t="e">
        <f aca="false">DO32-DP32</f>
        <v>#VALUE!</v>
      </c>
      <c r="DS32" s="550" t="n">
        <f aca="true">INDIRECT($A32&amp;"!$AV$65")</f>
        <v>30</v>
      </c>
      <c r="DT32" s="548" t="n">
        <f aca="true">INDIRECT($A32&amp;"!$AZ$65")</f>
        <v>157</v>
      </c>
      <c r="DU32" s="550" t="n">
        <f aca="true">INDIRECT($A32&amp;"!$BD$65")</f>
        <v>19.1082802547771</v>
      </c>
      <c r="DV32" s="564" t="n">
        <f aca="true">INDIRECT($A32&amp;"!$BH$66")</f>
        <v>0</v>
      </c>
      <c r="DW32" s="564" t="n">
        <f aca="true">INDIRECT($A32&amp;"!$BO$66")</f>
        <v>0</v>
      </c>
      <c r="DX32" s="564" t="n">
        <f aca="true">INDIRECT($A32&amp;"!$BH$67")</f>
        <v>0</v>
      </c>
      <c r="DY32" s="564" t="n">
        <f aca="true">INDIRECT($A32&amp;"!$BO$67")</f>
        <v>0</v>
      </c>
      <c r="DZ32" s="564" t="n">
        <f aca="true">INDIRECT($A32&amp;"!$BH$68")</f>
        <v>0</v>
      </c>
      <c r="EA32" s="564" t="n">
        <f aca="true">INDIRECT($A32&amp;"!$BO$68")</f>
        <v>0</v>
      </c>
      <c r="EB32" s="564" t="n">
        <f aca="true">INDIRECT($A32&amp;"!$BH$69")</f>
        <v>0</v>
      </c>
      <c r="EC32" s="564" t="n">
        <f aca="true">INDIRECT($A32&amp;"!$BO$69")</f>
        <v>0</v>
      </c>
      <c r="ED32" s="564" t="n">
        <f aca="true">INDIRECT($A32&amp;"!$BH$70")</f>
        <v>0</v>
      </c>
      <c r="EE32" s="564" t="n">
        <f aca="true">INDIRECT($A32&amp;"!$BO$70")</f>
        <v>0</v>
      </c>
      <c r="EF32" s="564" t="n">
        <f aca="true">INDIRECT($A32&amp;"!$BP$66")</f>
        <v>0</v>
      </c>
      <c r="EG32" s="564" t="n">
        <f aca="true">INDIRECT($A32&amp;"!$BW$66")</f>
        <v>0</v>
      </c>
      <c r="EH32" s="564" t="n">
        <f aca="true">INDIRECT($A32&amp;"!$BP$67")</f>
        <v>0</v>
      </c>
      <c r="EI32" s="564" t="n">
        <f aca="true">INDIRECT($A32&amp;"!$BW$67")</f>
        <v>0</v>
      </c>
      <c r="EJ32" s="564" t="n">
        <f aca="true">INDIRECT($A32&amp;"!$BP$68")</f>
        <v>0</v>
      </c>
      <c r="EK32" s="564" t="n">
        <f aca="true">INDIRECT($A32&amp;"!$BW$68")</f>
        <v>0</v>
      </c>
      <c r="EL32" s="564" t="n">
        <f aca="true">INDIRECT($A32&amp;"!$BP$69")</f>
        <v>0</v>
      </c>
      <c r="EM32" s="564" t="n">
        <f aca="true">INDIRECT($A32&amp;"!$BW$69")</f>
        <v>0</v>
      </c>
      <c r="EN32" s="564" t="n">
        <f aca="true">INDIRECT($A32&amp;"!$BP$70")</f>
        <v>0</v>
      </c>
      <c r="EO32" s="564" t="n">
        <f aca="true">INDIRECT($A32&amp;"!$BW$70")</f>
        <v>0</v>
      </c>
      <c r="EP32" s="564" t="str">
        <f aca="true">INDIRECT($A32&amp;"!$BX$66")</f>
        <v>シズク</v>
      </c>
      <c r="EQ32" s="564" t="n">
        <f aca="true">INDIRECT($A32&amp;"!$CF$66")</f>
        <v>22</v>
      </c>
      <c r="ER32" s="564" t="str">
        <f aca="true">INDIRECT($A32&amp;"!$BX$67")</f>
        <v>重欠</v>
      </c>
      <c r="ES32" s="564" t="n">
        <f aca="true">INDIRECT($A32&amp;"!$CF$67")</f>
        <v>8</v>
      </c>
      <c r="ET32" s="564" t="n">
        <f aca="true">INDIRECT($A32&amp;"!$BX$68")</f>
        <v>0</v>
      </c>
      <c r="EU32" s="564" t="n">
        <f aca="true">INDIRECT($A32&amp;"!$CF$68")</f>
        <v>0</v>
      </c>
      <c r="EV32" s="564" t="n">
        <f aca="true">INDIRECT($A32&amp;"!$BX$69")</f>
        <v>0</v>
      </c>
      <c r="EW32" s="564" t="n">
        <f aca="true">INDIRECT($A32&amp;"!$CF$69")</f>
        <v>0</v>
      </c>
      <c r="EX32" s="564" t="n">
        <f aca="true">INDIRECT($A32&amp;"!$BX$70")</f>
        <v>0</v>
      </c>
      <c r="EY32" s="564" t="n">
        <f aca="true">INDIRECT($A32&amp;"!$CF$70")</f>
        <v>0</v>
      </c>
      <c r="EZ32" s="564" t="n">
        <f aca="true">INDIRECT($A32&amp;"!$CG$66")</f>
        <v>0</v>
      </c>
      <c r="FA32" s="564" t="n">
        <f aca="true">INDIRECT($A32&amp;"!$CN$66")</f>
        <v>0</v>
      </c>
      <c r="FB32" s="564" t="n">
        <f aca="true">INDIRECT($A32&amp;"!$CG$67")</f>
        <v>0</v>
      </c>
      <c r="FC32" s="564" t="n">
        <f aca="true">INDIRECT($A32&amp;"!$CN$67")</f>
        <v>0</v>
      </c>
      <c r="FD32" s="564" t="n">
        <f aca="true">INDIRECT($A32&amp;"!$CG$68")</f>
        <v>0</v>
      </c>
      <c r="FE32" s="564" t="n">
        <f aca="true">INDIRECT($A32&amp;"!$CN$68")</f>
        <v>0</v>
      </c>
      <c r="FF32" s="564" t="n">
        <f aca="true">INDIRECT($A32&amp;"!$CG$69")</f>
        <v>0</v>
      </c>
      <c r="FG32" s="564" t="n">
        <f aca="true">INDIRECT($A32&amp;"!$CN$69")</f>
        <v>0</v>
      </c>
      <c r="FH32" s="564" t="n">
        <f aca="true">INDIRECT($A32&amp;"!$CG$70")</f>
        <v>0</v>
      </c>
      <c r="FI32" s="564" t="n">
        <f aca="true">INDIRECT($A32&amp;"!$CN$70")</f>
        <v>0</v>
      </c>
      <c r="FJ32" s="550" t="n">
        <f aca="true">INDIRECT($A32&amp;"!$B$58")</f>
        <v>1</v>
      </c>
      <c r="FK32" s="548" t="n">
        <f aca="true">INDIRECT($A32&amp;"!$F$58")</f>
        <v>80</v>
      </c>
      <c r="FL32" s="550" t="n">
        <f aca="true">INDIRECT($A32&amp;"!$J$58")</f>
        <v>1.25</v>
      </c>
      <c r="FM32" s="564" t="str">
        <f aca="true">INDIRECT($A32&amp;"!$N$59")</f>
        <v>不揃い</v>
      </c>
      <c r="FN32" s="564" t="n">
        <f aca="true">INDIRECT($A32&amp;"!$U$59")</f>
        <v>1</v>
      </c>
      <c r="FO32" s="564" t="n">
        <f aca="true">INDIRECT($A32&amp;"!$N$60")</f>
        <v>0</v>
      </c>
      <c r="FP32" s="564" t="n">
        <f aca="true">INDIRECT($A32&amp;"!$U$60")</f>
        <v>0</v>
      </c>
      <c r="FQ32" s="564" t="n">
        <f aca="true">INDIRECT($A32&amp;"!$N$61")</f>
        <v>0</v>
      </c>
      <c r="FR32" s="564" t="n">
        <f aca="true">INDIRECT($A32&amp;"!$U$61")</f>
        <v>0</v>
      </c>
      <c r="FS32" s="564" t="n">
        <f aca="true">INDIRECT($A32&amp;"!$N$62")</f>
        <v>0</v>
      </c>
      <c r="FT32" s="564" t="n">
        <f aca="true">INDIRECT($A32&amp;"!$U$62")</f>
        <v>0</v>
      </c>
      <c r="FU32" s="564" t="n">
        <f aca="true">INDIRECT($A32&amp;"!$N$63")</f>
        <v>0</v>
      </c>
      <c r="FV32" s="564" t="n">
        <f aca="true">INDIRECT($A32&amp;"!$U$63")</f>
        <v>0</v>
      </c>
      <c r="FW32" s="564" t="e">
        <f aca="true">INDIRECT($A32&amp;"!$V$59 ")</f>
        <v>#REF!</v>
      </c>
      <c r="FX32" s="564" t="n">
        <f aca="true">INDIRECT($A32&amp;"!$AC$59")</f>
        <v>0</v>
      </c>
      <c r="FY32" s="564" t="e">
        <f aca="true">INDIRECT($A32&amp;"!$V$60 ")</f>
        <v>#REF!</v>
      </c>
      <c r="FZ32" s="564" t="n">
        <f aca="true">INDIRECT($A32&amp;"!$AC$60")</f>
        <v>0</v>
      </c>
      <c r="GA32" s="564" t="e">
        <f aca="true">INDIRECT($A32&amp;"!$V$61 ")</f>
        <v>#REF!</v>
      </c>
      <c r="GB32" s="564" t="n">
        <f aca="true">INDIRECT($A32&amp;"!$AC$61")</f>
        <v>0</v>
      </c>
      <c r="GC32" s="564" t="e">
        <f aca="true">INDIRECT($A32&amp;"!$V$62 ")</f>
        <v>#REF!</v>
      </c>
      <c r="GD32" s="564" t="n">
        <f aca="true">INDIRECT($A32&amp;"!$AC$62")</f>
        <v>0</v>
      </c>
      <c r="GE32" s="564" t="n">
        <f aca="true">INDIRECT($A32&amp;"!$V$63")</f>
        <v>0</v>
      </c>
      <c r="GF32" s="564" t="n">
        <f aca="true">INDIRECT($A32&amp;"!$AC$63")</f>
        <v>0</v>
      </c>
      <c r="GG32" s="564" t="n">
        <f aca="true">INDIRECT($A32&amp;"!$AD$59")</f>
        <v>0</v>
      </c>
      <c r="GH32" s="564" t="n">
        <f aca="true">INDIRECT($A32&amp;"!$AL$59")</f>
        <v>0</v>
      </c>
      <c r="GI32" s="564" t="n">
        <f aca="true">INDIRECT($A32&amp;"!$AD$60")</f>
        <v>0</v>
      </c>
      <c r="GJ32" s="564" t="n">
        <f aca="true">INDIRECT($A32&amp;"!$AL$60")</f>
        <v>0</v>
      </c>
      <c r="GK32" s="564" t="n">
        <f aca="true">INDIRECT($A32&amp;"!$AD$61")</f>
        <v>0</v>
      </c>
      <c r="GL32" s="564" t="n">
        <f aca="true">INDIRECT($A32&amp;"!$AL$61")</f>
        <v>0</v>
      </c>
      <c r="GM32" s="564" t="n">
        <f aca="true">INDIRECT($A32&amp;"!$AD$62")</f>
        <v>0</v>
      </c>
      <c r="GN32" s="564" t="n">
        <f aca="true">INDIRECT($A32&amp;"!$AL$62")</f>
        <v>0</v>
      </c>
      <c r="GO32" s="564" t="n">
        <f aca="true">INDIRECT($A32&amp;"!$AD$63")</f>
        <v>0</v>
      </c>
      <c r="GP32" s="564" t="n">
        <f aca="true">INDIRECT($A32&amp;"!$AL$63")</f>
        <v>0</v>
      </c>
      <c r="GQ32" s="564" t="n">
        <f aca="true">INDIRECT($A32&amp;"!$AM$59")</f>
        <v>0</v>
      </c>
      <c r="GR32" s="564" t="n">
        <f aca="true">INDIRECT($A32&amp;"!$AT$59")</f>
        <v>0</v>
      </c>
      <c r="GS32" s="564" t="n">
        <f aca="true">INDIRECT($A32&amp;"!$AM$60")</f>
        <v>0</v>
      </c>
      <c r="GT32" s="564" t="n">
        <f aca="true">INDIRECT($A32&amp;"!$AT$60")</f>
        <v>0</v>
      </c>
      <c r="GU32" s="564" t="n">
        <f aca="true">INDIRECT($A32&amp;"!$AM$61")</f>
        <v>0</v>
      </c>
      <c r="GV32" s="564" t="n">
        <f aca="true">INDIRECT($A32&amp;"!$AT$61")</f>
        <v>0</v>
      </c>
      <c r="GW32" s="564" t="n">
        <f aca="true">INDIRECT($A32&amp;"!$AM$62")</f>
        <v>0</v>
      </c>
      <c r="GX32" s="564" t="n">
        <f aca="true">INDIRECT($A32&amp;"!$AT$62")</f>
        <v>0</v>
      </c>
      <c r="GY32" s="564" t="str">
        <f aca="true">INDIRECT($A32&amp;"!$AM$63")</f>
        <v>ウエットストリーク</v>
      </c>
      <c r="GZ32" s="564" t="n">
        <f aca="true">INDIRECT($A32&amp;"!$AT$63")</f>
        <v>0</v>
      </c>
      <c r="HA32" s="564"/>
      <c r="HB32" s="564" t="str">
        <f aca="true">INDIRECT($A32&amp;"!$AF$5")</f>
        <v>黒スジ</v>
      </c>
      <c r="HC32" s="564" t="n">
        <f aca="true">INDIRECT($A32&amp;"!$AJ$5")</f>
        <v>22</v>
      </c>
      <c r="HD32" s="564" t="str">
        <f aca="true">INDIRECT($A32&amp;"!$AF$6")</f>
        <v>Ｐ</v>
      </c>
      <c r="HE32" s="564" t="n">
        <f aca="true">INDIRECT($A32&amp;"!$AJ$6")</f>
        <v>7</v>
      </c>
      <c r="HF32" s="564" t="str">
        <f aca="true">INDIRECT($A32&amp;"!$AF$7")</f>
        <v>汚れ</v>
      </c>
      <c r="HG32" s="564" t="n">
        <f aca="true">INDIRECT($A32&amp;"!$AJ$7")</f>
        <v>7</v>
      </c>
      <c r="HH32" s="564" t="str">
        <f aca="true">INDIRECT($A32&amp;"!$AF$8")</f>
        <v>透過､S､虫､油､他</v>
      </c>
      <c r="HI32" s="564" t="n">
        <f aca="true">INDIRECT($A32&amp;"!$AJ$8")</f>
        <v>13</v>
      </c>
      <c r="HJ32" s="564" t="str">
        <f aca="true">INDIRECT($A32&amp;"!$AF$10")</f>
        <v>端面キズ</v>
      </c>
      <c r="HK32" s="564" t="n">
        <f aca="true">INDIRECT($A32&amp;"!$AJ$10")</f>
        <v>1</v>
      </c>
      <c r="HL32" s="564" t="n">
        <f aca="true">INDIRECT($A32&amp;"!$AF$11")</f>
        <v>0</v>
      </c>
      <c r="HM32" s="564" t="n">
        <f aca="true">INDIRECT($A32&amp;"!$AJ$11")</f>
        <v>0</v>
      </c>
      <c r="HN32" s="564" t="n">
        <f aca="true">INDIRECT($A32&amp;"!$AF$12")</f>
        <v>0</v>
      </c>
      <c r="HO32" s="564" t="n">
        <f aca="true">INDIRECT($A32&amp;"!$AJ$12")</f>
        <v>0</v>
      </c>
      <c r="HP32" s="564" t="n">
        <f aca="true">INDIRECT($A32&amp;"!$AF$13")</f>
        <v>0</v>
      </c>
      <c r="HQ32" s="564" t="n">
        <f aca="true">INDIRECT($A32&amp;"!$AJ$13")</f>
        <v>0</v>
      </c>
      <c r="HR32" s="564"/>
      <c r="HS32" s="564" t="n">
        <f aca="true">INDIRECT($A32&amp;"!$CO$60")</f>
        <v>0</v>
      </c>
      <c r="HT32" s="207" t="n">
        <f aca="true">INDIRECT($A32&amp;"!$CO$62")</f>
        <v>0</v>
      </c>
      <c r="HU32" s="207" t="n">
        <f aca="true">INDIRECT($A32&amp;"!$CY$60")</f>
        <v>0</v>
      </c>
      <c r="HV32" s="207" t="n">
        <f aca="true">INDIRECT($A32&amp;"!$CY$62")</f>
        <v>0</v>
      </c>
      <c r="HX32" s="565" t="n">
        <f aca="true">INDIRECT($A32&amp;"!$P$14")</f>
        <v>28180</v>
      </c>
      <c r="HY32" s="566" t="n">
        <f aca="true">INDIRECT($A32&amp;"!$AF$14")</f>
        <v>0</v>
      </c>
      <c r="HZ32" s="550" t="n">
        <f aca="true">INDIRECT($A32&amp;"!$AL$16")</f>
        <v>338.6</v>
      </c>
      <c r="IA32" s="564" t="n">
        <f aca="false">IA31+HZ32</f>
        <v>6573.3</v>
      </c>
      <c r="IB32" s="550" t="n">
        <f aca="true">INDIRECT($A32&amp;"!$AL$18")</f>
        <v>0.0149999999999864</v>
      </c>
      <c r="IC32" s="207" t="n">
        <f aca="false">IC31+IB32</f>
        <v>3813.799</v>
      </c>
      <c r="ID32" s="434" t="n">
        <f aca="false">AL32</f>
        <v>109.062</v>
      </c>
      <c r="IE32" s="567"/>
      <c r="IF32" s="568" t="n">
        <f aca="true">INDIRECT($A32&amp;"!$BF$36")</f>
        <v>13</v>
      </c>
      <c r="IG32" s="268" t="str">
        <f aca="true">INDIRECT($A32&amp;"!$BN$40")</f>
        <v>80～65</v>
      </c>
      <c r="IH32" s="568" t="n">
        <f aca="true">INDIRECT($A32&amp;"!$BF$42")</f>
        <v>10</v>
      </c>
      <c r="II32" s="268" t="n">
        <f aca="true">INDIRECT($A32&amp;"!$BV$40")</f>
        <v>80</v>
      </c>
      <c r="IJ32" s="568" t="n">
        <f aca="true">INDIRECT($A32&amp;"!$BF$45")</f>
        <v>3</v>
      </c>
      <c r="IK32" s="268" t="n">
        <f aca="true">INDIRECT($A32&amp;"!$CD$40")</f>
        <v>90</v>
      </c>
      <c r="IL32" s="567"/>
      <c r="IM32" s="207" t="n">
        <f aca="true">INDIRECT($A32&amp;"!$CK$50")</f>
        <v>20</v>
      </c>
      <c r="IN32" s="556" t="n">
        <v>0</v>
      </c>
      <c r="IO32" s="556" t="n">
        <v>0</v>
      </c>
      <c r="IP32" s="569" t="n">
        <f aca="true">INDIRECT($A32&amp;"!$CF$29")</f>
        <v>0</v>
      </c>
      <c r="IQ32" s="564" t="n">
        <f aca="false">IQ31+IP32</f>
        <v>383.595</v>
      </c>
      <c r="IR32" s="569" t="n">
        <f aca="true">INDIRECT($A32&amp;"!$CF$31")</f>
        <v>0</v>
      </c>
      <c r="IS32" s="207" t="n">
        <f aca="false">IS31+IR32</f>
        <v>78.914</v>
      </c>
      <c r="IT32" s="564" t="n">
        <f aca="true">INDIRECT($A32&amp;"!$W$49")</f>
        <v>0</v>
      </c>
      <c r="IU32" s="564" t="n">
        <f aca="false">IU31+IT32</f>
        <v>0</v>
      </c>
      <c r="IV32" s="207" t="n">
        <f aca="true">INDIRECT($A32&amp;"!$W$50")</f>
        <v>0</v>
      </c>
      <c r="IW32" s="207" t="n">
        <f aca="false">IW31+IV32</f>
        <v>0</v>
      </c>
    </row>
    <row r="33" customFormat="false" ht="18.75" hidden="false" customHeight="false" outlineLevel="0" collapsed="false">
      <c r="A33" s="546" t="s">
        <v>1377</v>
      </c>
      <c r="B33" s="207" t="n">
        <v>27</v>
      </c>
      <c r="C33" s="570" t="n">
        <f aca="true">INDIRECT($A33&amp;"!$D$4")</f>
        <v>172.818</v>
      </c>
      <c r="D33" s="207" t="n">
        <f aca="false">C33+D32</f>
        <v>5207.991</v>
      </c>
      <c r="E33" s="434" t="n">
        <f aca="true">INDIRECT($A33&amp;"!$D$9")</f>
        <v>192.37</v>
      </c>
      <c r="F33" s="207" t="n">
        <f aca="false">E33+F32</f>
        <v>5544.296</v>
      </c>
      <c r="G33" s="507" t="n">
        <f aca="false">C33+E33</f>
        <v>365.188</v>
      </c>
      <c r="H33" s="551" t="n">
        <f aca="true">INDIRECT($A33&amp;"!$K$13")</f>
        <v>9</v>
      </c>
      <c r="I33" s="508" t="n">
        <f aca="false">H33*19</f>
        <v>171</v>
      </c>
      <c r="J33" s="552" t="n">
        <f aca="true">INDIRECT($A33&amp;"!$F$23")</f>
        <v>16.5</v>
      </c>
      <c r="K33" s="207" t="n">
        <f aca="false">J33+K32</f>
        <v>1215.4</v>
      </c>
      <c r="L33" s="552" t="n">
        <f aca="true">INDIRECT($A33&amp;"!$F$29")</f>
        <v>0</v>
      </c>
      <c r="M33" s="207" t="n">
        <f aca="false">L33+M32</f>
        <v>1776.6</v>
      </c>
      <c r="N33" s="552" t="n">
        <f aca="true">INDIRECT($A33&amp;"!$F$35")</f>
        <v>10.3</v>
      </c>
      <c r="O33" s="207" t="n">
        <f aca="false">N33+O32</f>
        <v>949</v>
      </c>
      <c r="P33" s="507" t="n">
        <f aca="false">J33+L33+N33</f>
        <v>26.8</v>
      </c>
      <c r="Q33" s="507" t="n">
        <f aca="true">INDIRECT($A33&amp;"!$L$24")</f>
        <v>0</v>
      </c>
      <c r="R33" s="507" t="n">
        <f aca="true">INDIRECT($A33&amp;"!$L$30")</f>
        <v>62</v>
      </c>
      <c r="S33" s="507" t="n">
        <f aca="true">INDIRECT($A33&amp;"!$L$36")</f>
        <v>0</v>
      </c>
      <c r="T33" s="507" t="n">
        <f aca="false">Q33+R33</f>
        <v>62</v>
      </c>
      <c r="U33" s="508" t="n">
        <f aca="false">T33*1.3</f>
        <v>80.6</v>
      </c>
      <c r="V33" s="207" t="n">
        <f aca="true">INDIRECT($A33&amp;"!$U$49")</f>
        <v>43</v>
      </c>
      <c r="W33" s="207" t="n">
        <f aca="false">V33+W32</f>
        <v>89045</v>
      </c>
      <c r="X33" s="207" t="n">
        <f aca="true">INDIRECT($A33&amp;"!$U$50")</f>
        <v>1256</v>
      </c>
      <c r="Y33" s="207" t="n">
        <f aca="false">X33+Y32</f>
        <v>98113</v>
      </c>
      <c r="Z33" s="507" t="n">
        <f aca="false">V33+X33</f>
        <v>1299</v>
      </c>
      <c r="AA33" s="553" t="n">
        <f aca="true">INDIRECT($A33&amp;"!$U$43")</f>
        <v>18</v>
      </c>
      <c r="AB33" s="498" t="n">
        <f aca="true">INDIRECT($A33&amp;"!$V$49")</f>
        <v>0</v>
      </c>
      <c r="AC33" s="554" t="n">
        <f aca="true">INDIRECT($A33&amp;"!$AX$22")</f>
        <v>57.708</v>
      </c>
      <c r="AD33" s="207" t="n">
        <f aca="false">AD32+AC33</f>
        <v>520.217</v>
      </c>
      <c r="AG33" s="507"/>
      <c r="AH33" s="551" t="n">
        <f aca="true">INDIRECT($A33&amp;"!$BE$26")</f>
        <v>9</v>
      </c>
      <c r="AI33" s="507"/>
      <c r="AJ33" s="507"/>
      <c r="AK33" s="508" t="n">
        <f aca="false">AH33*9</f>
        <v>81</v>
      </c>
      <c r="AL33" s="434" t="n">
        <f aca="true">INDIRECT($A33&amp;"!$AZ$35")</f>
        <v>71.252</v>
      </c>
      <c r="AM33" s="207" t="n">
        <f aca="false">AL33+AM32</f>
        <v>1943.061</v>
      </c>
      <c r="AN33" s="434" t="n">
        <f aca="true">INDIRECT($A33&amp;"!$AZ$41")</f>
        <v>0</v>
      </c>
      <c r="AO33" s="207" t="n">
        <f aca="false">AN33+AO32</f>
        <v>0</v>
      </c>
      <c r="AP33" s="507" t="n">
        <f aca="false">AL33+AN33</f>
        <v>71.252</v>
      </c>
      <c r="AQ33" s="507" t="n">
        <f aca="true">INDIRECT($A33&amp;"!$BF$36")</f>
        <v>45</v>
      </c>
      <c r="AR33" s="508" t="n">
        <f aca="false">AQ33*7</f>
        <v>315</v>
      </c>
      <c r="AS33" s="555" t="n">
        <f aca="true">INDIRECT($A33&amp;"!$AV$54")</f>
        <v>2763</v>
      </c>
      <c r="AT33" s="555" t="n">
        <f aca="false">AT32+AS33</f>
        <v>62655</v>
      </c>
      <c r="AU33" s="555" t="n">
        <f aca="true">INDIRECT($A33&amp;"!$BO$52")</f>
        <v>43</v>
      </c>
      <c r="AV33" s="555" t="n">
        <f aca="true">INDIRECT($A33&amp;"!$BS$52")</f>
        <v>7</v>
      </c>
      <c r="AW33" s="555" t="n">
        <f aca="true">INDIRECT($A33&amp;"!$BV$52")</f>
        <v>5</v>
      </c>
      <c r="AX33" s="555" t="n">
        <f aca="true">INDIRECT($A33&amp;"!$BY$52")</f>
        <v>2</v>
      </c>
      <c r="AY33" s="556" t="n">
        <f aca="true">INDIRECT($A33&amp;"!$CB$52")</f>
        <v>0.173611111111111</v>
      </c>
      <c r="AZ33" s="556" t="n">
        <f aca="true">INDIRECT($A33&amp;"!$CE$52")</f>
        <v>0.1875</v>
      </c>
      <c r="BA33" s="504" t="n">
        <f aca="true">INDIRECT($A33&amp;"!$AV$57")</f>
        <v>694</v>
      </c>
      <c r="BB33" s="504" t="n">
        <f aca="false">BB32+BA33</f>
        <v>14351</v>
      </c>
      <c r="BC33" s="555" t="n">
        <f aca="true">INDIRECT($A33&amp;"!$BS$55")</f>
        <v>2</v>
      </c>
      <c r="BD33" s="555" t="n">
        <f aca="true">INDIRECT($A33&amp;"!$BV$55")</f>
        <v>1</v>
      </c>
      <c r="BE33" s="555" t="n">
        <f aca="true">INDIRECT($A33&amp;"!$BY$55")</f>
        <v>1</v>
      </c>
      <c r="BF33" s="556" t="n">
        <f aca="true">INDIRECT($A33&amp;"!$CB$55")</f>
        <v>0.0486111111111111</v>
      </c>
      <c r="BG33" s="556" t="n">
        <f aca="true">INDIRECT($A33&amp;"!$CE$55")</f>
        <v>0.104166666666667</v>
      </c>
      <c r="BH33" s="504"/>
      <c r="BI33" s="504"/>
      <c r="BJ33" s="504"/>
      <c r="BK33" s="504"/>
      <c r="BL33" s="504"/>
      <c r="BM33" s="504"/>
      <c r="BN33" s="504"/>
      <c r="BO33" s="504"/>
      <c r="BP33" s="504"/>
      <c r="BQ33" s="504"/>
      <c r="BR33" s="507" t="n">
        <f aca="false">AS33+BA33</f>
        <v>3457</v>
      </c>
      <c r="BS33" s="434" t="n">
        <f aca="true">INDIRECT($A33&amp;"!$BD$17")</f>
        <v>60</v>
      </c>
      <c r="BT33" s="207" t="n">
        <f aca="false">BS33+BT32</f>
        <v>656</v>
      </c>
      <c r="BU33" s="557" t="n">
        <f aca="true">INDIRECT($A33&amp;"!$BD$8")</f>
        <v>564</v>
      </c>
      <c r="BV33" s="207" t="n">
        <f aca="false">BU33+BV32</f>
        <v>11489</v>
      </c>
      <c r="BW33" s="515" t="e">
        <f aca="true">INDIRECT($A33&amp;"!$BD$1１")</f>
        <v>#REF!</v>
      </c>
      <c r="BX33" s="207" t="e">
        <f aca="false">BW33+BX32</f>
        <v>#REF!</v>
      </c>
      <c r="BY33" s="514" t="e">
        <f aca="true">INDIRECT($A33&amp;"!$BD$1４")</f>
        <v>#REF!</v>
      </c>
      <c r="BZ33" s="498" t="e">
        <f aca="false">BY33+BZ32</f>
        <v>#REF!</v>
      </c>
      <c r="CA33" s="553" t="n">
        <f aca="true">INDIRECT($A33&amp;"!$BN$72")</f>
        <v>245</v>
      </c>
      <c r="CB33" s="558" t="n">
        <f aca="true">INDIRECT($A33&amp;"!$AV$65")</f>
        <v>14</v>
      </c>
      <c r="CC33" s="551" t="n">
        <f aca="true">INDIRECT($A33&amp;"!$AZ$65")</f>
        <v>109</v>
      </c>
      <c r="CD33" s="558" t="n">
        <f aca="true">INDIRECT($A33&amp;"!$BD$65")</f>
        <v>12.8440366972477</v>
      </c>
      <c r="CE33" s="558" t="n">
        <f aca="true">INDIRECT($A33&amp;"!$B$58")</f>
        <v>6</v>
      </c>
      <c r="CF33" s="551" t="n">
        <f aca="true">INDIRECT($A33&amp;"!$F$58")</f>
        <v>57</v>
      </c>
      <c r="CG33" s="558" t="n">
        <f aca="true">INDIRECT($A33&amp;"!$J$58")</f>
        <v>10.5263157894737</v>
      </c>
      <c r="CH33" s="507" t="n">
        <f aca="true">INDIRECT($A33&amp;"!$T$65")</f>
        <v>95</v>
      </c>
      <c r="CI33" s="507" t="n">
        <f aca="false">CA33+CH33</f>
        <v>340</v>
      </c>
      <c r="CJ33" s="559" t="n">
        <f aca="true">INDIRECT($A33&amp;"!$BA$72")</f>
        <v>7</v>
      </c>
      <c r="CK33" s="207" t="n">
        <f aca="false">CJ33+CK32</f>
        <v>14</v>
      </c>
      <c r="CL33" s="207" t="n">
        <f aca="true">INDIRECT($A33&amp;"!$G$65")</f>
        <v>7</v>
      </c>
      <c r="CM33" s="207" t="n">
        <f aca="false">CL33+CM32</f>
        <v>160</v>
      </c>
      <c r="CN33" s="559" t="n">
        <f aca="true">INDIRECT($A33&amp;"!$BA$73")</f>
        <v>0</v>
      </c>
      <c r="CO33" s="207" t="n">
        <f aca="false">CN33+CO32</f>
        <v>0</v>
      </c>
      <c r="CP33" s="207" t="n">
        <f aca="true">INDIRECT($A33&amp;"!$G$67")</f>
        <v>0</v>
      </c>
      <c r="CQ33" s="498" t="n">
        <f aca="false">CP33+CQ32</f>
        <v>0</v>
      </c>
      <c r="CR33" s="560" t="n">
        <f aca="true">IF(ISNUMBER(INDIRECT($A33&amp;"!$T$41")),(INDIRECT($A33&amp;"!$T$41"))," ")</f>
        <v>42000</v>
      </c>
      <c r="CS33" s="560" t="n">
        <f aca="true">IF(ISNUMBER(INDIRECT($A33&amp;"!$BA$27")),(INDIRECT($A33&amp;"!$BA$27"))," ")</f>
        <v>4403</v>
      </c>
      <c r="CT33" s="516" t="str">
        <f aca="true">IF(ISNUMBER(INDIRECT($A33&amp;"!$BＱ$27")),(INDIRECT($A33&amp;"!$BＱ$27"))," ")</f>
        <v> </v>
      </c>
      <c r="CU33" s="561" t="n">
        <f aca="true">IF(ISNUMBER(INDIRECT($A33&amp;"!$P$14")),(INDIRECT($A33&amp;"!$P$14"))," ")</f>
        <v>30992</v>
      </c>
      <c r="CV33" s="562" t="n">
        <f aca="true">IF(ISNUMBER(INDIRECT($A33&amp;"!$AF$14")),(INDIRECT($A33&amp;"!$AF$14"))," ")</f>
        <v>0</v>
      </c>
      <c r="CW33" s="560" t="n">
        <f aca="true">IF(ISNUMBER(INDIRECT($A33&amp;"!$BK$47")),(INDIRECT($A33&amp;"!$BK$47"))," ")</f>
        <v>1800</v>
      </c>
      <c r="CX33" s="560" t="n">
        <f aca="true">IF(ISNUMBER(INDIRECT($A33&amp;"!$BX$47")),(INDIRECT($A33&amp;"!$BX$47"))," ")</f>
        <v>0</v>
      </c>
      <c r="CY33" s="562" t="n">
        <f aca="true">IF(ISNUMBER(INDIRECT($A33&amp;"!$CL$47")),(INDIRECT($A33&amp;"!$CL$47"))," ")</f>
        <v>0</v>
      </c>
      <c r="CZ33" s="560" t="n">
        <f aca="true">IF(ISNUMBER(INDIRECT($A33&amp;"!$AD$41")),(INDIRECT($A33&amp;"!$AD$41"))," ")</f>
        <v>0</v>
      </c>
      <c r="DA33" s="516" t="n">
        <f aca="true">IF(ISNUMBER(INDIRECT($A33&amp;"!$AN$43")),(INDIRECT($A33&amp;"!$AN$43"))," ")</f>
        <v>0</v>
      </c>
      <c r="DB33" s="516" t="str">
        <f aca="true">IF(ISNUMBER(INDIRECT($A33&amp;"!$BW$74")),(INDIRECT($A33&amp;"!$BW$74"))," ")</f>
        <v> </v>
      </c>
      <c r="DC33" s="516" t="str">
        <f aca="false">IF(ISNUMBER(DB33),DB33*700," ")</f>
        <v> </v>
      </c>
      <c r="DD33" s="560" t="n">
        <f aca="true">IF(ISNUMBER(INDIRECT($A33&amp;"!$BS$72")),(INDIRECT($A33&amp;"!$BS$72"))," ")</f>
        <v>11</v>
      </c>
      <c r="DE33" s="516" t="n">
        <f aca="false">IF(ISNUMBER(DD33),DD33*$DE$2," ")</f>
        <v>6600</v>
      </c>
      <c r="DF33" s="563" t="n">
        <f aca="true">IF(ISNUMBER(INDIRECT($A33&amp;"!$Y$65")),(INDIRECT($A33&amp;"!$Y$65"))," ")</f>
        <v>11</v>
      </c>
      <c r="DG33" s="516" t="n">
        <f aca="false">IF(ISNUMBER(DF33),DF33*DG$2," ")</f>
        <v>6600</v>
      </c>
      <c r="DH33" s="516" t="str">
        <f aca="true">IF(ISNUMBER(INDIRECT($A33&amp;"!$AC$65")),(INDIRECT($A33&amp;"!$AC$68"))," ")</f>
        <v> </v>
      </c>
      <c r="DI33" s="516" t="str">
        <f aca="false">IF(ISNUMBER(DH33),DH33*500," ")</f>
        <v> </v>
      </c>
      <c r="DJ33" s="516" t="n">
        <f aca="false">SUM(DG33,DI33)</f>
        <v>6600</v>
      </c>
      <c r="DK33" s="516" t="n">
        <f aca="true">IF(ISNUMBER(INDIRECT($A33&amp;"!$BR$17")),(INDIRECT($A33&amp;"!$BR$17"))," ")</f>
        <v>0</v>
      </c>
      <c r="DL33" s="516" t="n">
        <f aca="true">IF(ISNUMBER(INDIRECT($A33&amp;"!$BR$8")),(INDIRECT($A33&amp;"!$BR$8"))," ")</f>
        <v>0</v>
      </c>
      <c r="DM33" s="516" t="n">
        <f aca="true">IF(ISNUMBER(INDIRECT($A33&amp;"!$BR$11")),(INDIRECT($A33&amp;"!$BR$11"))," ")</f>
        <v>0</v>
      </c>
      <c r="DN33" s="516" t="n">
        <f aca="true">IF(ISNUMBER(INDIRECT($A33&amp;"!$BR$14")),(INDIRECT($A33&amp;"!$BR$14"))," ")</f>
        <v>0</v>
      </c>
      <c r="DO33" s="516" t="n">
        <f aca="false">SUM(CS33:DA33)+SUM(DC33,DE33,DG33,DI33)+SUM(DK33:DN33)+BQ33</f>
        <v>50395</v>
      </c>
      <c r="DP33" s="516" t="e">
        <f aca="false">CV33+CY33+CT33</f>
        <v>#VALUE!</v>
      </c>
      <c r="DQ33" s="516" t="e">
        <f aca="false">DO33-DP33</f>
        <v>#VALUE!</v>
      </c>
      <c r="DS33" s="550" t="n">
        <f aca="true">INDIRECT($A33&amp;"!$AV$65")</f>
        <v>14</v>
      </c>
      <c r="DT33" s="548" t="n">
        <f aca="true">INDIRECT($A33&amp;"!$AZ$65")</f>
        <v>109</v>
      </c>
      <c r="DU33" s="550" t="n">
        <f aca="true">INDIRECT($A33&amp;"!$BD$65")</f>
        <v>12.8440366972477</v>
      </c>
      <c r="DV33" s="564" t="str">
        <f aca="true">INDIRECT($A33&amp;"!$BH$66")</f>
        <v>角折れ</v>
      </c>
      <c r="DW33" s="564" t="n">
        <f aca="true">INDIRECT($A33&amp;"!$BO$66")</f>
        <v>4</v>
      </c>
      <c r="DX33" s="564" t="str">
        <f aca="true">INDIRECT($A33&amp;"!$BH$67")</f>
        <v>青紙</v>
      </c>
      <c r="DY33" s="564" t="n">
        <f aca="true">INDIRECT($A33&amp;"!$BO$67")</f>
        <v>3</v>
      </c>
      <c r="DZ33" s="564" t="str">
        <f aca="true">INDIRECT($A33&amp;"!$BH$68")</f>
        <v>不揃い</v>
      </c>
      <c r="EA33" s="564" t="n">
        <f aca="true">INDIRECT($A33&amp;"!$BO$68")</f>
        <v>2</v>
      </c>
      <c r="EB33" s="564" t="str">
        <f aca="true">INDIRECT($A33&amp;"!$BH$69")</f>
        <v>紙ズレ</v>
      </c>
      <c r="EC33" s="564" t="n">
        <f aca="true">INDIRECT($A33&amp;"!$BO$69")</f>
        <v>1</v>
      </c>
      <c r="ED33" s="564" t="n">
        <f aca="true">INDIRECT($A33&amp;"!$BH$70")</f>
        <v>0</v>
      </c>
      <c r="EE33" s="564" t="n">
        <f aca="true">INDIRECT($A33&amp;"!$BO$70")</f>
        <v>0</v>
      </c>
      <c r="EF33" s="564" t="n">
        <f aca="true">INDIRECT($A33&amp;"!$BP$66")</f>
        <v>0</v>
      </c>
      <c r="EG33" s="564" t="n">
        <f aca="true">INDIRECT($A33&amp;"!$BW$66")</f>
        <v>0</v>
      </c>
      <c r="EH33" s="564" t="n">
        <f aca="true">INDIRECT($A33&amp;"!$BP$67")</f>
        <v>0</v>
      </c>
      <c r="EI33" s="564" t="n">
        <f aca="true">INDIRECT($A33&amp;"!$BW$67")</f>
        <v>0</v>
      </c>
      <c r="EJ33" s="564" t="n">
        <f aca="true">INDIRECT($A33&amp;"!$BP$68")</f>
        <v>0</v>
      </c>
      <c r="EK33" s="564" t="n">
        <f aca="true">INDIRECT($A33&amp;"!$BW$68")</f>
        <v>0</v>
      </c>
      <c r="EL33" s="564" t="n">
        <f aca="true">INDIRECT($A33&amp;"!$BP$69")</f>
        <v>0</v>
      </c>
      <c r="EM33" s="564" t="n">
        <f aca="true">INDIRECT($A33&amp;"!$BW$69")</f>
        <v>0</v>
      </c>
      <c r="EN33" s="564" t="n">
        <f aca="true">INDIRECT($A33&amp;"!$BP$70")</f>
        <v>0</v>
      </c>
      <c r="EO33" s="564" t="n">
        <f aca="true">INDIRECT($A33&amp;"!$BW$70")</f>
        <v>0</v>
      </c>
      <c r="EP33" s="564" t="str">
        <f aca="true">INDIRECT($A33&amp;"!$BX$66")</f>
        <v>重欠</v>
      </c>
      <c r="EQ33" s="564" t="n">
        <f aca="true">INDIRECT($A33&amp;"!$CF$66")</f>
        <v>4</v>
      </c>
      <c r="ER33" s="564" t="n">
        <f aca="true">INDIRECT($A33&amp;"!$BX$67")</f>
        <v>0</v>
      </c>
      <c r="ES33" s="564" t="n">
        <f aca="true">INDIRECT($A33&amp;"!$CF$67")</f>
        <v>0</v>
      </c>
      <c r="ET33" s="564" t="n">
        <f aca="true">INDIRECT($A33&amp;"!$BX$68")</f>
        <v>0</v>
      </c>
      <c r="EU33" s="564" t="n">
        <f aca="true">INDIRECT($A33&amp;"!$CF$68")</f>
        <v>0</v>
      </c>
      <c r="EV33" s="564" t="n">
        <f aca="true">INDIRECT($A33&amp;"!$BX$69")</f>
        <v>0</v>
      </c>
      <c r="EW33" s="564" t="n">
        <f aca="true">INDIRECT($A33&amp;"!$CF$69")</f>
        <v>0</v>
      </c>
      <c r="EX33" s="564" t="n">
        <f aca="true">INDIRECT($A33&amp;"!$BX$70")</f>
        <v>0</v>
      </c>
      <c r="EY33" s="564" t="n">
        <f aca="true">INDIRECT($A33&amp;"!$CF$70")</f>
        <v>0</v>
      </c>
      <c r="EZ33" s="564" t="n">
        <f aca="true">INDIRECT($A33&amp;"!$CG$66")</f>
        <v>0</v>
      </c>
      <c r="FA33" s="564" t="n">
        <f aca="true">INDIRECT($A33&amp;"!$CN$66")</f>
        <v>0</v>
      </c>
      <c r="FB33" s="564" t="n">
        <f aca="true">INDIRECT($A33&amp;"!$CG$67")</f>
        <v>0</v>
      </c>
      <c r="FC33" s="564" t="n">
        <f aca="true">INDIRECT($A33&amp;"!$CN$67")</f>
        <v>0</v>
      </c>
      <c r="FD33" s="564" t="n">
        <f aca="true">INDIRECT($A33&amp;"!$CG$68")</f>
        <v>0</v>
      </c>
      <c r="FE33" s="564" t="n">
        <f aca="true">INDIRECT($A33&amp;"!$CN$68")</f>
        <v>0</v>
      </c>
      <c r="FF33" s="564" t="n">
        <f aca="true">INDIRECT($A33&amp;"!$CG$69")</f>
        <v>0</v>
      </c>
      <c r="FG33" s="564" t="n">
        <f aca="true">INDIRECT($A33&amp;"!$CN$69")</f>
        <v>0</v>
      </c>
      <c r="FH33" s="564" t="n">
        <f aca="true">INDIRECT($A33&amp;"!$CG$70")</f>
        <v>0</v>
      </c>
      <c r="FI33" s="564" t="n">
        <f aca="true">INDIRECT($A33&amp;"!$CN$70")</f>
        <v>0</v>
      </c>
      <c r="FJ33" s="550" t="n">
        <f aca="true">INDIRECT($A33&amp;"!$B$58")</f>
        <v>6</v>
      </c>
      <c r="FK33" s="548" t="n">
        <f aca="true">INDIRECT($A33&amp;"!$F$58")</f>
        <v>57</v>
      </c>
      <c r="FL33" s="550" t="n">
        <f aca="true">INDIRECT($A33&amp;"!$J$58")</f>
        <v>10.5263157894737</v>
      </c>
      <c r="FM33" s="564" t="str">
        <f aca="true">INDIRECT($A33&amp;"!$N$59")</f>
        <v>不揃い</v>
      </c>
      <c r="FN33" s="564" t="n">
        <f aca="true">INDIRECT($A33&amp;"!$U$59")</f>
        <v>1</v>
      </c>
      <c r="FO33" s="564" t="n">
        <f aca="true">INDIRECT($A33&amp;"!$N$60")</f>
        <v>0</v>
      </c>
      <c r="FP33" s="564" t="n">
        <f aca="true">INDIRECT($A33&amp;"!$U$60")</f>
        <v>0</v>
      </c>
      <c r="FQ33" s="564" t="n">
        <f aca="true">INDIRECT($A33&amp;"!$N$61")</f>
        <v>0</v>
      </c>
      <c r="FR33" s="564" t="n">
        <f aca="true">INDIRECT($A33&amp;"!$U$61")</f>
        <v>0</v>
      </c>
      <c r="FS33" s="564" t="n">
        <f aca="true">INDIRECT($A33&amp;"!$N$62")</f>
        <v>0</v>
      </c>
      <c r="FT33" s="564" t="n">
        <f aca="true">INDIRECT($A33&amp;"!$U$62")</f>
        <v>0</v>
      </c>
      <c r="FU33" s="564" t="n">
        <f aca="true">INDIRECT($A33&amp;"!$N$63")</f>
        <v>0</v>
      </c>
      <c r="FV33" s="564" t="n">
        <f aca="true">INDIRECT($A33&amp;"!$U$63")</f>
        <v>0</v>
      </c>
      <c r="FW33" s="564" t="e">
        <f aca="true">INDIRECT($A33&amp;"!$V$59 ")</f>
        <v>#REF!</v>
      </c>
      <c r="FX33" s="564" t="n">
        <f aca="true">INDIRECT($A33&amp;"!$AC$59")</f>
        <v>0</v>
      </c>
      <c r="FY33" s="564" t="e">
        <f aca="true">INDIRECT($A33&amp;"!$V$60 ")</f>
        <v>#REF!</v>
      </c>
      <c r="FZ33" s="564" t="n">
        <f aca="true">INDIRECT($A33&amp;"!$AC$60")</f>
        <v>0</v>
      </c>
      <c r="GA33" s="564" t="e">
        <f aca="true">INDIRECT($A33&amp;"!$V$61 ")</f>
        <v>#REF!</v>
      </c>
      <c r="GB33" s="564" t="n">
        <f aca="true">INDIRECT($A33&amp;"!$AC$61")</f>
        <v>0</v>
      </c>
      <c r="GC33" s="564" t="e">
        <f aca="true">INDIRECT($A33&amp;"!$V$62 ")</f>
        <v>#REF!</v>
      </c>
      <c r="GD33" s="564" t="n">
        <f aca="true">INDIRECT($A33&amp;"!$AC$62")</f>
        <v>0</v>
      </c>
      <c r="GE33" s="564" t="n">
        <f aca="true">INDIRECT($A33&amp;"!$V$63")</f>
        <v>0</v>
      </c>
      <c r="GF33" s="564" t="n">
        <f aca="true">INDIRECT($A33&amp;"!$AC$63")</f>
        <v>0</v>
      </c>
      <c r="GG33" s="564" t="str">
        <f aca="true">INDIRECT($A33&amp;"!$AD$59")</f>
        <v>吸湿ジワ</v>
      </c>
      <c r="GH33" s="564" t="n">
        <f aca="true">INDIRECT($A33&amp;"!$AL$59")</f>
        <v>2</v>
      </c>
      <c r="GI33" s="564" t="str">
        <f aca="true">INDIRECT($A33&amp;"!$AD$60")</f>
        <v>連続欠陥</v>
      </c>
      <c r="GJ33" s="564" t="n">
        <f aca="true">INDIRECT($A33&amp;"!$AL$60")</f>
        <v>2</v>
      </c>
      <c r="GK33" s="564" t="str">
        <f aca="true">INDIRECT($A33&amp;"!$AD$61")</f>
        <v>ストリーク</v>
      </c>
      <c r="GL33" s="564" t="n">
        <f aca="true">INDIRECT($A33&amp;"!$AL$61")</f>
        <v>1</v>
      </c>
      <c r="GM33" s="564" t="n">
        <f aca="true">INDIRECT($A33&amp;"!$AD$62")</f>
        <v>0</v>
      </c>
      <c r="GN33" s="564" t="n">
        <f aca="true">INDIRECT($A33&amp;"!$AL$62")</f>
        <v>0</v>
      </c>
      <c r="GO33" s="564" t="n">
        <f aca="true">INDIRECT($A33&amp;"!$AD$63")</f>
        <v>0</v>
      </c>
      <c r="GP33" s="564" t="n">
        <f aca="true">INDIRECT($A33&amp;"!$AL$63")</f>
        <v>0</v>
      </c>
      <c r="GQ33" s="564" t="n">
        <f aca="true">INDIRECT($A33&amp;"!$AM$59")</f>
        <v>0</v>
      </c>
      <c r="GR33" s="564" t="n">
        <f aca="true">INDIRECT($A33&amp;"!$AT$59")</f>
        <v>0</v>
      </c>
      <c r="GS33" s="564" t="n">
        <f aca="true">INDIRECT($A33&amp;"!$AM$60")</f>
        <v>0</v>
      </c>
      <c r="GT33" s="564" t="n">
        <f aca="true">INDIRECT($A33&amp;"!$AT$60")</f>
        <v>0</v>
      </c>
      <c r="GU33" s="564" t="n">
        <f aca="true">INDIRECT($A33&amp;"!$AM$61")</f>
        <v>0</v>
      </c>
      <c r="GV33" s="564" t="n">
        <f aca="true">INDIRECT($A33&amp;"!$AT$61")</f>
        <v>0</v>
      </c>
      <c r="GW33" s="564" t="n">
        <f aca="true">INDIRECT($A33&amp;"!$AM$62")</f>
        <v>0</v>
      </c>
      <c r="GX33" s="564" t="n">
        <f aca="true">INDIRECT($A33&amp;"!$AT$62")</f>
        <v>0</v>
      </c>
      <c r="GY33" s="564" t="str">
        <f aca="true">INDIRECT($A33&amp;"!$AM$63")</f>
        <v>ウエットストリーク</v>
      </c>
      <c r="GZ33" s="564" t="n">
        <f aca="true">INDIRECT($A33&amp;"!$AT$63")</f>
        <v>0</v>
      </c>
      <c r="HA33" s="564"/>
      <c r="HB33" s="564" t="str">
        <f aca="true">INDIRECT($A33&amp;"!$AF$5")</f>
        <v>黒スジ</v>
      </c>
      <c r="HC33" s="564" t="n">
        <f aca="true">INDIRECT($A33&amp;"!$AJ$5")</f>
        <v>51</v>
      </c>
      <c r="HD33" s="564" t="str">
        <f aca="true">INDIRECT($A33&amp;"!$AF$6")</f>
        <v>Ｊ</v>
      </c>
      <c r="HE33" s="564" t="n">
        <f aca="true">INDIRECT($A33&amp;"!$AJ$6")</f>
        <v>6</v>
      </c>
      <c r="HF33" s="564" t="str">
        <f aca="true">INDIRECT($A33&amp;"!$AF$7")</f>
        <v>Ｐ</v>
      </c>
      <c r="HG33" s="564" t="n">
        <f aca="true">INDIRECT($A33&amp;"!$AJ$7")</f>
        <v>3</v>
      </c>
      <c r="HH33" s="564" t="str">
        <f aca="true">INDIRECT($A33&amp;"!$AF$8")</f>
        <v>端面ｽﾞﾚ､虫､油､抄込み</v>
      </c>
      <c r="HI33" s="564" t="n">
        <f aca="true">INDIRECT($A33&amp;"!$AJ$8")</f>
        <v>6</v>
      </c>
      <c r="HJ33" s="564" t="n">
        <f aca="true">INDIRECT($A33&amp;"!$AF$10")</f>
        <v>0</v>
      </c>
      <c r="HK33" s="564" t="n">
        <f aca="true">INDIRECT($A33&amp;"!$AJ$10")</f>
        <v>0</v>
      </c>
      <c r="HL33" s="564" t="n">
        <f aca="true">INDIRECT($A33&amp;"!$AF$11")</f>
        <v>0</v>
      </c>
      <c r="HM33" s="564" t="n">
        <f aca="true">INDIRECT($A33&amp;"!$AJ$11")</f>
        <v>0</v>
      </c>
      <c r="HN33" s="564" t="n">
        <f aca="true">INDIRECT($A33&amp;"!$AF$12")</f>
        <v>0</v>
      </c>
      <c r="HO33" s="564" t="n">
        <f aca="true">INDIRECT($A33&amp;"!$AJ$12")</f>
        <v>0</v>
      </c>
      <c r="HP33" s="564" t="n">
        <f aca="true">INDIRECT($A33&amp;"!$AF$13")</f>
        <v>0</v>
      </c>
      <c r="HQ33" s="564" t="n">
        <f aca="true">INDIRECT($A33&amp;"!$AJ$13")</f>
        <v>0</v>
      </c>
      <c r="HR33" s="564"/>
      <c r="HS33" s="564" t="n">
        <f aca="true">INDIRECT($A33&amp;"!$CO$60")</f>
        <v>1</v>
      </c>
      <c r="HT33" s="207" t="n">
        <f aca="true">INDIRECT($A33&amp;"!$CO$62")</f>
        <v>0</v>
      </c>
      <c r="HU33" s="207" t="n">
        <f aca="true">INDIRECT($A33&amp;"!$CY$60")</f>
        <v>0</v>
      </c>
      <c r="HV33" s="207" t="n">
        <f aca="true">INDIRECT($A33&amp;"!$CY$62")</f>
        <v>0</v>
      </c>
      <c r="HX33" s="565" t="n">
        <f aca="true">INDIRECT($A33&amp;"!$P$14")</f>
        <v>30992</v>
      </c>
      <c r="HY33" s="566" t="n">
        <f aca="true">INDIRECT($A33&amp;"!$AF$14")</f>
        <v>0</v>
      </c>
      <c r="HZ33" s="550" t="n">
        <f aca="true">INDIRECT($A33&amp;"!$AL$16")</f>
        <v>256.2</v>
      </c>
      <c r="IA33" s="564" t="n">
        <f aca="false">IA32+HZ33</f>
        <v>6829.5</v>
      </c>
      <c r="IB33" s="550" t="n">
        <f aca="true">INDIRECT($A33&amp;"!$AL$18")</f>
        <v>108.988</v>
      </c>
      <c r="IC33" s="207" t="n">
        <f aca="false">IC32+IB33</f>
        <v>3922.787</v>
      </c>
      <c r="ID33" s="434" t="n">
        <f aca="false">AL33</f>
        <v>71.252</v>
      </c>
      <c r="IE33" s="567"/>
      <c r="IF33" s="568" t="n">
        <f aca="true">INDIRECT($A33&amp;"!$BF$36")</f>
        <v>45</v>
      </c>
      <c r="IG33" s="268" t="n">
        <f aca="true">INDIRECT($A33&amp;"!$BN$40")</f>
        <v>80</v>
      </c>
      <c r="IH33" s="568" t="n">
        <f aca="true">INDIRECT($A33&amp;"!$BF$42")</f>
        <v>0</v>
      </c>
      <c r="II33" s="268" t="n">
        <f aca="true">INDIRECT($A33&amp;"!$BV$40")</f>
        <v>65</v>
      </c>
      <c r="IJ33" s="568" t="n">
        <f aca="true">INDIRECT($A33&amp;"!$BF$45")</f>
        <v>45</v>
      </c>
      <c r="IK33" s="268" t="str">
        <f aca="true">INDIRECT($A33&amp;"!$CD$40")</f>
        <v>65～80</v>
      </c>
      <c r="IL33" s="567"/>
      <c r="IM33" s="207" t="n">
        <f aca="true">INDIRECT($A33&amp;"!$CK$50")</f>
        <v>10</v>
      </c>
      <c r="IN33" s="556" t="n">
        <v>0</v>
      </c>
      <c r="IO33" s="556" t="n">
        <v>0</v>
      </c>
      <c r="IP33" s="569" t="n">
        <f aca="true">INDIRECT($A33&amp;"!$CF$29")</f>
        <v>57.708</v>
      </c>
      <c r="IQ33" s="564" t="n">
        <f aca="false">IQ32+IP33</f>
        <v>441.303</v>
      </c>
      <c r="IR33" s="569" t="n">
        <f aca="true">INDIRECT($A33&amp;"!$CF$31")</f>
        <v>0</v>
      </c>
      <c r="IS33" s="207" t="n">
        <f aca="false">IS32+IR33</f>
        <v>78.914</v>
      </c>
      <c r="IT33" s="564" t="n">
        <f aca="true">INDIRECT($A33&amp;"!$W$49")</f>
        <v>0</v>
      </c>
      <c r="IU33" s="564" t="n">
        <f aca="false">IU32+IT33</f>
        <v>0</v>
      </c>
      <c r="IV33" s="207" t="n">
        <f aca="true">INDIRECT($A33&amp;"!$W$50")</f>
        <v>0</v>
      </c>
      <c r="IW33" s="207" t="n">
        <f aca="false">IW32+IV33</f>
        <v>0</v>
      </c>
    </row>
    <row r="34" customFormat="false" ht="18.75" hidden="false" customHeight="false" outlineLevel="0" collapsed="false">
      <c r="A34" s="546" t="s">
        <v>1378</v>
      </c>
      <c r="B34" s="207" t="n">
        <v>28</v>
      </c>
      <c r="C34" s="570" t="n">
        <f aca="true">INDIRECT($A34&amp;"!$D$4")</f>
        <v>196.017</v>
      </c>
      <c r="D34" s="207" t="n">
        <f aca="false">C34+D33</f>
        <v>5404.008</v>
      </c>
      <c r="E34" s="434" t="n">
        <f aca="true">INDIRECT($A34&amp;"!$D$9")</f>
        <v>193.871</v>
      </c>
      <c r="F34" s="207" t="n">
        <f aca="false">E34+F33</f>
        <v>5738.167</v>
      </c>
      <c r="G34" s="507" t="n">
        <f aca="false">C34+E34</f>
        <v>389.888</v>
      </c>
      <c r="H34" s="551" t="n">
        <f aca="true">INDIRECT($A34&amp;"!$K$13")</f>
        <v>12</v>
      </c>
      <c r="I34" s="508" t="n">
        <f aca="false">H34*19</f>
        <v>228</v>
      </c>
      <c r="J34" s="552" t="n">
        <f aca="true">INDIRECT($A34&amp;"!$F$23")</f>
        <v>48.2</v>
      </c>
      <c r="K34" s="207" t="n">
        <f aca="false">J34+K33</f>
        <v>1263.6</v>
      </c>
      <c r="L34" s="552" t="n">
        <f aca="true">INDIRECT($A34&amp;"!$F$29")</f>
        <v>63.9</v>
      </c>
      <c r="M34" s="207" t="n">
        <f aca="false">L34+M33</f>
        <v>1840.5</v>
      </c>
      <c r="N34" s="552" t="n">
        <f aca="true">INDIRECT($A34&amp;"!$F$35")</f>
        <v>44.2</v>
      </c>
      <c r="O34" s="207" t="n">
        <f aca="false">N34+O33</f>
        <v>993.2</v>
      </c>
      <c r="P34" s="507" t="n">
        <f aca="false">J34+L34+N34</f>
        <v>156.3</v>
      </c>
      <c r="Q34" s="507" t="n">
        <f aca="true">INDIRECT($A34&amp;"!$L$24")</f>
        <v>0</v>
      </c>
      <c r="R34" s="507" t="n">
        <f aca="true">INDIRECT($A34&amp;"!$L$30")</f>
        <v>27</v>
      </c>
      <c r="S34" s="507" t="n">
        <f aca="true">INDIRECT($A34&amp;"!$L$36")</f>
        <v>0</v>
      </c>
      <c r="T34" s="507" t="n">
        <f aca="false">Q34+R34</f>
        <v>27</v>
      </c>
      <c r="U34" s="508" t="n">
        <f aca="false">T34*1.3</f>
        <v>35.1</v>
      </c>
      <c r="V34" s="207" t="n">
        <f aca="true">INDIRECT($A34&amp;"!$U$49")</f>
        <v>2498</v>
      </c>
      <c r="W34" s="207" t="n">
        <f aca="false">V34+W33</f>
        <v>91543</v>
      </c>
      <c r="X34" s="207" t="n">
        <f aca="true">INDIRECT($A34&amp;"!$U$50")</f>
        <v>4011</v>
      </c>
      <c r="Y34" s="207" t="n">
        <f aca="false">X34+Y33</f>
        <v>102124</v>
      </c>
      <c r="Z34" s="507" t="n">
        <f aca="false">V34+X34</f>
        <v>6509</v>
      </c>
      <c r="AA34" s="553" t="n">
        <f aca="true">INDIRECT($A34&amp;"!$U$43")</f>
        <v>49</v>
      </c>
      <c r="AB34" s="498" t="n">
        <f aca="true">INDIRECT($A34&amp;"!$V$49")</f>
        <v>0</v>
      </c>
      <c r="AC34" s="554" t="n">
        <f aca="true">INDIRECT($A34&amp;"!$AX$22")</f>
        <v>28.193</v>
      </c>
      <c r="AD34" s="207" t="n">
        <f aca="false">AD33+AC34</f>
        <v>548.41</v>
      </c>
      <c r="AG34" s="507"/>
      <c r="AH34" s="551" t="n">
        <f aca="true">INDIRECT($A34&amp;"!$BE$26")</f>
        <v>5</v>
      </c>
      <c r="AI34" s="507"/>
      <c r="AJ34" s="507"/>
      <c r="AK34" s="508" t="n">
        <f aca="false">AH34*9</f>
        <v>45</v>
      </c>
      <c r="AL34" s="434" t="n">
        <f aca="true">INDIRECT($A34&amp;"!$AZ$35")</f>
        <v>133.874</v>
      </c>
      <c r="AM34" s="207" t="n">
        <f aca="false">AL34+AM33</f>
        <v>2076.935</v>
      </c>
      <c r="AN34" s="434" t="n">
        <f aca="true">INDIRECT($A34&amp;"!$AZ$41")</f>
        <v>0</v>
      </c>
      <c r="AO34" s="207" t="n">
        <f aca="false">AN34+AO33</f>
        <v>0</v>
      </c>
      <c r="AP34" s="507" t="n">
        <f aca="false">AL34+AN34</f>
        <v>133.874</v>
      </c>
      <c r="AQ34" s="507" t="n">
        <f aca="true">INDIRECT($A34&amp;"!$BF$36")</f>
        <v>48</v>
      </c>
      <c r="AR34" s="508" t="n">
        <f aca="false">AQ34*7</f>
        <v>336</v>
      </c>
      <c r="AS34" s="555" t="n">
        <f aca="true">INDIRECT($A34&amp;"!$AV$54")</f>
        <v>3273</v>
      </c>
      <c r="AT34" s="555" t="n">
        <f aca="false">AT33+AS34</f>
        <v>65928</v>
      </c>
      <c r="AU34" s="555" t="n">
        <f aca="true">INDIRECT($A34&amp;"!$BO$52")</f>
        <v>88</v>
      </c>
      <c r="AV34" s="555" t="n">
        <f aca="true">INDIRECT($A34&amp;"!$BS$52")</f>
        <v>5</v>
      </c>
      <c r="AW34" s="555" t="n">
        <f aca="true">INDIRECT($A34&amp;"!$BV$52")</f>
        <v>4</v>
      </c>
      <c r="AX34" s="555" t="n">
        <f aca="true">INDIRECT($A34&amp;"!$BY$52")</f>
        <v>2</v>
      </c>
      <c r="AY34" s="556" t="n">
        <f aca="true">INDIRECT($A34&amp;"!$CB$52")</f>
        <v>0.118055555555556</v>
      </c>
      <c r="AZ34" s="556" t="n">
        <f aca="true">INDIRECT($A34&amp;"!$CE$52")</f>
        <v>0</v>
      </c>
      <c r="BA34" s="504" t="n">
        <f aca="true">INDIRECT($A34&amp;"!$AV$57")</f>
        <v>651</v>
      </c>
      <c r="BB34" s="504" t="n">
        <f aca="false">BB33+BA34</f>
        <v>15002</v>
      </c>
      <c r="BC34" s="555" t="n">
        <f aca="true">INDIRECT($A34&amp;"!$BS$55")</f>
        <v>4</v>
      </c>
      <c r="BD34" s="555" t="n">
        <f aca="true">INDIRECT($A34&amp;"!$BV$55")</f>
        <v>2</v>
      </c>
      <c r="BE34" s="555" t="n">
        <f aca="true">INDIRECT($A34&amp;"!$BY$55")</f>
        <v>0</v>
      </c>
      <c r="BF34" s="556" t="n">
        <f aca="true">INDIRECT($A34&amp;"!$CB$55")</f>
        <v>0.0555555555555556</v>
      </c>
      <c r="BG34" s="556" t="n">
        <f aca="true">INDIRECT($A34&amp;"!$CE$55")</f>
        <v>0.104166666666667</v>
      </c>
      <c r="BH34" s="504"/>
      <c r="BI34" s="504"/>
      <c r="BJ34" s="504"/>
      <c r="BK34" s="504"/>
      <c r="BL34" s="504"/>
      <c r="BM34" s="504"/>
      <c r="BN34" s="504"/>
      <c r="BO34" s="504"/>
      <c r="BP34" s="504"/>
      <c r="BQ34" s="504"/>
      <c r="BR34" s="507" t="n">
        <f aca="false">AS34+BA34</f>
        <v>3924</v>
      </c>
      <c r="BS34" s="434" t="n">
        <f aca="true">INDIRECT($A34&amp;"!$BD$17")</f>
        <v>28</v>
      </c>
      <c r="BT34" s="207" t="n">
        <f aca="false">BS34+BT33</f>
        <v>684</v>
      </c>
      <c r="BU34" s="557" t="n">
        <f aca="true">INDIRECT($A34&amp;"!$BD$8")</f>
        <v>448</v>
      </c>
      <c r="BV34" s="207" t="n">
        <f aca="false">BU34+BV33</f>
        <v>11937</v>
      </c>
      <c r="BW34" s="515" t="e">
        <f aca="true">INDIRECT($A34&amp;"!$BD$1１")</f>
        <v>#REF!</v>
      </c>
      <c r="BX34" s="207" t="e">
        <f aca="false">BW34+BX33</f>
        <v>#REF!</v>
      </c>
      <c r="BY34" s="514" t="e">
        <f aca="true">INDIRECT($A34&amp;"!$BD$1４")</f>
        <v>#REF!</v>
      </c>
      <c r="BZ34" s="498" t="e">
        <f aca="false">BY34+BZ33</f>
        <v>#REF!</v>
      </c>
      <c r="CA34" s="553" t="n">
        <f aca="true">INDIRECT($A34&amp;"!$BN$72")</f>
        <v>250</v>
      </c>
      <c r="CB34" s="558" t="n">
        <f aca="true">INDIRECT($A34&amp;"!$AV$65")</f>
        <v>1</v>
      </c>
      <c r="CC34" s="551" t="n">
        <f aca="true">INDIRECT($A34&amp;"!$AZ$65")</f>
        <v>249</v>
      </c>
      <c r="CD34" s="558" t="n">
        <f aca="true">INDIRECT($A34&amp;"!$BD$65")</f>
        <v>0.401606425702811</v>
      </c>
      <c r="CE34" s="558" t="n">
        <f aca="true">INDIRECT($A34&amp;"!$B$58")</f>
        <v>8</v>
      </c>
      <c r="CF34" s="551" t="n">
        <f aca="true">INDIRECT($A34&amp;"!$F$58")</f>
        <v>255</v>
      </c>
      <c r="CG34" s="558" t="n">
        <f aca="true">INDIRECT($A34&amp;"!$J$58")</f>
        <v>3.13725490196078</v>
      </c>
      <c r="CH34" s="507" t="n">
        <f aca="true">INDIRECT($A34&amp;"!$T$65")</f>
        <v>104</v>
      </c>
      <c r="CI34" s="507" t="n">
        <f aca="false">CA34+CH34</f>
        <v>354</v>
      </c>
      <c r="CJ34" s="559" t="n">
        <f aca="true">INDIRECT($A34&amp;"!$BA$72")</f>
        <v>0</v>
      </c>
      <c r="CK34" s="207" t="n">
        <f aca="false">CJ34+CK33</f>
        <v>14</v>
      </c>
      <c r="CL34" s="207" t="n">
        <f aca="true">INDIRECT($A34&amp;"!$G$65")</f>
        <v>2</v>
      </c>
      <c r="CM34" s="207" t="n">
        <f aca="false">CL34+CM33</f>
        <v>162</v>
      </c>
      <c r="CN34" s="559" t="n">
        <f aca="true">INDIRECT($A34&amp;"!$BA$73")</f>
        <v>0</v>
      </c>
      <c r="CO34" s="207" t="n">
        <f aca="false">CN34+CO33</f>
        <v>0</v>
      </c>
      <c r="CP34" s="207" t="n">
        <f aca="true">INDIRECT($A34&amp;"!$G$67")</f>
        <v>0</v>
      </c>
      <c r="CQ34" s="498" t="n">
        <f aca="false">CP34+CQ33</f>
        <v>0</v>
      </c>
      <c r="CR34" s="560" t="n">
        <f aca="true">IF(ISNUMBER(INDIRECT($A34&amp;"!$T$41")),(INDIRECT($A34&amp;"!$T$41"))," ")</f>
        <v>31800</v>
      </c>
      <c r="CS34" s="560" t="n">
        <f aca="true">IF(ISNUMBER(INDIRECT($A34&amp;"!$BA$27")),(INDIRECT($A34&amp;"!$BA$27"))," ")</f>
        <v>2110</v>
      </c>
      <c r="CT34" s="516" t="str">
        <f aca="true">IF(ISNUMBER(INDIRECT($A34&amp;"!$BＱ$27")),(INDIRECT($A34&amp;"!$BＱ$27"))," ")</f>
        <v> </v>
      </c>
      <c r="CU34" s="561" t="n">
        <f aca="true">IF(ISNUMBER(INDIRECT($A34&amp;"!$P$14")),(INDIRECT($A34&amp;"!$P$14"))," ")</f>
        <v>32250</v>
      </c>
      <c r="CV34" s="562" t="n">
        <f aca="true">IF(ISNUMBER(INDIRECT($A34&amp;"!$AF$14")),(INDIRECT($A34&amp;"!$AF$14"))," ")</f>
        <v>0</v>
      </c>
      <c r="CW34" s="560" t="n">
        <f aca="true">IF(ISNUMBER(INDIRECT($A34&amp;"!$BK$47")),(INDIRECT($A34&amp;"!$BK$47"))," ")</f>
        <v>0</v>
      </c>
      <c r="CX34" s="560" t="n">
        <f aca="true">IF(ISNUMBER(INDIRECT($A34&amp;"!$BX$47")),(INDIRECT($A34&amp;"!$BX$47"))," ")</f>
        <v>3040</v>
      </c>
      <c r="CY34" s="562" t="n">
        <f aca="true">IF(ISNUMBER(INDIRECT($A34&amp;"!$CL$47")),(INDIRECT($A34&amp;"!$CL$47"))," ")</f>
        <v>0</v>
      </c>
      <c r="CZ34" s="560" t="n">
        <f aca="true">IF(ISNUMBER(INDIRECT($A34&amp;"!$AD$41")),(INDIRECT($A34&amp;"!$AD$41"))," ")</f>
        <v>0</v>
      </c>
      <c r="DA34" s="516" t="n">
        <f aca="true">IF(ISNUMBER(INDIRECT($A34&amp;"!$AN$43")),(INDIRECT($A34&amp;"!$AN$43"))," ")</f>
        <v>0</v>
      </c>
      <c r="DB34" s="516" t="str">
        <f aca="true">IF(ISNUMBER(INDIRECT($A34&amp;"!$BW$74")),(INDIRECT($A34&amp;"!$BW$74"))," ")</f>
        <v> </v>
      </c>
      <c r="DC34" s="516" t="str">
        <f aca="false">IF(ISNUMBER(DB34),DB34*700," ")</f>
        <v> </v>
      </c>
      <c r="DD34" s="560" t="n">
        <f aca="true">IF(ISNUMBER(INDIRECT($A34&amp;"!$BS$72")),(INDIRECT($A34&amp;"!$BS$72"))," ")</f>
        <v>14</v>
      </c>
      <c r="DE34" s="516" t="n">
        <f aca="false">IF(ISNUMBER(DD34),DD34*$DE$2," ")</f>
        <v>8400</v>
      </c>
      <c r="DF34" s="563" t="n">
        <f aca="true">IF(ISNUMBER(INDIRECT($A34&amp;"!$Y$65")),(INDIRECT($A34&amp;"!$Y$65"))," ")</f>
        <v>3</v>
      </c>
      <c r="DG34" s="516" t="n">
        <f aca="false">IF(ISNUMBER(DF34),DF34*DG$2," ")</f>
        <v>1800</v>
      </c>
      <c r="DH34" s="516" t="str">
        <f aca="true">IF(ISNUMBER(INDIRECT($A34&amp;"!$AC$65")),(INDIRECT($A34&amp;"!$AC$68"))," ")</f>
        <v> </v>
      </c>
      <c r="DI34" s="516" t="str">
        <f aca="false">IF(ISNUMBER(DH34),DH34*500," ")</f>
        <v> </v>
      </c>
      <c r="DJ34" s="516" t="n">
        <f aca="false">SUM(DG34,DI34)</f>
        <v>1800</v>
      </c>
      <c r="DK34" s="516" t="n">
        <f aca="true">IF(ISNUMBER(INDIRECT($A34&amp;"!$BR$17")),(INDIRECT($A34&amp;"!$BR$17"))," ")</f>
        <v>0</v>
      </c>
      <c r="DL34" s="516" t="n">
        <f aca="true">IF(ISNUMBER(INDIRECT($A34&amp;"!$BR$8")),(INDIRECT($A34&amp;"!$BR$8"))," ")</f>
        <v>0</v>
      </c>
      <c r="DM34" s="516" t="n">
        <f aca="true">IF(ISNUMBER(INDIRECT($A34&amp;"!$BR$11")),(INDIRECT($A34&amp;"!$BR$11"))," ")</f>
        <v>0</v>
      </c>
      <c r="DN34" s="516" t="n">
        <f aca="true">IF(ISNUMBER(INDIRECT($A34&amp;"!$BR$14")),(INDIRECT($A34&amp;"!$BR$14"))," ")</f>
        <v>0</v>
      </c>
      <c r="DO34" s="516" t="n">
        <f aca="false">SUM(CS34:DA34)+SUM(DC34,DE34,DG34,DI34)+SUM(DK34:DN34)+BQ34</f>
        <v>47600</v>
      </c>
      <c r="DP34" s="516" t="e">
        <f aca="false">CV34+CY34+CT34</f>
        <v>#VALUE!</v>
      </c>
      <c r="DQ34" s="516" t="e">
        <f aca="false">DO34-DP34</f>
        <v>#VALUE!</v>
      </c>
      <c r="DS34" s="550" t="n">
        <f aca="true">INDIRECT($A34&amp;"!$AV$65")</f>
        <v>1</v>
      </c>
      <c r="DT34" s="548" t="n">
        <f aca="true">INDIRECT($A34&amp;"!$AZ$65")</f>
        <v>249</v>
      </c>
      <c r="DU34" s="550" t="n">
        <f aca="true">INDIRECT($A34&amp;"!$BD$65")</f>
        <v>0.401606425702811</v>
      </c>
      <c r="DV34" s="564" t="str">
        <f aca="true">INDIRECT($A34&amp;"!$BH$66")</f>
        <v>メクレ傷</v>
      </c>
      <c r="DW34" s="564" t="n">
        <f aca="true">INDIRECT($A34&amp;"!$BO$66")</f>
        <v>1</v>
      </c>
      <c r="DX34" s="564" t="n">
        <f aca="true">INDIRECT($A34&amp;"!$BH$67")</f>
        <v>0</v>
      </c>
      <c r="DY34" s="564" t="n">
        <f aca="true">INDIRECT($A34&amp;"!$BO$67")</f>
        <v>0</v>
      </c>
      <c r="DZ34" s="564" t="n">
        <f aca="true">INDIRECT($A34&amp;"!$BH$68")</f>
        <v>0</v>
      </c>
      <c r="EA34" s="564" t="n">
        <f aca="true">INDIRECT($A34&amp;"!$BO$68")</f>
        <v>0</v>
      </c>
      <c r="EB34" s="564" t="n">
        <f aca="true">INDIRECT($A34&amp;"!$BH$69")</f>
        <v>0</v>
      </c>
      <c r="EC34" s="564" t="n">
        <f aca="true">INDIRECT($A34&amp;"!$BO$69")</f>
        <v>0</v>
      </c>
      <c r="ED34" s="564" t="n">
        <f aca="true">INDIRECT($A34&amp;"!$BH$70")</f>
        <v>0</v>
      </c>
      <c r="EE34" s="564" t="n">
        <f aca="true">INDIRECT($A34&amp;"!$BO$70")</f>
        <v>0</v>
      </c>
      <c r="EF34" s="564" t="n">
        <f aca="true">INDIRECT($A34&amp;"!$BP$66")</f>
        <v>0</v>
      </c>
      <c r="EG34" s="564" t="n">
        <f aca="true">INDIRECT($A34&amp;"!$BW$66")</f>
        <v>0</v>
      </c>
      <c r="EH34" s="564" t="n">
        <f aca="true">INDIRECT($A34&amp;"!$BP$67")</f>
        <v>0</v>
      </c>
      <c r="EI34" s="564" t="n">
        <f aca="true">INDIRECT($A34&amp;"!$BW$67")</f>
        <v>0</v>
      </c>
      <c r="EJ34" s="564" t="n">
        <f aca="true">INDIRECT($A34&amp;"!$BP$68")</f>
        <v>0</v>
      </c>
      <c r="EK34" s="564" t="n">
        <f aca="true">INDIRECT($A34&amp;"!$BW$68")</f>
        <v>0</v>
      </c>
      <c r="EL34" s="564" t="n">
        <f aca="true">INDIRECT($A34&amp;"!$BP$69")</f>
        <v>0</v>
      </c>
      <c r="EM34" s="564" t="n">
        <f aca="true">INDIRECT($A34&amp;"!$BW$69")</f>
        <v>0</v>
      </c>
      <c r="EN34" s="564" t="n">
        <f aca="true">INDIRECT($A34&amp;"!$BP$70")</f>
        <v>0</v>
      </c>
      <c r="EO34" s="564" t="n">
        <f aca="true">INDIRECT($A34&amp;"!$BW$70")</f>
        <v>0</v>
      </c>
      <c r="EP34" s="564" t="n">
        <f aca="true">INDIRECT($A34&amp;"!$BX$66")</f>
        <v>0</v>
      </c>
      <c r="EQ34" s="564" t="n">
        <f aca="true">INDIRECT($A34&amp;"!$CF$66")</f>
        <v>0</v>
      </c>
      <c r="ER34" s="564" t="n">
        <f aca="true">INDIRECT($A34&amp;"!$BX$67")</f>
        <v>0</v>
      </c>
      <c r="ES34" s="564" t="n">
        <f aca="true">INDIRECT($A34&amp;"!$CF$67")</f>
        <v>0</v>
      </c>
      <c r="ET34" s="564" t="n">
        <f aca="true">INDIRECT($A34&amp;"!$BX$68")</f>
        <v>0</v>
      </c>
      <c r="EU34" s="564" t="n">
        <f aca="true">INDIRECT($A34&amp;"!$CF$68")</f>
        <v>0</v>
      </c>
      <c r="EV34" s="564" t="n">
        <f aca="true">INDIRECT($A34&amp;"!$BX$69")</f>
        <v>0</v>
      </c>
      <c r="EW34" s="564" t="n">
        <f aca="true">INDIRECT($A34&amp;"!$CF$69")</f>
        <v>0</v>
      </c>
      <c r="EX34" s="564" t="n">
        <f aca="true">INDIRECT($A34&amp;"!$BX$70")</f>
        <v>0</v>
      </c>
      <c r="EY34" s="564" t="n">
        <f aca="true">INDIRECT($A34&amp;"!$CF$70")</f>
        <v>0</v>
      </c>
      <c r="EZ34" s="564" t="n">
        <f aca="true">INDIRECT($A34&amp;"!$CG$66")</f>
        <v>0</v>
      </c>
      <c r="FA34" s="564" t="n">
        <f aca="true">INDIRECT($A34&amp;"!$CN$66")</f>
        <v>0</v>
      </c>
      <c r="FB34" s="564" t="n">
        <f aca="true">INDIRECT($A34&amp;"!$CG$67")</f>
        <v>0</v>
      </c>
      <c r="FC34" s="564" t="n">
        <f aca="true">INDIRECT($A34&amp;"!$CN$67")</f>
        <v>0</v>
      </c>
      <c r="FD34" s="564" t="n">
        <f aca="true">INDIRECT($A34&amp;"!$CG$68")</f>
        <v>0</v>
      </c>
      <c r="FE34" s="564" t="n">
        <f aca="true">INDIRECT($A34&amp;"!$CN$68")</f>
        <v>0</v>
      </c>
      <c r="FF34" s="564" t="n">
        <f aca="true">INDIRECT($A34&amp;"!$CG$69")</f>
        <v>0</v>
      </c>
      <c r="FG34" s="564" t="n">
        <f aca="true">INDIRECT($A34&amp;"!$CN$69")</f>
        <v>0</v>
      </c>
      <c r="FH34" s="564" t="n">
        <f aca="true">INDIRECT($A34&amp;"!$CG$70")</f>
        <v>0</v>
      </c>
      <c r="FI34" s="564" t="n">
        <f aca="true">INDIRECT($A34&amp;"!$CN$70")</f>
        <v>0</v>
      </c>
      <c r="FJ34" s="550" t="n">
        <f aca="true">INDIRECT($A34&amp;"!$B$58")</f>
        <v>8</v>
      </c>
      <c r="FK34" s="548" t="n">
        <f aca="true">INDIRECT($A34&amp;"!$F$58")</f>
        <v>255</v>
      </c>
      <c r="FL34" s="550" t="n">
        <f aca="true">INDIRECT($A34&amp;"!$J$58")</f>
        <v>3.13725490196078</v>
      </c>
      <c r="FM34" s="564" t="str">
        <f aca="true">INDIRECT($A34&amp;"!$N$59")</f>
        <v>枠替</v>
      </c>
      <c r="FN34" s="564" t="n">
        <f aca="true">INDIRECT($A34&amp;"!$U$59")</f>
        <v>4</v>
      </c>
      <c r="FO34" s="564" t="str">
        <f aca="true">INDIRECT($A34&amp;"!$N$60")</f>
        <v>青紙</v>
      </c>
      <c r="FP34" s="564" t="n">
        <f aca="true">INDIRECT($A34&amp;"!$U$60")</f>
        <v>2</v>
      </c>
      <c r="FQ34" s="564" t="str">
        <f aca="true">INDIRECT($A34&amp;"!$N$61")</f>
        <v>不揃い</v>
      </c>
      <c r="FR34" s="564" t="n">
        <f aca="true">INDIRECT($A34&amp;"!$U$61")</f>
        <v>1</v>
      </c>
      <c r="FS34" s="564" t="str">
        <f aca="true">INDIRECT($A34&amp;"!$N$62")</f>
        <v>荷姿不良</v>
      </c>
      <c r="FT34" s="564" t="n">
        <f aca="true">INDIRECT($A34&amp;"!$U$62")</f>
        <v>1</v>
      </c>
      <c r="FU34" s="564" t="n">
        <f aca="true">INDIRECT($A34&amp;"!$N$63")</f>
        <v>0</v>
      </c>
      <c r="FV34" s="564" t="n">
        <f aca="true">INDIRECT($A34&amp;"!$U$63")</f>
        <v>0</v>
      </c>
      <c r="FW34" s="564" t="e">
        <f aca="true">INDIRECT($A34&amp;"!$V$59 ")</f>
        <v>#REF!</v>
      </c>
      <c r="FX34" s="564" t="n">
        <f aca="true">INDIRECT($A34&amp;"!$AC$59")</f>
        <v>0</v>
      </c>
      <c r="FY34" s="564" t="e">
        <f aca="true">INDIRECT($A34&amp;"!$V$60 ")</f>
        <v>#REF!</v>
      </c>
      <c r="FZ34" s="564" t="n">
        <f aca="true">INDIRECT($A34&amp;"!$AC$60")</f>
        <v>0</v>
      </c>
      <c r="GA34" s="564" t="e">
        <f aca="true">INDIRECT($A34&amp;"!$V$61 ")</f>
        <v>#REF!</v>
      </c>
      <c r="GB34" s="564" t="n">
        <f aca="true">INDIRECT($A34&amp;"!$AC$61")</f>
        <v>0</v>
      </c>
      <c r="GC34" s="564" t="e">
        <f aca="true">INDIRECT($A34&amp;"!$V$62 ")</f>
        <v>#REF!</v>
      </c>
      <c r="GD34" s="564" t="n">
        <f aca="true">INDIRECT($A34&amp;"!$AC$62")</f>
        <v>0</v>
      </c>
      <c r="GE34" s="564" t="n">
        <f aca="true">INDIRECT($A34&amp;"!$V$63")</f>
        <v>0</v>
      </c>
      <c r="GF34" s="564" t="n">
        <f aca="true">INDIRECT($A34&amp;"!$AC$63")</f>
        <v>0</v>
      </c>
      <c r="GG34" s="564" t="n">
        <f aca="true">INDIRECT($A34&amp;"!$AD$59")</f>
        <v>0</v>
      </c>
      <c r="GH34" s="564" t="n">
        <f aca="true">INDIRECT($A34&amp;"!$AL$59")</f>
        <v>0</v>
      </c>
      <c r="GI34" s="564" t="n">
        <f aca="true">INDIRECT($A34&amp;"!$AD$60")</f>
        <v>0</v>
      </c>
      <c r="GJ34" s="564" t="n">
        <f aca="true">INDIRECT($A34&amp;"!$AL$60")</f>
        <v>0</v>
      </c>
      <c r="GK34" s="564" t="n">
        <f aca="true">INDIRECT($A34&amp;"!$AD$61")</f>
        <v>0</v>
      </c>
      <c r="GL34" s="564" t="n">
        <f aca="true">INDIRECT($A34&amp;"!$AL$61")</f>
        <v>0</v>
      </c>
      <c r="GM34" s="564" t="n">
        <f aca="true">INDIRECT($A34&amp;"!$AD$62")</f>
        <v>0</v>
      </c>
      <c r="GN34" s="564" t="n">
        <f aca="true">INDIRECT($A34&amp;"!$AL$62")</f>
        <v>0</v>
      </c>
      <c r="GO34" s="564" t="n">
        <f aca="true">INDIRECT($A34&amp;"!$AD$63")</f>
        <v>0</v>
      </c>
      <c r="GP34" s="564" t="n">
        <f aca="true">INDIRECT($A34&amp;"!$AL$63")</f>
        <v>0</v>
      </c>
      <c r="GQ34" s="564" t="n">
        <f aca="true">INDIRECT($A34&amp;"!$AM$59")</f>
        <v>0</v>
      </c>
      <c r="GR34" s="564" t="n">
        <f aca="true">INDIRECT($A34&amp;"!$AT$59")</f>
        <v>0</v>
      </c>
      <c r="GS34" s="564" t="n">
        <f aca="true">INDIRECT($A34&amp;"!$AM$60")</f>
        <v>0</v>
      </c>
      <c r="GT34" s="564" t="n">
        <f aca="true">INDIRECT($A34&amp;"!$AT$60")</f>
        <v>0</v>
      </c>
      <c r="GU34" s="564" t="n">
        <f aca="true">INDIRECT($A34&amp;"!$AM$61")</f>
        <v>0</v>
      </c>
      <c r="GV34" s="564" t="n">
        <f aca="true">INDIRECT($A34&amp;"!$AT$61")</f>
        <v>0</v>
      </c>
      <c r="GW34" s="564" t="n">
        <f aca="true">INDIRECT($A34&amp;"!$AM$62")</f>
        <v>0</v>
      </c>
      <c r="GX34" s="564" t="n">
        <f aca="true">INDIRECT($A34&amp;"!$AT$62")</f>
        <v>0</v>
      </c>
      <c r="GY34" s="564" t="str">
        <f aca="true">INDIRECT($A34&amp;"!$AM$63")</f>
        <v>ウエットストリーク</v>
      </c>
      <c r="GZ34" s="564" t="n">
        <f aca="true">INDIRECT($A34&amp;"!$AT$63")</f>
        <v>0</v>
      </c>
      <c r="HA34" s="564"/>
      <c r="HB34" s="564" t="str">
        <f aca="true">INDIRECT($A34&amp;"!$AF$5")</f>
        <v>シリンダー粕</v>
      </c>
      <c r="HC34" s="564" t="n">
        <f aca="true">INDIRECT($A34&amp;"!$AJ$5")</f>
        <v>30</v>
      </c>
      <c r="HD34" s="564" t="str">
        <f aca="true">INDIRECT($A34&amp;"!$AF$6")</f>
        <v>黒スジ</v>
      </c>
      <c r="HE34" s="564" t="n">
        <f aca="true">INDIRECT($A34&amp;"!$AJ$6")</f>
        <v>7</v>
      </c>
      <c r="HF34" s="564" t="str">
        <f aca="true">INDIRECT($A34&amp;"!$AF$7")</f>
        <v>Ｐ</v>
      </c>
      <c r="HG34" s="564" t="n">
        <f aca="true">INDIRECT($A34&amp;"!$AJ$7")</f>
        <v>7</v>
      </c>
      <c r="HH34" s="564" t="str">
        <f aca="true">INDIRECT($A34&amp;"!$AF$8")</f>
        <v>S､汚れ､ﾏｰｶｰ飛散､他</v>
      </c>
      <c r="HI34" s="564" t="n">
        <f aca="true">INDIRECT($A34&amp;"!$AJ$8")</f>
        <v>12</v>
      </c>
      <c r="HJ34" s="564" t="n">
        <f aca="true">INDIRECT($A34&amp;"!$AF$10")</f>
        <v>0</v>
      </c>
      <c r="HK34" s="564" t="n">
        <f aca="true">INDIRECT($A34&amp;"!$AJ$10")</f>
        <v>0</v>
      </c>
      <c r="HL34" s="564" t="n">
        <f aca="true">INDIRECT($A34&amp;"!$AF$11")</f>
        <v>0</v>
      </c>
      <c r="HM34" s="564" t="n">
        <f aca="true">INDIRECT($A34&amp;"!$AJ$11")</f>
        <v>0</v>
      </c>
      <c r="HN34" s="564" t="n">
        <f aca="true">INDIRECT($A34&amp;"!$AF$12")</f>
        <v>0</v>
      </c>
      <c r="HO34" s="564" t="n">
        <f aca="true">INDIRECT($A34&amp;"!$AJ$12")</f>
        <v>0</v>
      </c>
      <c r="HP34" s="564" t="n">
        <f aca="true">INDIRECT($A34&amp;"!$AF$13")</f>
        <v>0</v>
      </c>
      <c r="HQ34" s="564" t="n">
        <f aca="true">INDIRECT($A34&amp;"!$AJ$13")</f>
        <v>0</v>
      </c>
      <c r="HR34" s="564"/>
      <c r="HS34" s="564" t="n">
        <f aca="true">INDIRECT($A34&amp;"!$CO$60")</f>
        <v>0</v>
      </c>
      <c r="HT34" s="207" t="n">
        <f aca="true">INDIRECT($A34&amp;"!$CO$62")</f>
        <v>0</v>
      </c>
      <c r="HU34" s="207" t="n">
        <f aca="true">INDIRECT($A34&amp;"!$CY$60")</f>
        <v>1</v>
      </c>
      <c r="HV34" s="207" t="n">
        <f aca="true">INDIRECT($A34&amp;"!$CY$62")</f>
        <v>0</v>
      </c>
      <c r="HX34" s="565" t="n">
        <f aca="true">INDIRECT($A34&amp;"!$P$14")</f>
        <v>32250</v>
      </c>
      <c r="HY34" s="566" t="n">
        <f aca="true">INDIRECT($A34&amp;"!$AF$14")</f>
        <v>0</v>
      </c>
      <c r="HZ34" s="550" t="n">
        <f aca="true">INDIRECT($A34&amp;"!$AL$16")</f>
        <v>253.2</v>
      </c>
      <c r="IA34" s="564" t="n">
        <f aca="false">IA33+HZ34</f>
        <v>7082.7</v>
      </c>
      <c r="IB34" s="550" t="n">
        <f aca="true">INDIRECT($A34&amp;"!$AL$18")</f>
        <v>136.688</v>
      </c>
      <c r="IC34" s="207" t="n">
        <f aca="false">IC33+IB34</f>
        <v>4059.475</v>
      </c>
      <c r="ID34" s="434" t="n">
        <f aca="false">AL34</f>
        <v>133.874</v>
      </c>
      <c r="IE34" s="567"/>
      <c r="IF34" s="568" t="n">
        <f aca="true">INDIRECT($A34&amp;"!$BF$36")</f>
        <v>48</v>
      </c>
      <c r="IG34" s="268" t="n">
        <f aca="true">INDIRECT($A34&amp;"!$BN$40")</f>
        <v>90</v>
      </c>
      <c r="IH34" s="568" t="n">
        <f aca="true">INDIRECT($A34&amp;"!$BF$42")</f>
        <v>0</v>
      </c>
      <c r="II34" s="268" t="n">
        <f aca="true">INDIRECT($A34&amp;"!$BV$40")</f>
        <v>90</v>
      </c>
      <c r="IJ34" s="568" t="n">
        <f aca="true">INDIRECT($A34&amp;"!$BF$45")</f>
        <v>48</v>
      </c>
      <c r="IK34" s="268" t="n">
        <f aca="true">INDIRECT($A34&amp;"!$CD$40")</f>
        <v>90</v>
      </c>
      <c r="IL34" s="567"/>
      <c r="IM34" s="207" t="n">
        <f aca="true">INDIRECT($A34&amp;"!$CK$50")</f>
        <v>18</v>
      </c>
      <c r="IN34" s="556" t="n">
        <v>0</v>
      </c>
      <c r="IO34" s="556" t="n">
        <v>0</v>
      </c>
      <c r="IP34" s="569" t="n">
        <f aca="true">INDIRECT($A34&amp;"!$CF$29")</f>
        <v>28.193</v>
      </c>
      <c r="IQ34" s="564" t="n">
        <f aca="false">IQ33+IP34</f>
        <v>469.496</v>
      </c>
      <c r="IR34" s="569" t="n">
        <f aca="true">INDIRECT($A34&amp;"!$CF$31")</f>
        <v>0</v>
      </c>
      <c r="IS34" s="207" t="n">
        <f aca="false">IS33+IR34</f>
        <v>78.914</v>
      </c>
      <c r="IT34" s="564" t="n">
        <f aca="true">INDIRECT($A34&amp;"!$W$49")</f>
        <v>0</v>
      </c>
      <c r="IU34" s="564" t="n">
        <f aca="false">IU33+IT34</f>
        <v>0</v>
      </c>
      <c r="IV34" s="207" t="n">
        <f aca="true">INDIRECT($A34&amp;"!$W$50")</f>
        <v>0</v>
      </c>
      <c r="IW34" s="207" t="n">
        <f aca="false">IW33+IV34</f>
        <v>0</v>
      </c>
    </row>
    <row r="35" customFormat="false" ht="18.75" hidden="false" customHeight="false" outlineLevel="0" collapsed="false">
      <c r="A35" s="546" t="s">
        <v>1379</v>
      </c>
      <c r="B35" s="207" t="n">
        <v>29</v>
      </c>
      <c r="C35" s="570" t="n">
        <f aca="true">INDIRECT($A35&amp;"!$D$4")</f>
        <v>204.662</v>
      </c>
      <c r="D35" s="207" t="n">
        <f aca="false">C35+D34</f>
        <v>5608.67</v>
      </c>
      <c r="E35" s="434" t="n">
        <f aca="true">INDIRECT($A35&amp;"!$D$9")</f>
        <v>246.888</v>
      </c>
      <c r="F35" s="207" t="n">
        <f aca="false">E35+F34</f>
        <v>5985.055</v>
      </c>
      <c r="G35" s="507" t="n">
        <f aca="false">C35+E35</f>
        <v>451.55</v>
      </c>
      <c r="H35" s="551" t="n">
        <f aca="true">INDIRECT($A35&amp;"!$K$13")</f>
        <v>9</v>
      </c>
      <c r="I35" s="508" t="n">
        <f aca="false">H35*19</f>
        <v>171</v>
      </c>
      <c r="J35" s="552" t="n">
        <f aca="true">INDIRECT($A35&amp;"!$F$23")</f>
        <v>19.6</v>
      </c>
      <c r="K35" s="207" t="n">
        <f aca="false">J35+K34</f>
        <v>1283.2</v>
      </c>
      <c r="L35" s="552" t="n">
        <f aca="true">INDIRECT($A35&amp;"!$F$29")</f>
        <v>63.6</v>
      </c>
      <c r="M35" s="207" t="n">
        <f aca="false">L35+M34</f>
        <v>1904.1</v>
      </c>
      <c r="N35" s="552" t="n">
        <f aca="true">INDIRECT($A35&amp;"!$F$35")</f>
        <v>38.7</v>
      </c>
      <c r="O35" s="207" t="n">
        <f aca="false">N35+O34</f>
        <v>1031.9</v>
      </c>
      <c r="P35" s="507" t="n">
        <f aca="false">J35+L35+N35</f>
        <v>121.9</v>
      </c>
      <c r="Q35" s="507" t="n">
        <f aca="true">INDIRECT($A35&amp;"!$L$24")</f>
        <v>0</v>
      </c>
      <c r="R35" s="507" t="n">
        <f aca="true">INDIRECT($A35&amp;"!$L$30")</f>
        <v>79</v>
      </c>
      <c r="S35" s="507" t="n">
        <f aca="true">INDIRECT($A35&amp;"!$L$36")</f>
        <v>0</v>
      </c>
      <c r="T35" s="507" t="n">
        <f aca="false">Q35+R35</f>
        <v>79</v>
      </c>
      <c r="U35" s="508" t="n">
        <f aca="false">T35*1.3</f>
        <v>102.7</v>
      </c>
      <c r="V35" s="207" t="n">
        <f aca="true">INDIRECT($A35&amp;"!$U$49")</f>
        <v>2880</v>
      </c>
      <c r="W35" s="207" t="n">
        <f aca="false">V35+W34</f>
        <v>94423</v>
      </c>
      <c r="X35" s="207" t="n">
        <f aca="true">INDIRECT($A35&amp;"!$U$50")</f>
        <v>3500</v>
      </c>
      <c r="Y35" s="207" t="n">
        <f aca="false">X35+Y34</f>
        <v>105624</v>
      </c>
      <c r="Z35" s="507" t="n">
        <f aca="false">V35+X35</f>
        <v>6380</v>
      </c>
      <c r="AA35" s="553" t="n">
        <f aca="true">INDIRECT($A35&amp;"!$U$43")</f>
        <v>27</v>
      </c>
      <c r="AB35" s="498" t="n">
        <f aca="true">INDIRECT($A35&amp;"!$V$49")</f>
        <v>0</v>
      </c>
      <c r="AC35" s="554" t="n">
        <f aca="true">INDIRECT($A35&amp;"!$AX$22")</f>
        <v>22.632</v>
      </c>
      <c r="AD35" s="207" t="n">
        <f aca="false">AD34+AC35</f>
        <v>571.042</v>
      </c>
      <c r="AG35" s="507"/>
      <c r="AH35" s="551" t="n">
        <f aca="true">INDIRECT($A35&amp;"!$BE$26")</f>
        <v>0</v>
      </c>
      <c r="AI35" s="507"/>
      <c r="AJ35" s="507"/>
      <c r="AK35" s="508" t="n">
        <f aca="false">AH35*9</f>
        <v>0</v>
      </c>
      <c r="AL35" s="434" t="n">
        <f aca="true">INDIRECT($A35&amp;"!$AZ$35")</f>
        <v>128.219</v>
      </c>
      <c r="AM35" s="207" t="n">
        <f aca="false">AL35+AM34</f>
        <v>2205.154</v>
      </c>
      <c r="AN35" s="434" t="n">
        <f aca="true">INDIRECT($A35&amp;"!$AZ$41")</f>
        <v>0</v>
      </c>
      <c r="AO35" s="207" t="n">
        <f aca="false">AN35+AO34</f>
        <v>0</v>
      </c>
      <c r="AP35" s="507" t="n">
        <f aca="false">AL35+AN35</f>
        <v>128.219</v>
      </c>
      <c r="AQ35" s="507" t="n">
        <f aca="true">INDIRECT($A35&amp;"!$BF$36")</f>
        <v>20</v>
      </c>
      <c r="AR35" s="508" t="n">
        <f aca="false">AQ35*7</f>
        <v>140</v>
      </c>
      <c r="AS35" s="555" t="n">
        <f aca="true">INDIRECT($A35&amp;"!$AV$54")</f>
        <v>4540</v>
      </c>
      <c r="AT35" s="555" t="n">
        <f aca="false">AT34+AS35</f>
        <v>70468</v>
      </c>
      <c r="AU35" s="555" t="n">
        <f aca="true">INDIRECT($A35&amp;"!$BO$52")</f>
        <v>69</v>
      </c>
      <c r="AV35" s="555" t="n">
        <f aca="true">INDIRECT($A35&amp;"!$BS$52")</f>
        <v>7</v>
      </c>
      <c r="AW35" s="555" t="n">
        <f aca="true">INDIRECT($A35&amp;"!$BV$52")</f>
        <v>8</v>
      </c>
      <c r="AX35" s="555" t="n">
        <f aca="true">INDIRECT($A35&amp;"!$BY$52")</f>
        <v>2</v>
      </c>
      <c r="AY35" s="556" t="n">
        <f aca="true">INDIRECT($A35&amp;"!$CB$52")</f>
        <v>0.229166666666667</v>
      </c>
      <c r="AZ35" s="556" t="n">
        <f aca="true">INDIRECT($A35&amp;"!$CE$52")</f>
        <v>0</v>
      </c>
      <c r="BA35" s="504" t="n">
        <f aca="true">INDIRECT($A35&amp;"!$AV$57")</f>
        <v>1001</v>
      </c>
      <c r="BB35" s="504" t="n">
        <f aca="false">BB34+BA35</f>
        <v>16003</v>
      </c>
      <c r="BC35" s="555" t="n">
        <f aca="true">INDIRECT($A35&amp;"!$BS$55")</f>
        <v>2</v>
      </c>
      <c r="BD35" s="555" t="n">
        <f aca="true">INDIRECT($A35&amp;"!$BV$55")</f>
        <v>3</v>
      </c>
      <c r="BE35" s="555" t="n">
        <f aca="true">INDIRECT($A35&amp;"!$BY$55")</f>
        <v>1</v>
      </c>
      <c r="BF35" s="556" t="n">
        <f aca="true">INDIRECT($A35&amp;"!$CB$55")</f>
        <v>0.0625</v>
      </c>
      <c r="BG35" s="556" t="n">
        <f aca="true">INDIRECT($A35&amp;"!$CE$55")</f>
        <v>0.0625</v>
      </c>
      <c r="BH35" s="504"/>
      <c r="BI35" s="504"/>
      <c r="BJ35" s="504"/>
      <c r="BK35" s="504"/>
      <c r="BL35" s="504"/>
      <c r="BM35" s="504"/>
      <c r="BN35" s="504"/>
      <c r="BO35" s="504"/>
      <c r="BP35" s="504"/>
      <c r="BQ35" s="504"/>
      <c r="BR35" s="507" t="n">
        <f aca="false">AS35+BA35</f>
        <v>5541</v>
      </c>
      <c r="BS35" s="434" t="n">
        <f aca="true">INDIRECT($A35&amp;"!$BD$17")</f>
        <v>23</v>
      </c>
      <c r="BT35" s="207" t="n">
        <f aca="false">BS35+BT34</f>
        <v>707</v>
      </c>
      <c r="BU35" s="557" t="n">
        <f aca="true">INDIRECT($A35&amp;"!$BD$8")</f>
        <v>342</v>
      </c>
      <c r="BV35" s="207" t="n">
        <f aca="false">BU35+BV34</f>
        <v>12279</v>
      </c>
      <c r="BW35" s="515" t="e">
        <f aca="true">INDIRECT($A35&amp;"!$BD$1１")</f>
        <v>#REF!</v>
      </c>
      <c r="BX35" s="207" t="e">
        <f aca="false">BW35+BX34</f>
        <v>#REF!</v>
      </c>
      <c r="BY35" s="514" t="e">
        <f aca="true">INDIRECT($A35&amp;"!$BD$1４")</f>
        <v>#REF!</v>
      </c>
      <c r="BZ35" s="498" t="e">
        <f aca="false">BY35+BZ34</f>
        <v>#REF!</v>
      </c>
      <c r="CA35" s="553" t="n">
        <f aca="true">INDIRECT($A35&amp;"!$BN$72")</f>
        <v>232</v>
      </c>
      <c r="CB35" s="558" t="n">
        <f aca="true">INDIRECT($A35&amp;"!$AV$65")</f>
        <v>3</v>
      </c>
      <c r="CC35" s="551" t="n">
        <f aca="true">INDIRECT($A35&amp;"!$AZ$65")</f>
        <v>172</v>
      </c>
      <c r="CD35" s="558" t="n">
        <f aca="true">INDIRECT($A35&amp;"!$BD$65")</f>
        <v>1.74418604651163</v>
      </c>
      <c r="CE35" s="558" t="n">
        <f aca="true">INDIRECT($A35&amp;"!$B$58")</f>
        <v>14</v>
      </c>
      <c r="CF35" s="551" t="n">
        <f aca="true">INDIRECT($A35&amp;"!$F$58")</f>
        <v>181</v>
      </c>
      <c r="CG35" s="558" t="n">
        <f aca="true">INDIRECT($A35&amp;"!$J$58")</f>
        <v>7.73480662983425</v>
      </c>
      <c r="CH35" s="507" t="n">
        <f aca="true">INDIRECT($A35&amp;"!$T$65")</f>
        <v>92</v>
      </c>
      <c r="CI35" s="507" t="n">
        <f aca="false">CA35+CH35</f>
        <v>324</v>
      </c>
      <c r="CJ35" s="559" t="n">
        <f aca="true">INDIRECT($A35&amp;"!$BA$72")</f>
        <v>0</v>
      </c>
      <c r="CK35" s="207" t="n">
        <f aca="false">CJ35+CK34</f>
        <v>14</v>
      </c>
      <c r="CL35" s="207" t="n">
        <f aca="true">INDIRECT($A35&amp;"!$G$65")</f>
        <v>6</v>
      </c>
      <c r="CM35" s="207" t="n">
        <f aca="false">CL35+CM34</f>
        <v>168</v>
      </c>
      <c r="CN35" s="559" t="n">
        <f aca="true">INDIRECT($A35&amp;"!$BA$73")</f>
        <v>0</v>
      </c>
      <c r="CO35" s="207" t="n">
        <f aca="false">CN35+CO34</f>
        <v>0</v>
      </c>
      <c r="CP35" s="207" t="n">
        <f aca="true">INDIRECT($A35&amp;"!$G$67")</f>
        <v>0</v>
      </c>
      <c r="CQ35" s="498" t="n">
        <f aca="false">CP35+CQ34</f>
        <v>0</v>
      </c>
      <c r="CR35" s="560" t="n">
        <f aca="true">IF(ISNUMBER(INDIRECT($A35&amp;"!$T$41")),(INDIRECT($A35&amp;"!$T$41"))," ")</f>
        <v>36600</v>
      </c>
      <c r="CS35" s="560" t="n">
        <f aca="true">IF(ISNUMBER(INDIRECT($A35&amp;"!$BA$27")),(INDIRECT($A35&amp;"!$BA$27"))," ")</f>
        <v>988</v>
      </c>
      <c r="CT35" s="516" t="str">
        <f aca="true">IF(ISNUMBER(INDIRECT($A35&amp;"!$BＱ$27")),(INDIRECT($A35&amp;"!$BＱ$27"))," ")</f>
        <v> </v>
      </c>
      <c r="CU35" s="561" t="n">
        <f aca="true">IF(ISNUMBER(INDIRECT($A35&amp;"!$P$14")),(INDIRECT($A35&amp;"!$P$14"))," ")</f>
        <v>30454</v>
      </c>
      <c r="CV35" s="562" t="n">
        <f aca="true">IF(ISNUMBER(INDIRECT($A35&amp;"!$AF$14")),(INDIRECT($A35&amp;"!$AF$14"))," ")</f>
        <v>0</v>
      </c>
      <c r="CW35" s="560" t="n">
        <f aca="true">IF(ISNUMBER(INDIRECT($A35&amp;"!$BK$47")),(INDIRECT($A35&amp;"!$BK$47"))," ")</f>
        <v>0</v>
      </c>
      <c r="CX35" s="560" t="n">
        <f aca="true">IF(ISNUMBER(INDIRECT($A35&amp;"!$BX$47")),(INDIRECT($A35&amp;"!$BX$47"))," ")</f>
        <v>0</v>
      </c>
      <c r="CY35" s="562" t="n">
        <f aca="true">IF(ISNUMBER(INDIRECT($A35&amp;"!$CL$47")),(INDIRECT($A35&amp;"!$CL$47"))," ")</f>
        <v>0</v>
      </c>
      <c r="CZ35" s="560" t="n">
        <f aca="true">IF(ISNUMBER(INDIRECT($A35&amp;"!$AD$41")),(INDIRECT($A35&amp;"!$AD$41"))," ")</f>
        <v>0</v>
      </c>
      <c r="DA35" s="516" t="n">
        <f aca="true">IF(ISNUMBER(INDIRECT($A35&amp;"!$AN$43")),(INDIRECT($A35&amp;"!$AN$43"))," ")</f>
        <v>0</v>
      </c>
      <c r="DB35" s="516" t="str">
        <f aca="true">IF(ISNUMBER(INDIRECT($A35&amp;"!$BW$74")),(INDIRECT($A35&amp;"!$BW$74"))," ")</f>
        <v> </v>
      </c>
      <c r="DC35" s="516" t="str">
        <f aca="false">IF(ISNUMBER(DB35),DB35*700," ")</f>
        <v> </v>
      </c>
      <c r="DD35" s="560" t="n">
        <f aca="true">IF(ISNUMBER(INDIRECT($A35&amp;"!$BS$72")),(INDIRECT($A35&amp;"!$BS$72"))," ")</f>
        <v>7</v>
      </c>
      <c r="DE35" s="516" t="n">
        <f aca="false">IF(ISNUMBER(DD35),DD35*$DE$2," ")</f>
        <v>4200</v>
      </c>
      <c r="DF35" s="563" t="n">
        <f aca="true">IF(ISNUMBER(INDIRECT($A35&amp;"!$Y$65")),(INDIRECT($A35&amp;"!$Y$65"))," ")</f>
        <v>11</v>
      </c>
      <c r="DG35" s="516" t="n">
        <f aca="false">IF(ISNUMBER(DF35),DF35*DG$2," ")</f>
        <v>6600</v>
      </c>
      <c r="DH35" s="516" t="str">
        <f aca="true">IF(ISNUMBER(INDIRECT($A35&amp;"!$AC$65")),(INDIRECT($A35&amp;"!$AC$68"))," ")</f>
        <v> </v>
      </c>
      <c r="DI35" s="516" t="str">
        <f aca="false">IF(ISNUMBER(DH35),DH35*500," ")</f>
        <v> </v>
      </c>
      <c r="DJ35" s="516" t="n">
        <f aca="false">SUM(DG35,DI35)</f>
        <v>6600</v>
      </c>
      <c r="DK35" s="516" t="n">
        <f aca="true">IF(ISNUMBER(INDIRECT($A35&amp;"!$BR$17")),(INDIRECT($A35&amp;"!$BR$17"))," ")</f>
        <v>0</v>
      </c>
      <c r="DL35" s="516" t="n">
        <f aca="true">IF(ISNUMBER(INDIRECT($A35&amp;"!$BR$8")),(INDIRECT($A35&amp;"!$BR$8"))," ")</f>
        <v>0</v>
      </c>
      <c r="DM35" s="516" t="n">
        <f aca="true">IF(ISNUMBER(INDIRECT($A35&amp;"!$BR$11")),(INDIRECT($A35&amp;"!$BR$11"))," ")</f>
        <v>0</v>
      </c>
      <c r="DN35" s="516" t="n">
        <f aca="true">IF(ISNUMBER(INDIRECT($A35&amp;"!$BR$14")),(INDIRECT($A35&amp;"!$BR$14"))," ")</f>
        <v>0</v>
      </c>
      <c r="DO35" s="516" t="n">
        <f aca="false">SUM(CS35:DA35)+SUM(DC35,DE35,DG35,DI35)+SUM(DK35:DN35)+BQ35</f>
        <v>42242</v>
      </c>
      <c r="DP35" s="516" t="e">
        <f aca="false">CV35+CY35+CT35</f>
        <v>#VALUE!</v>
      </c>
      <c r="DQ35" s="516" t="e">
        <f aca="false">DO35-DP35</f>
        <v>#VALUE!</v>
      </c>
      <c r="DS35" s="550" t="n">
        <f aca="true">INDIRECT($A35&amp;"!$AV$65")</f>
        <v>3</v>
      </c>
      <c r="DT35" s="548" t="n">
        <f aca="true">INDIRECT($A35&amp;"!$AZ$65")</f>
        <v>172</v>
      </c>
      <c r="DU35" s="550" t="n">
        <f aca="true">INDIRECT($A35&amp;"!$BD$65")</f>
        <v>1.74418604651163</v>
      </c>
      <c r="DV35" s="564" t="str">
        <f aca="true">INDIRECT($A35&amp;"!$BH$66")</f>
        <v>枚数不良</v>
      </c>
      <c r="DW35" s="564" t="n">
        <f aca="true">INDIRECT($A35&amp;"!$BO$66")</f>
        <v>1</v>
      </c>
      <c r="DX35" s="564" t="str">
        <f aca="true">INDIRECT($A35&amp;"!$BH$67")</f>
        <v>不揃い</v>
      </c>
      <c r="DY35" s="564" t="n">
        <f aca="true">INDIRECT($A35&amp;"!$BO$67")</f>
        <v>1</v>
      </c>
      <c r="DZ35" s="564" t="n">
        <f aca="true">INDIRECT($A35&amp;"!$BH$68")</f>
        <v>0</v>
      </c>
      <c r="EA35" s="564" t="n">
        <f aca="true">INDIRECT($A35&amp;"!$BO$68")</f>
        <v>0</v>
      </c>
      <c r="EB35" s="564" t="n">
        <f aca="true">INDIRECT($A35&amp;"!$BH$69")</f>
        <v>0</v>
      </c>
      <c r="EC35" s="564" t="n">
        <f aca="true">INDIRECT($A35&amp;"!$BO$69")</f>
        <v>0</v>
      </c>
      <c r="ED35" s="564" t="n">
        <f aca="true">INDIRECT($A35&amp;"!$BH$70")</f>
        <v>0</v>
      </c>
      <c r="EE35" s="564" t="n">
        <f aca="true">INDIRECT($A35&amp;"!$BO$70")</f>
        <v>0</v>
      </c>
      <c r="EF35" s="564" t="n">
        <f aca="true">INDIRECT($A35&amp;"!$BP$66")</f>
        <v>0</v>
      </c>
      <c r="EG35" s="564" t="n">
        <f aca="true">INDIRECT($A35&amp;"!$BW$66")</f>
        <v>0</v>
      </c>
      <c r="EH35" s="564" t="n">
        <f aca="true">INDIRECT($A35&amp;"!$BP$67")</f>
        <v>0</v>
      </c>
      <c r="EI35" s="564" t="n">
        <f aca="true">INDIRECT($A35&amp;"!$BW$67")</f>
        <v>0</v>
      </c>
      <c r="EJ35" s="564" t="n">
        <f aca="true">INDIRECT($A35&amp;"!$BP$68")</f>
        <v>0</v>
      </c>
      <c r="EK35" s="564" t="n">
        <f aca="true">INDIRECT($A35&amp;"!$BW$68")</f>
        <v>0</v>
      </c>
      <c r="EL35" s="564" t="n">
        <f aca="true">INDIRECT($A35&amp;"!$BP$69")</f>
        <v>0</v>
      </c>
      <c r="EM35" s="564" t="n">
        <f aca="true">INDIRECT($A35&amp;"!$BW$69")</f>
        <v>0</v>
      </c>
      <c r="EN35" s="564" t="n">
        <f aca="true">INDIRECT($A35&amp;"!$BP$70")</f>
        <v>0</v>
      </c>
      <c r="EO35" s="564" t="n">
        <f aca="true">INDIRECT($A35&amp;"!$BW$70")</f>
        <v>0</v>
      </c>
      <c r="EP35" s="564" t="str">
        <f aca="true">INDIRECT($A35&amp;"!$BX$66")</f>
        <v>巻ジワ</v>
      </c>
      <c r="EQ35" s="564" t="n">
        <f aca="true">INDIRECT($A35&amp;"!$CF$66")</f>
        <v>1</v>
      </c>
      <c r="ER35" s="564" t="n">
        <f aca="true">INDIRECT($A35&amp;"!$BX$67")</f>
        <v>0</v>
      </c>
      <c r="ES35" s="564" t="n">
        <f aca="true">INDIRECT($A35&amp;"!$CF$67")</f>
        <v>0</v>
      </c>
      <c r="ET35" s="564" t="n">
        <f aca="true">INDIRECT($A35&amp;"!$BX$68")</f>
        <v>0</v>
      </c>
      <c r="EU35" s="564" t="n">
        <f aca="true">INDIRECT($A35&amp;"!$CF$68")</f>
        <v>0</v>
      </c>
      <c r="EV35" s="564" t="n">
        <f aca="true">INDIRECT($A35&amp;"!$BX$69")</f>
        <v>0</v>
      </c>
      <c r="EW35" s="564" t="n">
        <f aca="true">INDIRECT($A35&amp;"!$CF$69")</f>
        <v>0</v>
      </c>
      <c r="EX35" s="564" t="n">
        <f aca="true">INDIRECT($A35&amp;"!$BX$70")</f>
        <v>0</v>
      </c>
      <c r="EY35" s="564" t="n">
        <f aca="true">INDIRECT($A35&amp;"!$CF$70")</f>
        <v>0</v>
      </c>
      <c r="EZ35" s="564" t="n">
        <f aca="true">INDIRECT($A35&amp;"!$CG$66")</f>
        <v>0</v>
      </c>
      <c r="FA35" s="564" t="n">
        <f aca="true">INDIRECT($A35&amp;"!$CN$66")</f>
        <v>0</v>
      </c>
      <c r="FB35" s="564" t="n">
        <f aca="true">INDIRECT($A35&amp;"!$CG$67")</f>
        <v>0</v>
      </c>
      <c r="FC35" s="564" t="n">
        <f aca="true">INDIRECT($A35&amp;"!$CN$67")</f>
        <v>0</v>
      </c>
      <c r="FD35" s="564" t="n">
        <f aca="true">INDIRECT($A35&amp;"!$CG$68")</f>
        <v>0</v>
      </c>
      <c r="FE35" s="564" t="n">
        <f aca="true">INDIRECT($A35&amp;"!$CN$68")</f>
        <v>0</v>
      </c>
      <c r="FF35" s="564" t="n">
        <f aca="true">INDIRECT($A35&amp;"!$CG$69")</f>
        <v>0</v>
      </c>
      <c r="FG35" s="564" t="n">
        <f aca="true">INDIRECT($A35&amp;"!$CN$69")</f>
        <v>0</v>
      </c>
      <c r="FH35" s="564" t="n">
        <f aca="true">INDIRECT($A35&amp;"!$CG$70")</f>
        <v>0</v>
      </c>
      <c r="FI35" s="564" t="n">
        <f aca="true">INDIRECT($A35&amp;"!$CN$70")</f>
        <v>0</v>
      </c>
      <c r="FJ35" s="550" t="n">
        <f aca="true">INDIRECT($A35&amp;"!$B$58")</f>
        <v>14</v>
      </c>
      <c r="FK35" s="548" t="n">
        <f aca="true">INDIRECT($A35&amp;"!$F$58")</f>
        <v>181</v>
      </c>
      <c r="FL35" s="550" t="n">
        <f aca="true">INDIRECT($A35&amp;"!$J$58")</f>
        <v>7.73480662983425</v>
      </c>
      <c r="FM35" s="564" t="str">
        <f aca="true">INDIRECT($A35&amp;"!$N$59")</f>
        <v>不揃い</v>
      </c>
      <c r="FN35" s="564" t="n">
        <f aca="true">INDIRECT($A35&amp;"!$U$59")</f>
        <v>2</v>
      </c>
      <c r="FO35" s="564" t="str">
        <f aca="true">INDIRECT($A35&amp;"!$N$60")</f>
        <v>切口不良</v>
      </c>
      <c r="FP35" s="564" t="n">
        <f aca="true">INDIRECT($A35&amp;"!$U$60")</f>
        <v>1</v>
      </c>
      <c r="FQ35" s="564" t="str">
        <f aca="true">INDIRECT($A35&amp;"!$N$61")</f>
        <v>紙ズレ</v>
      </c>
      <c r="FR35" s="564" t="n">
        <f aca="true">INDIRECT($A35&amp;"!$U$61")</f>
        <v>1</v>
      </c>
      <c r="FS35" s="564" t="str">
        <f aca="true">INDIRECT($A35&amp;"!$N$62")</f>
        <v>カウンタ不良</v>
      </c>
      <c r="FT35" s="564" t="n">
        <f aca="true">INDIRECT($A35&amp;"!$U$62")</f>
        <v>1</v>
      </c>
      <c r="FU35" s="564" t="n">
        <f aca="true">INDIRECT($A35&amp;"!$N$63")</f>
        <v>0</v>
      </c>
      <c r="FV35" s="564" t="n">
        <f aca="true">INDIRECT($A35&amp;"!$U$63")</f>
        <v>0</v>
      </c>
      <c r="FW35" s="564" t="e">
        <f aca="true">INDIRECT($A35&amp;"!$V$59 ")</f>
        <v>#REF!</v>
      </c>
      <c r="FX35" s="564" t="n">
        <f aca="true">INDIRECT($A35&amp;"!$AC$59")</f>
        <v>0</v>
      </c>
      <c r="FY35" s="564" t="e">
        <f aca="true">INDIRECT($A35&amp;"!$V$60 ")</f>
        <v>#REF!</v>
      </c>
      <c r="FZ35" s="564" t="n">
        <f aca="true">INDIRECT($A35&amp;"!$AC$60")</f>
        <v>0</v>
      </c>
      <c r="GA35" s="564" t="e">
        <f aca="true">INDIRECT($A35&amp;"!$V$61 ")</f>
        <v>#REF!</v>
      </c>
      <c r="GB35" s="564" t="n">
        <f aca="true">INDIRECT($A35&amp;"!$AC$61")</f>
        <v>0</v>
      </c>
      <c r="GC35" s="564" t="e">
        <f aca="true">INDIRECT($A35&amp;"!$V$62 ")</f>
        <v>#REF!</v>
      </c>
      <c r="GD35" s="564" t="n">
        <f aca="true">INDIRECT($A35&amp;"!$AC$62")</f>
        <v>0</v>
      </c>
      <c r="GE35" s="564" t="n">
        <f aca="true">INDIRECT($A35&amp;"!$V$63")</f>
        <v>0</v>
      </c>
      <c r="GF35" s="564" t="n">
        <f aca="true">INDIRECT($A35&amp;"!$AC$63")</f>
        <v>0</v>
      </c>
      <c r="GG35" s="564" t="str">
        <f aca="true">INDIRECT($A35&amp;"!$AD$59")</f>
        <v>棒ジワ</v>
      </c>
      <c r="GH35" s="564" t="n">
        <f aca="true">INDIRECT($A35&amp;"!$AL$59")</f>
        <v>9</v>
      </c>
      <c r="GI35" s="564" t="n">
        <f aca="true">INDIRECT($A35&amp;"!$AD$60")</f>
        <v>0</v>
      </c>
      <c r="GJ35" s="564" t="n">
        <f aca="true">INDIRECT($A35&amp;"!$AL$60")</f>
        <v>0</v>
      </c>
      <c r="GK35" s="564" t="n">
        <f aca="true">INDIRECT($A35&amp;"!$AD$61")</f>
        <v>0</v>
      </c>
      <c r="GL35" s="564" t="n">
        <f aca="true">INDIRECT($A35&amp;"!$AL$61")</f>
        <v>0</v>
      </c>
      <c r="GM35" s="564" t="n">
        <f aca="true">INDIRECT($A35&amp;"!$AD$62")</f>
        <v>0</v>
      </c>
      <c r="GN35" s="564" t="n">
        <f aca="true">INDIRECT($A35&amp;"!$AL$62")</f>
        <v>0</v>
      </c>
      <c r="GO35" s="564" t="n">
        <f aca="true">INDIRECT($A35&amp;"!$AD$63")</f>
        <v>0</v>
      </c>
      <c r="GP35" s="564" t="n">
        <f aca="true">INDIRECT($A35&amp;"!$AL$63")</f>
        <v>0</v>
      </c>
      <c r="GQ35" s="564" t="n">
        <f aca="true">INDIRECT($A35&amp;"!$AM$59")</f>
        <v>0</v>
      </c>
      <c r="GR35" s="564" t="n">
        <f aca="true">INDIRECT($A35&amp;"!$AT$59")</f>
        <v>0</v>
      </c>
      <c r="GS35" s="564" t="n">
        <f aca="true">INDIRECT($A35&amp;"!$AM$60")</f>
        <v>0</v>
      </c>
      <c r="GT35" s="564" t="n">
        <f aca="true">INDIRECT($A35&amp;"!$AT$60")</f>
        <v>0</v>
      </c>
      <c r="GU35" s="564" t="n">
        <f aca="true">INDIRECT($A35&amp;"!$AM$61")</f>
        <v>0</v>
      </c>
      <c r="GV35" s="564" t="n">
        <f aca="true">INDIRECT($A35&amp;"!$AT$61")</f>
        <v>0</v>
      </c>
      <c r="GW35" s="564" t="n">
        <f aca="true">INDIRECT($A35&amp;"!$AM$62")</f>
        <v>0</v>
      </c>
      <c r="GX35" s="564" t="n">
        <f aca="true">INDIRECT($A35&amp;"!$AT$62")</f>
        <v>0</v>
      </c>
      <c r="GY35" s="564" t="str">
        <f aca="true">INDIRECT($A35&amp;"!$AM$63")</f>
        <v>ウエットストリーク</v>
      </c>
      <c r="GZ35" s="564" t="n">
        <f aca="true">INDIRECT($A35&amp;"!$AT$63")</f>
        <v>0</v>
      </c>
      <c r="HA35" s="564"/>
      <c r="HB35" s="564" t="str">
        <f aca="true">INDIRECT($A35&amp;"!$AF$5")</f>
        <v>シリンダー粕</v>
      </c>
      <c r="HC35" s="564" t="n">
        <f aca="true">INDIRECT($A35&amp;"!$AJ$5")</f>
        <v>16</v>
      </c>
      <c r="HD35" s="564" t="str">
        <f aca="true">INDIRECT($A35&amp;"!$AF$6")</f>
        <v>マーカー飛散</v>
      </c>
      <c r="HE35" s="564" t="n">
        <f aca="true">INDIRECT($A35&amp;"!$AJ$6")</f>
        <v>7</v>
      </c>
      <c r="HF35" s="564" t="str">
        <f aca="true">INDIRECT($A35&amp;"!$AF$7")</f>
        <v>P</v>
      </c>
      <c r="HG35" s="564" t="n">
        <f aca="true">INDIRECT($A35&amp;"!$AJ$7")</f>
        <v>8</v>
      </c>
      <c r="HH35" s="564" t="str">
        <f aca="true">INDIRECT($A35&amp;"!$AF$8")</f>
        <v>J、打音不良、目玉</v>
      </c>
      <c r="HI35" s="564" t="n">
        <f aca="true">INDIRECT($A35&amp;"!$AJ$8")</f>
        <v>17</v>
      </c>
      <c r="HJ35" s="564" t="n">
        <f aca="true">INDIRECT($A35&amp;"!$AF$10")</f>
        <v>0</v>
      </c>
      <c r="HK35" s="564" t="n">
        <f aca="true">INDIRECT($A35&amp;"!$AJ$10")</f>
        <v>0</v>
      </c>
      <c r="HL35" s="564" t="n">
        <f aca="true">INDIRECT($A35&amp;"!$AF$11")</f>
        <v>0</v>
      </c>
      <c r="HM35" s="564" t="n">
        <f aca="true">INDIRECT($A35&amp;"!$AJ$11")</f>
        <v>0</v>
      </c>
      <c r="HN35" s="564" t="n">
        <f aca="true">INDIRECT($A35&amp;"!$AF$12")</f>
        <v>0</v>
      </c>
      <c r="HO35" s="564" t="n">
        <f aca="true">INDIRECT($A35&amp;"!$AJ$12")</f>
        <v>0</v>
      </c>
      <c r="HP35" s="564" t="n">
        <f aca="true">INDIRECT($A35&amp;"!$AF$13")</f>
        <v>0</v>
      </c>
      <c r="HQ35" s="564" t="n">
        <f aca="true">INDIRECT($A35&amp;"!$AJ$13")</f>
        <v>0</v>
      </c>
      <c r="HR35" s="564"/>
      <c r="HS35" s="564" t="n">
        <f aca="true">INDIRECT($A35&amp;"!$CO$60")</f>
        <v>0</v>
      </c>
      <c r="HT35" s="207" t="n">
        <f aca="true">INDIRECT($A35&amp;"!$CO$62")</f>
        <v>0</v>
      </c>
      <c r="HU35" s="207" t="n">
        <f aca="true">INDIRECT($A35&amp;"!$CY$60")</f>
        <v>1</v>
      </c>
      <c r="HV35" s="207" t="n">
        <f aca="true">INDIRECT($A35&amp;"!$CY$62")</f>
        <v>0</v>
      </c>
      <c r="HX35" s="565" t="n">
        <f aca="true">INDIRECT($A35&amp;"!$P$14")</f>
        <v>30454</v>
      </c>
      <c r="HY35" s="566" t="n">
        <f aca="true">INDIRECT($A35&amp;"!$AF$14")</f>
        <v>0</v>
      </c>
      <c r="HZ35" s="550" t="n">
        <f aca="true">INDIRECT($A35&amp;"!$AL$16")</f>
        <v>210.9</v>
      </c>
      <c r="IA35" s="564" t="n">
        <f aca="false">IA34+HZ35</f>
        <v>7293.6</v>
      </c>
      <c r="IB35" s="550" t="n">
        <f aca="true">INDIRECT($A35&amp;"!$AL$18")</f>
        <v>240.65</v>
      </c>
      <c r="IC35" s="207" t="n">
        <f aca="false">IC34+IB35</f>
        <v>4300.125</v>
      </c>
      <c r="ID35" s="434" t="n">
        <f aca="false">AL35</f>
        <v>128.219</v>
      </c>
      <c r="IE35" s="567"/>
      <c r="IF35" s="568" t="n">
        <f aca="true">INDIRECT($A35&amp;"!$BF$36")</f>
        <v>20</v>
      </c>
      <c r="IG35" s="268" t="n">
        <f aca="true">INDIRECT($A35&amp;"!$BN$40")</f>
        <v>90</v>
      </c>
      <c r="IH35" s="568" t="n">
        <f aca="true">INDIRECT($A35&amp;"!$BF$42")</f>
        <v>0</v>
      </c>
      <c r="II35" s="268" t="str">
        <f aca="true">INDIRECT($A35&amp;"!$BV$40")</f>
        <v>90～70</v>
      </c>
      <c r="IJ35" s="568" t="n">
        <f aca="true">INDIRECT($A35&amp;"!$BF$45")</f>
        <v>20</v>
      </c>
      <c r="IK35" s="268" t="n">
        <f aca="true">INDIRECT($A35&amp;"!$CD$40")</f>
        <v>100</v>
      </c>
      <c r="IL35" s="567"/>
      <c r="IM35" s="207" t="n">
        <f aca="true">INDIRECT($A35&amp;"!$CK$50")</f>
        <v>27</v>
      </c>
      <c r="IN35" s="556" t="n">
        <v>0</v>
      </c>
      <c r="IO35" s="556" t="n">
        <v>0</v>
      </c>
      <c r="IP35" s="569" t="n">
        <f aca="true">INDIRECT($A35&amp;"!$CF$29")</f>
        <v>22.632</v>
      </c>
      <c r="IQ35" s="564" t="n">
        <f aca="false">IQ34+IP35</f>
        <v>492.128</v>
      </c>
      <c r="IR35" s="569" t="n">
        <f aca="true">INDIRECT($A35&amp;"!$CF$31")</f>
        <v>0</v>
      </c>
      <c r="IS35" s="207" t="n">
        <f aca="false">IS34+IR35</f>
        <v>78.914</v>
      </c>
      <c r="IT35" s="564" t="n">
        <f aca="true">INDIRECT($A35&amp;"!$W$49")</f>
        <v>0</v>
      </c>
      <c r="IU35" s="564" t="n">
        <f aca="false">IU34+IT35</f>
        <v>0</v>
      </c>
      <c r="IV35" s="207" t="n">
        <f aca="true">INDIRECT($A35&amp;"!$W$50")</f>
        <v>0</v>
      </c>
      <c r="IW35" s="207" t="n">
        <f aca="false">IW34+IV35</f>
        <v>0</v>
      </c>
    </row>
    <row r="36" customFormat="false" ht="18.75" hidden="false" customHeight="false" outlineLevel="0" collapsed="false">
      <c r="A36" s="546" t="s">
        <v>1380</v>
      </c>
      <c r="B36" s="207" t="n">
        <v>30</v>
      </c>
      <c r="C36" s="570" t="n">
        <f aca="true">INDIRECT($A36&amp;"!$D$4")</f>
        <v>267.632</v>
      </c>
      <c r="D36" s="207" t="n">
        <f aca="false">C36+D35</f>
        <v>5876.302</v>
      </c>
      <c r="E36" s="434" t="n">
        <f aca="true">INDIRECT($A36&amp;"!$D$9")</f>
        <v>251.757</v>
      </c>
      <c r="F36" s="207" t="n">
        <f aca="false">E36+F35</f>
        <v>6236.812</v>
      </c>
      <c r="G36" s="507" t="n">
        <f aca="false">C36+E36</f>
        <v>519.389</v>
      </c>
      <c r="H36" s="551" t="n">
        <f aca="true">INDIRECT($A36&amp;"!$K$13")</f>
        <v>9</v>
      </c>
      <c r="I36" s="508" t="n">
        <f aca="false">H36*19</f>
        <v>171</v>
      </c>
      <c r="J36" s="552" t="n">
        <f aca="true">INDIRECT($A36&amp;"!$F$23")</f>
        <v>38.2</v>
      </c>
      <c r="K36" s="207" t="n">
        <f aca="false">J36+K35</f>
        <v>1321.4</v>
      </c>
      <c r="L36" s="552" t="n">
        <f aca="true">INDIRECT($A36&amp;"!$F$29")</f>
        <v>55.6</v>
      </c>
      <c r="M36" s="207" t="n">
        <f aca="false">L36+M35</f>
        <v>1959.7</v>
      </c>
      <c r="N36" s="552" t="n">
        <f aca="true">INDIRECT($A36&amp;"!$F$35")</f>
        <v>39.1</v>
      </c>
      <c r="O36" s="207" t="n">
        <f aca="false">N36+O35</f>
        <v>1071</v>
      </c>
      <c r="P36" s="507" t="n">
        <f aca="false">J36+L36+N36</f>
        <v>132.9</v>
      </c>
      <c r="Q36" s="507" t="n">
        <f aca="true">INDIRECT($A36&amp;"!$L$24")</f>
        <v>0</v>
      </c>
      <c r="R36" s="507" t="n">
        <f aca="true">INDIRECT($A36&amp;"!$L$30")</f>
        <v>113</v>
      </c>
      <c r="S36" s="507" t="n">
        <f aca="true">INDIRECT($A36&amp;"!$L$36")</f>
        <v>0</v>
      </c>
      <c r="T36" s="507" t="n">
        <f aca="false">Q36+R36</f>
        <v>113</v>
      </c>
      <c r="U36" s="508" t="n">
        <f aca="false">T36*1.3</f>
        <v>146.9</v>
      </c>
      <c r="V36" s="207" t="n">
        <f aca="true">INDIRECT($A36&amp;"!$U$49")</f>
        <v>1982</v>
      </c>
      <c r="W36" s="207" t="n">
        <f aca="false">V36+W35</f>
        <v>96405</v>
      </c>
      <c r="X36" s="207" t="n">
        <f aca="true">INDIRECT($A36&amp;"!$U$50")</f>
        <v>3761</v>
      </c>
      <c r="Y36" s="207" t="n">
        <f aca="false">X36+Y35</f>
        <v>109385</v>
      </c>
      <c r="Z36" s="507" t="n">
        <f aca="false">V36+X36</f>
        <v>5743</v>
      </c>
      <c r="AA36" s="553" t="n">
        <f aca="true">INDIRECT($A36&amp;"!$U$43")</f>
        <v>22</v>
      </c>
      <c r="AB36" s="498" t="n">
        <f aca="true">INDIRECT($A36&amp;"!$V$49")</f>
        <v>0</v>
      </c>
      <c r="AC36" s="554" t="n">
        <f aca="true">INDIRECT($A36&amp;"!$AX$22")</f>
        <v>0</v>
      </c>
      <c r="AD36" s="207" t="n">
        <f aca="false">AD35+AC36</f>
        <v>571.042</v>
      </c>
      <c r="AG36" s="507"/>
      <c r="AH36" s="551" t="n">
        <f aca="true">INDIRECT($A36&amp;"!$BE$26")</f>
        <v>0</v>
      </c>
      <c r="AI36" s="507"/>
      <c r="AJ36" s="507"/>
      <c r="AK36" s="508" t="n">
        <f aca="false">AH36*9</f>
        <v>0</v>
      </c>
      <c r="AL36" s="434" t="n">
        <f aca="true">INDIRECT($A36&amp;"!$AZ$35")</f>
        <v>105.724</v>
      </c>
      <c r="AM36" s="207" t="n">
        <f aca="false">AL36+AM35</f>
        <v>2310.878</v>
      </c>
      <c r="AN36" s="434" t="n">
        <f aca="true">INDIRECT($A36&amp;"!$AZ$41")</f>
        <v>0</v>
      </c>
      <c r="AO36" s="207" t="n">
        <f aca="false">AN36+AO35</f>
        <v>0</v>
      </c>
      <c r="AP36" s="507" t="n">
        <f aca="false">AL36+AN36</f>
        <v>105.724</v>
      </c>
      <c r="AQ36" s="507" t="n">
        <f aca="true">INDIRECT($A36&amp;"!$BF$36")</f>
        <v>31</v>
      </c>
      <c r="AR36" s="508" t="n">
        <f aca="false">AQ36*7</f>
        <v>217</v>
      </c>
      <c r="AS36" s="555" t="n">
        <f aca="true">INDIRECT($A36&amp;"!$AV$54")</f>
        <v>4930</v>
      </c>
      <c r="AT36" s="555" t="n">
        <f aca="false">AT35+AS36</f>
        <v>75398</v>
      </c>
      <c r="AU36" s="555" t="n">
        <f aca="true">INDIRECT($A36&amp;"!$BO$52")</f>
        <v>66</v>
      </c>
      <c r="AV36" s="555" t="n">
        <f aca="true">INDIRECT($A36&amp;"!$BS$52")</f>
        <v>3</v>
      </c>
      <c r="AW36" s="555" t="n">
        <f aca="true">INDIRECT($A36&amp;"!$BV$52")</f>
        <v>2</v>
      </c>
      <c r="AX36" s="555" t="n">
        <f aca="true">INDIRECT($A36&amp;"!$BY$52")</f>
        <v>2</v>
      </c>
      <c r="AY36" s="556" t="n">
        <f aca="true">INDIRECT($A36&amp;"!$CB$52")</f>
        <v>0.138888888888889</v>
      </c>
      <c r="AZ36" s="556" t="n">
        <f aca="true">INDIRECT($A36&amp;"!$CE$52")</f>
        <v>0</v>
      </c>
      <c r="BA36" s="504" t="n">
        <f aca="true">INDIRECT($A36&amp;"!$AV$57")</f>
        <v>1315</v>
      </c>
      <c r="BB36" s="504" t="n">
        <f aca="false">BB35+BA36</f>
        <v>17318</v>
      </c>
      <c r="BC36" s="555" t="n">
        <f aca="true">INDIRECT($A36&amp;"!$BS$55")</f>
        <v>5</v>
      </c>
      <c r="BD36" s="555" t="n">
        <f aca="true">INDIRECT($A36&amp;"!$BV$55")</f>
        <v>6</v>
      </c>
      <c r="BE36" s="555" t="n">
        <f aca="true">INDIRECT($A36&amp;"!$BY$55")</f>
        <v>1</v>
      </c>
      <c r="BF36" s="556" t="n">
        <f aca="true">INDIRECT($A36&amp;"!$CB$55")</f>
        <v>0.0972222222222222</v>
      </c>
      <c r="BG36" s="556" t="n">
        <f aca="true">INDIRECT($A36&amp;"!$CE$55")</f>
        <v>0</v>
      </c>
      <c r="BH36" s="504"/>
      <c r="BI36" s="504"/>
      <c r="BJ36" s="504"/>
      <c r="BK36" s="504"/>
      <c r="BL36" s="504"/>
      <c r="BM36" s="504"/>
      <c r="BN36" s="504"/>
      <c r="BO36" s="504"/>
      <c r="BP36" s="504"/>
      <c r="BQ36" s="504"/>
      <c r="BR36" s="507" t="n">
        <f aca="false">AS36+BA36</f>
        <v>6245</v>
      </c>
      <c r="BS36" s="434" t="n">
        <f aca="true">INDIRECT($A36&amp;"!$BD$17")</f>
        <v>0</v>
      </c>
      <c r="BT36" s="207" t="n">
        <f aca="false">BS36+BT35</f>
        <v>707</v>
      </c>
      <c r="BU36" s="557" t="n">
        <f aca="true">INDIRECT($A36&amp;"!$BD$8")</f>
        <v>427</v>
      </c>
      <c r="BV36" s="207" t="n">
        <f aca="false">BU36+BV35</f>
        <v>12706</v>
      </c>
      <c r="BW36" s="515" t="e">
        <f aca="true">INDIRECT($A36&amp;"!$BD$1１")</f>
        <v>#REF!</v>
      </c>
      <c r="BX36" s="207" t="e">
        <f aca="false">BW36+BX35</f>
        <v>#REF!</v>
      </c>
      <c r="BY36" s="514" t="e">
        <f aca="true">INDIRECT($A36&amp;"!$BD$1４")</f>
        <v>#REF!</v>
      </c>
      <c r="BZ36" s="498" t="e">
        <f aca="false">BY36+BZ35</f>
        <v>#REF!</v>
      </c>
      <c r="CA36" s="553" t="n">
        <f aca="true">INDIRECT($A36&amp;"!$BN$72")</f>
        <v>251</v>
      </c>
      <c r="CB36" s="558" t="n">
        <f aca="true">INDIRECT($A36&amp;"!$AV$65")</f>
        <v>1</v>
      </c>
      <c r="CC36" s="551" t="n">
        <f aca="true">INDIRECT($A36&amp;"!$AZ$65")</f>
        <v>201</v>
      </c>
      <c r="CD36" s="558" t="n">
        <f aca="true">INDIRECT($A36&amp;"!$BD$65")</f>
        <v>0.497512437810945</v>
      </c>
      <c r="CE36" s="558" t="n">
        <f aca="true">INDIRECT($A36&amp;"!$B$58")</f>
        <v>11</v>
      </c>
      <c r="CF36" s="551" t="n">
        <f aca="true">INDIRECT($A36&amp;"!$F$58")</f>
        <v>173</v>
      </c>
      <c r="CG36" s="558" t="n">
        <f aca="true">INDIRECT($A36&amp;"!$J$58")</f>
        <v>6.35838150289017</v>
      </c>
      <c r="CH36" s="507" t="n">
        <f aca="true">INDIRECT($A36&amp;"!$T$65")</f>
        <v>82</v>
      </c>
      <c r="CI36" s="507" t="n">
        <f aca="false">CA36+CH36</f>
        <v>333</v>
      </c>
      <c r="CJ36" s="559" t="n">
        <f aca="true">INDIRECT($A36&amp;"!$BA$72")</f>
        <v>4</v>
      </c>
      <c r="CK36" s="207" t="n">
        <f aca="false">CJ36+CK35</f>
        <v>18</v>
      </c>
      <c r="CL36" s="207" t="n">
        <f aca="true">INDIRECT($A36&amp;"!$G$65")</f>
        <v>0</v>
      </c>
      <c r="CM36" s="207" t="n">
        <f aca="false">CL36+CM35</f>
        <v>168</v>
      </c>
      <c r="CN36" s="559" t="n">
        <f aca="true">INDIRECT($A36&amp;"!$BA$73")</f>
        <v>0</v>
      </c>
      <c r="CO36" s="207" t="n">
        <f aca="false">CN36+CO35</f>
        <v>0</v>
      </c>
      <c r="CP36" s="207" t="n">
        <f aca="true">INDIRECT($A36&amp;"!$G$67")</f>
        <v>0</v>
      </c>
      <c r="CQ36" s="498" t="n">
        <f aca="false">CP36+CQ35</f>
        <v>0</v>
      </c>
      <c r="CR36" s="560" t="n">
        <f aca="true">IF(ISNUMBER(INDIRECT($A36&amp;"!$T$41")),(INDIRECT($A36&amp;"!$T$41"))," ")</f>
        <v>31200</v>
      </c>
      <c r="CS36" s="560" t="n">
        <f aca="true">IF(ISNUMBER(INDIRECT($A36&amp;"!$BA$27")),(INDIRECT($A36&amp;"!$BA$27"))," ")</f>
        <v>0</v>
      </c>
      <c r="CT36" s="516" t="str">
        <f aca="true">IF(ISNUMBER(INDIRECT($A36&amp;"!$BＱ$27")),(INDIRECT($A36&amp;"!$BＱ$27"))," ")</f>
        <v> </v>
      </c>
      <c r="CU36" s="561" t="n">
        <f aca="true">IF(ISNUMBER(INDIRECT($A36&amp;"!$P$14")),(INDIRECT($A36&amp;"!$P$14"))," ")</f>
        <v>19755</v>
      </c>
      <c r="CV36" s="562" t="n">
        <f aca="true">IF(ISNUMBER(INDIRECT($A36&amp;"!$AF$14")),(INDIRECT($A36&amp;"!$AF$14"))," ")</f>
        <v>0</v>
      </c>
      <c r="CW36" s="560" t="n">
        <f aca="true">IF(ISNUMBER(INDIRECT($A36&amp;"!$BK$47")),(INDIRECT($A36&amp;"!$BK$47"))," ")</f>
        <v>0</v>
      </c>
      <c r="CX36" s="560" t="n">
        <f aca="true">IF(ISNUMBER(INDIRECT($A36&amp;"!$BX$47")),(INDIRECT($A36&amp;"!$BX$47"))," ")</f>
        <v>792</v>
      </c>
      <c r="CY36" s="562" t="n">
        <f aca="true">IF(ISNUMBER(INDIRECT($A36&amp;"!$CL$47")),(INDIRECT($A36&amp;"!$CL$47"))," ")</f>
        <v>0</v>
      </c>
      <c r="CZ36" s="560" t="n">
        <f aca="true">IF(ISNUMBER(INDIRECT($A36&amp;"!$AD$41")),(INDIRECT($A36&amp;"!$AD$41"))," ")</f>
        <v>0</v>
      </c>
      <c r="DA36" s="516" t="n">
        <f aca="true">IF(ISNUMBER(INDIRECT($A36&amp;"!$AN$43")),(INDIRECT($A36&amp;"!$AN$43"))," ")</f>
        <v>0</v>
      </c>
      <c r="DB36" s="516" t="str">
        <f aca="true">IF(ISNUMBER(INDIRECT($A36&amp;"!$BW$74")),(INDIRECT($A36&amp;"!$BW$74"))," ")</f>
        <v> </v>
      </c>
      <c r="DC36" s="516" t="str">
        <f aca="false">IF(ISNUMBER(DB36),DB36*700," ")</f>
        <v> </v>
      </c>
      <c r="DD36" s="560" t="n">
        <f aca="true">IF(ISNUMBER(INDIRECT($A36&amp;"!$BS$72")),(INDIRECT($A36&amp;"!$BS$72"))," ")</f>
        <v>13</v>
      </c>
      <c r="DE36" s="516" t="n">
        <f aca="false">IF(ISNUMBER(DD36),DD36*$DE$2," ")</f>
        <v>7800</v>
      </c>
      <c r="DF36" s="563" t="n">
        <f aca="true">IF(ISNUMBER(INDIRECT($A36&amp;"!$Y$65")),(INDIRECT($A36&amp;"!$Y$65"))," ")</f>
        <v>4</v>
      </c>
      <c r="DG36" s="516" t="n">
        <f aca="false">IF(ISNUMBER(DF36),DF36*DG$2," ")</f>
        <v>2400</v>
      </c>
      <c r="DH36" s="516" t="str">
        <f aca="true">IF(ISNUMBER(INDIRECT($A36&amp;"!$AC$65")),(INDIRECT($A36&amp;"!$AC$68"))," ")</f>
        <v> </v>
      </c>
      <c r="DI36" s="516" t="str">
        <f aca="false">IF(ISNUMBER(DH36),DH36*500," ")</f>
        <v> </v>
      </c>
      <c r="DJ36" s="516" t="n">
        <f aca="false">SUM(DG36,DI36)</f>
        <v>2400</v>
      </c>
      <c r="DK36" s="516" t="n">
        <f aca="true">IF(ISNUMBER(INDIRECT($A36&amp;"!$BR$17")),(INDIRECT($A36&amp;"!$BR$17"))," ")</f>
        <v>0</v>
      </c>
      <c r="DL36" s="516" t="n">
        <f aca="true">IF(ISNUMBER(INDIRECT($A36&amp;"!$BR$8")),(INDIRECT($A36&amp;"!$BR$8"))," ")</f>
        <v>0</v>
      </c>
      <c r="DM36" s="516" t="n">
        <f aca="true">IF(ISNUMBER(INDIRECT($A36&amp;"!$BR$11")),(INDIRECT($A36&amp;"!$BR$11"))," ")</f>
        <v>0</v>
      </c>
      <c r="DN36" s="516" t="n">
        <f aca="true">IF(ISNUMBER(INDIRECT($A36&amp;"!$BR$14")),(INDIRECT($A36&amp;"!$BR$14"))," ")</f>
        <v>0</v>
      </c>
      <c r="DO36" s="516" t="n">
        <f aca="false">SUM(CS36:DA36)+SUM(DC36,DE36,DG36,DI36)+SUM(DK36:DN36)+BQ36</f>
        <v>30747</v>
      </c>
      <c r="DP36" s="516" t="e">
        <f aca="false">CV36+CY36+CT36</f>
        <v>#VALUE!</v>
      </c>
      <c r="DQ36" s="516" t="e">
        <f aca="false">DO36-DP36</f>
        <v>#VALUE!</v>
      </c>
      <c r="DS36" s="550" t="n">
        <f aca="true">INDIRECT($A36&amp;"!$AV$65")</f>
        <v>1</v>
      </c>
      <c r="DT36" s="548" t="n">
        <f aca="true">INDIRECT($A36&amp;"!$AZ$65")</f>
        <v>201</v>
      </c>
      <c r="DU36" s="550" t="n">
        <f aca="true">INDIRECT($A36&amp;"!$BD$65")</f>
        <v>0.497512437810945</v>
      </c>
      <c r="DV36" s="564" t="n">
        <f aca="true">INDIRECT($A36&amp;"!$BH$66")</f>
        <v>0</v>
      </c>
      <c r="DW36" s="564" t="n">
        <f aca="true">INDIRECT($A36&amp;"!$BO$66")</f>
        <v>0</v>
      </c>
      <c r="DX36" s="564" t="n">
        <f aca="true">INDIRECT($A36&amp;"!$BH$67")</f>
        <v>0</v>
      </c>
      <c r="DY36" s="564" t="n">
        <f aca="true">INDIRECT($A36&amp;"!$BO$67")</f>
        <v>0</v>
      </c>
      <c r="DZ36" s="564" t="n">
        <f aca="true">INDIRECT($A36&amp;"!$BH$68")</f>
        <v>0</v>
      </c>
      <c r="EA36" s="564" t="n">
        <f aca="true">INDIRECT($A36&amp;"!$BO$68")</f>
        <v>0</v>
      </c>
      <c r="EB36" s="564" t="n">
        <f aca="true">INDIRECT($A36&amp;"!$BH$69")</f>
        <v>0</v>
      </c>
      <c r="EC36" s="564" t="n">
        <f aca="true">INDIRECT($A36&amp;"!$BO$69")</f>
        <v>0</v>
      </c>
      <c r="ED36" s="564" t="n">
        <f aca="true">INDIRECT($A36&amp;"!$BH$70")</f>
        <v>0</v>
      </c>
      <c r="EE36" s="564" t="n">
        <f aca="true">INDIRECT($A36&amp;"!$BO$70")</f>
        <v>0</v>
      </c>
      <c r="EF36" s="564" t="n">
        <f aca="true">INDIRECT($A36&amp;"!$BP$66")</f>
        <v>0</v>
      </c>
      <c r="EG36" s="564" t="n">
        <f aca="true">INDIRECT($A36&amp;"!$BW$66")</f>
        <v>0</v>
      </c>
      <c r="EH36" s="564" t="n">
        <f aca="true">INDIRECT($A36&amp;"!$BP$67")</f>
        <v>0</v>
      </c>
      <c r="EI36" s="564" t="n">
        <f aca="true">INDIRECT($A36&amp;"!$BW$67")</f>
        <v>0</v>
      </c>
      <c r="EJ36" s="564" t="n">
        <f aca="true">INDIRECT($A36&amp;"!$BP$68")</f>
        <v>0</v>
      </c>
      <c r="EK36" s="564" t="n">
        <f aca="true">INDIRECT($A36&amp;"!$BW$68")</f>
        <v>0</v>
      </c>
      <c r="EL36" s="564" t="n">
        <f aca="true">INDIRECT($A36&amp;"!$BP$69")</f>
        <v>0</v>
      </c>
      <c r="EM36" s="564" t="n">
        <f aca="true">INDIRECT($A36&amp;"!$BW$69")</f>
        <v>0</v>
      </c>
      <c r="EN36" s="564" t="n">
        <f aca="true">INDIRECT($A36&amp;"!$BP$70")</f>
        <v>0</v>
      </c>
      <c r="EO36" s="564" t="n">
        <f aca="true">INDIRECT($A36&amp;"!$BW$70")</f>
        <v>0</v>
      </c>
      <c r="EP36" s="564" t="str">
        <f aca="true">INDIRECT($A36&amp;"!$BX$66")</f>
        <v>巻ジワ</v>
      </c>
      <c r="EQ36" s="564" t="n">
        <f aca="true">INDIRECT($A36&amp;"!$CF$66")</f>
        <v>1</v>
      </c>
      <c r="ER36" s="564" t="n">
        <f aca="true">INDIRECT($A36&amp;"!$BX$67")</f>
        <v>0</v>
      </c>
      <c r="ES36" s="564" t="n">
        <f aca="true">INDIRECT($A36&amp;"!$CF$67")</f>
        <v>0</v>
      </c>
      <c r="ET36" s="564" t="n">
        <f aca="true">INDIRECT($A36&amp;"!$BX$68")</f>
        <v>0</v>
      </c>
      <c r="EU36" s="564" t="n">
        <f aca="true">INDIRECT($A36&amp;"!$CF$68")</f>
        <v>0</v>
      </c>
      <c r="EV36" s="564" t="n">
        <f aca="true">INDIRECT($A36&amp;"!$BX$69")</f>
        <v>0</v>
      </c>
      <c r="EW36" s="564" t="n">
        <f aca="true">INDIRECT($A36&amp;"!$CF$69")</f>
        <v>0</v>
      </c>
      <c r="EX36" s="564" t="n">
        <f aca="true">INDIRECT($A36&amp;"!$BX$70")</f>
        <v>0</v>
      </c>
      <c r="EY36" s="564" t="n">
        <f aca="true">INDIRECT($A36&amp;"!$CF$70")</f>
        <v>0</v>
      </c>
      <c r="EZ36" s="564" t="n">
        <f aca="true">INDIRECT($A36&amp;"!$CG$66")</f>
        <v>0</v>
      </c>
      <c r="FA36" s="564" t="n">
        <f aca="true">INDIRECT($A36&amp;"!$CN$66")</f>
        <v>0</v>
      </c>
      <c r="FB36" s="564" t="n">
        <f aca="true">INDIRECT($A36&amp;"!$CG$67")</f>
        <v>0</v>
      </c>
      <c r="FC36" s="564" t="n">
        <f aca="true">INDIRECT($A36&amp;"!$CN$67")</f>
        <v>0</v>
      </c>
      <c r="FD36" s="564" t="n">
        <f aca="true">INDIRECT($A36&amp;"!$CG$68")</f>
        <v>0</v>
      </c>
      <c r="FE36" s="564" t="n">
        <f aca="true">INDIRECT($A36&amp;"!$CN$68")</f>
        <v>0</v>
      </c>
      <c r="FF36" s="564" t="n">
        <f aca="true">INDIRECT($A36&amp;"!$CG$69")</f>
        <v>0</v>
      </c>
      <c r="FG36" s="564" t="n">
        <f aca="true">INDIRECT($A36&amp;"!$CN$69")</f>
        <v>0</v>
      </c>
      <c r="FH36" s="564" t="n">
        <f aca="true">INDIRECT($A36&amp;"!$CG$70")</f>
        <v>0</v>
      </c>
      <c r="FI36" s="564" t="n">
        <f aca="true">INDIRECT($A36&amp;"!$CN$70")</f>
        <v>0</v>
      </c>
      <c r="FJ36" s="550" t="n">
        <f aca="true">INDIRECT($A36&amp;"!$B$58")</f>
        <v>11</v>
      </c>
      <c r="FK36" s="548" t="n">
        <f aca="true">INDIRECT($A36&amp;"!$F$58")</f>
        <v>173</v>
      </c>
      <c r="FL36" s="550" t="n">
        <f aca="true">INDIRECT($A36&amp;"!$J$58")</f>
        <v>6.35838150289017</v>
      </c>
      <c r="FM36" s="564" t="str">
        <f aca="true">INDIRECT($A36&amp;"!$N$59")</f>
        <v>不揃い</v>
      </c>
      <c r="FN36" s="564" t="n">
        <f aca="true">INDIRECT($A36&amp;"!$U$59")</f>
        <v>6</v>
      </c>
      <c r="FO36" s="564" t="str">
        <f aca="true">INDIRECT($A36&amp;"!$N$60")</f>
        <v>切口不良</v>
      </c>
      <c r="FP36" s="564" t="n">
        <f aca="true">INDIRECT($A36&amp;"!$U$60")</f>
        <v>1</v>
      </c>
      <c r="FQ36" s="564" t="n">
        <f aca="true">INDIRECT($A36&amp;"!$N$61")</f>
        <v>0</v>
      </c>
      <c r="FR36" s="564" t="n">
        <f aca="true">INDIRECT($A36&amp;"!$U$61")</f>
        <v>0</v>
      </c>
      <c r="FS36" s="564" t="n">
        <f aca="true">INDIRECT($A36&amp;"!$N$62")</f>
        <v>0</v>
      </c>
      <c r="FT36" s="564" t="n">
        <f aca="true">INDIRECT($A36&amp;"!$U$62")</f>
        <v>0</v>
      </c>
      <c r="FU36" s="564" t="n">
        <f aca="true">INDIRECT($A36&amp;"!$N$63")</f>
        <v>0</v>
      </c>
      <c r="FV36" s="564" t="n">
        <f aca="true">INDIRECT($A36&amp;"!$U$63")</f>
        <v>0</v>
      </c>
      <c r="FW36" s="564" t="e">
        <f aca="true">INDIRECT($A36&amp;"!$V$59 ")</f>
        <v>#REF!</v>
      </c>
      <c r="FX36" s="564" t="n">
        <f aca="true">INDIRECT($A36&amp;"!$AC$59")</f>
        <v>0</v>
      </c>
      <c r="FY36" s="564" t="e">
        <f aca="true">INDIRECT($A36&amp;"!$V$60 ")</f>
        <v>#REF!</v>
      </c>
      <c r="FZ36" s="564" t="n">
        <f aca="true">INDIRECT($A36&amp;"!$AC$60")</f>
        <v>0</v>
      </c>
      <c r="GA36" s="564" t="e">
        <f aca="true">INDIRECT($A36&amp;"!$V$61 ")</f>
        <v>#REF!</v>
      </c>
      <c r="GB36" s="564" t="n">
        <f aca="true">INDIRECT($A36&amp;"!$AC$61")</f>
        <v>0</v>
      </c>
      <c r="GC36" s="564" t="e">
        <f aca="true">INDIRECT($A36&amp;"!$V$62 ")</f>
        <v>#REF!</v>
      </c>
      <c r="GD36" s="564" t="n">
        <f aca="true">INDIRECT($A36&amp;"!$AC$62")</f>
        <v>0</v>
      </c>
      <c r="GE36" s="564" t="n">
        <f aca="true">INDIRECT($A36&amp;"!$V$63")</f>
        <v>0</v>
      </c>
      <c r="GF36" s="564" t="n">
        <f aca="true">INDIRECT($A36&amp;"!$AC$63")</f>
        <v>0</v>
      </c>
      <c r="GG36" s="564" t="str">
        <f aca="true">INDIRECT($A36&amp;"!$AD$59")</f>
        <v>花</v>
      </c>
      <c r="GH36" s="564" t="n">
        <f aca="true">INDIRECT($A36&amp;"!$AL$59")</f>
        <v>3</v>
      </c>
      <c r="GI36" s="564" t="str">
        <f aca="true">INDIRECT($A36&amp;"!$AD$60")</f>
        <v>ストリーク</v>
      </c>
      <c r="GJ36" s="564" t="n">
        <f aca="true">INDIRECT($A36&amp;"!$AL$60")</f>
        <v>1</v>
      </c>
      <c r="GK36" s="564" t="n">
        <f aca="true">INDIRECT($A36&amp;"!$AD$61")</f>
        <v>0</v>
      </c>
      <c r="GL36" s="564" t="n">
        <f aca="true">INDIRECT($A36&amp;"!$AL$61")</f>
        <v>0</v>
      </c>
      <c r="GM36" s="564" t="n">
        <f aca="true">INDIRECT($A36&amp;"!$AD$62")</f>
        <v>0</v>
      </c>
      <c r="GN36" s="564" t="n">
        <f aca="true">INDIRECT($A36&amp;"!$AL$62")</f>
        <v>0</v>
      </c>
      <c r="GO36" s="564" t="n">
        <f aca="true">INDIRECT($A36&amp;"!$AD$63")</f>
        <v>0</v>
      </c>
      <c r="GP36" s="564" t="n">
        <f aca="true">INDIRECT($A36&amp;"!$AL$63")</f>
        <v>0</v>
      </c>
      <c r="GQ36" s="564" t="n">
        <f aca="true">INDIRECT($A36&amp;"!$AM$59")</f>
        <v>0</v>
      </c>
      <c r="GR36" s="564" t="n">
        <f aca="true">INDIRECT($A36&amp;"!$AT$59")</f>
        <v>0</v>
      </c>
      <c r="GS36" s="564" t="n">
        <f aca="true">INDIRECT($A36&amp;"!$AM$60")</f>
        <v>0</v>
      </c>
      <c r="GT36" s="564" t="n">
        <f aca="true">INDIRECT($A36&amp;"!$AT$60")</f>
        <v>0</v>
      </c>
      <c r="GU36" s="564" t="n">
        <f aca="true">INDIRECT($A36&amp;"!$AM$61")</f>
        <v>0</v>
      </c>
      <c r="GV36" s="564" t="n">
        <f aca="true">INDIRECT($A36&amp;"!$AT$61")</f>
        <v>0</v>
      </c>
      <c r="GW36" s="564" t="n">
        <f aca="true">INDIRECT($A36&amp;"!$AM$62")</f>
        <v>0</v>
      </c>
      <c r="GX36" s="564" t="n">
        <f aca="true">INDIRECT($A36&amp;"!$AT$62")</f>
        <v>0</v>
      </c>
      <c r="GY36" s="564" t="str">
        <f aca="true">INDIRECT($A36&amp;"!$AM$63")</f>
        <v>ウエットストリーク</v>
      </c>
      <c r="GZ36" s="564" t="n">
        <f aca="true">INDIRECT($A36&amp;"!$AT$63")</f>
        <v>0</v>
      </c>
      <c r="HA36" s="564"/>
      <c r="HB36" s="564" t="str">
        <f aca="true">INDIRECT($A36&amp;"!$AF$5")</f>
        <v>P</v>
      </c>
      <c r="HC36" s="564" t="n">
        <f aca="true">INDIRECT($A36&amp;"!$AJ$5")</f>
        <v>8</v>
      </c>
      <c r="HD36" s="564" t="str">
        <f aca="true">INDIRECT($A36&amp;"!$AF$6")</f>
        <v>汚れ</v>
      </c>
      <c r="HE36" s="564" t="n">
        <f aca="true">INDIRECT($A36&amp;"!$AJ$6")</f>
        <v>7</v>
      </c>
      <c r="HF36" s="564" t="str">
        <f aca="true">INDIRECT($A36&amp;"!$AF$7")</f>
        <v>虫</v>
      </c>
      <c r="HG36" s="564" t="n">
        <f aca="true">INDIRECT($A36&amp;"!$AJ$7")</f>
        <v>2</v>
      </c>
      <c r="HH36" s="564" t="str">
        <f aca="true">INDIRECT($A36&amp;"!$AF$8")</f>
        <v>スキップ、青欠陥、S、サビ、針欠陥、しわ、端面ズレ</v>
      </c>
      <c r="HI36" s="564" t="n">
        <f aca="true">INDIRECT($A36&amp;"!$AJ$8")</f>
        <v>9</v>
      </c>
      <c r="HJ36" s="564" t="n">
        <f aca="true">INDIRECT($A36&amp;"!$AF$10")</f>
        <v>0</v>
      </c>
      <c r="HK36" s="564" t="n">
        <f aca="true">INDIRECT($A36&amp;"!$AJ$10")</f>
        <v>0</v>
      </c>
      <c r="HL36" s="564" t="n">
        <f aca="true">INDIRECT($A36&amp;"!$AF$11")</f>
        <v>0</v>
      </c>
      <c r="HM36" s="564" t="n">
        <f aca="true">INDIRECT($A36&amp;"!$AJ$11")</f>
        <v>0</v>
      </c>
      <c r="HN36" s="564" t="n">
        <f aca="true">INDIRECT($A36&amp;"!$AF$12")</f>
        <v>0</v>
      </c>
      <c r="HO36" s="564" t="n">
        <f aca="true">INDIRECT($A36&amp;"!$AJ$12")</f>
        <v>0</v>
      </c>
      <c r="HP36" s="564" t="n">
        <f aca="true">INDIRECT($A36&amp;"!$AF$13")</f>
        <v>0</v>
      </c>
      <c r="HQ36" s="564" t="n">
        <f aca="true">INDIRECT($A36&amp;"!$AJ$13")</f>
        <v>0</v>
      </c>
      <c r="HR36" s="564"/>
      <c r="HS36" s="564" t="n">
        <f aca="true">INDIRECT($A36&amp;"!$CO$60")</f>
        <v>0</v>
      </c>
      <c r="HT36" s="207" t="n">
        <f aca="true">INDIRECT($A36&amp;"!$CO$62")</f>
        <v>0</v>
      </c>
      <c r="HU36" s="207" t="n">
        <f aca="true">INDIRECT($A36&amp;"!$CY$60")</f>
        <v>0</v>
      </c>
      <c r="HV36" s="207" t="n">
        <f aca="true">INDIRECT($A36&amp;"!$CY$62")</f>
        <v>0</v>
      </c>
      <c r="HX36" s="565" t="n">
        <f aca="true">INDIRECT($A36&amp;"!$P$14")</f>
        <v>19755</v>
      </c>
      <c r="HY36" s="566" t="n">
        <f aca="true">INDIRECT($A36&amp;"!$AF$14")</f>
        <v>0</v>
      </c>
      <c r="HZ36" s="550" t="n">
        <f aca="true">INDIRECT($A36&amp;"!$AL$16")</f>
        <v>334.627</v>
      </c>
      <c r="IA36" s="564" t="n">
        <f aca="false">IA35+HZ36</f>
        <v>7628.227</v>
      </c>
      <c r="IB36" s="550" t="n">
        <f aca="true">INDIRECT($A36&amp;"!$AL$18")</f>
        <v>184.762</v>
      </c>
      <c r="IC36" s="207" t="n">
        <f aca="false">IC35+IB36</f>
        <v>4484.887</v>
      </c>
      <c r="ID36" s="434" t="n">
        <f aca="false">AL36</f>
        <v>105.724</v>
      </c>
      <c r="IE36" s="567"/>
      <c r="IF36" s="568" t="n">
        <f aca="true">INDIRECT($A36&amp;"!$BF$36")</f>
        <v>31</v>
      </c>
      <c r="IG36" s="268" t="n">
        <f aca="true">INDIRECT($A36&amp;"!$BN$40")</f>
        <v>115</v>
      </c>
      <c r="IH36" s="568" t="n">
        <f aca="true">INDIRECT($A36&amp;"!$BF$42")</f>
        <v>0</v>
      </c>
      <c r="II36" s="268" t="n">
        <f aca="true">INDIRECT($A36&amp;"!$BV$40")</f>
        <v>123</v>
      </c>
      <c r="IJ36" s="568" t="n">
        <f aca="true">INDIRECT($A36&amp;"!$BF$45")</f>
        <v>31</v>
      </c>
      <c r="IK36" s="268" t="n">
        <f aca="true">INDIRECT($A36&amp;"!$CD$40")</f>
        <v>115</v>
      </c>
      <c r="IL36" s="567"/>
      <c r="IM36" s="207" t="n">
        <f aca="true">INDIRECT($A36&amp;"!$CK$50")</f>
        <v>20</v>
      </c>
      <c r="IN36" s="556" t="n">
        <v>0</v>
      </c>
      <c r="IO36" s="556" t="n">
        <v>0</v>
      </c>
      <c r="IP36" s="569" t="n">
        <f aca="true">INDIRECT($A36&amp;"!$CF$29")</f>
        <v>0</v>
      </c>
      <c r="IQ36" s="564" t="n">
        <f aca="false">IQ35+IP36</f>
        <v>492.128</v>
      </c>
      <c r="IR36" s="569" t="n">
        <f aca="true">INDIRECT($A36&amp;"!$CF$31")</f>
        <v>0</v>
      </c>
      <c r="IS36" s="207" t="n">
        <f aca="false">IS35+IR36</f>
        <v>78.914</v>
      </c>
      <c r="IT36" s="564" t="n">
        <f aca="true">INDIRECT($A36&amp;"!$W$49")</f>
        <v>0</v>
      </c>
      <c r="IU36" s="564" t="n">
        <f aca="false">IU35+IT36</f>
        <v>0</v>
      </c>
      <c r="IV36" s="207" t="n">
        <f aca="true">INDIRECT($A36&amp;"!$W$50")</f>
        <v>0</v>
      </c>
      <c r="IW36" s="207" t="n">
        <f aca="false">IW35+IV36</f>
        <v>0</v>
      </c>
    </row>
    <row r="37" s="207" customFormat="true" ht="18.75" hidden="false" customHeight="false" outlineLevel="0" collapsed="false">
      <c r="A37" s="546" t="s">
        <v>1381</v>
      </c>
      <c r="B37" s="207" t="n">
        <v>31</v>
      </c>
      <c r="C37" s="570" t="n">
        <f aca="true">INDIRECT($A37&amp;"!$D$4")</f>
        <v>184.963</v>
      </c>
      <c r="D37" s="207" t="n">
        <f aca="false">C37+D36</f>
        <v>6061.265</v>
      </c>
      <c r="E37" s="434" t="n">
        <f aca="true">INDIRECT($A37&amp;"!$D$9")</f>
        <v>195.771</v>
      </c>
      <c r="F37" s="207" t="n">
        <f aca="false">E37+F36</f>
        <v>6432.583</v>
      </c>
      <c r="G37" s="507" t="n">
        <f aca="false">C37+E37</f>
        <v>380.734</v>
      </c>
      <c r="H37" s="551" t="n">
        <f aca="true">INDIRECT($A37&amp;"!$K$13")</f>
        <v>11</v>
      </c>
      <c r="I37" s="508" t="n">
        <f aca="false">H37*19</f>
        <v>209</v>
      </c>
      <c r="J37" s="552" t="n">
        <f aca="true">INDIRECT($A37&amp;"!$F$23")</f>
        <v>42.1</v>
      </c>
      <c r="K37" s="207" t="n">
        <f aca="false">J37+K36</f>
        <v>1363.5</v>
      </c>
      <c r="L37" s="552" t="n">
        <f aca="true">INDIRECT($A37&amp;"!$F$29")</f>
        <v>86.8</v>
      </c>
      <c r="M37" s="207" t="n">
        <f aca="false">L37+M36</f>
        <v>2046.5</v>
      </c>
      <c r="N37" s="552" t="n">
        <f aca="true">INDIRECT($A37&amp;"!$F$35")</f>
        <v>63.3</v>
      </c>
      <c r="O37" s="207" t="n">
        <f aca="false">N37+O36</f>
        <v>1134.3</v>
      </c>
      <c r="P37" s="507" t="n">
        <f aca="false">J37+L37+N37</f>
        <v>192.2</v>
      </c>
      <c r="Q37" s="507" t="n">
        <f aca="true">INDIRECT($A37&amp;"!$L$24")</f>
        <v>0</v>
      </c>
      <c r="R37" s="507" t="n">
        <f aca="true">INDIRECT($A37&amp;"!$L$30")</f>
        <v>37</v>
      </c>
      <c r="S37" s="507" t="n">
        <f aca="true">INDIRECT($A37&amp;"!$L$36")</f>
        <v>5</v>
      </c>
      <c r="T37" s="507" t="n">
        <f aca="false">Q37+R37</f>
        <v>37</v>
      </c>
      <c r="U37" s="508" t="n">
        <f aca="false">T37*1.5</f>
        <v>55.5</v>
      </c>
      <c r="V37" s="207" t="n">
        <f aca="true">INDIRECT($A37&amp;"!$U$49")</f>
        <v>3365</v>
      </c>
      <c r="W37" s="207" t="n">
        <f aca="false">V37+W36</f>
        <v>99770</v>
      </c>
      <c r="X37" s="207" t="n">
        <f aca="true">INDIRECT($A37&amp;"!$U$50")</f>
        <v>4344</v>
      </c>
      <c r="Y37" s="207" t="n">
        <f aca="false">X37+Y36</f>
        <v>113729</v>
      </c>
      <c r="Z37" s="507" t="n">
        <f aca="false">V37+X37</f>
        <v>7709</v>
      </c>
      <c r="AA37" s="553" t="n">
        <f aca="true">INDIRECT($A37&amp;"!$U$43")</f>
        <v>60</v>
      </c>
      <c r="AB37" s="498" t="n">
        <f aca="true">INDIRECT($A37&amp;"!$V$49")</f>
        <v>0</v>
      </c>
      <c r="AC37" s="554" t="n">
        <f aca="true">INDIRECT($A37&amp;"!$AX$22")</f>
        <v>19.335</v>
      </c>
      <c r="AD37" s="207" t="n">
        <f aca="false">AD36+AC37</f>
        <v>590.377</v>
      </c>
      <c r="AG37" s="507"/>
      <c r="AH37" s="551" t="n">
        <f aca="true">INDIRECT($A37&amp;"!$BE$26")</f>
        <v>8</v>
      </c>
      <c r="AI37" s="507"/>
      <c r="AJ37" s="507"/>
      <c r="AK37" s="508" t="n">
        <f aca="false">AH37*9</f>
        <v>72</v>
      </c>
      <c r="AL37" s="434" t="n">
        <f aca="true">INDIRECT($A37&amp;"!$AZ$35")</f>
        <v>108.709</v>
      </c>
      <c r="AM37" s="207" t="n">
        <f aca="false">AL37+AM36</f>
        <v>2419.587</v>
      </c>
      <c r="AN37" s="434" t="n">
        <f aca="true">INDIRECT($A37&amp;"!$AZ$41")</f>
        <v>0</v>
      </c>
      <c r="AO37" s="207" t="n">
        <f aca="false">AN37+AO36</f>
        <v>0</v>
      </c>
      <c r="AP37" s="507" t="n">
        <f aca="false">AL37+AN37</f>
        <v>108.709</v>
      </c>
      <c r="AQ37" s="507" t="n">
        <f aca="true">INDIRECT($A37&amp;"!$BF$36")</f>
        <v>52</v>
      </c>
      <c r="AR37" s="508" t="n">
        <f aca="false">AQ37*7</f>
        <v>364</v>
      </c>
      <c r="AS37" s="555" t="n">
        <f aca="true">INDIRECT($A37&amp;"!$AV$54")</f>
        <v>4013</v>
      </c>
      <c r="AT37" s="555" t="n">
        <f aca="false">AT36+AS37</f>
        <v>79411</v>
      </c>
      <c r="AU37" s="555" t="n">
        <f aca="true">INDIRECT($A37&amp;"!$BO$52")</f>
        <v>126</v>
      </c>
      <c r="AV37" s="555" t="n">
        <f aca="true">INDIRECT($A37&amp;"!$BS$52")</f>
        <v>11</v>
      </c>
      <c r="AW37" s="555" t="n">
        <f aca="true">INDIRECT($A37&amp;"!$BV$52")</f>
        <v>6</v>
      </c>
      <c r="AX37" s="555" t="n">
        <f aca="true">INDIRECT($A37&amp;"!$BY$52")</f>
        <v>2</v>
      </c>
      <c r="AY37" s="556" t="n">
        <f aca="true">INDIRECT($A37&amp;"!$CB$52")</f>
        <v>0.236111111111111</v>
      </c>
      <c r="AZ37" s="556" t="n">
        <f aca="true">INDIRECT($A37&amp;"!$CE$52")</f>
        <v>0</v>
      </c>
      <c r="BA37" s="504" t="n">
        <f aca="true">INDIRECT($A37&amp;"!$AV$57")</f>
        <v>824</v>
      </c>
      <c r="BB37" s="504" t="n">
        <f aca="false">BB36+BA37</f>
        <v>18142</v>
      </c>
      <c r="BC37" s="555" t="n">
        <f aca="true">INDIRECT($A37&amp;"!$BS$55")</f>
        <v>1</v>
      </c>
      <c r="BD37" s="555" t="n">
        <f aca="true">INDIRECT($A37&amp;"!$BV$55")</f>
        <v>1</v>
      </c>
      <c r="BE37" s="555" t="n">
        <f aca="true">INDIRECT($A37&amp;"!$BY$55")</f>
        <v>2</v>
      </c>
      <c r="BF37" s="556" t="n">
        <f aca="true">INDIRECT($A37&amp;"!$CB$55")</f>
        <v>0.118055555555556</v>
      </c>
      <c r="BG37" s="556" t="n">
        <f aca="true">INDIRECT($A37&amp;"!$CE$55")</f>
        <v>0.0208333333333333</v>
      </c>
      <c r="BH37" s="504"/>
      <c r="BI37" s="504"/>
      <c r="BJ37" s="504"/>
      <c r="BK37" s="504"/>
      <c r="BL37" s="504"/>
      <c r="BM37" s="504"/>
      <c r="BN37" s="504"/>
      <c r="BO37" s="504"/>
      <c r="BP37" s="504"/>
      <c r="BQ37" s="504"/>
      <c r="BR37" s="507" t="n">
        <f aca="false">AS37+BA37</f>
        <v>4837</v>
      </c>
      <c r="BS37" s="434" t="n">
        <f aca="true">INDIRECT($A37&amp;"!$BD$17")</f>
        <v>18</v>
      </c>
      <c r="BT37" s="207" t="n">
        <f aca="false">BS37+BT36</f>
        <v>725</v>
      </c>
      <c r="BU37" s="557" t="n">
        <f aca="true">INDIRECT($A37&amp;"!$BD$8")</f>
        <v>451</v>
      </c>
      <c r="BV37" s="207" t="n">
        <f aca="false">BU37+BV36</f>
        <v>13157</v>
      </c>
      <c r="BW37" s="515" t="e">
        <f aca="true">INDIRECT($A37&amp;"!$BD$1１")</f>
        <v>#REF!</v>
      </c>
      <c r="BX37" s="207" t="e">
        <f aca="false">BW37+BX36</f>
        <v>#REF!</v>
      </c>
      <c r="BY37" s="514" t="e">
        <f aca="true">INDIRECT($A37&amp;"!$BD$1４")</f>
        <v>#REF!</v>
      </c>
      <c r="BZ37" s="498" t="e">
        <f aca="false">BY37+BZ36</f>
        <v>#REF!</v>
      </c>
      <c r="CA37" s="553" t="n">
        <f aca="true">INDIRECT($A37&amp;"!$BN$72")</f>
        <v>210</v>
      </c>
      <c r="CB37" s="558" t="n">
        <f aca="true">INDIRECT($A37&amp;"!$AV$65")</f>
        <v>0</v>
      </c>
      <c r="CC37" s="551" t="n">
        <f aca="true">INDIRECT($A37&amp;"!$AZ$65")</f>
        <v>205</v>
      </c>
      <c r="CD37" s="558" t="n">
        <f aca="true">INDIRECT($A37&amp;"!$BD$65")</f>
        <v>0</v>
      </c>
      <c r="CE37" s="558" t="n">
        <f aca="true">INDIRECT($A37&amp;"!$B$58")</f>
        <v>9</v>
      </c>
      <c r="CF37" s="551" t="n">
        <f aca="true">INDIRECT($A37&amp;"!$F$58")</f>
        <v>244</v>
      </c>
      <c r="CG37" s="558" t="n">
        <f aca="true">INDIRECT($A37&amp;"!$J$58")</f>
        <v>3.68852459016393</v>
      </c>
      <c r="CH37" s="507" t="n">
        <f aca="true">INDIRECT($A37&amp;"!$T$65")</f>
        <v>91</v>
      </c>
      <c r="CI37" s="507" t="n">
        <f aca="false">CA37+CH37</f>
        <v>301</v>
      </c>
      <c r="CJ37" s="559" t="n">
        <f aca="true">INDIRECT($A37&amp;"!$BA$72")</f>
        <v>0</v>
      </c>
      <c r="CK37" s="207" t="n">
        <f aca="false">CJ37+CK36</f>
        <v>18</v>
      </c>
      <c r="CL37" s="207" t="n">
        <f aca="true">INDIRECT($A37&amp;"!$G$65")</f>
        <v>7</v>
      </c>
      <c r="CM37" s="207" t="n">
        <f aca="false">CL37+CM36</f>
        <v>175</v>
      </c>
      <c r="CN37" s="559" t="n">
        <f aca="true">INDIRECT($A37&amp;"!$BA$73")</f>
        <v>4</v>
      </c>
      <c r="CO37" s="207" t="n">
        <f aca="false">CN37+CO36</f>
        <v>4</v>
      </c>
      <c r="CP37" s="207" t="n">
        <f aca="true">INDIRECT($A37&amp;"!$G$67")</f>
        <v>0</v>
      </c>
      <c r="CQ37" s="498" t="n">
        <f aca="false">CP37+CQ36</f>
        <v>0</v>
      </c>
      <c r="CR37" s="560" t="n">
        <f aca="true">IF(ISNUMBER(INDIRECT($A37&amp;"!$T$41")),(INDIRECT($A37&amp;"!$T$41"))," ")</f>
        <v>12000</v>
      </c>
      <c r="CS37" s="560" t="n">
        <f aca="true">IF(ISNUMBER(INDIRECT($A37&amp;"!$BA$27")),(INDIRECT($A37&amp;"!$BA$27"))," ")</f>
        <v>0</v>
      </c>
      <c r="CT37" s="516" t="str">
        <f aca="true">IF(ISNUMBER(INDIRECT($A37&amp;"!$BＱ$27")),(INDIRECT($A37&amp;"!$BＱ$27"))," ")</f>
        <v> </v>
      </c>
      <c r="CU37" s="561" t="n">
        <f aca="true">IF(ISNUMBER(INDIRECT($A37&amp;"!$P$14")),(INDIRECT($A37&amp;"!$P$14"))," ")</f>
        <v>35408</v>
      </c>
      <c r="CV37" s="562" t="n">
        <f aca="true">IF(ISNUMBER(INDIRECT($A37&amp;"!$AF$14")),(INDIRECT($A37&amp;"!$AF$14"))," ")</f>
        <v>322</v>
      </c>
      <c r="CW37" s="560" t="n">
        <f aca="true">IF(ISNUMBER(INDIRECT($A37&amp;"!$BK$47")),(INDIRECT($A37&amp;"!$BK$47"))," ")</f>
        <v>0</v>
      </c>
      <c r="CX37" s="560" t="n">
        <f aca="true">IF(ISNUMBER(INDIRECT($A37&amp;"!$BX$47")),(INDIRECT($A37&amp;"!$BX$47"))," ")</f>
        <v>3941</v>
      </c>
      <c r="CY37" s="562" t="n">
        <f aca="true">IF(ISNUMBER(INDIRECT($A37&amp;"!$CL$47")),(INDIRECT($A37&amp;"!$CL$47"))," ")</f>
        <v>0</v>
      </c>
      <c r="CZ37" s="560" t="n">
        <f aca="true">IF(ISNUMBER(INDIRECT($A37&amp;"!$AD$41")),(INDIRECT($A37&amp;"!$AD$41"))," ")</f>
        <v>0</v>
      </c>
      <c r="DA37" s="516" t="n">
        <f aca="true">IF(ISNUMBER(INDIRECT($A37&amp;"!$AN$43")),(INDIRECT($A37&amp;"!$AN$43"))," ")</f>
        <v>0</v>
      </c>
      <c r="DB37" s="516" t="str">
        <f aca="true">IF(ISNUMBER(INDIRECT($A37&amp;"!$BW$74")),(INDIRECT($A37&amp;"!$BW$74"))," ")</f>
        <v> </v>
      </c>
      <c r="DC37" s="516" t="str">
        <f aca="false">IF(ISNUMBER(DB37),DB37*700," ")</f>
        <v> </v>
      </c>
      <c r="DD37" s="560" t="n">
        <f aca="true">IF(ISNUMBER(INDIRECT($A37&amp;"!$BS$72")),(INDIRECT($A37&amp;"!$BS$72"))," ")</f>
        <v>7</v>
      </c>
      <c r="DE37" s="516" t="n">
        <f aca="false">IF(ISNUMBER(DD37),DD37*$DE$2," ")</f>
        <v>4200</v>
      </c>
      <c r="DF37" s="563" t="n">
        <f aca="true">IF(ISNUMBER(INDIRECT($A37&amp;"!$Y$65")),(INDIRECT($A37&amp;"!$Y$65"))," ")</f>
        <v>9</v>
      </c>
      <c r="DG37" s="516" t="n">
        <f aca="false">IF(ISNUMBER(DF37),DF37*DG$2," ")</f>
        <v>5400</v>
      </c>
      <c r="DH37" s="516" t="str">
        <f aca="true">IF(ISNUMBER(INDIRECT($A37&amp;"!$AC$65")),(INDIRECT($A37&amp;"!$AC$68"))," ")</f>
        <v> </v>
      </c>
      <c r="DI37" s="516" t="str">
        <f aca="false">IF(ISNUMBER(DH37),DH37*500," ")</f>
        <v> </v>
      </c>
      <c r="DJ37" s="516" t="n">
        <f aca="false">SUM(DG37,DI37)</f>
        <v>5400</v>
      </c>
      <c r="DK37" s="516" t="n">
        <f aca="true">IF(ISNUMBER(INDIRECT($A37&amp;"!$BR$17")),(INDIRECT($A37&amp;"!$BR$17"))," ")</f>
        <v>0</v>
      </c>
      <c r="DL37" s="516" t="n">
        <f aca="true">IF(ISNUMBER(INDIRECT($A37&amp;"!$BR$8")),(INDIRECT($A37&amp;"!$BR$8"))," ")</f>
        <v>0</v>
      </c>
      <c r="DM37" s="516" t="n">
        <f aca="true">IF(ISNUMBER(INDIRECT($A37&amp;"!$BR$11")),(INDIRECT($A37&amp;"!$BR$11"))," ")</f>
        <v>0</v>
      </c>
      <c r="DN37" s="516" t="n">
        <f aca="true">IF(ISNUMBER(INDIRECT($A37&amp;"!$BR$14")),(INDIRECT($A37&amp;"!$BR$14"))," ")</f>
        <v>0</v>
      </c>
      <c r="DO37" s="516" t="n">
        <f aca="false">SUM(CS37:DA37)+SUM(DC37,DE37,DG37,DI37)+SUM(DK37:DN37)+BQ37</f>
        <v>49271</v>
      </c>
      <c r="DP37" s="516" t="e">
        <f aca="false">CV37+CY37+CT37</f>
        <v>#VALUE!</v>
      </c>
      <c r="DQ37" s="516" t="e">
        <f aca="false">DO37-DP37</f>
        <v>#VALUE!</v>
      </c>
      <c r="DS37" s="550" t="n">
        <f aca="true">INDIRECT($A37&amp;"!$AV$65")</f>
        <v>0</v>
      </c>
      <c r="DT37" s="548" t="n">
        <f aca="true">INDIRECT($A37&amp;"!$AZ$65")</f>
        <v>205</v>
      </c>
      <c r="DU37" s="550" t="n">
        <f aca="true">INDIRECT($A37&amp;"!$BD$65")</f>
        <v>0</v>
      </c>
      <c r="DV37" s="564" t="n">
        <f aca="true">INDIRECT($A37&amp;"!$BH$66")</f>
        <v>0</v>
      </c>
      <c r="DW37" s="564" t="n">
        <f aca="true">INDIRECT($A37&amp;"!$BO$66")</f>
        <v>0</v>
      </c>
      <c r="DX37" s="564" t="n">
        <f aca="true">INDIRECT($A37&amp;"!$BH$67")</f>
        <v>0</v>
      </c>
      <c r="DY37" s="564" t="n">
        <f aca="true">INDIRECT($A37&amp;"!$BO$67")</f>
        <v>0</v>
      </c>
      <c r="DZ37" s="564" t="n">
        <f aca="true">INDIRECT($A37&amp;"!$BH$68")</f>
        <v>0</v>
      </c>
      <c r="EA37" s="564" t="n">
        <f aca="true">INDIRECT($A37&amp;"!$BO$68")</f>
        <v>0</v>
      </c>
      <c r="EB37" s="564" t="n">
        <f aca="true">INDIRECT($A37&amp;"!$BH$69")</f>
        <v>0</v>
      </c>
      <c r="EC37" s="564" t="n">
        <f aca="true">INDIRECT($A37&amp;"!$BO$69")</f>
        <v>0</v>
      </c>
      <c r="ED37" s="564" t="n">
        <f aca="true">INDIRECT($A37&amp;"!$BH$70")</f>
        <v>0</v>
      </c>
      <c r="EE37" s="564" t="n">
        <f aca="true">INDIRECT($A37&amp;"!$BO$70")</f>
        <v>0</v>
      </c>
      <c r="EF37" s="564" t="n">
        <f aca="true">INDIRECT($A37&amp;"!$BP$66")</f>
        <v>0</v>
      </c>
      <c r="EG37" s="564" t="n">
        <f aca="true">INDIRECT($A37&amp;"!$BW$66")</f>
        <v>0</v>
      </c>
      <c r="EH37" s="564" t="n">
        <f aca="true">INDIRECT($A37&amp;"!$BP$67")</f>
        <v>0</v>
      </c>
      <c r="EI37" s="564" t="n">
        <f aca="true">INDIRECT($A37&amp;"!$BW$67")</f>
        <v>0</v>
      </c>
      <c r="EJ37" s="564" t="n">
        <f aca="true">INDIRECT($A37&amp;"!$BP$68")</f>
        <v>0</v>
      </c>
      <c r="EK37" s="564" t="n">
        <f aca="true">INDIRECT($A37&amp;"!$BW$68")</f>
        <v>0</v>
      </c>
      <c r="EL37" s="564" t="n">
        <f aca="true">INDIRECT($A37&amp;"!$BP$69")</f>
        <v>0</v>
      </c>
      <c r="EM37" s="564" t="n">
        <f aca="true">INDIRECT($A37&amp;"!$BW$69")</f>
        <v>0</v>
      </c>
      <c r="EN37" s="564" t="n">
        <f aca="true">INDIRECT($A37&amp;"!$BP$70")</f>
        <v>0</v>
      </c>
      <c r="EO37" s="564" t="n">
        <f aca="true">INDIRECT($A37&amp;"!$BW$70")</f>
        <v>0</v>
      </c>
      <c r="EP37" s="564" t="n">
        <f aca="true">INDIRECT($A37&amp;"!$BX$66")</f>
        <v>0</v>
      </c>
      <c r="EQ37" s="564" t="n">
        <f aca="true">INDIRECT($A37&amp;"!$CF$66")</f>
        <v>0</v>
      </c>
      <c r="ER37" s="564" t="n">
        <f aca="true">INDIRECT($A37&amp;"!$BX$67")</f>
        <v>0</v>
      </c>
      <c r="ES37" s="564" t="n">
        <f aca="true">INDIRECT($A37&amp;"!$CF$67")</f>
        <v>0</v>
      </c>
      <c r="ET37" s="564" t="n">
        <f aca="true">INDIRECT($A37&amp;"!$BX$68")</f>
        <v>0</v>
      </c>
      <c r="EU37" s="564" t="n">
        <f aca="true">INDIRECT($A37&amp;"!$CF$68")</f>
        <v>0</v>
      </c>
      <c r="EV37" s="564" t="n">
        <f aca="true">INDIRECT($A37&amp;"!$BX$69")</f>
        <v>0</v>
      </c>
      <c r="EW37" s="564" t="n">
        <f aca="true">INDIRECT($A37&amp;"!$CF$69")</f>
        <v>0</v>
      </c>
      <c r="EX37" s="564" t="n">
        <f aca="true">INDIRECT($A37&amp;"!$BX$70")</f>
        <v>0</v>
      </c>
      <c r="EY37" s="564" t="n">
        <f aca="true">INDIRECT($A37&amp;"!$CF$70")</f>
        <v>0</v>
      </c>
      <c r="EZ37" s="564" t="n">
        <f aca="true">INDIRECT($A37&amp;"!$CG$66")</f>
        <v>0</v>
      </c>
      <c r="FA37" s="564" t="n">
        <f aca="true">INDIRECT($A37&amp;"!$CN$66")</f>
        <v>0</v>
      </c>
      <c r="FB37" s="564" t="n">
        <f aca="true">INDIRECT($A37&amp;"!$CG$67")</f>
        <v>0</v>
      </c>
      <c r="FC37" s="564" t="n">
        <f aca="true">INDIRECT($A37&amp;"!$CN$67")</f>
        <v>0</v>
      </c>
      <c r="FD37" s="564" t="n">
        <f aca="true">INDIRECT($A37&amp;"!$CG$68")</f>
        <v>0</v>
      </c>
      <c r="FE37" s="564" t="n">
        <f aca="true">INDIRECT($A37&amp;"!$CN$68")</f>
        <v>0</v>
      </c>
      <c r="FF37" s="564" t="n">
        <f aca="true">INDIRECT($A37&amp;"!$CG$69")</f>
        <v>0</v>
      </c>
      <c r="FG37" s="564" t="n">
        <f aca="true">INDIRECT($A37&amp;"!$CN$69")</f>
        <v>0</v>
      </c>
      <c r="FH37" s="564" t="n">
        <f aca="true">INDIRECT($A37&amp;"!$CG$70")</f>
        <v>0</v>
      </c>
      <c r="FI37" s="564" t="n">
        <f aca="true">INDIRECT($A37&amp;"!$CN$70")</f>
        <v>0</v>
      </c>
      <c r="FJ37" s="550" t="n">
        <f aca="true">INDIRECT($A37&amp;"!$B$58")</f>
        <v>9</v>
      </c>
      <c r="FK37" s="548" t="n">
        <f aca="true">INDIRECT($A37&amp;"!$F$58")</f>
        <v>244</v>
      </c>
      <c r="FL37" s="550" t="n">
        <f aca="true">INDIRECT($A37&amp;"!$J$58")</f>
        <v>3.68852459016393</v>
      </c>
      <c r="FM37" s="564" t="str">
        <f aca="true">INDIRECT($A37&amp;"!$N$59")</f>
        <v>不揃い</v>
      </c>
      <c r="FN37" s="564" t="n">
        <f aca="true">INDIRECT($A37&amp;"!$U$59")</f>
        <v>2</v>
      </c>
      <c r="FO37" s="564" t="str">
        <f aca="true">INDIRECT($A37&amp;"!$N$60")</f>
        <v>つまみ</v>
      </c>
      <c r="FP37" s="564" t="n">
        <f aca="true">INDIRECT($A37&amp;"!$U$60")</f>
        <v>1</v>
      </c>
      <c r="FQ37" s="564" t="str">
        <f aca="true">INDIRECT($A37&amp;"!$N$61")</f>
        <v>カウンタ不良</v>
      </c>
      <c r="FR37" s="564" t="n">
        <f aca="true">INDIRECT($A37&amp;"!$U$61")</f>
        <v>1</v>
      </c>
      <c r="FS37" s="564" t="n">
        <f aca="true">INDIRECT($A37&amp;"!$N$62")</f>
        <v>0</v>
      </c>
      <c r="FT37" s="564" t="n">
        <f aca="true">INDIRECT($A37&amp;"!$U$62")</f>
        <v>0</v>
      </c>
      <c r="FU37" s="564" t="n">
        <f aca="true">INDIRECT($A37&amp;"!$N$63")</f>
        <v>0</v>
      </c>
      <c r="FV37" s="564" t="n">
        <f aca="true">INDIRECT($A37&amp;"!$U$63")</f>
        <v>0</v>
      </c>
      <c r="FW37" s="564" t="e">
        <f aca="true">INDIRECT($A37&amp;"!$V$59 ")</f>
        <v>#REF!</v>
      </c>
      <c r="FX37" s="564" t="n">
        <f aca="true">INDIRECT($A37&amp;"!$AC$59")</f>
        <v>0</v>
      </c>
      <c r="FY37" s="564" t="e">
        <f aca="true">INDIRECT($A37&amp;"!$V$60 ")</f>
        <v>#REF!</v>
      </c>
      <c r="FZ37" s="564" t="n">
        <f aca="true">INDIRECT($A37&amp;"!$AC$60")</f>
        <v>0</v>
      </c>
      <c r="GA37" s="564" t="e">
        <f aca="true">INDIRECT($A37&amp;"!$V$61 ")</f>
        <v>#REF!</v>
      </c>
      <c r="GB37" s="564" t="n">
        <f aca="true">INDIRECT($A37&amp;"!$AC$61")</f>
        <v>0</v>
      </c>
      <c r="GC37" s="564" t="e">
        <f aca="true">INDIRECT($A37&amp;"!$V$62 ")</f>
        <v>#REF!</v>
      </c>
      <c r="GD37" s="564" t="n">
        <f aca="true">INDIRECT($A37&amp;"!$AC$62")</f>
        <v>0</v>
      </c>
      <c r="GE37" s="564" t="n">
        <f aca="true">INDIRECT($A37&amp;"!$V$63")</f>
        <v>0</v>
      </c>
      <c r="GF37" s="564" t="n">
        <f aca="true">INDIRECT($A37&amp;"!$AC$63")</f>
        <v>0</v>
      </c>
      <c r="GG37" s="564" t="str">
        <f aca="true">INDIRECT($A37&amp;"!$AD$59")</f>
        <v>ナワ</v>
      </c>
      <c r="GH37" s="564" t="n">
        <f aca="true">INDIRECT($A37&amp;"!$AL$59")</f>
        <v>4</v>
      </c>
      <c r="GI37" s="564" t="str">
        <f aca="true">INDIRECT($A37&amp;"!$AD$60")</f>
        <v>ストリーク</v>
      </c>
      <c r="GJ37" s="564" t="n">
        <f aca="true">INDIRECT($A37&amp;"!$AL$60")</f>
        <v>1</v>
      </c>
      <c r="GK37" s="564" t="n">
        <f aca="true">INDIRECT($A37&amp;"!$AD$61")</f>
        <v>0</v>
      </c>
      <c r="GL37" s="564" t="n">
        <f aca="true">INDIRECT($A37&amp;"!$AL$61")</f>
        <v>0</v>
      </c>
      <c r="GM37" s="564" t="n">
        <f aca="true">INDIRECT($A37&amp;"!$AD$62")</f>
        <v>0</v>
      </c>
      <c r="GN37" s="564" t="n">
        <f aca="true">INDIRECT($A37&amp;"!$AL$62")</f>
        <v>0</v>
      </c>
      <c r="GO37" s="564" t="n">
        <f aca="true">INDIRECT($A37&amp;"!$AD$63")</f>
        <v>0</v>
      </c>
      <c r="GP37" s="564" t="n">
        <f aca="true">INDIRECT($A37&amp;"!$AL$63")</f>
        <v>0</v>
      </c>
      <c r="GQ37" s="564" t="n">
        <f aca="true">INDIRECT($A37&amp;"!$AM$59")</f>
        <v>0</v>
      </c>
      <c r="GR37" s="564" t="n">
        <f aca="true">INDIRECT($A37&amp;"!$AT$59")</f>
        <v>0</v>
      </c>
      <c r="GS37" s="564" t="n">
        <f aca="true">INDIRECT($A37&amp;"!$AM$60")</f>
        <v>0</v>
      </c>
      <c r="GT37" s="564" t="n">
        <f aca="true">INDIRECT($A37&amp;"!$AT$60")</f>
        <v>0</v>
      </c>
      <c r="GU37" s="564" t="n">
        <f aca="true">INDIRECT($A37&amp;"!$AM$61")</f>
        <v>0</v>
      </c>
      <c r="GV37" s="564" t="n">
        <f aca="true">INDIRECT($A37&amp;"!$AT$61")</f>
        <v>0</v>
      </c>
      <c r="GW37" s="564" t="n">
        <f aca="true">INDIRECT($A37&amp;"!$AM$62")</f>
        <v>0</v>
      </c>
      <c r="GX37" s="564" t="n">
        <f aca="true">INDIRECT($A37&amp;"!$AT$62")</f>
        <v>0</v>
      </c>
      <c r="GY37" s="564" t="str">
        <f aca="true">INDIRECT($A37&amp;"!$AM$63")</f>
        <v>ウエットストリーク</v>
      </c>
      <c r="GZ37" s="564" t="n">
        <f aca="true">INDIRECT($A37&amp;"!$AT$63")</f>
        <v>0</v>
      </c>
      <c r="HA37" s="564"/>
      <c r="HB37" s="564" t="str">
        <f aca="true">INDIRECT($A37&amp;"!$AF$5")</f>
        <v>シリンダー粕</v>
      </c>
      <c r="HC37" s="564" t="n">
        <f aca="true">INDIRECT($A37&amp;"!$AJ$5")</f>
        <v>17</v>
      </c>
      <c r="HD37" s="564" t="str">
        <f aca="true">INDIRECT($A37&amp;"!$AF$6")</f>
        <v>P</v>
      </c>
      <c r="HE37" s="564" t="n">
        <f aca="true">INDIRECT($A37&amp;"!$AJ$6")</f>
        <v>16</v>
      </c>
      <c r="HF37" s="564" t="str">
        <f aca="true">INDIRECT($A37&amp;"!$AF$7")</f>
        <v>S</v>
      </c>
      <c r="HG37" s="564" t="n">
        <f aca="true">INDIRECT($A37&amp;"!$AJ$7")</f>
        <v>4</v>
      </c>
      <c r="HH37" s="564" t="str">
        <f aca="true">INDIRECT($A37&amp;"!$AF$8")</f>
        <v>しずく、シワ目玉、端面ズレ</v>
      </c>
      <c r="HI37" s="564" t="n">
        <f aca="true">INDIRECT($A37&amp;"!$AJ$8")</f>
        <v>8</v>
      </c>
      <c r="HJ37" s="564" t="n">
        <f aca="true">INDIRECT($A37&amp;"!$AF$10")</f>
        <v>0</v>
      </c>
      <c r="HK37" s="564" t="n">
        <f aca="true">INDIRECT($A37&amp;"!$AJ$10")</f>
        <v>0</v>
      </c>
      <c r="HL37" s="564" t="n">
        <f aca="true">INDIRECT($A37&amp;"!$AF$11")</f>
        <v>0</v>
      </c>
      <c r="HM37" s="564" t="n">
        <f aca="true">INDIRECT($A37&amp;"!$AJ$11")</f>
        <v>0</v>
      </c>
      <c r="HN37" s="564" t="n">
        <f aca="true">INDIRECT($A37&amp;"!$AF$12")</f>
        <v>0</v>
      </c>
      <c r="HO37" s="564" t="n">
        <f aca="true">INDIRECT($A37&amp;"!$AJ$12")</f>
        <v>0</v>
      </c>
      <c r="HP37" s="564" t="n">
        <f aca="true">INDIRECT($A37&amp;"!$AF$13")</f>
        <v>0</v>
      </c>
      <c r="HQ37" s="564" t="n">
        <f aca="true">INDIRECT($A37&amp;"!$AJ$13")</f>
        <v>0</v>
      </c>
      <c r="HR37" s="564"/>
      <c r="HS37" s="564" t="n">
        <f aca="true">INDIRECT($A37&amp;"!$CO$60")</f>
        <v>0</v>
      </c>
      <c r="HT37" s="207" t="n">
        <f aca="true">INDIRECT($A37&amp;"!$CO$62")</f>
        <v>0</v>
      </c>
      <c r="HU37" s="207" t="n">
        <f aca="true">INDIRECT($A37&amp;"!$CY$60")</f>
        <v>0</v>
      </c>
      <c r="HV37" s="207" t="n">
        <f aca="true">INDIRECT($A37&amp;"!$CY$62")</f>
        <v>0</v>
      </c>
      <c r="HX37" s="565" t="n">
        <f aca="true">INDIRECT($A37&amp;"!$P$14")</f>
        <v>35408</v>
      </c>
      <c r="HY37" s="566" t="n">
        <f aca="true">INDIRECT($A37&amp;"!$AF$14")</f>
        <v>322</v>
      </c>
      <c r="HZ37" s="550" t="n">
        <f aca="true">INDIRECT($A37&amp;"!$AL$16")</f>
        <v>335.9</v>
      </c>
      <c r="IA37" s="564" t="n">
        <f aca="false">IA36+HZ37</f>
        <v>7964.127</v>
      </c>
      <c r="IB37" s="550" t="n">
        <f aca="true">INDIRECT($A37&amp;"!$AL$18")</f>
        <v>44.8340000000001</v>
      </c>
      <c r="IC37" s="207" t="n">
        <f aca="false">IC36+IB37</f>
        <v>4529.721</v>
      </c>
      <c r="ID37" s="434" t="n">
        <f aca="false">AL37</f>
        <v>108.709</v>
      </c>
      <c r="IE37" s="567"/>
      <c r="IF37" s="568" t="n">
        <f aca="true">INDIRECT($A37&amp;"!$BF$36")</f>
        <v>52</v>
      </c>
      <c r="IG37" s="268" t="n">
        <f aca="true">INDIRECT($A37&amp;"!$BN$40")</f>
        <v>115</v>
      </c>
      <c r="IH37" s="568" t="n">
        <f aca="true">INDIRECT($A37&amp;"!$BF$42")</f>
        <v>34</v>
      </c>
      <c r="II37" s="268" t="str">
        <f aca="true">INDIRECT($A37&amp;"!$BV$40")</f>
        <v>115～100</v>
      </c>
      <c r="IJ37" s="568" t="n">
        <f aca="true">INDIRECT($A37&amp;"!$BF$45")</f>
        <v>18</v>
      </c>
      <c r="IK37" s="268" t="n">
        <f aca="true">INDIRECT($A37&amp;"!$CD$40")</f>
        <v>100</v>
      </c>
      <c r="IL37" s="567"/>
      <c r="IM37" s="207" t="n">
        <f aca="true">INDIRECT($A37&amp;"!$CK$50")</f>
        <v>16</v>
      </c>
      <c r="IN37" s="556" t="n">
        <v>0</v>
      </c>
      <c r="IO37" s="556" t="n">
        <v>0</v>
      </c>
      <c r="IP37" s="569" t="n">
        <f aca="true">INDIRECT($A37&amp;"!$CF$29")</f>
        <v>19.335</v>
      </c>
      <c r="IQ37" s="564" t="n">
        <f aca="false">IQ36+IP37</f>
        <v>511.463</v>
      </c>
      <c r="IR37" s="569" t="n">
        <f aca="true">INDIRECT($A37&amp;"!$CF$31")</f>
        <v>0</v>
      </c>
      <c r="IS37" s="207" t="n">
        <f aca="false">IS36+IR37</f>
        <v>78.914</v>
      </c>
      <c r="IT37" s="564" t="n">
        <f aca="true">INDIRECT($A37&amp;"!$W$49")</f>
        <v>0</v>
      </c>
      <c r="IU37" s="564" t="n">
        <f aca="false">IU36+IT37</f>
        <v>0</v>
      </c>
      <c r="IV37" s="207" t="n">
        <f aca="true">INDIRECT($A37&amp;"!$W$50")</f>
        <v>0</v>
      </c>
      <c r="IW37" s="207" t="n">
        <f aca="false">IW36+IV37</f>
        <v>0</v>
      </c>
    </row>
    <row r="38" customFormat="false" ht="16.5" hidden="false" customHeight="true" outlineLevel="0" collapsed="false">
      <c r="I38" s="498"/>
      <c r="S38" s="207"/>
      <c r="U38" s="498"/>
      <c r="AB38" s="498"/>
      <c r="AK38" s="498"/>
      <c r="AR38" s="498"/>
      <c r="BK38" s="221"/>
      <c r="BL38" s="221"/>
      <c r="BM38" s="221"/>
      <c r="BN38" s="221"/>
      <c r="BO38" s="221"/>
      <c r="BP38" s="221"/>
      <c r="BQ38" s="221"/>
      <c r="BR38" s="571"/>
      <c r="BS38" s="221"/>
      <c r="BT38" s="221"/>
      <c r="BV38" s="221"/>
      <c r="BW38" s="572"/>
      <c r="BX38" s="221"/>
      <c r="BZ38" s="571"/>
      <c r="CA38" s="221"/>
      <c r="CB38" s="221"/>
      <c r="CC38" s="221"/>
      <c r="CD38" s="221"/>
      <c r="CE38" s="221"/>
      <c r="CF38" s="221"/>
      <c r="CG38" s="221"/>
      <c r="CH38" s="221"/>
      <c r="CQ38" s="498"/>
    </row>
    <row r="39" customFormat="false" ht="13.5" hidden="false" customHeight="true" outlineLevel="0" collapsed="false">
      <c r="B39" s="207" t="n">
        <f aca="false">SUM(B7:B37)</f>
        <v>496</v>
      </c>
      <c r="C39" s="207" t="n">
        <f aca="false">SUM(C7:C37)</f>
        <v>6061.265</v>
      </c>
      <c r="D39" s="207" t="n">
        <f aca="false">SUM(D7:D37)</f>
        <v>97064.998</v>
      </c>
      <c r="E39" s="207" t="n">
        <f aca="false">SUM(E7:E37)</f>
        <v>6432.583</v>
      </c>
      <c r="F39" s="207" t="n">
        <f aca="false">SUM(F7:F37)</f>
        <v>102362.78</v>
      </c>
      <c r="G39" s="207" t="n">
        <f aca="false">SUM(G7:G37)</f>
        <v>12493.848</v>
      </c>
      <c r="H39" s="207" t="n">
        <f aca="false">SUM(H7:H37)</f>
        <v>356</v>
      </c>
      <c r="I39" s="207" t="n">
        <f aca="false">SUM(I7:I37)</f>
        <v>6764</v>
      </c>
      <c r="J39" s="207" t="n">
        <f aca="false">SUM(J7:J37)</f>
        <v>1363.5</v>
      </c>
      <c r="K39" s="207" t="n">
        <f aca="false">SUM(K7:K37)</f>
        <v>22357.7</v>
      </c>
      <c r="L39" s="207" t="n">
        <f aca="false">SUM(L7:L37)</f>
        <v>2046.5</v>
      </c>
      <c r="M39" s="207" t="n">
        <f aca="false">SUM(M7:M37)</f>
        <v>34222.9</v>
      </c>
      <c r="N39" s="207" t="n">
        <f aca="false">SUM(N7:N37)</f>
        <v>1134.3</v>
      </c>
      <c r="O39" s="207" t="n">
        <f aca="false">SUM(O7:O37)</f>
        <v>19023</v>
      </c>
      <c r="P39" s="207" t="n">
        <f aca="false">SUM(P7:P37)</f>
        <v>4544.3</v>
      </c>
      <c r="Q39" s="207" t="n">
        <f aca="false">SUM(Q7:Q37)</f>
        <v>749</v>
      </c>
      <c r="R39" s="207" t="n">
        <f aca="false">SUM(R7:R37)</f>
        <v>5438</v>
      </c>
      <c r="S39" s="207" t="n">
        <f aca="false">SUM(S7:S37)</f>
        <v>49</v>
      </c>
      <c r="T39" s="207" t="n">
        <f aca="false">SUM(T7:T37)</f>
        <v>6187</v>
      </c>
      <c r="U39" s="207" t="n">
        <f aca="false">SUM(U7:U37)</f>
        <v>8050.5</v>
      </c>
      <c r="V39" s="207" t="n">
        <f aca="false">SUM(V7:V37)</f>
        <v>99770</v>
      </c>
      <c r="W39" s="207" t="n">
        <f aca="false">SUM(W7:W37)</f>
        <v>1704929</v>
      </c>
      <c r="X39" s="207" t="n">
        <f aca="false">SUM(X7:X37)</f>
        <v>113729</v>
      </c>
      <c r="Y39" s="207" t="n">
        <f aca="false">SUM(Y7:Y37)</f>
        <v>1730304</v>
      </c>
      <c r="Z39" s="207" t="n">
        <f aca="false">SUM(Z7:Z37)</f>
        <v>213499</v>
      </c>
      <c r="AA39" s="207" t="n">
        <f aca="false">SUM(AA7:AA37)</f>
        <v>2898</v>
      </c>
      <c r="AB39" s="207" t="n">
        <f aca="false">SUM(AB7:AB37)</f>
        <v>0</v>
      </c>
      <c r="AC39" s="207" t="n">
        <f aca="false">SUM(AC7:AC37)</f>
        <v>590.377</v>
      </c>
      <c r="AD39" s="207" t="n">
        <f aca="false">SUM(AD7:AD37)</f>
        <v>6724.646</v>
      </c>
      <c r="AE39" s="207" t="n">
        <f aca="false">SUM(AE7:AE37)</f>
        <v>0</v>
      </c>
      <c r="AF39" s="207" t="n">
        <f aca="false">SUM(AF7:AF37)</f>
        <v>0</v>
      </c>
      <c r="AG39" s="207" t="n">
        <f aca="false">SUM(AG7:AG37)</f>
        <v>0</v>
      </c>
      <c r="AH39" s="207" t="n">
        <f aca="false">SUM(AH7:AH37)</f>
        <v>259</v>
      </c>
      <c r="AI39" s="207" t="n">
        <f aca="false">SUM(AI7:AI37)</f>
        <v>0</v>
      </c>
      <c r="AJ39" s="207" t="n">
        <f aca="false">SUM(AJ7:AJ37)</f>
        <v>0</v>
      </c>
      <c r="AK39" s="207" t="n">
        <f aca="false">SUM(AK7:AK37)</f>
        <v>2331</v>
      </c>
      <c r="AL39" s="207" t="n">
        <f aca="false">SUM(AL7:AL37)</f>
        <v>2419.587</v>
      </c>
      <c r="AM39" s="207" t="n">
        <f aca="false">SUM(AM7:AM37)</f>
        <v>27524.015</v>
      </c>
      <c r="AN39" s="207" t="n">
        <f aca="false">SUM(AN7:AN37)</f>
        <v>0</v>
      </c>
      <c r="AO39" s="207" t="n">
        <f aca="false">SUM(AO7:AO37)</f>
        <v>0</v>
      </c>
      <c r="AP39" s="207" t="n">
        <f aca="false">SUM(AP7:AP37)</f>
        <v>2419.587</v>
      </c>
      <c r="AQ39" s="207" t="n">
        <f aca="false">SUM(AQ7:AQ37)</f>
        <v>751</v>
      </c>
      <c r="AR39" s="207" t="n">
        <f aca="false">SUM(AR7:AR37)</f>
        <v>5257</v>
      </c>
      <c r="AS39" s="207" t="n">
        <f aca="false">SUM(AS7:AS37)</f>
        <v>79411</v>
      </c>
      <c r="AT39" s="207" t="n">
        <f aca="false">SUM(AT7:AT37)</f>
        <v>853041</v>
      </c>
      <c r="AU39" s="207" t="n">
        <f aca="false">SUM(AU7:AU37)</f>
        <v>1809</v>
      </c>
      <c r="AV39" s="207" t="n">
        <f aca="false">SUM(AV7:AV37)</f>
        <v>120</v>
      </c>
      <c r="AW39" s="207" t="n">
        <f aca="false">SUM(AW7:AW37)</f>
        <v>100</v>
      </c>
      <c r="AX39" s="207" t="n">
        <f aca="false">SUM(AX7:AX37)</f>
        <v>49</v>
      </c>
      <c r="AY39" s="573" t="n">
        <f aca="false">SUM(AY7:AY37)</f>
        <v>3.45833333333333</v>
      </c>
      <c r="AZ39" s="573" t="n">
        <f aca="false">SUM(AZ7:AZ37)</f>
        <v>10.6458333333333</v>
      </c>
      <c r="BA39" s="207" t="n">
        <f aca="false">SUM(BA7:BA37)</f>
        <v>18142</v>
      </c>
      <c r="BB39" s="207" t="n">
        <f aca="false">SUM(BB7:BB37)</f>
        <v>186055</v>
      </c>
      <c r="BC39" s="207" t="n">
        <f aca="false">SUM(BC7:BC37)</f>
        <v>49</v>
      </c>
      <c r="BD39" s="207" t="n">
        <f aca="false">SUM(BD7:BD37)</f>
        <v>44</v>
      </c>
      <c r="BE39" s="207" t="n">
        <f aca="false">SUM(BE7:BE37)</f>
        <v>18</v>
      </c>
      <c r="BF39" s="573" t="n">
        <f aca="false">SUM(BF7:BF37)</f>
        <v>1.29861111111111</v>
      </c>
      <c r="BG39" s="573" t="n">
        <f aca="false">SUM(BG7:BG37)</f>
        <v>4.09027777777778</v>
      </c>
      <c r="BH39" s="207" t="n">
        <f aca="false">SUM(BH7:BH37)</f>
        <v>0</v>
      </c>
      <c r="BI39" s="207" t="n">
        <f aca="false">SUM(BI7:BI37)</f>
        <v>0</v>
      </c>
      <c r="BJ39" s="207" t="n">
        <f aca="false">SUM(BJ7:BJ37)</f>
        <v>0</v>
      </c>
      <c r="BK39" s="207" t="n">
        <f aca="false">SUM(BK7:BK37)</f>
        <v>0</v>
      </c>
      <c r="BL39" s="207" t="n">
        <f aca="false">SUM(BL7:BL37)</f>
        <v>0</v>
      </c>
      <c r="BM39" s="207" t="n">
        <f aca="false">SUM(BM7:BM37)</f>
        <v>0</v>
      </c>
      <c r="BN39" s="207" t="n">
        <f aca="false">SUM(BN7:BN37)</f>
        <v>0</v>
      </c>
      <c r="BO39" s="207" t="n">
        <f aca="false">SUM(BO7:BO37)</f>
        <v>0</v>
      </c>
      <c r="BP39" s="207" t="n">
        <f aca="false">SUM(BP7:BP37)</f>
        <v>0</v>
      </c>
      <c r="BQ39" s="207" t="n">
        <f aca="false">SUM(BQ7:BQ37)</f>
        <v>0</v>
      </c>
      <c r="BR39" s="207" t="n">
        <f aca="false">SUM(BR7:BR37)</f>
        <v>97553</v>
      </c>
      <c r="BS39" s="207" t="n">
        <f aca="false">SUM(BS7:BS37)</f>
        <v>725</v>
      </c>
      <c r="BT39" s="207" t="n">
        <f aca="false">SUM(BT7:BT37)</f>
        <v>8207</v>
      </c>
      <c r="BU39" s="207" t="n">
        <f aca="false">SUM(BU7:BU37)</f>
        <v>13157</v>
      </c>
      <c r="BV39" s="207" t="n">
        <f aca="false">SUM(BV7:BV37)</f>
        <v>200272</v>
      </c>
      <c r="BW39" s="207" t="e">
        <f aca="false">SUM(BW7:BW37)</f>
        <v>#REF!</v>
      </c>
      <c r="BX39" s="207" t="e">
        <f aca="false">SUM(BX7:BX37)</f>
        <v>#REF!</v>
      </c>
      <c r="BY39" s="207" t="e">
        <f aca="false">SUM(BY7:BY37)</f>
        <v>#REF!</v>
      </c>
      <c r="BZ39" s="207" t="e">
        <f aca="false">SUM(BZ7:BZ37)</f>
        <v>#REF!</v>
      </c>
      <c r="CA39" s="207" t="n">
        <f aca="false">SUM(CA7:CA37)</f>
        <v>4079</v>
      </c>
      <c r="CB39" s="207" t="n">
        <f aca="false">SUM(CB7:CB37)</f>
        <v>214</v>
      </c>
      <c r="CC39" s="207" t="n">
        <f aca="false">SUM(CC7:CC37)</f>
        <v>4192</v>
      </c>
      <c r="CD39" s="207" t="n">
        <f aca="false">SUM(CD7:CD37)</f>
        <v>137.415636749042</v>
      </c>
      <c r="CE39" s="207" t="n">
        <f aca="false">SUM(CE7:CE37)</f>
        <v>429</v>
      </c>
      <c r="CF39" s="207" t="n">
        <f aca="false">SUM(CF7:CF37)</f>
        <v>7203</v>
      </c>
      <c r="CG39" s="207" t="n">
        <f aca="false">SUM(CG7:CG37)</f>
        <v>202.524874643689</v>
      </c>
      <c r="CH39" s="207" t="n">
        <f aca="false">SUM(CH7:CH37)</f>
        <v>3960</v>
      </c>
      <c r="CI39" s="207" t="n">
        <f aca="false">SUM(CI7:CI37)</f>
        <v>8039</v>
      </c>
      <c r="CJ39" s="207" t="n">
        <f aca="false">SUM(CJ7:CJ37)</f>
        <v>18</v>
      </c>
      <c r="CK39" s="207" t="n">
        <f aca="false">SUM(CK7:CK37)</f>
        <v>147</v>
      </c>
      <c r="CL39" s="207" t="n">
        <f aca="false">SUM(CL7:CL37)</f>
        <v>175</v>
      </c>
      <c r="CM39" s="207" t="n">
        <f aca="false">SUM(CM7:CM37)</f>
        <v>2881</v>
      </c>
      <c r="CN39" s="207" t="n">
        <f aca="false">SUM(CN7:CN37)</f>
        <v>4</v>
      </c>
      <c r="CO39" s="207" t="n">
        <f aca="false">SUM(CO7:CO37)</f>
        <v>4</v>
      </c>
      <c r="CP39" s="207" t="n">
        <f aca="false">SUM(CP7:CP37)</f>
        <v>0</v>
      </c>
      <c r="CQ39" s="207" t="n">
        <f aca="false">SUM(CQ7:CQ37)</f>
        <v>0</v>
      </c>
      <c r="CR39" s="207" t="n">
        <f aca="false">SUM(CR7:CR37)</f>
        <v>796200</v>
      </c>
      <c r="CS39" s="207" t="n">
        <f aca="false">SUM(CS7:CS37)</f>
        <v>60985</v>
      </c>
      <c r="CT39" s="207" t="n">
        <f aca="false">SUM(CT7:CT37)</f>
        <v>0</v>
      </c>
      <c r="CU39" s="207" t="n">
        <f aca="false">SUM(CU7:CU37)</f>
        <v>578383</v>
      </c>
      <c r="CV39" s="207" t="n">
        <f aca="false">SUM(CV7:CV37)</f>
        <v>15241</v>
      </c>
      <c r="CW39" s="207" t="n">
        <f aca="false">SUM(CW7:CW37)</f>
        <v>11818</v>
      </c>
      <c r="CX39" s="207" t="n">
        <f aca="false">SUM(CX7:CX37)</f>
        <v>8898</v>
      </c>
      <c r="CY39" s="207" t="n">
        <f aca="false">SUM(CY7:CY37)</f>
        <v>0</v>
      </c>
      <c r="CZ39" s="207" t="n">
        <f aca="false">SUM(CZ7:CZ37)</f>
        <v>0</v>
      </c>
      <c r="DA39" s="207" t="n">
        <f aca="false">SUM(DA7:DA37)</f>
        <v>0</v>
      </c>
      <c r="DB39" s="207" t="n">
        <f aca="false">SUM(DB7:DB37)</f>
        <v>0</v>
      </c>
      <c r="DC39" s="207" t="n">
        <f aca="false">SUM(DC7:DC37)</f>
        <v>0</v>
      </c>
      <c r="DD39" s="207" t="n">
        <f aca="false">SUM(DD7:DD37)</f>
        <v>133</v>
      </c>
      <c r="DE39" s="207" t="n">
        <f aca="false">SUM(DE7:DE37)</f>
        <v>79800</v>
      </c>
      <c r="DF39" s="207" t="n">
        <f aca="false">SUM(DF7:DF37)</f>
        <v>286</v>
      </c>
      <c r="DG39" s="207" t="n">
        <f aca="false">SUM(DG7:DG37)</f>
        <v>171600</v>
      </c>
      <c r="DH39" s="207" t="n">
        <f aca="false">SUM(DH7:DH37)</f>
        <v>0</v>
      </c>
      <c r="DI39" s="207" t="n">
        <f aca="false">SUM(DI7:DI37)</f>
        <v>0</v>
      </c>
      <c r="DJ39" s="207" t="n">
        <f aca="false">SUM(DJ7:DJ37)</f>
        <v>171600</v>
      </c>
      <c r="DK39" s="207" t="n">
        <f aca="false">SUM(DK7:DK37)</f>
        <v>0</v>
      </c>
      <c r="DL39" s="207" t="n">
        <f aca="false">SUM(DL7:DL37)</f>
        <v>0</v>
      </c>
      <c r="DM39" s="207" t="n">
        <f aca="false">SUM(DM7:DM37)</f>
        <v>0</v>
      </c>
      <c r="DN39" s="207" t="n">
        <f aca="false">SUM(DN7:DN37)</f>
        <v>812</v>
      </c>
      <c r="DO39" s="207" t="n">
        <f aca="false">SUM(DO7:DO37)</f>
        <v>927537</v>
      </c>
      <c r="DP39" s="207" t="e">
        <f aca="false">SUM(DP7:DP37)</f>
        <v>#VALUE!</v>
      </c>
      <c r="DQ39" s="207" t="e">
        <f aca="false">SUM(DQ7:DQ37)</f>
        <v>#VALUE!</v>
      </c>
      <c r="DR39" s="207" t="n">
        <f aca="false">SUM(DR7:DR37)</f>
        <v>0</v>
      </c>
      <c r="DS39" s="207" t="n">
        <f aca="false">SUM(DS7:DS37)</f>
        <v>214</v>
      </c>
    </row>
    <row r="40" customFormat="false" ht="18.75" hidden="false" customHeight="false" outlineLevel="0" collapsed="false">
      <c r="BW40" s="499"/>
    </row>
    <row r="41" customFormat="false" ht="18.75" hidden="false" customHeight="false" outlineLevel="0" collapsed="false">
      <c r="BJ41" s="207" t="n">
        <v>0</v>
      </c>
      <c r="BK41" s="574"/>
      <c r="BL41" s="574"/>
      <c r="BM41" s="574"/>
      <c r="BN41" s="574"/>
      <c r="BO41" s="574"/>
      <c r="BP41" s="574"/>
      <c r="BQ41" s="574"/>
      <c r="BR41" s="574"/>
      <c r="BS41" s="574"/>
      <c r="BT41" s="574"/>
      <c r="BU41" s="575"/>
      <c r="BV41" s="574"/>
      <c r="BW41" s="576"/>
      <c r="BX41" s="574"/>
      <c r="BY41" s="577"/>
      <c r="BZ41" s="574"/>
      <c r="CA41" s="574"/>
      <c r="CB41" s="574"/>
      <c r="CC41" s="574"/>
      <c r="CD41" s="574"/>
      <c r="CE41" s="574"/>
      <c r="CF41" s="574"/>
      <c r="CG41" s="574"/>
      <c r="CH41" s="574"/>
      <c r="CI41" s="207" t="n">
        <v>0</v>
      </c>
      <c r="CL41" s="578" t="n">
        <v>0</v>
      </c>
    </row>
    <row r="42" customFormat="false" ht="18.75" hidden="false" customHeight="false" outlineLevel="0" collapsed="false">
      <c r="BW42" s="499"/>
    </row>
    <row r="43" customFormat="false" ht="18.75" hidden="false" customHeight="false" outlineLevel="0" collapsed="false">
      <c r="BV43" s="499" t="s">
        <v>233</v>
      </c>
      <c r="BW43" s="499"/>
    </row>
    <row r="44" customFormat="false" ht="18.75" hidden="false" customHeight="false" outlineLevel="0" collapsed="false">
      <c r="BW44" s="499"/>
    </row>
    <row r="45" customFormat="false" ht="18.75" hidden="false" customHeight="false" outlineLevel="0" collapsed="false">
      <c r="BW45" s="499"/>
    </row>
    <row r="46" customFormat="false" ht="18.75" hidden="false" customHeight="false" outlineLevel="0" collapsed="false">
      <c r="BW46" s="499"/>
    </row>
    <row r="47" customFormat="false" ht="18.75" hidden="false" customHeight="false" outlineLevel="0" collapsed="false">
      <c r="BW47" s="499"/>
    </row>
    <row r="48" customFormat="false" ht="18.75" hidden="false" customHeight="false" outlineLevel="0" collapsed="false">
      <c r="BW48" s="499"/>
    </row>
    <row r="49" customFormat="false" ht="18.75" hidden="false" customHeight="false" outlineLevel="0" collapsed="false">
      <c r="BW49" s="499"/>
    </row>
    <row r="50" customFormat="false" ht="18.75" hidden="false" customHeight="false" outlineLevel="0" collapsed="false">
      <c r="BW50" s="499"/>
    </row>
    <row r="51" customFormat="false" ht="18.75" hidden="false" customHeight="false" outlineLevel="0" collapsed="false">
      <c r="BW51" s="499"/>
    </row>
    <row r="52" customFormat="false" ht="18.75" hidden="false" customHeight="false" outlineLevel="0" collapsed="false">
      <c r="AY52" s="207" t="n">
        <v>4900</v>
      </c>
      <c r="BW52" s="499"/>
    </row>
    <row r="53" customFormat="false" ht="18.75" hidden="false" customHeight="false" outlineLevel="0" collapsed="false">
      <c r="BW53" s="499"/>
    </row>
    <row r="54" customFormat="false" ht="18.75" hidden="false" customHeight="false" outlineLevel="0" collapsed="false">
      <c r="BW54" s="499"/>
    </row>
    <row r="55" customFormat="false" ht="18.75" hidden="false" customHeight="false" outlineLevel="0" collapsed="false">
      <c r="AY55" s="207" t="n">
        <v>1000</v>
      </c>
      <c r="BW55" s="499"/>
    </row>
    <row r="56" customFormat="false" ht="18.75" hidden="false" customHeight="false" outlineLevel="0" collapsed="false">
      <c r="BW56" s="499"/>
    </row>
    <row r="57" customFormat="false" ht="18.75" hidden="false" customHeight="false" outlineLevel="0" collapsed="false">
      <c r="AY57" s="499" t="s">
        <v>268</v>
      </c>
      <c r="BW57" s="499"/>
    </row>
    <row r="58" customFormat="false" ht="18.75" hidden="false" customHeight="false" outlineLevel="0" collapsed="false">
      <c r="BW58" s="499"/>
    </row>
    <row r="59" customFormat="false" ht="18.75" hidden="false" customHeight="false" outlineLevel="0" collapsed="false">
      <c r="BW59" s="499"/>
    </row>
    <row r="60" customFormat="false" ht="18.75" hidden="false" customHeight="false" outlineLevel="0" collapsed="false">
      <c r="BW60" s="499"/>
    </row>
    <row r="61" customFormat="false" ht="18.75" hidden="false" customHeight="false" outlineLevel="0" collapsed="false">
      <c r="BW61" s="499"/>
    </row>
    <row r="62" customFormat="false" ht="18.75" hidden="false" customHeight="false" outlineLevel="0" collapsed="false">
      <c r="BW62" s="499"/>
    </row>
    <row r="63" customFormat="false" ht="18.75" hidden="false" customHeight="false" outlineLevel="0" collapsed="false">
      <c r="BW63" s="499"/>
    </row>
    <row r="64" customFormat="false" ht="18.75" hidden="false" customHeight="false" outlineLevel="0" collapsed="false">
      <c r="BW64" s="499"/>
    </row>
    <row r="65" customFormat="false" ht="18.75" hidden="false" customHeight="false" outlineLevel="0" collapsed="false">
      <c r="BW65" s="499"/>
    </row>
    <row r="66" customFormat="false" ht="18.75" hidden="false" customHeight="false" outlineLevel="0" collapsed="false">
      <c r="BW66" s="499"/>
    </row>
    <row r="67" customFormat="false" ht="18.75" hidden="false" customHeight="false" outlineLevel="0" collapsed="false">
      <c r="BW67" s="499"/>
    </row>
    <row r="68" customFormat="false" ht="18.75" hidden="false" customHeight="false" outlineLevel="0" collapsed="false">
      <c r="BW68" s="499"/>
    </row>
    <row r="69" customFormat="false" ht="18.75" hidden="false" customHeight="false" outlineLevel="0" collapsed="false">
      <c r="BW69" s="499"/>
    </row>
    <row r="70" customFormat="false" ht="18.75" hidden="false" customHeight="false" outlineLevel="0" collapsed="false">
      <c r="BW70" s="499"/>
    </row>
    <row r="71" customFormat="false" ht="18.75" hidden="false" customHeight="false" outlineLevel="0" collapsed="false">
      <c r="BW71" s="499"/>
    </row>
    <row r="72" customFormat="false" ht="18.75" hidden="false" customHeight="false" outlineLevel="0" collapsed="false">
      <c r="BW72" s="499"/>
    </row>
    <row r="73" customFormat="false" ht="22.5" hidden="false" customHeight="true" outlineLevel="0" collapsed="false">
      <c r="BW73" s="499"/>
    </row>
    <row r="74" customFormat="false" ht="18.75" hidden="false" customHeight="false" outlineLevel="0" collapsed="false">
      <c r="BW74" s="499"/>
    </row>
    <row r="75" customFormat="false" ht="18.75" hidden="false" customHeight="false" outlineLevel="0" collapsed="false">
      <c r="BW75" s="499"/>
    </row>
    <row r="76" customFormat="false" ht="18.75" hidden="false" customHeight="false" outlineLevel="0" collapsed="false">
      <c r="BW76" s="499"/>
    </row>
    <row r="77" customFormat="false" ht="18.75" hidden="false" customHeight="false" outlineLevel="0" collapsed="false">
      <c r="BW77" s="499"/>
    </row>
    <row r="78" customFormat="false" ht="18.75" hidden="false" customHeight="false" outlineLevel="0" collapsed="false">
      <c r="BW78" s="499"/>
    </row>
    <row r="79" customFormat="false" ht="18.75" hidden="false" customHeight="false" outlineLevel="0" collapsed="false">
      <c r="BW79" s="499"/>
    </row>
    <row r="80" customFormat="false" ht="18.75" hidden="false" customHeight="false" outlineLevel="0" collapsed="false">
      <c r="BW80" s="499"/>
    </row>
    <row r="81" customFormat="false" ht="18.75" hidden="false" customHeight="false" outlineLevel="0" collapsed="false">
      <c r="BW81" s="499"/>
    </row>
    <row r="82" customFormat="false" ht="18.75" hidden="false" customHeight="false" outlineLevel="0" collapsed="false">
      <c r="BW82" s="499"/>
    </row>
    <row r="83" customFormat="false" ht="18.75" hidden="false" customHeight="false" outlineLevel="0" collapsed="false">
      <c r="BW83" s="499"/>
    </row>
    <row r="84" customFormat="false" ht="18.75" hidden="false" customHeight="false" outlineLevel="0" collapsed="false">
      <c r="BW84" s="499"/>
    </row>
    <row r="85" customFormat="false" ht="18.75" hidden="false" customHeight="false" outlineLevel="0" collapsed="false">
      <c r="BW85" s="499"/>
    </row>
    <row r="86" customFormat="false" ht="18.75" hidden="false" customHeight="false" outlineLevel="0" collapsed="false">
      <c r="BW86" s="499"/>
    </row>
    <row r="87" customFormat="false" ht="18.75" hidden="false" customHeight="false" outlineLevel="0" collapsed="false">
      <c r="BW87" s="499"/>
    </row>
    <row r="88" customFormat="false" ht="18.75" hidden="false" customHeight="false" outlineLevel="0" collapsed="false">
      <c r="BW88" s="499"/>
    </row>
    <row r="89" customFormat="false" ht="18.75" hidden="false" customHeight="false" outlineLevel="0" collapsed="false">
      <c r="BW89" s="499"/>
    </row>
    <row r="90" customFormat="false" ht="18.75" hidden="false" customHeight="false" outlineLevel="0" collapsed="false">
      <c r="BW90" s="499"/>
    </row>
    <row r="91" customFormat="false" ht="18.75" hidden="false" customHeight="false" outlineLevel="0" collapsed="false">
      <c r="BW91" s="499"/>
    </row>
    <row r="92" customFormat="false" ht="18.75" hidden="false" customHeight="false" outlineLevel="0" collapsed="false">
      <c r="BW92" s="499"/>
    </row>
    <row r="93" customFormat="false" ht="18.75" hidden="false" customHeight="false" outlineLevel="0" collapsed="false">
      <c r="BW93" s="499"/>
    </row>
    <row r="94" customFormat="false" ht="18.75" hidden="false" customHeight="false" outlineLevel="0" collapsed="false">
      <c r="BW94" s="499"/>
    </row>
    <row r="95" customFormat="false" ht="18.75" hidden="false" customHeight="false" outlineLevel="0" collapsed="false">
      <c r="BW95" s="499"/>
    </row>
    <row r="96" customFormat="false" ht="18.75" hidden="false" customHeight="false" outlineLevel="0" collapsed="false">
      <c r="BW96" s="499"/>
    </row>
    <row r="97" customFormat="false" ht="18.75" hidden="false" customHeight="false" outlineLevel="0" collapsed="false">
      <c r="BW97" s="499"/>
    </row>
    <row r="98" customFormat="false" ht="18.75" hidden="false" customHeight="false" outlineLevel="0" collapsed="false">
      <c r="BW98" s="499"/>
    </row>
    <row r="99" customFormat="false" ht="18.75" hidden="false" customHeight="false" outlineLevel="0" collapsed="false">
      <c r="BW99" s="499"/>
    </row>
    <row r="100" customFormat="false" ht="18.75" hidden="false" customHeight="false" outlineLevel="0" collapsed="false">
      <c r="BW100" s="499"/>
    </row>
    <row r="101" customFormat="false" ht="18.75" hidden="false" customHeight="false" outlineLevel="0" collapsed="false">
      <c r="BW101" s="499"/>
    </row>
    <row r="102" customFormat="false" ht="18.75" hidden="false" customHeight="false" outlineLevel="0" collapsed="false">
      <c r="BW102" s="499"/>
    </row>
    <row r="103" customFormat="false" ht="18.75" hidden="false" customHeight="false" outlineLevel="0" collapsed="false">
      <c r="BW103" s="499"/>
    </row>
    <row r="104" customFormat="false" ht="18.75" hidden="false" customHeight="false" outlineLevel="0" collapsed="false">
      <c r="BW104" s="499"/>
    </row>
    <row r="105" customFormat="false" ht="18.75" hidden="false" customHeight="false" outlineLevel="0" collapsed="false">
      <c r="BW105" s="499"/>
    </row>
    <row r="106" customFormat="false" ht="18.75" hidden="false" customHeight="false" outlineLevel="0" collapsed="false">
      <c r="BW106" s="499"/>
    </row>
    <row r="107" customFormat="false" ht="18.75" hidden="false" customHeight="false" outlineLevel="0" collapsed="false">
      <c r="BW107" s="499"/>
    </row>
    <row r="108" customFormat="false" ht="18.75" hidden="false" customHeight="false" outlineLevel="0" collapsed="false">
      <c r="BW108" s="499"/>
    </row>
    <row r="109" customFormat="false" ht="18.75" hidden="false" customHeight="false" outlineLevel="0" collapsed="false">
      <c r="BW109" s="499"/>
    </row>
    <row r="110" customFormat="false" ht="18.75" hidden="false" customHeight="false" outlineLevel="0" collapsed="false">
      <c r="BW110" s="499"/>
    </row>
    <row r="111" customFormat="false" ht="18.75" hidden="false" customHeight="false" outlineLevel="0" collapsed="false">
      <c r="BW111" s="499"/>
    </row>
    <row r="112" customFormat="false" ht="18.75" hidden="false" customHeight="false" outlineLevel="0" collapsed="false">
      <c r="BW112" s="499"/>
    </row>
    <row r="113" customFormat="false" ht="18.75" hidden="false" customHeight="false" outlineLevel="0" collapsed="false">
      <c r="BW113" s="499"/>
    </row>
    <row r="114" customFormat="false" ht="18.75" hidden="false" customHeight="false" outlineLevel="0" collapsed="false">
      <c r="BW114" s="499"/>
    </row>
    <row r="115" customFormat="false" ht="18.75" hidden="false" customHeight="false" outlineLevel="0" collapsed="false">
      <c r="BW115" s="499"/>
    </row>
    <row r="116" customFormat="false" ht="18.75" hidden="false" customHeight="false" outlineLevel="0" collapsed="false">
      <c r="BW116" s="499"/>
    </row>
    <row r="117" customFormat="false" ht="18.75" hidden="false" customHeight="false" outlineLevel="0" collapsed="false">
      <c r="BW117" s="499"/>
    </row>
    <row r="118" customFormat="false" ht="18.75" hidden="false" customHeight="false" outlineLevel="0" collapsed="false">
      <c r="BW118" s="499"/>
    </row>
    <row r="119" customFormat="false" ht="18.75" hidden="false" customHeight="false" outlineLevel="0" collapsed="false">
      <c r="BW119" s="499"/>
    </row>
    <row r="120" customFormat="false" ht="18.75" hidden="false" customHeight="false" outlineLevel="0" collapsed="false">
      <c r="BW120" s="499"/>
    </row>
    <row r="121" customFormat="false" ht="18.75" hidden="false" customHeight="false" outlineLevel="0" collapsed="false">
      <c r="BW121" s="499"/>
    </row>
    <row r="122" customFormat="false" ht="18.75" hidden="false" customHeight="false" outlineLevel="0" collapsed="false">
      <c r="BW122" s="499"/>
    </row>
    <row r="123" customFormat="false" ht="18.75" hidden="false" customHeight="false" outlineLevel="0" collapsed="false">
      <c r="BW123" s="499"/>
    </row>
    <row r="124" customFormat="false" ht="18.75" hidden="false" customHeight="false" outlineLevel="0" collapsed="false">
      <c r="BW124" s="499"/>
    </row>
    <row r="125" customFormat="false" ht="18.75" hidden="false" customHeight="false" outlineLevel="0" collapsed="false">
      <c r="BW125" s="499"/>
    </row>
    <row r="126" customFormat="false" ht="18.75" hidden="false" customHeight="false" outlineLevel="0" collapsed="false">
      <c r="BW126" s="499"/>
    </row>
    <row r="127" customFormat="false" ht="18.75" hidden="false" customHeight="false" outlineLevel="0" collapsed="false">
      <c r="BW127" s="499"/>
    </row>
    <row r="128" customFormat="false" ht="18.75" hidden="false" customHeight="false" outlineLevel="0" collapsed="false">
      <c r="BW128" s="499"/>
    </row>
    <row r="129" customFormat="false" ht="18.75" hidden="false" customHeight="false" outlineLevel="0" collapsed="false">
      <c r="BW129" s="499"/>
    </row>
    <row r="130" customFormat="false" ht="18.75" hidden="false" customHeight="false" outlineLevel="0" collapsed="false">
      <c r="BW130" s="499"/>
    </row>
    <row r="131" customFormat="false" ht="18.75" hidden="false" customHeight="false" outlineLevel="0" collapsed="false">
      <c r="BW131" s="499"/>
    </row>
    <row r="132" customFormat="false" ht="18.75" hidden="false" customHeight="false" outlineLevel="0" collapsed="false">
      <c r="BW132" s="499"/>
    </row>
    <row r="133" customFormat="false" ht="18.75" hidden="false" customHeight="false" outlineLevel="0" collapsed="false">
      <c r="BW133" s="499"/>
    </row>
    <row r="134" customFormat="false" ht="18.75" hidden="false" customHeight="false" outlineLevel="0" collapsed="false">
      <c r="BW134" s="499"/>
    </row>
    <row r="135" customFormat="false" ht="18.75" hidden="false" customHeight="false" outlineLevel="0" collapsed="false">
      <c r="BW135" s="499"/>
    </row>
    <row r="136" customFormat="false" ht="18.75" hidden="false" customHeight="false" outlineLevel="0" collapsed="false">
      <c r="BW136" s="499"/>
    </row>
    <row r="137" customFormat="false" ht="18.75" hidden="false" customHeight="false" outlineLevel="0" collapsed="false">
      <c r="BW137" s="499"/>
    </row>
    <row r="138" customFormat="false" ht="18.75" hidden="false" customHeight="false" outlineLevel="0" collapsed="false">
      <c r="BW138" s="499"/>
    </row>
    <row r="139" customFormat="false" ht="18.75" hidden="false" customHeight="false" outlineLevel="0" collapsed="false">
      <c r="BW139" s="499"/>
    </row>
    <row r="140" customFormat="false" ht="18.75" hidden="false" customHeight="false" outlineLevel="0" collapsed="false">
      <c r="BW140" s="499"/>
    </row>
    <row r="141" customFormat="false" ht="18.75" hidden="false" customHeight="false" outlineLevel="0" collapsed="false">
      <c r="BW141" s="499"/>
    </row>
    <row r="142" customFormat="false" ht="18.75" hidden="false" customHeight="false" outlineLevel="0" collapsed="false">
      <c r="BW142" s="499"/>
    </row>
    <row r="143" customFormat="false" ht="18.75" hidden="false" customHeight="false" outlineLevel="0" collapsed="false">
      <c r="BW143" s="499"/>
    </row>
    <row r="144" customFormat="false" ht="18.75" hidden="false" customHeight="false" outlineLevel="0" collapsed="false">
      <c r="BW144" s="499"/>
    </row>
    <row r="145" customFormat="false" ht="18.75" hidden="false" customHeight="false" outlineLevel="0" collapsed="false">
      <c r="BW145" s="499"/>
    </row>
    <row r="146" customFormat="false" ht="18.75" hidden="false" customHeight="false" outlineLevel="0" collapsed="false">
      <c r="BW146" s="499"/>
    </row>
    <row r="147" customFormat="false" ht="18.75" hidden="false" customHeight="false" outlineLevel="0" collapsed="false">
      <c r="BW147" s="499"/>
    </row>
    <row r="148" customFormat="false" ht="18.75" hidden="false" customHeight="false" outlineLevel="0" collapsed="false">
      <c r="BW148" s="499"/>
    </row>
    <row r="149" customFormat="false" ht="18.75" hidden="false" customHeight="false" outlineLevel="0" collapsed="false">
      <c r="BW149" s="499"/>
    </row>
    <row r="150" customFormat="false" ht="18.75" hidden="false" customHeight="false" outlineLevel="0" collapsed="false">
      <c r="BW150" s="499"/>
    </row>
    <row r="151" customFormat="false" ht="18.75" hidden="false" customHeight="false" outlineLevel="0" collapsed="false">
      <c r="BW151" s="499"/>
    </row>
    <row r="152" customFormat="false" ht="18.75" hidden="false" customHeight="false" outlineLevel="0" collapsed="false">
      <c r="BW152" s="499"/>
    </row>
    <row r="153" customFormat="false" ht="18.75" hidden="false" customHeight="false" outlineLevel="0" collapsed="false">
      <c r="BW153" s="499"/>
    </row>
    <row r="154" customFormat="false" ht="18.75" hidden="false" customHeight="false" outlineLevel="0" collapsed="false">
      <c r="BW154" s="499"/>
    </row>
    <row r="155" customFormat="false" ht="18.75" hidden="false" customHeight="false" outlineLevel="0" collapsed="false">
      <c r="BW155" s="499"/>
    </row>
    <row r="156" customFormat="false" ht="18.75" hidden="false" customHeight="false" outlineLevel="0" collapsed="false">
      <c r="BW156" s="499"/>
    </row>
    <row r="157" customFormat="false" ht="18.75" hidden="false" customHeight="false" outlineLevel="0" collapsed="false">
      <c r="BW157" s="499"/>
    </row>
    <row r="158" customFormat="false" ht="18.75" hidden="false" customHeight="false" outlineLevel="0" collapsed="false">
      <c r="BW158" s="499"/>
    </row>
    <row r="159" customFormat="false" ht="18.75" hidden="false" customHeight="false" outlineLevel="0" collapsed="false">
      <c r="BW159" s="499"/>
    </row>
    <row r="160" customFormat="false" ht="18.75" hidden="false" customHeight="false" outlineLevel="0" collapsed="false">
      <c r="BW160" s="499"/>
    </row>
    <row r="161" customFormat="false" ht="18.75" hidden="false" customHeight="false" outlineLevel="0" collapsed="false">
      <c r="BW161" s="499"/>
    </row>
    <row r="162" customFormat="false" ht="18.75" hidden="false" customHeight="false" outlineLevel="0" collapsed="false">
      <c r="BW162" s="499"/>
    </row>
    <row r="163" customFormat="false" ht="18.75" hidden="false" customHeight="false" outlineLevel="0" collapsed="false">
      <c r="BW163" s="499"/>
    </row>
    <row r="164" customFormat="false" ht="18.75" hidden="false" customHeight="false" outlineLevel="0" collapsed="false">
      <c r="BW164" s="499"/>
    </row>
    <row r="165" customFormat="false" ht="18.75" hidden="false" customHeight="false" outlineLevel="0" collapsed="false">
      <c r="BW165" s="499"/>
    </row>
    <row r="166" customFormat="false" ht="18.75" hidden="false" customHeight="false" outlineLevel="0" collapsed="false">
      <c r="BW166" s="499"/>
    </row>
    <row r="167" customFormat="false" ht="18.75" hidden="false" customHeight="false" outlineLevel="0" collapsed="false">
      <c r="BW167" s="499"/>
    </row>
    <row r="168" customFormat="false" ht="18.75" hidden="false" customHeight="false" outlineLevel="0" collapsed="false">
      <c r="BW168" s="499"/>
    </row>
    <row r="169" customFormat="false" ht="18.75" hidden="false" customHeight="false" outlineLevel="0" collapsed="false">
      <c r="BW169" s="499"/>
    </row>
    <row r="170" customFormat="false" ht="18.75" hidden="false" customHeight="false" outlineLevel="0" collapsed="false">
      <c r="BW170" s="499"/>
    </row>
    <row r="171" customFormat="false" ht="18.75" hidden="false" customHeight="false" outlineLevel="0" collapsed="false">
      <c r="BW171" s="499"/>
    </row>
    <row r="172" customFormat="false" ht="18.75" hidden="false" customHeight="false" outlineLevel="0" collapsed="false">
      <c r="BW172" s="499"/>
    </row>
    <row r="173" customFormat="false" ht="18.75" hidden="false" customHeight="false" outlineLevel="0" collapsed="false">
      <c r="BW173" s="499"/>
    </row>
    <row r="174" customFormat="false" ht="18.75" hidden="false" customHeight="false" outlineLevel="0" collapsed="false">
      <c r="BW174" s="499"/>
    </row>
    <row r="175" customFormat="false" ht="18.75" hidden="false" customHeight="false" outlineLevel="0" collapsed="false">
      <c r="BW175" s="499"/>
    </row>
    <row r="176" customFormat="false" ht="18.75" hidden="false" customHeight="false" outlineLevel="0" collapsed="false">
      <c r="BW176" s="499"/>
    </row>
    <row r="177" customFormat="false" ht="18.75" hidden="false" customHeight="false" outlineLevel="0" collapsed="false">
      <c r="BW177" s="499"/>
    </row>
    <row r="178" customFormat="false" ht="18.75" hidden="false" customHeight="false" outlineLevel="0" collapsed="false">
      <c r="BW178" s="499"/>
    </row>
    <row r="179" customFormat="false" ht="18.75" hidden="false" customHeight="false" outlineLevel="0" collapsed="false">
      <c r="BW179" s="499"/>
    </row>
    <row r="180" customFormat="false" ht="18.75" hidden="false" customHeight="false" outlineLevel="0" collapsed="false">
      <c r="BW180" s="499"/>
    </row>
    <row r="181" customFormat="false" ht="18.75" hidden="false" customHeight="false" outlineLevel="0" collapsed="false">
      <c r="BW181" s="499"/>
    </row>
    <row r="182" customFormat="false" ht="18.75" hidden="false" customHeight="false" outlineLevel="0" collapsed="false">
      <c r="BW182" s="499"/>
    </row>
    <row r="183" customFormat="false" ht="18.75" hidden="false" customHeight="false" outlineLevel="0" collapsed="false">
      <c r="BW183" s="499"/>
    </row>
    <row r="184" customFormat="false" ht="18.75" hidden="false" customHeight="false" outlineLevel="0" collapsed="false">
      <c r="BW184" s="499"/>
    </row>
    <row r="185" customFormat="false" ht="18.75" hidden="false" customHeight="false" outlineLevel="0" collapsed="false">
      <c r="BW185" s="499"/>
    </row>
    <row r="186" customFormat="false" ht="18.75" hidden="false" customHeight="false" outlineLevel="0" collapsed="false">
      <c r="BW186" s="499"/>
    </row>
    <row r="187" customFormat="false" ht="18.75" hidden="false" customHeight="false" outlineLevel="0" collapsed="false">
      <c r="BW187" s="499"/>
    </row>
    <row r="188" customFormat="false" ht="18.75" hidden="false" customHeight="false" outlineLevel="0" collapsed="false">
      <c r="BW188" s="499"/>
    </row>
    <row r="189" customFormat="false" ht="18.75" hidden="false" customHeight="false" outlineLevel="0" collapsed="false">
      <c r="BW189" s="499"/>
    </row>
    <row r="190" customFormat="false" ht="18.75" hidden="false" customHeight="false" outlineLevel="0" collapsed="false">
      <c r="BW190" s="499"/>
    </row>
    <row r="191" customFormat="false" ht="18.75" hidden="false" customHeight="false" outlineLevel="0" collapsed="false">
      <c r="BW191" s="499"/>
    </row>
    <row r="192" customFormat="false" ht="18.75" hidden="false" customHeight="false" outlineLevel="0" collapsed="false">
      <c r="BW192" s="499"/>
    </row>
    <row r="193" customFormat="false" ht="18.75" hidden="false" customHeight="false" outlineLevel="0" collapsed="false">
      <c r="BW193" s="499"/>
    </row>
    <row r="194" customFormat="false" ht="18.75" hidden="false" customHeight="false" outlineLevel="0" collapsed="false">
      <c r="BW194" s="499"/>
    </row>
    <row r="195" customFormat="false" ht="18.75" hidden="false" customHeight="false" outlineLevel="0" collapsed="false">
      <c r="BW195" s="499"/>
    </row>
    <row r="196" customFormat="false" ht="18.75" hidden="false" customHeight="false" outlineLevel="0" collapsed="false">
      <c r="BW196" s="499"/>
    </row>
    <row r="197" customFormat="false" ht="18.75" hidden="false" customHeight="false" outlineLevel="0" collapsed="false">
      <c r="BW197" s="499"/>
    </row>
    <row r="198" customFormat="false" ht="18.75" hidden="false" customHeight="false" outlineLevel="0" collapsed="false">
      <c r="BW198" s="499"/>
    </row>
    <row r="199" customFormat="false" ht="18.75" hidden="false" customHeight="false" outlineLevel="0" collapsed="false">
      <c r="BW199" s="499"/>
    </row>
    <row r="200" customFormat="false" ht="18.75" hidden="false" customHeight="false" outlineLevel="0" collapsed="false">
      <c r="BW200" s="499"/>
    </row>
    <row r="201" customFormat="false" ht="18.75" hidden="false" customHeight="false" outlineLevel="0" collapsed="false">
      <c r="BW201" s="499"/>
    </row>
    <row r="202" customFormat="false" ht="18.75" hidden="false" customHeight="false" outlineLevel="0" collapsed="false">
      <c r="BW202" s="499"/>
    </row>
    <row r="203" customFormat="false" ht="18.75" hidden="false" customHeight="false" outlineLevel="0" collapsed="false">
      <c r="BW203" s="499"/>
    </row>
    <row r="204" customFormat="false" ht="18.75" hidden="false" customHeight="false" outlineLevel="0" collapsed="false">
      <c r="BW204" s="499"/>
    </row>
    <row r="205" customFormat="false" ht="18.75" hidden="false" customHeight="false" outlineLevel="0" collapsed="false">
      <c r="BW205" s="499"/>
    </row>
    <row r="206" customFormat="false" ht="18.75" hidden="false" customHeight="false" outlineLevel="0" collapsed="false">
      <c r="BW206" s="499"/>
    </row>
    <row r="207" customFormat="false" ht="18.75" hidden="false" customHeight="false" outlineLevel="0" collapsed="false">
      <c r="BW207" s="499"/>
    </row>
    <row r="208" customFormat="false" ht="18.75" hidden="false" customHeight="false" outlineLevel="0" collapsed="false">
      <c r="BW208" s="499"/>
    </row>
    <row r="209" customFormat="false" ht="18.75" hidden="false" customHeight="false" outlineLevel="0" collapsed="false">
      <c r="BW209" s="499"/>
    </row>
    <row r="210" customFormat="false" ht="18.75" hidden="false" customHeight="false" outlineLevel="0" collapsed="false">
      <c r="BW210" s="499"/>
    </row>
    <row r="211" customFormat="false" ht="18.75" hidden="false" customHeight="false" outlineLevel="0" collapsed="false">
      <c r="BW211" s="499"/>
    </row>
    <row r="212" customFormat="false" ht="18.75" hidden="false" customHeight="false" outlineLevel="0" collapsed="false">
      <c r="BW212" s="499"/>
    </row>
    <row r="213" customFormat="false" ht="18.75" hidden="false" customHeight="false" outlineLevel="0" collapsed="false">
      <c r="BW213" s="499"/>
    </row>
    <row r="214" customFormat="false" ht="18.75" hidden="false" customHeight="false" outlineLevel="0" collapsed="false">
      <c r="BW214" s="499"/>
    </row>
    <row r="215" customFormat="false" ht="18.75" hidden="false" customHeight="false" outlineLevel="0" collapsed="false">
      <c r="BW215" s="499"/>
    </row>
    <row r="216" customFormat="false" ht="18.75" hidden="false" customHeight="false" outlineLevel="0" collapsed="false">
      <c r="BW216" s="499"/>
    </row>
    <row r="217" customFormat="false" ht="18.75" hidden="false" customHeight="false" outlineLevel="0" collapsed="false">
      <c r="BW217" s="499"/>
    </row>
    <row r="218" customFormat="false" ht="18.75" hidden="false" customHeight="false" outlineLevel="0" collapsed="false">
      <c r="BW218" s="499"/>
    </row>
    <row r="219" customFormat="false" ht="18.75" hidden="false" customHeight="false" outlineLevel="0" collapsed="false">
      <c r="BW219" s="499"/>
    </row>
    <row r="220" customFormat="false" ht="18.75" hidden="false" customHeight="false" outlineLevel="0" collapsed="false">
      <c r="BW220" s="499"/>
    </row>
    <row r="221" customFormat="false" ht="18.75" hidden="false" customHeight="false" outlineLevel="0" collapsed="false">
      <c r="BW221" s="499"/>
    </row>
    <row r="222" customFormat="false" ht="18.75" hidden="false" customHeight="false" outlineLevel="0" collapsed="false">
      <c r="BW222" s="499"/>
    </row>
    <row r="223" customFormat="false" ht="18.75" hidden="false" customHeight="false" outlineLevel="0" collapsed="false">
      <c r="BW223" s="499"/>
    </row>
    <row r="224" customFormat="false" ht="18.75" hidden="false" customHeight="false" outlineLevel="0" collapsed="false">
      <c r="BW224" s="499"/>
    </row>
    <row r="225" customFormat="false" ht="18.75" hidden="false" customHeight="false" outlineLevel="0" collapsed="false">
      <c r="BW225" s="499"/>
    </row>
    <row r="226" customFormat="false" ht="18.75" hidden="false" customHeight="false" outlineLevel="0" collapsed="false">
      <c r="BW226" s="499"/>
    </row>
    <row r="227" customFormat="false" ht="18.75" hidden="false" customHeight="false" outlineLevel="0" collapsed="false">
      <c r="BW227" s="499"/>
    </row>
    <row r="228" customFormat="false" ht="18.75" hidden="false" customHeight="false" outlineLevel="0" collapsed="false">
      <c r="BW228" s="499"/>
    </row>
    <row r="229" customFormat="false" ht="18.75" hidden="false" customHeight="false" outlineLevel="0" collapsed="false">
      <c r="BW229" s="499"/>
    </row>
    <row r="230" customFormat="false" ht="18.75" hidden="false" customHeight="false" outlineLevel="0" collapsed="false">
      <c r="BW230" s="499"/>
    </row>
    <row r="231" customFormat="false" ht="18.75" hidden="false" customHeight="false" outlineLevel="0" collapsed="false">
      <c r="BW231" s="499"/>
    </row>
    <row r="232" customFormat="false" ht="18.75" hidden="false" customHeight="false" outlineLevel="0" collapsed="false">
      <c r="BW232" s="499"/>
    </row>
    <row r="233" customFormat="false" ht="18.75" hidden="false" customHeight="false" outlineLevel="0" collapsed="false">
      <c r="BW233" s="499"/>
    </row>
    <row r="234" customFormat="false" ht="18.75" hidden="false" customHeight="false" outlineLevel="0" collapsed="false">
      <c r="BW234" s="499"/>
    </row>
    <row r="235" customFormat="false" ht="18.75" hidden="false" customHeight="false" outlineLevel="0" collapsed="false">
      <c r="BW235" s="499"/>
    </row>
    <row r="236" customFormat="false" ht="18.75" hidden="false" customHeight="false" outlineLevel="0" collapsed="false">
      <c r="BW236" s="499"/>
    </row>
    <row r="237" customFormat="false" ht="18.75" hidden="false" customHeight="false" outlineLevel="0" collapsed="false">
      <c r="BW237" s="499"/>
    </row>
    <row r="238" customFormat="false" ht="18.75" hidden="false" customHeight="false" outlineLevel="0" collapsed="false">
      <c r="BW238" s="499"/>
    </row>
    <row r="239" customFormat="false" ht="18.75" hidden="false" customHeight="false" outlineLevel="0" collapsed="false">
      <c r="BW239" s="499"/>
    </row>
    <row r="240" customFormat="false" ht="18.75" hidden="false" customHeight="false" outlineLevel="0" collapsed="false">
      <c r="BW240" s="499"/>
    </row>
    <row r="241" customFormat="false" ht="18.75" hidden="false" customHeight="false" outlineLevel="0" collapsed="false">
      <c r="BW241" s="499"/>
    </row>
    <row r="242" customFormat="false" ht="18.75" hidden="false" customHeight="false" outlineLevel="0" collapsed="false">
      <c r="BW242" s="499"/>
    </row>
    <row r="243" customFormat="false" ht="18.75" hidden="false" customHeight="false" outlineLevel="0" collapsed="false">
      <c r="BW243" s="499"/>
    </row>
    <row r="244" customFormat="false" ht="18.75" hidden="false" customHeight="false" outlineLevel="0" collapsed="false">
      <c r="BW244" s="499"/>
    </row>
    <row r="245" customFormat="false" ht="18.75" hidden="false" customHeight="false" outlineLevel="0" collapsed="false">
      <c r="BW245" s="499"/>
    </row>
    <row r="246" customFormat="false" ht="18.75" hidden="false" customHeight="false" outlineLevel="0" collapsed="false">
      <c r="BW246" s="499"/>
    </row>
    <row r="247" customFormat="false" ht="18.75" hidden="false" customHeight="false" outlineLevel="0" collapsed="false">
      <c r="BW247" s="499"/>
    </row>
    <row r="248" customFormat="false" ht="18.75" hidden="false" customHeight="false" outlineLevel="0" collapsed="false">
      <c r="BW248" s="499"/>
    </row>
    <row r="249" customFormat="false" ht="18.75" hidden="false" customHeight="false" outlineLevel="0" collapsed="false">
      <c r="BW249" s="499"/>
    </row>
    <row r="250" customFormat="false" ht="18.75" hidden="false" customHeight="false" outlineLevel="0" collapsed="false">
      <c r="BW250" s="499"/>
    </row>
    <row r="251" customFormat="false" ht="18.75" hidden="false" customHeight="false" outlineLevel="0" collapsed="false">
      <c r="BW251" s="499"/>
    </row>
    <row r="252" customFormat="false" ht="18.75" hidden="false" customHeight="false" outlineLevel="0" collapsed="false">
      <c r="BW252" s="499"/>
    </row>
    <row r="253" customFormat="false" ht="18.75" hidden="false" customHeight="false" outlineLevel="0" collapsed="false">
      <c r="BW253" s="499"/>
    </row>
    <row r="254" customFormat="false" ht="18.75" hidden="false" customHeight="false" outlineLevel="0" collapsed="false">
      <c r="BW254" s="499"/>
    </row>
    <row r="255" customFormat="false" ht="18.75" hidden="false" customHeight="false" outlineLevel="0" collapsed="false">
      <c r="BW255" s="499"/>
    </row>
    <row r="256" customFormat="false" ht="18.75" hidden="false" customHeight="false" outlineLevel="0" collapsed="false">
      <c r="BW256" s="499"/>
    </row>
    <row r="257" customFormat="false" ht="18.75" hidden="false" customHeight="false" outlineLevel="0" collapsed="false">
      <c r="BW257" s="499"/>
    </row>
    <row r="258" customFormat="false" ht="18.75" hidden="false" customHeight="false" outlineLevel="0" collapsed="false">
      <c r="BW258" s="499"/>
    </row>
    <row r="259" customFormat="false" ht="18.75" hidden="false" customHeight="false" outlineLevel="0" collapsed="false">
      <c r="BW259" s="499"/>
    </row>
    <row r="260" customFormat="false" ht="18.75" hidden="false" customHeight="false" outlineLevel="0" collapsed="false">
      <c r="BW260" s="499"/>
    </row>
    <row r="261" customFormat="false" ht="18.75" hidden="false" customHeight="false" outlineLevel="0" collapsed="false">
      <c r="BW261" s="499"/>
    </row>
    <row r="262" customFormat="false" ht="18.75" hidden="false" customHeight="false" outlineLevel="0" collapsed="false">
      <c r="BW262" s="499"/>
    </row>
    <row r="263" customFormat="false" ht="18.75" hidden="false" customHeight="false" outlineLevel="0" collapsed="false">
      <c r="BW263" s="499"/>
    </row>
    <row r="264" customFormat="false" ht="18.75" hidden="false" customHeight="false" outlineLevel="0" collapsed="false">
      <c r="BW264" s="499"/>
    </row>
    <row r="265" customFormat="false" ht="18.75" hidden="false" customHeight="false" outlineLevel="0" collapsed="false">
      <c r="BW265" s="499"/>
    </row>
    <row r="266" customFormat="false" ht="18.75" hidden="false" customHeight="false" outlineLevel="0" collapsed="false">
      <c r="BW266" s="499"/>
    </row>
    <row r="267" customFormat="false" ht="18.75" hidden="false" customHeight="false" outlineLevel="0" collapsed="false">
      <c r="BW267" s="499"/>
    </row>
    <row r="268" customFormat="false" ht="18.75" hidden="false" customHeight="false" outlineLevel="0" collapsed="false">
      <c r="BW268" s="499"/>
    </row>
    <row r="269" customFormat="false" ht="18.75" hidden="false" customHeight="false" outlineLevel="0" collapsed="false">
      <c r="BW269" s="499"/>
    </row>
    <row r="270" customFormat="false" ht="18.75" hidden="false" customHeight="false" outlineLevel="0" collapsed="false">
      <c r="BW270" s="499"/>
    </row>
    <row r="271" customFormat="false" ht="18.75" hidden="false" customHeight="false" outlineLevel="0" collapsed="false">
      <c r="BW271" s="499"/>
    </row>
    <row r="272" customFormat="false" ht="18.75" hidden="false" customHeight="false" outlineLevel="0" collapsed="false">
      <c r="BW272" s="499"/>
    </row>
    <row r="273" customFormat="false" ht="18.75" hidden="false" customHeight="false" outlineLevel="0" collapsed="false">
      <c r="BW273" s="499"/>
    </row>
    <row r="274" customFormat="false" ht="18.75" hidden="false" customHeight="false" outlineLevel="0" collapsed="false">
      <c r="BW274" s="499"/>
    </row>
    <row r="275" customFormat="false" ht="18.75" hidden="false" customHeight="false" outlineLevel="0" collapsed="false">
      <c r="BW275" s="499"/>
    </row>
    <row r="276" customFormat="false" ht="18.75" hidden="false" customHeight="false" outlineLevel="0" collapsed="false">
      <c r="BW276" s="499"/>
    </row>
    <row r="277" customFormat="false" ht="18.75" hidden="false" customHeight="false" outlineLevel="0" collapsed="false">
      <c r="BW277" s="499"/>
    </row>
    <row r="278" customFormat="false" ht="18.75" hidden="false" customHeight="false" outlineLevel="0" collapsed="false">
      <c r="BW278" s="499"/>
    </row>
    <row r="279" customFormat="false" ht="18.75" hidden="false" customHeight="false" outlineLevel="0" collapsed="false">
      <c r="BW279" s="499"/>
    </row>
    <row r="280" customFormat="false" ht="18.75" hidden="false" customHeight="false" outlineLevel="0" collapsed="false">
      <c r="BW280" s="499"/>
    </row>
    <row r="281" customFormat="false" ht="18.75" hidden="false" customHeight="false" outlineLevel="0" collapsed="false">
      <c r="BW281" s="499"/>
    </row>
    <row r="282" customFormat="false" ht="18.75" hidden="false" customHeight="false" outlineLevel="0" collapsed="false">
      <c r="BW282" s="499"/>
    </row>
    <row r="283" customFormat="false" ht="18.75" hidden="false" customHeight="false" outlineLevel="0" collapsed="false">
      <c r="BW283" s="499"/>
    </row>
    <row r="284" customFormat="false" ht="18.75" hidden="false" customHeight="false" outlineLevel="0" collapsed="false">
      <c r="BW284" s="499"/>
    </row>
    <row r="285" customFormat="false" ht="18.75" hidden="false" customHeight="false" outlineLevel="0" collapsed="false">
      <c r="BW285" s="499"/>
    </row>
    <row r="286" customFormat="false" ht="18.75" hidden="false" customHeight="false" outlineLevel="0" collapsed="false">
      <c r="BW286" s="499"/>
    </row>
    <row r="287" customFormat="false" ht="18.75" hidden="false" customHeight="false" outlineLevel="0" collapsed="false">
      <c r="BW287" s="499"/>
    </row>
    <row r="288" customFormat="false" ht="18.75" hidden="false" customHeight="false" outlineLevel="0" collapsed="false">
      <c r="BW288" s="499"/>
    </row>
    <row r="289" customFormat="false" ht="18.75" hidden="false" customHeight="false" outlineLevel="0" collapsed="false">
      <c r="BW289" s="499"/>
    </row>
    <row r="290" customFormat="false" ht="18.75" hidden="false" customHeight="false" outlineLevel="0" collapsed="false">
      <c r="BW290" s="499"/>
    </row>
    <row r="291" customFormat="false" ht="18.75" hidden="false" customHeight="false" outlineLevel="0" collapsed="false">
      <c r="BW291" s="499"/>
    </row>
    <row r="292" customFormat="false" ht="18.75" hidden="false" customHeight="false" outlineLevel="0" collapsed="false">
      <c r="BW292" s="499"/>
    </row>
    <row r="293" customFormat="false" ht="18.75" hidden="false" customHeight="false" outlineLevel="0" collapsed="false">
      <c r="BW293" s="499"/>
    </row>
    <row r="294" customFormat="false" ht="18.75" hidden="false" customHeight="false" outlineLevel="0" collapsed="false">
      <c r="BW294" s="499"/>
    </row>
    <row r="295" customFormat="false" ht="18.75" hidden="false" customHeight="false" outlineLevel="0" collapsed="false">
      <c r="BW295" s="499"/>
    </row>
    <row r="296" customFormat="false" ht="18.75" hidden="false" customHeight="false" outlineLevel="0" collapsed="false">
      <c r="BW296" s="499"/>
    </row>
    <row r="297" customFormat="false" ht="18.75" hidden="false" customHeight="false" outlineLevel="0" collapsed="false">
      <c r="BW297" s="499"/>
    </row>
    <row r="298" customFormat="false" ht="18.75" hidden="false" customHeight="false" outlineLevel="0" collapsed="false">
      <c r="BW298" s="499"/>
    </row>
    <row r="299" customFormat="false" ht="18.75" hidden="false" customHeight="false" outlineLevel="0" collapsed="false">
      <c r="BW299" s="499"/>
    </row>
    <row r="300" customFormat="false" ht="18.75" hidden="false" customHeight="false" outlineLevel="0" collapsed="false">
      <c r="BW300" s="499"/>
    </row>
    <row r="301" customFormat="false" ht="18.75" hidden="false" customHeight="false" outlineLevel="0" collapsed="false">
      <c r="BW301" s="499"/>
    </row>
    <row r="302" customFormat="false" ht="18.75" hidden="false" customHeight="false" outlineLevel="0" collapsed="false">
      <c r="BW302" s="499"/>
    </row>
    <row r="303" customFormat="false" ht="18.75" hidden="false" customHeight="false" outlineLevel="0" collapsed="false">
      <c r="BW303" s="499"/>
    </row>
    <row r="304" customFormat="false" ht="18.75" hidden="false" customHeight="false" outlineLevel="0" collapsed="false">
      <c r="BW304" s="499"/>
    </row>
    <row r="305" customFormat="false" ht="18.75" hidden="false" customHeight="false" outlineLevel="0" collapsed="false">
      <c r="BW305" s="499"/>
    </row>
    <row r="306" customFormat="false" ht="18.75" hidden="false" customHeight="false" outlineLevel="0" collapsed="false">
      <c r="BW306" s="499"/>
    </row>
    <row r="307" customFormat="false" ht="18.75" hidden="false" customHeight="false" outlineLevel="0" collapsed="false">
      <c r="BW307" s="499"/>
    </row>
    <row r="308" customFormat="false" ht="18.75" hidden="false" customHeight="false" outlineLevel="0" collapsed="false">
      <c r="BW308" s="499"/>
    </row>
    <row r="309" customFormat="false" ht="18.75" hidden="false" customHeight="false" outlineLevel="0" collapsed="false">
      <c r="BW309" s="499"/>
    </row>
    <row r="310" customFormat="false" ht="18.75" hidden="false" customHeight="false" outlineLevel="0" collapsed="false">
      <c r="BW310" s="499"/>
    </row>
    <row r="311" customFormat="false" ht="18.75" hidden="false" customHeight="false" outlineLevel="0" collapsed="false">
      <c r="BW311" s="499"/>
    </row>
    <row r="312" customFormat="false" ht="18.75" hidden="false" customHeight="false" outlineLevel="0" collapsed="false">
      <c r="BW312" s="499"/>
    </row>
    <row r="313" customFormat="false" ht="18.75" hidden="false" customHeight="false" outlineLevel="0" collapsed="false">
      <c r="BW313" s="499"/>
    </row>
    <row r="314" customFormat="false" ht="18.75" hidden="false" customHeight="false" outlineLevel="0" collapsed="false">
      <c r="BW314" s="499"/>
    </row>
    <row r="315" customFormat="false" ht="18.75" hidden="false" customHeight="false" outlineLevel="0" collapsed="false">
      <c r="BW315" s="499"/>
    </row>
    <row r="316" customFormat="false" ht="18.75" hidden="false" customHeight="false" outlineLevel="0" collapsed="false">
      <c r="BW316" s="499"/>
    </row>
    <row r="317" customFormat="false" ht="18.75" hidden="false" customHeight="false" outlineLevel="0" collapsed="false">
      <c r="BW317" s="499"/>
    </row>
    <row r="318" customFormat="false" ht="18.75" hidden="false" customHeight="false" outlineLevel="0" collapsed="false">
      <c r="BW318" s="499"/>
    </row>
    <row r="319" customFormat="false" ht="18.75" hidden="false" customHeight="false" outlineLevel="0" collapsed="false">
      <c r="BW319" s="499"/>
    </row>
    <row r="320" customFormat="false" ht="18.75" hidden="false" customHeight="false" outlineLevel="0" collapsed="false">
      <c r="BW320" s="499"/>
    </row>
    <row r="321" customFormat="false" ht="18.75" hidden="false" customHeight="false" outlineLevel="0" collapsed="false">
      <c r="BW321" s="499"/>
    </row>
    <row r="322" customFormat="false" ht="18.75" hidden="false" customHeight="false" outlineLevel="0" collapsed="false">
      <c r="BW322" s="499"/>
    </row>
    <row r="323" customFormat="false" ht="18.75" hidden="false" customHeight="false" outlineLevel="0" collapsed="false">
      <c r="BW323" s="499"/>
    </row>
    <row r="324" customFormat="false" ht="18.75" hidden="false" customHeight="false" outlineLevel="0" collapsed="false">
      <c r="BW324" s="499"/>
    </row>
    <row r="325" customFormat="false" ht="18.75" hidden="false" customHeight="false" outlineLevel="0" collapsed="false">
      <c r="BW325" s="499"/>
    </row>
    <row r="326" customFormat="false" ht="18.75" hidden="false" customHeight="false" outlineLevel="0" collapsed="false">
      <c r="BW326" s="499"/>
    </row>
    <row r="327" customFormat="false" ht="18.75" hidden="false" customHeight="false" outlineLevel="0" collapsed="false">
      <c r="BW327" s="499"/>
    </row>
    <row r="328" customFormat="false" ht="18.75" hidden="false" customHeight="false" outlineLevel="0" collapsed="false">
      <c r="BW328" s="499"/>
    </row>
    <row r="329" customFormat="false" ht="18.75" hidden="false" customHeight="false" outlineLevel="0" collapsed="false">
      <c r="BW329" s="499"/>
    </row>
    <row r="330" customFormat="false" ht="18.75" hidden="false" customHeight="false" outlineLevel="0" collapsed="false">
      <c r="BW330" s="499"/>
    </row>
    <row r="331" customFormat="false" ht="18.75" hidden="false" customHeight="false" outlineLevel="0" collapsed="false">
      <c r="BW331" s="499"/>
    </row>
    <row r="332" customFormat="false" ht="18.75" hidden="false" customHeight="false" outlineLevel="0" collapsed="false">
      <c r="BW332" s="499"/>
    </row>
    <row r="333" customFormat="false" ht="18.75" hidden="false" customHeight="false" outlineLevel="0" collapsed="false">
      <c r="BW333" s="499"/>
    </row>
    <row r="334" customFormat="false" ht="18.75" hidden="false" customHeight="false" outlineLevel="0" collapsed="false">
      <c r="BW334" s="499"/>
    </row>
    <row r="335" customFormat="false" ht="18.75" hidden="false" customHeight="false" outlineLevel="0" collapsed="false">
      <c r="BW335" s="499"/>
    </row>
    <row r="336" customFormat="false" ht="18.75" hidden="false" customHeight="false" outlineLevel="0" collapsed="false">
      <c r="BW336" s="499"/>
    </row>
    <row r="337" customFormat="false" ht="18.75" hidden="false" customHeight="false" outlineLevel="0" collapsed="false">
      <c r="BW337" s="499"/>
    </row>
    <row r="338" customFormat="false" ht="18.75" hidden="false" customHeight="false" outlineLevel="0" collapsed="false">
      <c r="BW338" s="499"/>
    </row>
    <row r="339" customFormat="false" ht="18.75" hidden="false" customHeight="false" outlineLevel="0" collapsed="false">
      <c r="BW339" s="499"/>
    </row>
    <row r="340" customFormat="false" ht="18.75" hidden="false" customHeight="false" outlineLevel="0" collapsed="false">
      <c r="BW340" s="499"/>
    </row>
    <row r="341" customFormat="false" ht="18.75" hidden="false" customHeight="false" outlineLevel="0" collapsed="false">
      <c r="BW341" s="499"/>
    </row>
    <row r="342" customFormat="false" ht="18.75" hidden="false" customHeight="false" outlineLevel="0" collapsed="false">
      <c r="BW342" s="499"/>
    </row>
    <row r="343" customFormat="false" ht="18.75" hidden="false" customHeight="false" outlineLevel="0" collapsed="false">
      <c r="BW343" s="499"/>
    </row>
    <row r="344" customFormat="false" ht="18.75" hidden="false" customHeight="false" outlineLevel="0" collapsed="false">
      <c r="BW344" s="499"/>
    </row>
    <row r="345" customFormat="false" ht="18.75" hidden="false" customHeight="false" outlineLevel="0" collapsed="false">
      <c r="BW345" s="499"/>
    </row>
    <row r="346" customFormat="false" ht="18.75" hidden="false" customHeight="false" outlineLevel="0" collapsed="false">
      <c r="BW346" s="499"/>
    </row>
    <row r="347" customFormat="false" ht="18.75" hidden="false" customHeight="false" outlineLevel="0" collapsed="false">
      <c r="BW347" s="499"/>
    </row>
    <row r="348" customFormat="false" ht="18.75" hidden="false" customHeight="false" outlineLevel="0" collapsed="false">
      <c r="BW348" s="499"/>
    </row>
    <row r="349" customFormat="false" ht="18.75" hidden="false" customHeight="false" outlineLevel="0" collapsed="false">
      <c r="BW349" s="499"/>
    </row>
    <row r="350" customFormat="false" ht="18.75" hidden="false" customHeight="false" outlineLevel="0" collapsed="false">
      <c r="BW350" s="499"/>
    </row>
    <row r="351" customFormat="false" ht="18.75" hidden="false" customHeight="false" outlineLevel="0" collapsed="false">
      <c r="BW351" s="499"/>
    </row>
    <row r="352" customFormat="false" ht="18.75" hidden="false" customHeight="false" outlineLevel="0" collapsed="false">
      <c r="BW352" s="499"/>
    </row>
    <row r="353" customFormat="false" ht="18.75" hidden="false" customHeight="false" outlineLevel="0" collapsed="false">
      <c r="BW353" s="499"/>
    </row>
    <row r="354" customFormat="false" ht="18.75" hidden="false" customHeight="false" outlineLevel="0" collapsed="false">
      <c r="BW354" s="499"/>
    </row>
    <row r="355" customFormat="false" ht="18.75" hidden="false" customHeight="false" outlineLevel="0" collapsed="false">
      <c r="BW355" s="499"/>
    </row>
    <row r="356" customFormat="false" ht="18.75" hidden="false" customHeight="false" outlineLevel="0" collapsed="false">
      <c r="BW356" s="499"/>
    </row>
    <row r="357" customFormat="false" ht="18.75" hidden="false" customHeight="false" outlineLevel="0" collapsed="false">
      <c r="BW357" s="499"/>
    </row>
    <row r="358" customFormat="false" ht="18.75" hidden="false" customHeight="false" outlineLevel="0" collapsed="false">
      <c r="BW358" s="499"/>
    </row>
    <row r="359" customFormat="false" ht="18.75" hidden="false" customHeight="false" outlineLevel="0" collapsed="false">
      <c r="BW359" s="499"/>
    </row>
    <row r="360" customFormat="false" ht="18.75" hidden="false" customHeight="false" outlineLevel="0" collapsed="false">
      <c r="BW360" s="499"/>
    </row>
    <row r="361" customFormat="false" ht="18.75" hidden="false" customHeight="false" outlineLevel="0" collapsed="false">
      <c r="BW361" s="499"/>
    </row>
    <row r="362" customFormat="false" ht="18.75" hidden="false" customHeight="false" outlineLevel="0" collapsed="false">
      <c r="BW362" s="499"/>
    </row>
    <row r="363" customFormat="false" ht="18.75" hidden="false" customHeight="false" outlineLevel="0" collapsed="false">
      <c r="BW363" s="499"/>
    </row>
    <row r="364" customFormat="false" ht="18.75" hidden="false" customHeight="false" outlineLevel="0" collapsed="false">
      <c r="BW364" s="499"/>
    </row>
    <row r="365" customFormat="false" ht="18.75" hidden="false" customHeight="false" outlineLevel="0" collapsed="false">
      <c r="BW365" s="499"/>
    </row>
    <row r="366" customFormat="false" ht="18.75" hidden="false" customHeight="false" outlineLevel="0" collapsed="false">
      <c r="BW366" s="499"/>
    </row>
    <row r="367" customFormat="false" ht="18.75" hidden="false" customHeight="false" outlineLevel="0" collapsed="false">
      <c r="BW367" s="499"/>
    </row>
    <row r="368" customFormat="false" ht="18.75" hidden="false" customHeight="false" outlineLevel="0" collapsed="false">
      <c r="BW368" s="499"/>
    </row>
    <row r="369" customFormat="false" ht="18.75" hidden="false" customHeight="false" outlineLevel="0" collapsed="false">
      <c r="BW369" s="499"/>
    </row>
    <row r="370" customFormat="false" ht="18.75" hidden="false" customHeight="false" outlineLevel="0" collapsed="false">
      <c r="BW370" s="499"/>
    </row>
    <row r="371" customFormat="false" ht="18.75" hidden="false" customHeight="false" outlineLevel="0" collapsed="false">
      <c r="BW371" s="499"/>
    </row>
    <row r="372" customFormat="false" ht="18.75" hidden="false" customHeight="false" outlineLevel="0" collapsed="false">
      <c r="BW372" s="499"/>
    </row>
    <row r="373" customFormat="false" ht="18.75" hidden="false" customHeight="false" outlineLevel="0" collapsed="false">
      <c r="BW373" s="499"/>
    </row>
    <row r="374" customFormat="false" ht="18.75" hidden="false" customHeight="false" outlineLevel="0" collapsed="false">
      <c r="BW374" s="499"/>
    </row>
    <row r="375" customFormat="false" ht="18.75" hidden="false" customHeight="false" outlineLevel="0" collapsed="false">
      <c r="BW375" s="499"/>
    </row>
    <row r="376" customFormat="false" ht="18.75" hidden="false" customHeight="false" outlineLevel="0" collapsed="false">
      <c r="BW376" s="499"/>
    </row>
    <row r="377" customFormat="false" ht="18.75" hidden="false" customHeight="false" outlineLevel="0" collapsed="false">
      <c r="BW377" s="499"/>
    </row>
    <row r="378" customFormat="false" ht="18.75" hidden="false" customHeight="false" outlineLevel="0" collapsed="false">
      <c r="BW378" s="499"/>
    </row>
    <row r="379" customFormat="false" ht="18.75" hidden="false" customHeight="false" outlineLevel="0" collapsed="false">
      <c r="BW379" s="499"/>
    </row>
    <row r="380" customFormat="false" ht="18.75" hidden="false" customHeight="false" outlineLevel="0" collapsed="false">
      <c r="BW380" s="499"/>
    </row>
    <row r="381" customFormat="false" ht="18.75" hidden="false" customHeight="false" outlineLevel="0" collapsed="false">
      <c r="BW381" s="499"/>
    </row>
    <row r="382" customFormat="false" ht="18.75" hidden="false" customHeight="false" outlineLevel="0" collapsed="false">
      <c r="BW382" s="499"/>
    </row>
    <row r="383" customFormat="false" ht="18.75" hidden="false" customHeight="false" outlineLevel="0" collapsed="false">
      <c r="BW383" s="499"/>
    </row>
    <row r="384" customFormat="false" ht="18.75" hidden="false" customHeight="false" outlineLevel="0" collapsed="false">
      <c r="BW384" s="499"/>
    </row>
    <row r="385" customFormat="false" ht="18.75" hidden="false" customHeight="false" outlineLevel="0" collapsed="false">
      <c r="BW385" s="499"/>
    </row>
    <row r="386" customFormat="false" ht="18.75" hidden="false" customHeight="false" outlineLevel="0" collapsed="false">
      <c r="BW386" s="499"/>
    </row>
    <row r="387" customFormat="false" ht="18.75" hidden="false" customHeight="false" outlineLevel="0" collapsed="false">
      <c r="BW387" s="499"/>
    </row>
    <row r="388" customFormat="false" ht="18.75" hidden="false" customHeight="false" outlineLevel="0" collapsed="false">
      <c r="BW388" s="499"/>
    </row>
    <row r="389" customFormat="false" ht="18.75" hidden="false" customHeight="false" outlineLevel="0" collapsed="false">
      <c r="BW389" s="499"/>
    </row>
    <row r="390" customFormat="false" ht="18.75" hidden="false" customHeight="false" outlineLevel="0" collapsed="false">
      <c r="BW390" s="499"/>
    </row>
    <row r="391" customFormat="false" ht="18.75" hidden="false" customHeight="false" outlineLevel="0" collapsed="false">
      <c r="BW391" s="499"/>
    </row>
    <row r="392" customFormat="false" ht="18.75" hidden="false" customHeight="false" outlineLevel="0" collapsed="false">
      <c r="BW392" s="499"/>
    </row>
    <row r="393" customFormat="false" ht="18.75" hidden="false" customHeight="false" outlineLevel="0" collapsed="false">
      <c r="BW393" s="499"/>
    </row>
    <row r="394" customFormat="false" ht="18.75" hidden="false" customHeight="false" outlineLevel="0" collapsed="false">
      <c r="BW394" s="499"/>
    </row>
    <row r="395" customFormat="false" ht="18.75" hidden="false" customHeight="false" outlineLevel="0" collapsed="false">
      <c r="BW395" s="499"/>
    </row>
    <row r="396" customFormat="false" ht="18.75" hidden="false" customHeight="false" outlineLevel="0" collapsed="false">
      <c r="BW396" s="499"/>
    </row>
    <row r="397" customFormat="false" ht="18.75" hidden="false" customHeight="false" outlineLevel="0" collapsed="false">
      <c r="BW397" s="499"/>
    </row>
    <row r="398" customFormat="false" ht="18.75" hidden="false" customHeight="false" outlineLevel="0" collapsed="false">
      <c r="BW398" s="499"/>
    </row>
    <row r="399" customFormat="false" ht="18.75" hidden="false" customHeight="false" outlineLevel="0" collapsed="false">
      <c r="BW399" s="499"/>
    </row>
    <row r="400" customFormat="false" ht="18.75" hidden="false" customHeight="false" outlineLevel="0" collapsed="false">
      <c r="BW400" s="499"/>
    </row>
    <row r="401" customFormat="false" ht="18.75" hidden="false" customHeight="false" outlineLevel="0" collapsed="false">
      <c r="BW401" s="499"/>
    </row>
    <row r="402" customFormat="false" ht="18.75" hidden="false" customHeight="false" outlineLevel="0" collapsed="false">
      <c r="BW402" s="499"/>
    </row>
    <row r="403" customFormat="false" ht="18.75" hidden="false" customHeight="false" outlineLevel="0" collapsed="false">
      <c r="BW403" s="499"/>
    </row>
    <row r="404" customFormat="false" ht="18.75" hidden="false" customHeight="false" outlineLevel="0" collapsed="false">
      <c r="BW404" s="499"/>
    </row>
    <row r="405" customFormat="false" ht="18.75" hidden="false" customHeight="false" outlineLevel="0" collapsed="false">
      <c r="BW405" s="499"/>
    </row>
    <row r="406" customFormat="false" ht="18.75" hidden="false" customHeight="false" outlineLevel="0" collapsed="false">
      <c r="BW406" s="499"/>
    </row>
    <row r="407" customFormat="false" ht="18.75" hidden="false" customHeight="false" outlineLevel="0" collapsed="false">
      <c r="BW407" s="499"/>
    </row>
    <row r="408" customFormat="false" ht="18.75" hidden="false" customHeight="false" outlineLevel="0" collapsed="false">
      <c r="BW408" s="499"/>
    </row>
    <row r="409" customFormat="false" ht="18.75" hidden="false" customHeight="false" outlineLevel="0" collapsed="false">
      <c r="BW409" s="499"/>
    </row>
    <row r="410" customFormat="false" ht="18.75" hidden="false" customHeight="false" outlineLevel="0" collapsed="false">
      <c r="BW410" s="499"/>
    </row>
    <row r="411" customFormat="false" ht="18.75" hidden="false" customHeight="false" outlineLevel="0" collapsed="false">
      <c r="BW411" s="499"/>
    </row>
    <row r="412" customFormat="false" ht="18.75" hidden="false" customHeight="false" outlineLevel="0" collapsed="false">
      <c r="BW412" s="499"/>
    </row>
    <row r="413" customFormat="false" ht="18.75" hidden="false" customHeight="false" outlineLevel="0" collapsed="false">
      <c r="BW413" s="499"/>
    </row>
    <row r="414" customFormat="false" ht="18.75" hidden="false" customHeight="false" outlineLevel="0" collapsed="false">
      <c r="BW414" s="499"/>
    </row>
    <row r="415" customFormat="false" ht="18.75" hidden="false" customHeight="false" outlineLevel="0" collapsed="false">
      <c r="BW415" s="499"/>
    </row>
    <row r="416" customFormat="false" ht="18.75" hidden="false" customHeight="false" outlineLevel="0" collapsed="false">
      <c r="BW416" s="499"/>
    </row>
    <row r="417" customFormat="false" ht="18.75" hidden="false" customHeight="false" outlineLevel="0" collapsed="false">
      <c r="BW417" s="499"/>
    </row>
    <row r="418" customFormat="false" ht="18.75" hidden="false" customHeight="false" outlineLevel="0" collapsed="false">
      <c r="BW418" s="499"/>
    </row>
    <row r="419" customFormat="false" ht="18.75" hidden="false" customHeight="false" outlineLevel="0" collapsed="false">
      <c r="BW419" s="499"/>
    </row>
    <row r="420" customFormat="false" ht="18.75" hidden="false" customHeight="false" outlineLevel="0" collapsed="false">
      <c r="BW420" s="499"/>
    </row>
    <row r="421" customFormat="false" ht="18.75" hidden="false" customHeight="false" outlineLevel="0" collapsed="false">
      <c r="BW421" s="499"/>
    </row>
    <row r="422" customFormat="false" ht="18.75" hidden="false" customHeight="false" outlineLevel="0" collapsed="false">
      <c r="BW422" s="499"/>
    </row>
    <row r="423" customFormat="false" ht="18.75" hidden="false" customHeight="false" outlineLevel="0" collapsed="false">
      <c r="BW423" s="499"/>
    </row>
    <row r="424" customFormat="false" ht="18.75" hidden="false" customHeight="false" outlineLevel="0" collapsed="false">
      <c r="BW424" s="499"/>
    </row>
    <row r="425" customFormat="false" ht="18.75" hidden="false" customHeight="false" outlineLevel="0" collapsed="false">
      <c r="BW425" s="499"/>
    </row>
    <row r="426" customFormat="false" ht="18.75" hidden="false" customHeight="false" outlineLevel="0" collapsed="false">
      <c r="BW426" s="499"/>
    </row>
    <row r="427" customFormat="false" ht="18.75" hidden="false" customHeight="false" outlineLevel="0" collapsed="false">
      <c r="BW427" s="499"/>
    </row>
    <row r="428" customFormat="false" ht="18.75" hidden="false" customHeight="false" outlineLevel="0" collapsed="false">
      <c r="BW428" s="499"/>
    </row>
    <row r="429" customFormat="false" ht="18.75" hidden="false" customHeight="false" outlineLevel="0" collapsed="false">
      <c r="BW429" s="499"/>
    </row>
    <row r="430" customFormat="false" ht="18.75" hidden="false" customHeight="false" outlineLevel="0" collapsed="false">
      <c r="BW430" s="499"/>
    </row>
    <row r="431" customFormat="false" ht="18.75" hidden="false" customHeight="false" outlineLevel="0" collapsed="false">
      <c r="BW431" s="499"/>
    </row>
    <row r="432" customFormat="false" ht="18.75" hidden="false" customHeight="false" outlineLevel="0" collapsed="false">
      <c r="BW432" s="499"/>
    </row>
    <row r="433" customFormat="false" ht="18.75" hidden="false" customHeight="false" outlineLevel="0" collapsed="false">
      <c r="BW433" s="499"/>
    </row>
    <row r="434" customFormat="false" ht="18.75" hidden="false" customHeight="false" outlineLevel="0" collapsed="false">
      <c r="BW434" s="499"/>
    </row>
    <row r="435" customFormat="false" ht="18.75" hidden="false" customHeight="false" outlineLevel="0" collapsed="false">
      <c r="BW435" s="499"/>
    </row>
    <row r="436" customFormat="false" ht="18.75" hidden="false" customHeight="false" outlineLevel="0" collapsed="false">
      <c r="BW436" s="499"/>
    </row>
    <row r="437" customFormat="false" ht="18.75" hidden="false" customHeight="false" outlineLevel="0" collapsed="false">
      <c r="BW437" s="499"/>
    </row>
    <row r="438" customFormat="false" ht="18.75" hidden="false" customHeight="false" outlineLevel="0" collapsed="false">
      <c r="BW438" s="499"/>
    </row>
    <row r="439" customFormat="false" ht="18.75" hidden="false" customHeight="false" outlineLevel="0" collapsed="false">
      <c r="BW439" s="499"/>
    </row>
    <row r="440" customFormat="false" ht="18.75" hidden="false" customHeight="false" outlineLevel="0" collapsed="false">
      <c r="BW440" s="499"/>
    </row>
    <row r="441" customFormat="false" ht="18.75" hidden="false" customHeight="false" outlineLevel="0" collapsed="false">
      <c r="BW441" s="499"/>
    </row>
    <row r="442" customFormat="false" ht="18.75" hidden="false" customHeight="false" outlineLevel="0" collapsed="false">
      <c r="BW442" s="499"/>
    </row>
    <row r="443" customFormat="false" ht="18.75" hidden="false" customHeight="false" outlineLevel="0" collapsed="false">
      <c r="BW443" s="499"/>
    </row>
    <row r="444" customFormat="false" ht="18.75" hidden="false" customHeight="false" outlineLevel="0" collapsed="false">
      <c r="BW444" s="499"/>
    </row>
    <row r="445" customFormat="false" ht="18.75" hidden="false" customHeight="false" outlineLevel="0" collapsed="false">
      <c r="BW445" s="499"/>
    </row>
    <row r="446" customFormat="false" ht="18.75" hidden="false" customHeight="false" outlineLevel="0" collapsed="false">
      <c r="BW446" s="499"/>
    </row>
    <row r="447" customFormat="false" ht="18.75" hidden="false" customHeight="false" outlineLevel="0" collapsed="false">
      <c r="BW447" s="499"/>
    </row>
    <row r="448" customFormat="false" ht="18.75" hidden="false" customHeight="false" outlineLevel="0" collapsed="false">
      <c r="BW448" s="499"/>
    </row>
    <row r="449" customFormat="false" ht="18.75" hidden="false" customHeight="false" outlineLevel="0" collapsed="false">
      <c r="BW449" s="499"/>
    </row>
    <row r="450" customFormat="false" ht="18.75" hidden="false" customHeight="false" outlineLevel="0" collapsed="false">
      <c r="BW450" s="499"/>
    </row>
    <row r="451" customFormat="false" ht="18.75" hidden="false" customHeight="false" outlineLevel="0" collapsed="false">
      <c r="BW451" s="499"/>
    </row>
    <row r="452" customFormat="false" ht="18.75" hidden="false" customHeight="false" outlineLevel="0" collapsed="false">
      <c r="BW452" s="499"/>
    </row>
    <row r="453" customFormat="false" ht="18.75" hidden="false" customHeight="false" outlineLevel="0" collapsed="false">
      <c r="BW453" s="499"/>
    </row>
    <row r="454" customFormat="false" ht="18.75" hidden="false" customHeight="false" outlineLevel="0" collapsed="false">
      <c r="BW454" s="499"/>
    </row>
    <row r="455" customFormat="false" ht="18.75" hidden="false" customHeight="false" outlineLevel="0" collapsed="false">
      <c r="BW455" s="499"/>
    </row>
    <row r="456" customFormat="false" ht="18.75" hidden="false" customHeight="false" outlineLevel="0" collapsed="false">
      <c r="BW456" s="499"/>
    </row>
    <row r="457" customFormat="false" ht="18.75" hidden="false" customHeight="false" outlineLevel="0" collapsed="false">
      <c r="BW457" s="499"/>
    </row>
    <row r="458" customFormat="false" ht="18.75" hidden="false" customHeight="false" outlineLevel="0" collapsed="false">
      <c r="BW458" s="499"/>
    </row>
    <row r="459" customFormat="false" ht="18.75" hidden="false" customHeight="false" outlineLevel="0" collapsed="false">
      <c r="BW459" s="499"/>
    </row>
    <row r="460" customFormat="false" ht="18.75" hidden="false" customHeight="false" outlineLevel="0" collapsed="false">
      <c r="BW460" s="499"/>
    </row>
    <row r="461" customFormat="false" ht="18.75" hidden="false" customHeight="false" outlineLevel="0" collapsed="false">
      <c r="BW461" s="499"/>
    </row>
    <row r="462" customFormat="false" ht="18.75" hidden="false" customHeight="false" outlineLevel="0" collapsed="false">
      <c r="BW462" s="499"/>
    </row>
    <row r="463" customFormat="false" ht="18.75" hidden="false" customHeight="false" outlineLevel="0" collapsed="false">
      <c r="BW463" s="499"/>
    </row>
    <row r="464" customFormat="false" ht="18.75" hidden="false" customHeight="false" outlineLevel="0" collapsed="false">
      <c r="BW464" s="499"/>
    </row>
    <row r="465" customFormat="false" ht="18.75" hidden="false" customHeight="false" outlineLevel="0" collapsed="false">
      <c r="BW465" s="499"/>
    </row>
    <row r="466" customFormat="false" ht="18.75" hidden="false" customHeight="false" outlineLevel="0" collapsed="false">
      <c r="BW466" s="499"/>
    </row>
    <row r="467" customFormat="false" ht="18.75" hidden="false" customHeight="false" outlineLevel="0" collapsed="false">
      <c r="BW467" s="499"/>
    </row>
    <row r="468" customFormat="false" ht="18.75" hidden="false" customHeight="false" outlineLevel="0" collapsed="false">
      <c r="BW468" s="499"/>
    </row>
    <row r="469" customFormat="false" ht="18.75" hidden="false" customHeight="false" outlineLevel="0" collapsed="false">
      <c r="BW469" s="499"/>
    </row>
    <row r="470" customFormat="false" ht="18.75" hidden="false" customHeight="false" outlineLevel="0" collapsed="false">
      <c r="BW470" s="499"/>
    </row>
    <row r="471" customFormat="false" ht="18.75" hidden="false" customHeight="false" outlineLevel="0" collapsed="false">
      <c r="BW471" s="499"/>
    </row>
    <row r="472" customFormat="false" ht="18.75" hidden="false" customHeight="false" outlineLevel="0" collapsed="false">
      <c r="BW472" s="499"/>
    </row>
    <row r="473" customFormat="false" ht="18.75" hidden="false" customHeight="false" outlineLevel="0" collapsed="false">
      <c r="BW473" s="499"/>
    </row>
    <row r="474" customFormat="false" ht="18.75" hidden="false" customHeight="false" outlineLevel="0" collapsed="false">
      <c r="BW474" s="499"/>
    </row>
    <row r="475" customFormat="false" ht="18.75" hidden="false" customHeight="false" outlineLevel="0" collapsed="false">
      <c r="BW475" s="499"/>
    </row>
    <row r="476" customFormat="false" ht="18.75" hidden="false" customHeight="false" outlineLevel="0" collapsed="false">
      <c r="BW476" s="499"/>
    </row>
    <row r="477" customFormat="false" ht="18.75" hidden="false" customHeight="false" outlineLevel="0" collapsed="false">
      <c r="BW477" s="499"/>
    </row>
    <row r="478" customFormat="false" ht="18.75" hidden="false" customHeight="false" outlineLevel="0" collapsed="false">
      <c r="BW478" s="499"/>
    </row>
    <row r="479" customFormat="false" ht="18.75" hidden="false" customHeight="false" outlineLevel="0" collapsed="false">
      <c r="BW479" s="499"/>
    </row>
    <row r="480" customFormat="false" ht="18.75" hidden="false" customHeight="false" outlineLevel="0" collapsed="false">
      <c r="BW480" s="499"/>
    </row>
    <row r="481" customFormat="false" ht="18.75" hidden="false" customHeight="false" outlineLevel="0" collapsed="false">
      <c r="BW481" s="499"/>
    </row>
    <row r="482" customFormat="false" ht="18.75" hidden="false" customHeight="false" outlineLevel="0" collapsed="false">
      <c r="BW482" s="499"/>
    </row>
    <row r="483" customFormat="false" ht="18.75" hidden="false" customHeight="false" outlineLevel="0" collapsed="false">
      <c r="BW483" s="499"/>
    </row>
    <row r="484" customFormat="false" ht="18.75" hidden="false" customHeight="false" outlineLevel="0" collapsed="false">
      <c r="BW484" s="499"/>
    </row>
    <row r="485" customFormat="false" ht="18.75" hidden="false" customHeight="false" outlineLevel="0" collapsed="false">
      <c r="BW485" s="499"/>
    </row>
    <row r="486" customFormat="false" ht="18.75" hidden="false" customHeight="false" outlineLevel="0" collapsed="false">
      <c r="BW486" s="499"/>
    </row>
    <row r="487" customFormat="false" ht="18.75" hidden="false" customHeight="false" outlineLevel="0" collapsed="false">
      <c r="BW487" s="499"/>
    </row>
    <row r="488" customFormat="false" ht="18.75" hidden="false" customHeight="false" outlineLevel="0" collapsed="false">
      <c r="BW488" s="499"/>
    </row>
    <row r="489" customFormat="false" ht="18.75" hidden="false" customHeight="false" outlineLevel="0" collapsed="false">
      <c r="BW489" s="499"/>
    </row>
    <row r="490" customFormat="false" ht="18.75" hidden="false" customHeight="false" outlineLevel="0" collapsed="false">
      <c r="BW490" s="499"/>
    </row>
    <row r="491" customFormat="false" ht="18.75" hidden="false" customHeight="false" outlineLevel="0" collapsed="false">
      <c r="BW491" s="499"/>
    </row>
    <row r="492" customFormat="false" ht="18.75" hidden="false" customHeight="false" outlineLevel="0" collapsed="false">
      <c r="BW492" s="499"/>
    </row>
    <row r="493" customFormat="false" ht="18.75" hidden="false" customHeight="false" outlineLevel="0" collapsed="false">
      <c r="BW493" s="499"/>
    </row>
    <row r="494" customFormat="false" ht="18.75" hidden="false" customHeight="false" outlineLevel="0" collapsed="false">
      <c r="BW494" s="499"/>
    </row>
    <row r="495" customFormat="false" ht="18.75" hidden="false" customHeight="false" outlineLevel="0" collapsed="false">
      <c r="BW495" s="499"/>
    </row>
    <row r="496" customFormat="false" ht="18.75" hidden="false" customHeight="false" outlineLevel="0" collapsed="false">
      <c r="BW496" s="499"/>
    </row>
    <row r="497" customFormat="false" ht="18.75" hidden="false" customHeight="false" outlineLevel="0" collapsed="false">
      <c r="BW497" s="499"/>
    </row>
    <row r="498" customFormat="false" ht="18.75" hidden="false" customHeight="false" outlineLevel="0" collapsed="false">
      <c r="BW498" s="499"/>
    </row>
    <row r="499" customFormat="false" ht="18.75" hidden="false" customHeight="false" outlineLevel="0" collapsed="false">
      <c r="BW499" s="499"/>
    </row>
    <row r="500" customFormat="false" ht="18.75" hidden="false" customHeight="false" outlineLevel="0" collapsed="false">
      <c r="BW500" s="499"/>
    </row>
    <row r="501" customFormat="false" ht="18.75" hidden="false" customHeight="false" outlineLevel="0" collapsed="false">
      <c r="BW501" s="499"/>
    </row>
    <row r="502" customFormat="false" ht="18.75" hidden="false" customHeight="false" outlineLevel="0" collapsed="false">
      <c r="BW502" s="499"/>
    </row>
    <row r="503" customFormat="false" ht="18.75" hidden="false" customHeight="false" outlineLevel="0" collapsed="false">
      <c r="BW503" s="499"/>
    </row>
    <row r="504" customFormat="false" ht="18.75" hidden="false" customHeight="false" outlineLevel="0" collapsed="false">
      <c r="BW504" s="499"/>
    </row>
    <row r="505" customFormat="false" ht="18.75" hidden="false" customHeight="false" outlineLevel="0" collapsed="false">
      <c r="BW505" s="499"/>
    </row>
    <row r="506" customFormat="false" ht="18.75" hidden="false" customHeight="false" outlineLevel="0" collapsed="false">
      <c r="BW506" s="499"/>
    </row>
    <row r="507" customFormat="false" ht="18.75" hidden="false" customHeight="false" outlineLevel="0" collapsed="false">
      <c r="BW507" s="499"/>
    </row>
    <row r="508" customFormat="false" ht="18.75" hidden="false" customHeight="false" outlineLevel="0" collapsed="false">
      <c r="BW508" s="499"/>
    </row>
    <row r="509" customFormat="false" ht="18.75" hidden="false" customHeight="false" outlineLevel="0" collapsed="false">
      <c r="BW509" s="499"/>
    </row>
    <row r="510" customFormat="false" ht="18.75" hidden="false" customHeight="false" outlineLevel="0" collapsed="false">
      <c r="BW510" s="499"/>
    </row>
    <row r="511" customFormat="false" ht="18.75" hidden="false" customHeight="false" outlineLevel="0" collapsed="false">
      <c r="BW511" s="499"/>
    </row>
    <row r="512" customFormat="false" ht="18.75" hidden="false" customHeight="false" outlineLevel="0" collapsed="false">
      <c r="BW512" s="499"/>
    </row>
    <row r="513" customFormat="false" ht="18.75" hidden="false" customHeight="false" outlineLevel="0" collapsed="false">
      <c r="BW513" s="499"/>
    </row>
    <row r="514" customFormat="false" ht="18.75" hidden="false" customHeight="false" outlineLevel="0" collapsed="false">
      <c r="BW514" s="499"/>
    </row>
    <row r="515" customFormat="false" ht="18.75" hidden="false" customHeight="false" outlineLevel="0" collapsed="false">
      <c r="BW515" s="499"/>
    </row>
    <row r="516" customFormat="false" ht="18.75" hidden="false" customHeight="false" outlineLevel="0" collapsed="false">
      <c r="BW516" s="499"/>
    </row>
    <row r="517" customFormat="false" ht="18.75" hidden="false" customHeight="false" outlineLevel="0" collapsed="false">
      <c r="BW517" s="499"/>
    </row>
    <row r="518" customFormat="false" ht="18.75" hidden="false" customHeight="false" outlineLevel="0" collapsed="false">
      <c r="BW518" s="499"/>
    </row>
    <row r="519" customFormat="false" ht="18.75" hidden="false" customHeight="false" outlineLevel="0" collapsed="false">
      <c r="BW519" s="499"/>
    </row>
    <row r="520" customFormat="false" ht="18.75" hidden="false" customHeight="false" outlineLevel="0" collapsed="false">
      <c r="BW520" s="499"/>
    </row>
    <row r="521" customFormat="false" ht="18.75" hidden="false" customHeight="false" outlineLevel="0" collapsed="false">
      <c r="BW521" s="499"/>
    </row>
    <row r="522" customFormat="false" ht="18.75" hidden="false" customHeight="false" outlineLevel="0" collapsed="false">
      <c r="BW522" s="499"/>
    </row>
    <row r="523" customFormat="false" ht="18.75" hidden="false" customHeight="false" outlineLevel="0" collapsed="false">
      <c r="BW523" s="499"/>
    </row>
    <row r="524" customFormat="false" ht="18.75" hidden="false" customHeight="false" outlineLevel="0" collapsed="false">
      <c r="BW524" s="499"/>
    </row>
    <row r="525" customFormat="false" ht="18.75" hidden="false" customHeight="false" outlineLevel="0" collapsed="false">
      <c r="BW525" s="499"/>
    </row>
    <row r="526" customFormat="false" ht="18.75" hidden="false" customHeight="false" outlineLevel="0" collapsed="false">
      <c r="BW526" s="499"/>
    </row>
    <row r="527" customFormat="false" ht="18.75" hidden="false" customHeight="false" outlineLevel="0" collapsed="false">
      <c r="BW527" s="499"/>
    </row>
    <row r="528" customFormat="false" ht="18.75" hidden="false" customHeight="false" outlineLevel="0" collapsed="false">
      <c r="BW528" s="499"/>
    </row>
    <row r="529" customFormat="false" ht="18.75" hidden="false" customHeight="false" outlineLevel="0" collapsed="false">
      <c r="BW529" s="499"/>
    </row>
    <row r="530" customFormat="false" ht="18.75" hidden="false" customHeight="false" outlineLevel="0" collapsed="false">
      <c r="BW530" s="499"/>
    </row>
    <row r="531" customFormat="false" ht="18.75" hidden="false" customHeight="false" outlineLevel="0" collapsed="false">
      <c r="BW531" s="499"/>
    </row>
    <row r="532" customFormat="false" ht="18.75" hidden="false" customHeight="false" outlineLevel="0" collapsed="false">
      <c r="BW532" s="499"/>
    </row>
    <row r="533" customFormat="false" ht="18.75" hidden="false" customHeight="false" outlineLevel="0" collapsed="false">
      <c r="BW533" s="499"/>
    </row>
    <row r="534" customFormat="false" ht="18.75" hidden="false" customHeight="false" outlineLevel="0" collapsed="false">
      <c r="BW534" s="499"/>
    </row>
    <row r="535" customFormat="false" ht="18.75" hidden="false" customHeight="false" outlineLevel="0" collapsed="false">
      <c r="BW535" s="499"/>
    </row>
    <row r="536" customFormat="false" ht="18.75" hidden="false" customHeight="false" outlineLevel="0" collapsed="false">
      <c r="BW536" s="499"/>
    </row>
    <row r="537" customFormat="false" ht="18.75" hidden="false" customHeight="false" outlineLevel="0" collapsed="false">
      <c r="BW537" s="499"/>
    </row>
    <row r="538" customFormat="false" ht="18.75" hidden="false" customHeight="false" outlineLevel="0" collapsed="false">
      <c r="BW538" s="499"/>
    </row>
    <row r="539" customFormat="false" ht="18.75" hidden="false" customHeight="false" outlineLevel="0" collapsed="false">
      <c r="BW539" s="499"/>
    </row>
    <row r="540" customFormat="false" ht="18.75" hidden="false" customHeight="false" outlineLevel="0" collapsed="false">
      <c r="BW540" s="499"/>
    </row>
    <row r="541" customFormat="false" ht="18.75" hidden="false" customHeight="false" outlineLevel="0" collapsed="false">
      <c r="BW541" s="499"/>
    </row>
    <row r="542" customFormat="false" ht="18.75" hidden="false" customHeight="false" outlineLevel="0" collapsed="false">
      <c r="BW542" s="499"/>
    </row>
    <row r="543" customFormat="false" ht="18.75" hidden="false" customHeight="false" outlineLevel="0" collapsed="false">
      <c r="BW543" s="499"/>
    </row>
    <row r="544" customFormat="false" ht="18.75" hidden="false" customHeight="false" outlineLevel="0" collapsed="false">
      <c r="BW544" s="499"/>
    </row>
    <row r="545" customFormat="false" ht="18.75" hidden="false" customHeight="false" outlineLevel="0" collapsed="false">
      <c r="BW545" s="499"/>
    </row>
    <row r="546" customFormat="false" ht="18.75" hidden="false" customHeight="false" outlineLevel="0" collapsed="false">
      <c r="BW546" s="499"/>
    </row>
    <row r="547" customFormat="false" ht="18.75" hidden="false" customHeight="false" outlineLevel="0" collapsed="false">
      <c r="BW547" s="499"/>
    </row>
    <row r="548" customFormat="false" ht="18.75" hidden="false" customHeight="false" outlineLevel="0" collapsed="false">
      <c r="BW548" s="499"/>
    </row>
    <row r="549" customFormat="false" ht="18.75" hidden="false" customHeight="false" outlineLevel="0" collapsed="false">
      <c r="BW549" s="499"/>
    </row>
    <row r="550" customFormat="false" ht="18.75" hidden="false" customHeight="false" outlineLevel="0" collapsed="false">
      <c r="BW550" s="499"/>
    </row>
    <row r="551" customFormat="false" ht="18.75" hidden="false" customHeight="false" outlineLevel="0" collapsed="false">
      <c r="BW551" s="499"/>
    </row>
    <row r="552" customFormat="false" ht="18.75" hidden="false" customHeight="false" outlineLevel="0" collapsed="false">
      <c r="BW552" s="499"/>
    </row>
    <row r="553" customFormat="false" ht="18.75" hidden="false" customHeight="false" outlineLevel="0" collapsed="false">
      <c r="BW553" s="499"/>
    </row>
    <row r="554" customFormat="false" ht="18.75" hidden="false" customHeight="false" outlineLevel="0" collapsed="false">
      <c r="BW554" s="499"/>
    </row>
    <row r="555" customFormat="false" ht="18.75" hidden="false" customHeight="false" outlineLevel="0" collapsed="false">
      <c r="BW555" s="499"/>
    </row>
    <row r="556" customFormat="false" ht="18.75" hidden="false" customHeight="false" outlineLevel="0" collapsed="false">
      <c r="BW556" s="499"/>
    </row>
    <row r="557" customFormat="false" ht="18.75" hidden="false" customHeight="false" outlineLevel="0" collapsed="false">
      <c r="BW557" s="499"/>
    </row>
    <row r="558" customFormat="false" ht="18.75" hidden="false" customHeight="false" outlineLevel="0" collapsed="false">
      <c r="BW558" s="499"/>
    </row>
    <row r="559" customFormat="false" ht="18.75" hidden="false" customHeight="false" outlineLevel="0" collapsed="false">
      <c r="BW559" s="499"/>
    </row>
    <row r="560" customFormat="false" ht="18.75" hidden="false" customHeight="false" outlineLevel="0" collapsed="false">
      <c r="BW560" s="499"/>
    </row>
    <row r="561" customFormat="false" ht="18.75" hidden="false" customHeight="false" outlineLevel="0" collapsed="false">
      <c r="BW561" s="499"/>
    </row>
    <row r="562" customFormat="false" ht="18.75" hidden="false" customHeight="false" outlineLevel="0" collapsed="false">
      <c r="BW562" s="499"/>
    </row>
    <row r="563" customFormat="false" ht="18.75" hidden="false" customHeight="false" outlineLevel="0" collapsed="false">
      <c r="BW563" s="499"/>
    </row>
    <row r="564" customFormat="false" ht="18.75" hidden="false" customHeight="false" outlineLevel="0" collapsed="false">
      <c r="BW564" s="499"/>
    </row>
    <row r="565" customFormat="false" ht="18.75" hidden="false" customHeight="false" outlineLevel="0" collapsed="false">
      <c r="BW565" s="499"/>
    </row>
    <row r="566" customFormat="false" ht="18.75" hidden="false" customHeight="false" outlineLevel="0" collapsed="false">
      <c r="BW566" s="499"/>
    </row>
    <row r="567" customFormat="false" ht="18.75" hidden="false" customHeight="false" outlineLevel="0" collapsed="false">
      <c r="BW567" s="499"/>
    </row>
    <row r="568" customFormat="false" ht="18.75" hidden="false" customHeight="false" outlineLevel="0" collapsed="false">
      <c r="BW568" s="499"/>
    </row>
    <row r="569" customFormat="false" ht="18.75" hidden="false" customHeight="false" outlineLevel="0" collapsed="false">
      <c r="BW569" s="499"/>
    </row>
    <row r="570" customFormat="false" ht="18.75" hidden="false" customHeight="false" outlineLevel="0" collapsed="false">
      <c r="BW570" s="499"/>
    </row>
    <row r="571" customFormat="false" ht="18.75" hidden="false" customHeight="false" outlineLevel="0" collapsed="false">
      <c r="BW571" s="499"/>
    </row>
    <row r="572" customFormat="false" ht="18.75" hidden="false" customHeight="false" outlineLevel="0" collapsed="false">
      <c r="BW572" s="499"/>
    </row>
    <row r="573" customFormat="false" ht="18.75" hidden="false" customHeight="false" outlineLevel="0" collapsed="false">
      <c r="BW573" s="499"/>
    </row>
    <row r="574" customFormat="false" ht="18.75" hidden="false" customHeight="false" outlineLevel="0" collapsed="false">
      <c r="BW574" s="499"/>
    </row>
    <row r="575" customFormat="false" ht="18.75" hidden="false" customHeight="false" outlineLevel="0" collapsed="false">
      <c r="BW575" s="499"/>
    </row>
    <row r="576" customFormat="false" ht="18.75" hidden="false" customHeight="false" outlineLevel="0" collapsed="false">
      <c r="BW576" s="499"/>
    </row>
    <row r="577" customFormat="false" ht="18.75" hidden="false" customHeight="false" outlineLevel="0" collapsed="false">
      <c r="BW577" s="499"/>
    </row>
    <row r="578" customFormat="false" ht="18.75" hidden="false" customHeight="false" outlineLevel="0" collapsed="false">
      <c r="BW578" s="499"/>
    </row>
    <row r="579" customFormat="false" ht="18.75" hidden="false" customHeight="false" outlineLevel="0" collapsed="false">
      <c r="BW579" s="499"/>
    </row>
    <row r="580" customFormat="false" ht="18.75" hidden="false" customHeight="false" outlineLevel="0" collapsed="false">
      <c r="BW580" s="499"/>
    </row>
    <row r="581" customFormat="false" ht="18.75" hidden="false" customHeight="false" outlineLevel="0" collapsed="false">
      <c r="BW581" s="499"/>
    </row>
    <row r="582" customFormat="false" ht="18.75" hidden="false" customHeight="false" outlineLevel="0" collapsed="false">
      <c r="BW582" s="499"/>
    </row>
    <row r="583" customFormat="false" ht="18.75" hidden="false" customHeight="false" outlineLevel="0" collapsed="false">
      <c r="BW583" s="499"/>
    </row>
    <row r="584" customFormat="false" ht="18.75" hidden="false" customHeight="false" outlineLevel="0" collapsed="false">
      <c r="BW584" s="499"/>
    </row>
    <row r="585" customFormat="false" ht="18.75" hidden="false" customHeight="false" outlineLevel="0" collapsed="false">
      <c r="BW585" s="499"/>
    </row>
    <row r="586" customFormat="false" ht="18.75" hidden="false" customHeight="false" outlineLevel="0" collapsed="false">
      <c r="BW586" s="499"/>
    </row>
    <row r="587" customFormat="false" ht="18.75" hidden="false" customHeight="false" outlineLevel="0" collapsed="false">
      <c r="BW587" s="499"/>
    </row>
    <row r="588" customFormat="false" ht="18.75" hidden="false" customHeight="false" outlineLevel="0" collapsed="false">
      <c r="BW588" s="499"/>
    </row>
    <row r="589" customFormat="false" ht="18.75" hidden="false" customHeight="false" outlineLevel="0" collapsed="false">
      <c r="BW589" s="499"/>
    </row>
    <row r="590" customFormat="false" ht="18.75" hidden="false" customHeight="false" outlineLevel="0" collapsed="false">
      <c r="BW590" s="499"/>
    </row>
    <row r="591" customFormat="false" ht="18.75" hidden="false" customHeight="false" outlineLevel="0" collapsed="false">
      <c r="BW591" s="499"/>
    </row>
    <row r="592" customFormat="false" ht="18.75" hidden="false" customHeight="false" outlineLevel="0" collapsed="false">
      <c r="BW592" s="499"/>
    </row>
    <row r="593" customFormat="false" ht="18.75" hidden="false" customHeight="false" outlineLevel="0" collapsed="false">
      <c r="BW593" s="499"/>
    </row>
    <row r="594" customFormat="false" ht="18.75" hidden="false" customHeight="false" outlineLevel="0" collapsed="false">
      <c r="BW594" s="499"/>
    </row>
    <row r="595" customFormat="false" ht="18.75" hidden="false" customHeight="false" outlineLevel="0" collapsed="false">
      <c r="BW595" s="499"/>
    </row>
    <row r="596" customFormat="false" ht="18.75" hidden="false" customHeight="false" outlineLevel="0" collapsed="false">
      <c r="BW596" s="499"/>
    </row>
    <row r="597" customFormat="false" ht="18.75" hidden="false" customHeight="false" outlineLevel="0" collapsed="false">
      <c r="BW597" s="499"/>
    </row>
    <row r="598" customFormat="false" ht="18.75" hidden="false" customHeight="false" outlineLevel="0" collapsed="false">
      <c r="BW598" s="499"/>
    </row>
    <row r="599" customFormat="false" ht="18.75" hidden="false" customHeight="false" outlineLevel="0" collapsed="false">
      <c r="BW599" s="499"/>
    </row>
    <row r="600" customFormat="false" ht="18.75" hidden="false" customHeight="false" outlineLevel="0" collapsed="false">
      <c r="BW600" s="499"/>
    </row>
    <row r="601" customFormat="false" ht="18.75" hidden="false" customHeight="false" outlineLevel="0" collapsed="false">
      <c r="BW601" s="499"/>
    </row>
    <row r="602" customFormat="false" ht="18.75" hidden="false" customHeight="false" outlineLevel="0" collapsed="false">
      <c r="BW602" s="499"/>
    </row>
    <row r="603" customFormat="false" ht="18.75" hidden="false" customHeight="false" outlineLevel="0" collapsed="false">
      <c r="BW603" s="499"/>
    </row>
    <row r="604" customFormat="false" ht="18.75" hidden="false" customHeight="false" outlineLevel="0" collapsed="false">
      <c r="BW604" s="499"/>
    </row>
    <row r="605" customFormat="false" ht="18.75" hidden="false" customHeight="false" outlineLevel="0" collapsed="false">
      <c r="BW605" s="499"/>
    </row>
    <row r="606" customFormat="false" ht="18.75" hidden="false" customHeight="false" outlineLevel="0" collapsed="false">
      <c r="BW606" s="499"/>
    </row>
    <row r="607" customFormat="false" ht="18.75" hidden="false" customHeight="false" outlineLevel="0" collapsed="false">
      <c r="BW607" s="499"/>
    </row>
    <row r="608" customFormat="false" ht="18.75" hidden="false" customHeight="false" outlineLevel="0" collapsed="false">
      <c r="BW608" s="499"/>
    </row>
    <row r="609" customFormat="false" ht="18.75" hidden="false" customHeight="false" outlineLevel="0" collapsed="false">
      <c r="BW609" s="499"/>
    </row>
    <row r="610" customFormat="false" ht="18.75" hidden="false" customHeight="false" outlineLevel="0" collapsed="false">
      <c r="BW610" s="499"/>
    </row>
    <row r="611" customFormat="false" ht="18.75" hidden="false" customHeight="false" outlineLevel="0" collapsed="false">
      <c r="BW611" s="499"/>
    </row>
    <row r="612" customFormat="false" ht="18.75" hidden="false" customHeight="false" outlineLevel="0" collapsed="false">
      <c r="BW612" s="499"/>
    </row>
    <row r="613" customFormat="false" ht="18.75" hidden="false" customHeight="false" outlineLevel="0" collapsed="false">
      <c r="BW613" s="499"/>
    </row>
    <row r="614" customFormat="false" ht="18.75" hidden="false" customHeight="false" outlineLevel="0" collapsed="false">
      <c r="BW614" s="499"/>
    </row>
    <row r="615" customFormat="false" ht="18.75" hidden="false" customHeight="false" outlineLevel="0" collapsed="false">
      <c r="BW615" s="499"/>
    </row>
    <row r="616" customFormat="false" ht="18.75" hidden="false" customHeight="false" outlineLevel="0" collapsed="false">
      <c r="BW616" s="499"/>
    </row>
    <row r="617" customFormat="false" ht="18.75" hidden="false" customHeight="false" outlineLevel="0" collapsed="false">
      <c r="BW617" s="499"/>
    </row>
    <row r="618" customFormat="false" ht="18.75" hidden="false" customHeight="false" outlineLevel="0" collapsed="false">
      <c r="BW618" s="499"/>
    </row>
    <row r="619" customFormat="false" ht="18.75" hidden="false" customHeight="false" outlineLevel="0" collapsed="false">
      <c r="BW619" s="499"/>
    </row>
    <row r="620" customFormat="false" ht="18.75" hidden="false" customHeight="false" outlineLevel="0" collapsed="false">
      <c r="BW620" s="499"/>
    </row>
    <row r="621" customFormat="false" ht="18.75" hidden="false" customHeight="false" outlineLevel="0" collapsed="false">
      <c r="BW621" s="499"/>
    </row>
    <row r="622" customFormat="false" ht="18.75" hidden="false" customHeight="false" outlineLevel="0" collapsed="false">
      <c r="BW622" s="499"/>
    </row>
    <row r="623" customFormat="false" ht="18.75" hidden="false" customHeight="false" outlineLevel="0" collapsed="false">
      <c r="BW623" s="499"/>
    </row>
    <row r="624" customFormat="false" ht="18.75" hidden="false" customHeight="false" outlineLevel="0" collapsed="false">
      <c r="BW624" s="499"/>
    </row>
    <row r="625" customFormat="false" ht="18.75" hidden="false" customHeight="false" outlineLevel="0" collapsed="false">
      <c r="BW625" s="499"/>
    </row>
    <row r="626" customFormat="false" ht="18.75" hidden="false" customHeight="false" outlineLevel="0" collapsed="false">
      <c r="BW626" s="499"/>
    </row>
    <row r="627" customFormat="false" ht="18.75" hidden="false" customHeight="false" outlineLevel="0" collapsed="false">
      <c r="BW627" s="499"/>
    </row>
    <row r="628" customFormat="false" ht="18.75" hidden="false" customHeight="false" outlineLevel="0" collapsed="false">
      <c r="BW628" s="499"/>
    </row>
    <row r="629" customFormat="false" ht="18.75" hidden="false" customHeight="false" outlineLevel="0" collapsed="false">
      <c r="BW629" s="499"/>
    </row>
    <row r="630" customFormat="false" ht="18.75" hidden="false" customHeight="false" outlineLevel="0" collapsed="false">
      <c r="BW630" s="499"/>
    </row>
    <row r="631" customFormat="false" ht="18.75" hidden="false" customHeight="false" outlineLevel="0" collapsed="false">
      <c r="BW631" s="499"/>
    </row>
    <row r="632" customFormat="false" ht="18.75" hidden="false" customHeight="false" outlineLevel="0" collapsed="false">
      <c r="BW632" s="499"/>
    </row>
    <row r="633" customFormat="false" ht="18.75" hidden="false" customHeight="false" outlineLevel="0" collapsed="false">
      <c r="BW633" s="499"/>
    </row>
    <row r="634" customFormat="false" ht="18.75" hidden="false" customHeight="false" outlineLevel="0" collapsed="false">
      <c r="BW634" s="499"/>
    </row>
    <row r="635" customFormat="false" ht="18.75" hidden="false" customHeight="false" outlineLevel="0" collapsed="false">
      <c r="BW635" s="499"/>
    </row>
    <row r="636" customFormat="false" ht="18.75" hidden="false" customHeight="false" outlineLevel="0" collapsed="false">
      <c r="BW636" s="499"/>
    </row>
    <row r="637" customFormat="false" ht="18.75" hidden="false" customHeight="false" outlineLevel="0" collapsed="false">
      <c r="BW637" s="499"/>
    </row>
    <row r="638" customFormat="false" ht="18.75" hidden="false" customHeight="false" outlineLevel="0" collapsed="false">
      <c r="BW638" s="499"/>
    </row>
    <row r="639" customFormat="false" ht="18.75" hidden="false" customHeight="false" outlineLevel="0" collapsed="false">
      <c r="BW639" s="499"/>
    </row>
    <row r="640" customFormat="false" ht="18.75" hidden="false" customHeight="false" outlineLevel="0" collapsed="false">
      <c r="BW640" s="499"/>
    </row>
    <row r="641" customFormat="false" ht="18.75" hidden="false" customHeight="false" outlineLevel="0" collapsed="false">
      <c r="BW641" s="499"/>
    </row>
    <row r="642" customFormat="false" ht="18.75" hidden="false" customHeight="false" outlineLevel="0" collapsed="false">
      <c r="BW642" s="499"/>
    </row>
    <row r="643" customFormat="false" ht="18.75" hidden="false" customHeight="false" outlineLevel="0" collapsed="false">
      <c r="BW643" s="499"/>
    </row>
    <row r="644" customFormat="false" ht="18.75" hidden="false" customHeight="false" outlineLevel="0" collapsed="false">
      <c r="BW644" s="499"/>
    </row>
    <row r="645" customFormat="false" ht="18.75" hidden="false" customHeight="false" outlineLevel="0" collapsed="false">
      <c r="BW645" s="499"/>
    </row>
    <row r="646" customFormat="false" ht="18.75" hidden="false" customHeight="false" outlineLevel="0" collapsed="false">
      <c r="BW646" s="499"/>
    </row>
    <row r="647" customFormat="false" ht="18.75" hidden="false" customHeight="false" outlineLevel="0" collapsed="false">
      <c r="BW647" s="499"/>
    </row>
    <row r="648" customFormat="false" ht="18.75" hidden="false" customHeight="false" outlineLevel="0" collapsed="false">
      <c r="BW648" s="499"/>
    </row>
    <row r="649" customFormat="false" ht="18.75" hidden="false" customHeight="false" outlineLevel="0" collapsed="false">
      <c r="BW649" s="499"/>
    </row>
    <row r="650" customFormat="false" ht="18.75" hidden="false" customHeight="false" outlineLevel="0" collapsed="false">
      <c r="BW650" s="499"/>
    </row>
    <row r="651" customFormat="false" ht="18.75" hidden="false" customHeight="false" outlineLevel="0" collapsed="false">
      <c r="BW651" s="499"/>
    </row>
    <row r="652" customFormat="false" ht="18.75" hidden="false" customHeight="false" outlineLevel="0" collapsed="false">
      <c r="BW652" s="499"/>
    </row>
    <row r="653" customFormat="false" ht="18.75" hidden="false" customHeight="false" outlineLevel="0" collapsed="false">
      <c r="BW653" s="499"/>
    </row>
    <row r="654" customFormat="false" ht="18.75" hidden="false" customHeight="false" outlineLevel="0" collapsed="false">
      <c r="BW654" s="499"/>
    </row>
    <row r="655" customFormat="false" ht="18.75" hidden="false" customHeight="false" outlineLevel="0" collapsed="false">
      <c r="BW655" s="499"/>
    </row>
    <row r="656" customFormat="false" ht="18.75" hidden="false" customHeight="false" outlineLevel="0" collapsed="false">
      <c r="BW656" s="499"/>
    </row>
    <row r="657" customFormat="false" ht="18.75" hidden="false" customHeight="false" outlineLevel="0" collapsed="false">
      <c r="BW657" s="499"/>
    </row>
    <row r="658" customFormat="false" ht="18.75" hidden="false" customHeight="false" outlineLevel="0" collapsed="false">
      <c r="BW658" s="499"/>
    </row>
    <row r="659" customFormat="false" ht="18.75" hidden="false" customHeight="false" outlineLevel="0" collapsed="false">
      <c r="BW659" s="499"/>
    </row>
    <row r="660" customFormat="false" ht="18.75" hidden="false" customHeight="false" outlineLevel="0" collapsed="false">
      <c r="BW660" s="499"/>
    </row>
    <row r="661" customFormat="false" ht="18.75" hidden="false" customHeight="false" outlineLevel="0" collapsed="false">
      <c r="BW661" s="499"/>
    </row>
    <row r="662" customFormat="false" ht="18.75" hidden="false" customHeight="false" outlineLevel="0" collapsed="false">
      <c r="BW662" s="499"/>
    </row>
    <row r="663" customFormat="false" ht="18.75" hidden="false" customHeight="false" outlineLevel="0" collapsed="false">
      <c r="BW663" s="499"/>
    </row>
    <row r="664" customFormat="false" ht="18.75" hidden="false" customHeight="false" outlineLevel="0" collapsed="false">
      <c r="BW664" s="499"/>
    </row>
    <row r="665" customFormat="false" ht="18.75" hidden="false" customHeight="false" outlineLevel="0" collapsed="false">
      <c r="BW665" s="499"/>
    </row>
    <row r="666" customFormat="false" ht="18.75" hidden="false" customHeight="false" outlineLevel="0" collapsed="false">
      <c r="BW666" s="499"/>
    </row>
    <row r="667" customFormat="false" ht="18.75" hidden="false" customHeight="false" outlineLevel="0" collapsed="false">
      <c r="BW667" s="499"/>
    </row>
    <row r="668" customFormat="false" ht="18.75" hidden="false" customHeight="false" outlineLevel="0" collapsed="false">
      <c r="BW668" s="499"/>
    </row>
    <row r="669" customFormat="false" ht="18.75" hidden="false" customHeight="false" outlineLevel="0" collapsed="false">
      <c r="BW669" s="499"/>
    </row>
    <row r="670" customFormat="false" ht="18.75" hidden="false" customHeight="false" outlineLevel="0" collapsed="false">
      <c r="BW670" s="499"/>
    </row>
    <row r="671" customFormat="false" ht="18.75" hidden="false" customHeight="false" outlineLevel="0" collapsed="false">
      <c r="BW671" s="499"/>
    </row>
    <row r="672" customFormat="false" ht="18.75" hidden="false" customHeight="false" outlineLevel="0" collapsed="false">
      <c r="BW672" s="499"/>
    </row>
    <row r="673" customFormat="false" ht="18.75" hidden="false" customHeight="false" outlineLevel="0" collapsed="false">
      <c r="BW673" s="499"/>
    </row>
    <row r="674" customFormat="false" ht="18.75" hidden="false" customHeight="false" outlineLevel="0" collapsed="false">
      <c r="BW674" s="499"/>
    </row>
    <row r="675" customFormat="false" ht="18.75" hidden="false" customHeight="false" outlineLevel="0" collapsed="false">
      <c r="BW675" s="499"/>
    </row>
    <row r="676" customFormat="false" ht="18.75" hidden="false" customHeight="false" outlineLevel="0" collapsed="false">
      <c r="BW676" s="499"/>
    </row>
    <row r="677" customFormat="false" ht="18.75" hidden="false" customHeight="false" outlineLevel="0" collapsed="false">
      <c r="BW677" s="499"/>
    </row>
    <row r="678" customFormat="false" ht="18.75" hidden="false" customHeight="false" outlineLevel="0" collapsed="false">
      <c r="BW678" s="499"/>
    </row>
    <row r="679" customFormat="false" ht="18.75" hidden="false" customHeight="false" outlineLevel="0" collapsed="false">
      <c r="BW679" s="499"/>
    </row>
    <row r="680" customFormat="false" ht="18.75" hidden="false" customHeight="false" outlineLevel="0" collapsed="false">
      <c r="BW680" s="499"/>
    </row>
    <row r="681" customFormat="false" ht="18.75" hidden="false" customHeight="false" outlineLevel="0" collapsed="false">
      <c r="BW681" s="499"/>
    </row>
    <row r="682" customFormat="false" ht="18.75" hidden="false" customHeight="false" outlineLevel="0" collapsed="false">
      <c r="BW682" s="499"/>
    </row>
    <row r="683" customFormat="false" ht="18.75" hidden="false" customHeight="false" outlineLevel="0" collapsed="false">
      <c r="BW683" s="499"/>
    </row>
    <row r="684" customFormat="false" ht="18.75" hidden="false" customHeight="false" outlineLevel="0" collapsed="false">
      <c r="BW684" s="499"/>
    </row>
    <row r="685" customFormat="false" ht="18.75" hidden="false" customHeight="false" outlineLevel="0" collapsed="false">
      <c r="BW685" s="499"/>
    </row>
    <row r="686" customFormat="false" ht="18.75" hidden="false" customHeight="false" outlineLevel="0" collapsed="false">
      <c r="BW686" s="499"/>
    </row>
    <row r="687" customFormat="false" ht="18.75" hidden="false" customHeight="false" outlineLevel="0" collapsed="false">
      <c r="BW687" s="499"/>
    </row>
    <row r="688" customFormat="false" ht="18.75" hidden="false" customHeight="false" outlineLevel="0" collapsed="false">
      <c r="BW688" s="499"/>
    </row>
    <row r="689" customFormat="false" ht="18.75" hidden="false" customHeight="false" outlineLevel="0" collapsed="false">
      <c r="BW689" s="499"/>
    </row>
    <row r="690" customFormat="false" ht="18.75" hidden="false" customHeight="false" outlineLevel="0" collapsed="false">
      <c r="BW690" s="499"/>
    </row>
    <row r="691" customFormat="false" ht="18.75" hidden="false" customHeight="false" outlineLevel="0" collapsed="false">
      <c r="BW691" s="499"/>
    </row>
    <row r="692" customFormat="false" ht="18.75" hidden="false" customHeight="false" outlineLevel="0" collapsed="false">
      <c r="BW692" s="499"/>
    </row>
    <row r="693" customFormat="false" ht="18.75" hidden="false" customHeight="false" outlineLevel="0" collapsed="false">
      <c r="BW693" s="499"/>
    </row>
    <row r="694" customFormat="false" ht="18.75" hidden="false" customHeight="false" outlineLevel="0" collapsed="false">
      <c r="BW694" s="499"/>
    </row>
    <row r="695" customFormat="false" ht="18.75" hidden="false" customHeight="false" outlineLevel="0" collapsed="false">
      <c r="BW695" s="499"/>
    </row>
    <row r="696" customFormat="false" ht="18.75" hidden="false" customHeight="false" outlineLevel="0" collapsed="false">
      <c r="BW696" s="499"/>
    </row>
    <row r="697" customFormat="false" ht="18.75" hidden="false" customHeight="false" outlineLevel="0" collapsed="false">
      <c r="BW697" s="499"/>
    </row>
    <row r="698" customFormat="false" ht="18.75" hidden="false" customHeight="false" outlineLevel="0" collapsed="false">
      <c r="BW698" s="499"/>
    </row>
    <row r="699" customFormat="false" ht="18.75" hidden="false" customHeight="false" outlineLevel="0" collapsed="false">
      <c r="BW699" s="499"/>
    </row>
    <row r="700" customFormat="false" ht="18.75" hidden="false" customHeight="false" outlineLevel="0" collapsed="false">
      <c r="BW700" s="499"/>
    </row>
    <row r="701" customFormat="false" ht="18.75" hidden="false" customHeight="false" outlineLevel="0" collapsed="false">
      <c r="BW701" s="499"/>
    </row>
    <row r="702" customFormat="false" ht="18.75" hidden="false" customHeight="false" outlineLevel="0" collapsed="false">
      <c r="BW702" s="499"/>
    </row>
    <row r="703" customFormat="false" ht="18.75" hidden="false" customHeight="false" outlineLevel="0" collapsed="false">
      <c r="BW703" s="499"/>
    </row>
    <row r="704" customFormat="false" ht="18.75" hidden="false" customHeight="false" outlineLevel="0" collapsed="false">
      <c r="BW704" s="499"/>
    </row>
    <row r="705" customFormat="false" ht="18.75" hidden="false" customHeight="false" outlineLevel="0" collapsed="false">
      <c r="BW705" s="499"/>
    </row>
    <row r="706" customFormat="false" ht="18.75" hidden="false" customHeight="false" outlineLevel="0" collapsed="false">
      <c r="BW706" s="499"/>
    </row>
    <row r="707" customFormat="false" ht="18.75" hidden="false" customHeight="false" outlineLevel="0" collapsed="false">
      <c r="BW707" s="499"/>
    </row>
    <row r="708" customFormat="false" ht="18.75" hidden="false" customHeight="false" outlineLevel="0" collapsed="false">
      <c r="BW708" s="499"/>
    </row>
    <row r="709" customFormat="false" ht="18.75" hidden="false" customHeight="false" outlineLevel="0" collapsed="false">
      <c r="BW709" s="499"/>
    </row>
    <row r="710" customFormat="false" ht="18.75" hidden="false" customHeight="false" outlineLevel="0" collapsed="false">
      <c r="BW710" s="499"/>
    </row>
    <row r="711" customFormat="false" ht="18.75" hidden="false" customHeight="false" outlineLevel="0" collapsed="false">
      <c r="BW711" s="499"/>
    </row>
    <row r="712" customFormat="false" ht="18.75" hidden="false" customHeight="false" outlineLevel="0" collapsed="false">
      <c r="BW712" s="499"/>
    </row>
    <row r="713" customFormat="false" ht="18.75" hidden="false" customHeight="false" outlineLevel="0" collapsed="false">
      <c r="BW713" s="499"/>
    </row>
    <row r="714" customFormat="false" ht="18.75" hidden="false" customHeight="false" outlineLevel="0" collapsed="false">
      <c r="BW714" s="499"/>
    </row>
    <row r="715" customFormat="false" ht="18.75" hidden="false" customHeight="false" outlineLevel="0" collapsed="false">
      <c r="BW715" s="499"/>
    </row>
    <row r="716" customFormat="false" ht="18.75" hidden="false" customHeight="false" outlineLevel="0" collapsed="false">
      <c r="BW716" s="499"/>
    </row>
    <row r="717" customFormat="false" ht="18.75" hidden="false" customHeight="false" outlineLevel="0" collapsed="false">
      <c r="BW717" s="499"/>
    </row>
    <row r="718" customFormat="false" ht="18.75" hidden="false" customHeight="false" outlineLevel="0" collapsed="false">
      <c r="BW718" s="499"/>
    </row>
    <row r="719" customFormat="false" ht="18.75" hidden="false" customHeight="false" outlineLevel="0" collapsed="false">
      <c r="BW719" s="499"/>
    </row>
    <row r="720" customFormat="false" ht="18.75" hidden="false" customHeight="false" outlineLevel="0" collapsed="false">
      <c r="BW720" s="499"/>
    </row>
    <row r="721" customFormat="false" ht="18.75" hidden="false" customHeight="false" outlineLevel="0" collapsed="false">
      <c r="BW721" s="499"/>
    </row>
    <row r="722" customFormat="false" ht="18.75" hidden="false" customHeight="false" outlineLevel="0" collapsed="false">
      <c r="BW722" s="499"/>
    </row>
    <row r="723" customFormat="false" ht="18.75" hidden="false" customHeight="false" outlineLevel="0" collapsed="false">
      <c r="BW723" s="499"/>
    </row>
    <row r="724" customFormat="false" ht="18.75" hidden="false" customHeight="false" outlineLevel="0" collapsed="false">
      <c r="BW724" s="499"/>
    </row>
    <row r="725" customFormat="false" ht="18.75" hidden="false" customHeight="false" outlineLevel="0" collapsed="false">
      <c r="BW725" s="499"/>
    </row>
    <row r="726" customFormat="false" ht="18.75" hidden="false" customHeight="false" outlineLevel="0" collapsed="false">
      <c r="BW726" s="499"/>
    </row>
    <row r="727" customFormat="false" ht="18.75" hidden="false" customHeight="false" outlineLevel="0" collapsed="false">
      <c r="BW727" s="499"/>
    </row>
    <row r="728" customFormat="false" ht="18.75" hidden="false" customHeight="false" outlineLevel="0" collapsed="false">
      <c r="BW728" s="499"/>
    </row>
    <row r="729" customFormat="false" ht="18.75" hidden="false" customHeight="false" outlineLevel="0" collapsed="false">
      <c r="BW729" s="499"/>
    </row>
    <row r="730" customFormat="false" ht="18.75" hidden="false" customHeight="false" outlineLevel="0" collapsed="false">
      <c r="BW730" s="499"/>
    </row>
    <row r="731" customFormat="false" ht="18.75" hidden="false" customHeight="false" outlineLevel="0" collapsed="false">
      <c r="BW731" s="499"/>
    </row>
    <row r="732" customFormat="false" ht="18.75" hidden="false" customHeight="false" outlineLevel="0" collapsed="false">
      <c r="BW732" s="499"/>
    </row>
    <row r="733" customFormat="false" ht="18.75" hidden="false" customHeight="false" outlineLevel="0" collapsed="false">
      <c r="BW733" s="499"/>
    </row>
    <row r="734" customFormat="false" ht="18.75" hidden="false" customHeight="false" outlineLevel="0" collapsed="false">
      <c r="BW734" s="499"/>
    </row>
    <row r="735" customFormat="false" ht="18.75" hidden="false" customHeight="false" outlineLevel="0" collapsed="false">
      <c r="BW735" s="499"/>
    </row>
    <row r="736" customFormat="false" ht="18.75" hidden="false" customHeight="false" outlineLevel="0" collapsed="false">
      <c r="BW736" s="499"/>
    </row>
    <row r="737" customFormat="false" ht="18.75" hidden="false" customHeight="false" outlineLevel="0" collapsed="false">
      <c r="BW737" s="499"/>
    </row>
    <row r="738" customFormat="false" ht="18.75" hidden="false" customHeight="false" outlineLevel="0" collapsed="false">
      <c r="BW738" s="499"/>
    </row>
    <row r="739" customFormat="false" ht="18.75" hidden="false" customHeight="false" outlineLevel="0" collapsed="false">
      <c r="BW739" s="499"/>
    </row>
    <row r="740" customFormat="false" ht="18.75" hidden="false" customHeight="false" outlineLevel="0" collapsed="false">
      <c r="BW740" s="499"/>
    </row>
    <row r="741" customFormat="false" ht="18.75" hidden="false" customHeight="false" outlineLevel="0" collapsed="false">
      <c r="BW741" s="499"/>
    </row>
    <row r="742" customFormat="false" ht="18.75" hidden="false" customHeight="false" outlineLevel="0" collapsed="false">
      <c r="BW742" s="499"/>
    </row>
    <row r="743" customFormat="false" ht="18.75" hidden="false" customHeight="false" outlineLevel="0" collapsed="false">
      <c r="BW743" s="499"/>
    </row>
    <row r="744" customFormat="false" ht="18.75" hidden="false" customHeight="false" outlineLevel="0" collapsed="false">
      <c r="BW744" s="499"/>
    </row>
    <row r="745" customFormat="false" ht="18.75" hidden="false" customHeight="false" outlineLevel="0" collapsed="false">
      <c r="BW745" s="499"/>
    </row>
    <row r="746" customFormat="false" ht="18.75" hidden="false" customHeight="false" outlineLevel="0" collapsed="false">
      <c r="BW746" s="499"/>
    </row>
    <row r="747" customFormat="false" ht="18.75" hidden="false" customHeight="false" outlineLevel="0" collapsed="false">
      <c r="BW747" s="499"/>
    </row>
    <row r="748" customFormat="false" ht="18.75" hidden="false" customHeight="false" outlineLevel="0" collapsed="false">
      <c r="BW748" s="499"/>
    </row>
    <row r="749" customFormat="false" ht="18.75" hidden="false" customHeight="false" outlineLevel="0" collapsed="false">
      <c r="BW749" s="499"/>
    </row>
    <row r="750" customFormat="false" ht="18.75" hidden="false" customHeight="false" outlineLevel="0" collapsed="false">
      <c r="BW750" s="499"/>
    </row>
    <row r="751" customFormat="false" ht="18.75" hidden="false" customHeight="false" outlineLevel="0" collapsed="false">
      <c r="BW751" s="499"/>
    </row>
    <row r="752" customFormat="false" ht="18.75" hidden="false" customHeight="false" outlineLevel="0" collapsed="false">
      <c r="BW752" s="499"/>
    </row>
    <row r="753" customFormat="false" ht="18.75" hidden="false" customHeight="false" outlineLevel="0" collapsed="false">
      <c r="BW753" s="499"/>
    </row>
    <row r="754" customFormat="false" ht="18.75" hidden="false" customHeight="false" outlineLevel="0" collapsed="false">
      <c r="BW754" s="499"/>
    </row>
    <row r="755" customFormat="false" ht="18.75" hidden="false" customHeight="false" outlineLevel="0" collapsed="false">
      <c r="BW755" s="499"/>
    </row>
    <row r="756" customFormat="false" ht="18.75" hidden="false" customHeight="false" outlineLevel="0" collapsed="false">
      <c r="BW756" s="499"/>
    </row>
    <row r="757" customFormat="false" ht="18.75" hidden="false" customHeight="false" outlineLevel="0" collapsed="false">
      <c r="BW757" s="499"/>
    </row>
    <row r="758" customFormat="false" ht="18.75" hidden="false" customHeight="false" outlineLevel="0" collapsed="false">
      <c r="BW758" s="499"/>
    </row>
    <row r="759" customFormat="false" ht="18.75" hidden="false" customHeight="false" outlineLevel="0" collapsed="false">
      <c r="BW759" s="499"/>
    </row>
    <row r="760" customFormat="false" ht="18.75" hidden="false" customHeight="false" outlineLevel="0" collapsed="false">
      <c r="BW760" s="499"/>
    </row>
    <row r="761" customFormat="false" ht="18.75" hidden="false" customHeight="false" outlineLevel="0" collapsed="false">
      <c r="BW761" s="499"/>
    </row>
    <row r="762" customFormat="false" ht="18.75" hidden="false" customHeight="false" outlineLevel="0" collapsed="false">
      <c r="BW762" s="499"/>
    </row>
    <row r="763" customFormat="false" ht="18.75" hidden="false" customHeight="false" outlineLevel="0" collapsed="false">
      <c r="BW763" s="499"/>
    </row>
    <row r="764" customFormat="false" ht="18.75" hidden="false" customHeight="false" outlineLevel="0" collapsed="false">
      <c r="BW764" s="499"/>
    </row>
    <row r="765" customFormat="false" ht="18.75" hidden="false" customHeight="false" outlineLevel="0" collapsed="false">
      <c r="BW765" s="499"/>
    </row>
    <row r="766" customFormat="false" ht="18.75" hidden="false" customHeight="false" outlineLevel="0" collapsed="false">
      <c r="BW766" s="499"/>
    </row>
    <row r="767" customFormat="false" ht="18.75" hidden="false" customHeight="false" outlineLevel="0" collapsed="false">
      <c r="BW767" s="499"/>
    </row>
    <row r="768" customFormat="false" ht="18.75" hidden="false" customHeight="false" outlineLevel="0" collapsed="false">
      <c r="BW768" s="499"/>
    </row>
    <row r="769" customFormat="false" ht="18.75" hidden="false" customHeight="false" outlineLevel="0" collapsed="false">
      <c r="BW769" s="499"/>
    </row>
    <row r="770" customFormat="false" ht="18.75" hidden="false" customHeight="false" outlineLevel="0" collapsed="false">
      <c r="BW770" s="499"/>
    </row>
    <row r="771" customFormat="false" ht="18.75" hidden="false" customHeight="false" outlineLevel="0" collapsed="false">
      <c r="BW771" s="499"/>
    </row>
    <row r="772" customFormat="false" ht="18.75" hidden="false" customHeight="false" outlineLevel="0" collapsed="false">
      <c r="BW772" s="499"/>
    </row>
    <row r="773" customFormat="false" ht="18.75" hidden="false" customHeight="false" outlineLevel="0" collapsed="false">
      <c r="BW773" s="499"/>
    </row>
    <row r="774" customFormat="false" ht="18.75" hidden="false" customHeight="false" outlineLevel="0" collapsed="false">
      <c r="BW774" s="499"/>
    </row>
    <row r="775" customFormat="false" ht="18.75" hidden="false" customHeight="false" outlineLevel="0" collapsed="false">
      <c r="BW775" s="499"/>
    </row>
    <row r="776" customFormat="false" ht="18.75" hidden="false" customHeight="false" outlineLevel="0" collapsed="false">
      <c r="BW776" s="499"/>
    </row>
    <row r="777" customFormat="false" ht="18.75" hidden="false" customHeight="false" outlineLevel="0" collapsed="false">
      <c r="BW777" s="499"/>
    </row>
    <row r="778" customFormat="false" ht="18.75" hidden="false" customHeight="false" outlineLevel="0" collapsed="false">
      <c r="BW778" s="499"/>
    </row>
    <row r="779" customFormat="false" ht="18.75" hidden="false" customHeight="false" outlineLevel="0" collapsed="false">
      <c r="BW779" s="499"/>
    </row>
    <row r="780" customFormat="false" ht="18.75" hidden="false" customHeight="false" outlineLevel="0" collapsed="false">
      <c r="BW780" s="499"/>
    </row>
    <row r="781" customFormat="false" ht="18.75" hidden="false" customHeight="false" outlineLevel="0" collapsed="false">
      <c r="BW781" s="499"/>
    </row>
    <row r="782" customFormat="false" ht="18.75" hidden="false" customHeight="false" outlineLevel="0" collapsed="false">
      <c r="BW782" s="499"/>
    </row>
    <row r="783" customFormat="false" ht="18.75" hidden="false" customHeight="false" outlineLevel="0" collapsed="false">
      <c r="BW783" s="499"/>
    </row>
    <row r="784" customFormat="false" ht="18.75" hidden="false" customHeight="false" outlineLevel="0" collapsed="false">
      <c r="BW784" s="499"/>
    </row>
    <row r="785" customFormat="false" ht="18.75" hidden="false" customHeight="false" outlineLevel="0" collapsed="false">
      <c r="BW785" s="499"/>
    </row>
    <row r="786" customFormat="false" ht="18.75" hidden="false" customHeight="false" outlineLevel="0" collapsed="false">
      <c r="BW786" s="499"/>
    </row>
    <row r="787" customFormat="false" ht="18.75" hidden="false" customHeight="false" outlineLevel="0" collapsed="false">
      <c r="BW787" s="499"/>
    </row>
    <row r="788" customFormat="false" ht="18.75" hidden="false" customHeight="false" outlineLevel="0" collapsed="false">
      <c r="BW788" s="499"/>
    </row>
    <row r="789" customFormat="false" ht="18.75" hidden="false" customHeight="false" outlineLevel="0" collapsed="false">
      <c r="BW789" s="499"/>
    </row>
    <row r="790" customFormat="false" ht="18.75" hidden="false" customHeight="false" outlineLevel="0" collapsed="false">
      <c r="BW790" s="499"/>
    </row>
    <row r="791" customFormat="false" ht="18.75" hidden="false" customHeight="false" outlineLevel="0" collapsed="false">
      <c r="BW791" s="499"/>
    </row>
    <row r="792" customFormat="false" ht="18.75" hidden="false" customHeight="false" outlineLevel="0" collapsed="false">
      <c r="BW792" s="499"/>
    </row>
    <row r="793" customFormat="false" ht="18.75" hidden="false" customHeight="false" outlineLevel="0" collapsed="false">
      <c r="BW793" s="499"/>
    </row>
    <row r="794" customFormat="false" ht="18.75" hidden="false" customHeight="false" outlineLevel="0" collapsed="false">
      <c r="BW794" s="499"/>
    </row>
    <row r="795" customFormat="false" ht="18.75" hidden="false" customHeight="false" outlineLevel="0" collapsed="false">
      <c r="BW795" s="499"/>
    </row>
    <row r="796" customFormat="false" ht="18.75" hidden="false" customHeight="false" outlineLevel="0" collapsed="false">
      <c r="BW796" s="499"/>
    </row>
    <row r="797" customFormat="false" ht="18.75" hidden="false" customHeight="false" outlineLevel="0" collapsed="false">
      <c r="BW797" s="499"/>
    </row>
    <row r="798" customFormat="false" ht="18.75" hidden="false" customHeight="false" outlineLevel="0" collapsed="false">
      <c r="BW798" s="499"/>
    </row>
    <row r="799" customFormat="false" ht="18.75" hidden="false" customHeight="false" outlineLevel="0" collapsed="false">
      <c r="BW799" s="499"/>
    </row>
    <row r="800" customFormat="false" ht="18.75" hidden="false" customHeight="false" outlineLevel="0" collapsed="false">
      <c r="BW800" s="499"/>
    </row>
    <row r="801" customFormat="false" ht="18.75" hidden="false" customHeight="false" outlineLevel="0" collapsed="false">
      <c r="BW801" s="499"/>
    </row>
    <row r="802" customFormat="false" ht="18.75" hidden="false" customHeight="false" outlineLevel="0" collapsed="false">
      <c r="BW802" s="499"/>
    </row>
    <row r="803" customFormat="false" ht="18.75" hidden="false" customHeight="false" outlineLevel="0" collapsed="false">
      <c r="BW803" s="499"/>
    </row>
    <row r="804" customFormat="false" ht="18.75" hidden="false" customHeight="false" outlineLevel="0" collapsed="false">
      <c r="BW804" s="499"/>
    </row>
    <row r="805" customFormat="false" ht="18.75" hidden="false" customHeight="false" outlineLevel="0" collapsed="false">
      <c r="BW805" s="499"/>
    </row>
    <row r="806" customFormat="false" ht="18.75" hidden="false" customHeight="false" outlineLevel="0" collapsed="false">
      <c r="BW806" s="499"/>
    </row>
    <row r="807" customFormat="false" ht="18.75" hidden="false" customHeight="false" outlineLevel="0" collapsed="false">
      <c r="BW807" s="499"/>
    </row>
    <row r="808" customFormat="false" ht="18.75" hidden="false" customHeight="false" outlineLevel="0" collapsed="false">
      <c r="BW808" s="499"/>
    </row>
    <row r="809" customFormat="false" ht="18.75" hidden="false" customHeight="false" outlineLevel="0" collapsed="false">
      <c r="BW809" s="499"/>
    </row>
    <row r="810" customFormat="false" ht="18.75" hidden="false" customHeight="false" outlineLevel="0" collapsed="false">
      <c r="BW810" s="499"/>
    </row>
    <row r="811" customFormat="false" ht="18.75" hidden="false" customHeight="false" outlineLevel="0" collapsed="false">
      <c r="BW811" s="499"/>
    </row>
    <row r="812" customFormat="false" ht="18.75" hidden="false" customHeight="false" outlineLevel="0" collapsed="false">
      <c r="BW812" s="499"/>
    </row>
    <row r="813" customFormat="false" ht="18.75" hidden="false" customHeight="false" outlineLevel="0" collapsed="false">
      <c r="BW813" s="499"/>
    </row>
    <row r="814" customFormat="false" ht="18.75" hidden="false" customHeight="false" outlineLevel="0" collapsed="false">
      <c r="BW814" s="499"/>
    </row>
    <row r="815" customFormat="false" ht="18.75" hidden="false" customHeight="false" outlineLevel="0" collapsed="false">
      <c r="BW815" s="499"/>
    </row>
    <row r="816" customFormat="false" ht="18.75" hidden="false" customHeight="false" outlineLevel="0" collapsed="false">
      <c r="BW816" s="499"/>
    </row>
    <row r="817" customFormat="false" ht="18.75" hidden="false" customHeight="false" outlineLevel="0" collapsed="false">
      <c r="BW817" s="499"/>
    </row>
    <row r="818" customFormat="false" ht="18.75" hidden="false" customHeight="false" outlineLevel="0" collapsed="false">
      <c r="BW818" s="499"/>
    </row>
    <row r="819" customFormat="false" ht="18.75" hidden="false" customHeight="false" outlineLevel="0" collapsed="false">
      <c r="BW819" s="499"/>
    </row>
    <row r="820" customFormat="false" ht="18.75" hidden="false" customHeight="false" outlineLevel="0" collapsed="false">
      <c r="BW820" s="499"/>
    </row>
    <row r="821" customFormat="false" ht="18.75" hidden="false" customHeight="false" outlineLevel="0" collapsed="false">
      <c r="BW821" s="499"/>
    </row>
    <row r="822" customFormat="false" ht="18.75" hidden="false" customHeight="false" outlineLevel="0" collapsed="false">
      <c r="BW822" s="499"/>
    </row>
    <row r="823" customFormat="false" ht="18.75" hidden="false" customHeight="false" outlineLevel="0" collapsed="false">
      <c r="BW823" s="499"/>
    </row>
    <row r="824" customFormat="false" ht="18.75" hidden="false" customHeight="false" outlineLevel="0" collapsed="false">
      <c r="BW824" s="499"/>
    </row>
    <row r="825" customFormat="false" ht="18.75" hidden="false" customHeight="false" outlineLevel="0" collapsed="false">
      <c r="BW825" s="499"/>
    </row>
    <row r="826" customFormat="false" ht="18.75" hidden="false" customHeight="false" outlineLevel="0" collapsed="false">
      <c r="BW826" s="499"/>
    </row>
    <row r="827" customFormat="false" ht="18.75" hidden="false" customHeight="false" outlineLevel="0" collapsed="false">
      <c r="BW827" s="499"/>
    </row>
    <row r="828" customFormat="false" ht="18.75" hidden="false" customHeight="false" outlineLevel="0" collapsed="false">
      <c r="BW828" s="499"/>
    </row>
    <row r="829" customFormat="false" ht="18.75" hidden="false" customHeight="false" outlineLevel="0" collapsed="false">
      <c r="BW829" s="499"/>
    </row>
    <row r="830" customFormat="false" ht="18.75" hidden="false" customHeight="false" outlineLevel="0" collapsed="false">
      <c r="BW830" s="499"/>
    </row>
    <row r="831" customFormat="false" ht="18.75" hidden="false" customHeight="false" outlineLevel="0" collapsed="false">
      <c r="BW831" s="499"/>
    </row>
    <row r="832" customFormat="false" ht="18.75" hidden="false" customHeight="false" outlineLevel="0" collapsed="false">
      <c r="BW832" s="499"/>
    </row>
    <row r="833" customFormat="false" ht="18.75" hidden="false" customHeight="false" outlineLevel="0" collapsed="false">
      <c r="BW833" s="499"/>
    </row>
    <row r="834" customFormat="false" ht="18.75" hidden="false" customHeight="false" outlineLevel="0" collapsed="false">
      <c r="BW834" s="499"/>
    </row>
    <row r="835" customFormat="false" ht="18.75" hidden="false" customHeight="false" outlineLevel="0" collapsed="false">
      <c r="BW835" s="499"/>
    </row>
    <row r="836" customFormat="false" ht="18.75" hidden="false" customHeight="false" outlineLevel="0" collapsed="false">
      <c r="BW836" s="499"/>
    </row>
    <row r="837" customFormat="false" ht="18.75" hidden="false" customHeight="false" outlineLevel="0" collapsed="false">
      <c r="BW837" s="499"/>
    </row>
    <row r="838" customFormat="false" ht="18.75" hidden="false" customHeight="false" outlineLevel="0" collapsed="false">
      <c r="BW838" s="499"/>
    </row>
    <row r="839" customFormat="false" ht="18.75" hidden="false" customHeight="false" outlineLevel="0" collapsed="false">
      <c r="BW839" s="499"/>
    </row>
    <row r="840" customFormat="false" ht="18.75" hidden="false" customHeight="false" outlineLevel="0" collapsed="false">
      <c r="BW840" s="499"/>
    </row>
    <row r="841" customFormat="false" ht="18.75" hidden="false" customHeight="false" outlineLevel="0" collapsed="false">
      <c r="BW841" s="499"/>
    </row>
    <row r="842" customFormat="false" ht="18.75" hidden="false" customHeight="false" outlineLevel="0" collapsed="false">
      <c r="BW842" s="499"/>
    </row>
    <row r="843" customFormat="false" ht="18.75" hidden="false" customHeight="false" outlineLevel="0" collapsed="false">
      <c r="BW843" s="499"/>
    </row>
    <row r="844" customFormat="false" ht="18.75" hidden="false" customHeight="false" outlineLevel="0" collapsed="false">
      <c r="BW844" s="499"/>
    </row>
    <row r="845" customFormat="false" ht="18.75" hidden="false" customHeight="false" outlineLevel="0" collapsed="false">
      <c r="BW845" s="499"/>
    </row>
    <row r="846" customFormat="false" ht="18.75" hidden="false" customHeight="false" outlineLevel="0" collapsed="false">
      <c r="BW846" s="499"/>
    </row>
    <row r="847" customFormat="false" ht="18.75" hidden="false" customHeight="false" outlineLevel="0" collapsed="false">
      <c r="BW847" s="499"/>
    </row>
    <row r="848" customFormat="false" ht="18.75" hidden="false" customHeight="false" outlineLevel="0" collapsed="false">
      <c r="BW848" s="499"/>
    </row>
    <row r="849" customFormat="false" ht="18.75" hidden="false" customHeight="false" outlineLevel="0" collapsed="false">
      <c r="BW849" s="499"/>
    </row>
    <row r="850" customFormat="false" ht="18.75" hidden="false" customHeight="false" outlineLevel="0" collapsed="false">
      <c r="BW850" s="499"/>
    </row>
    <row r="851" customFormat="false" ht="18.75" hidden="false" customHeight="false" outlineLevel="0" collapsed="false">
      <c r="BW851" s="499"/>
    </row>
    <row r="852" customFormat="false" ht="18.75" hidden="false" customHeight="false" outlineLevel="0" collapsed="false">
      <c r="BW852" s="499"/>
    </row>
    <row r="853" customFormat="false" ht="18.75" hidden="false" customHeight="false" outlineLevel="0" collapsed="false">
      <c r="BW853" s="499"/>
    </row>
    <row r="854" customFormat="false" ht="18.75" hidden="false" customHeight="false" outlineLevel="0" collapsed="false">
      <c r="BW854" s="499"/>
    </row>
    <row r="855" customFormat="false" ht="18.75" hidden="false" customHeight="false" outlineLevel="0" collapsed="false">
      <c r="BW855" s="499"/>
    </row>
    <row r="856" customFormat="false" ht="18.75" hidden="false" customHeight="false" outlineLevel="0" collapsed="false">
      <c r="BW856" s="499"/>
    </row>
    <row r="857" customFormat="false" ht="18.75" hidden="false" customHeight="false" outlineLevel="0" collapsed="false">
      <c r="BW857" s="499"/>
    </row>
    <row r="858" customFormat="false" ht="18.75" hidden="false" customHeight="false" outlineLevel="0" collapsed="false">
      <c r="BW858" s="499"/>
    </row>
    <row r="859" customFormat="false" ht="18.75" hidden="false" customHeight="false" outlineLevel="0" collapsed="false">
      <c r="BW859" s="499"/>
    </row>
    <row r="860" customFormat="false" ht="18.75" hidden="false" customHeight="false" outlineLevel="0" collapsed="false">
      <c r="BW860" s="499"/>
    </row>
    <row r="861" customFormat="false" ht="18.75" hidden="false" customHeight="false" outlineLevel="0" collapsed="false">
      <c r="BW861" s="499"/>
    </row>
    <row r="862" customFormat="false" ht="18.75" hidden="false" customHeight="false" outlineLevel="0" collapsed="false">
      <c r="BW862" s="499"/>
    </row>
    <row r="863" customFormat="false" ht="18.75" hidden="false" customHeight="false" outlineLevel="0" collapsed="false">
      <c r="BW863" s="499"/>
    </row>
    <row r="864" customFormat="false" ht="18.75" hidden="false" customHeight="false" outlineLevel="0" collapsed="false">
      <c r="BW864" s="499"/>
    </row>
    <row r="865" customFormat="false" ht="18.75" hidden="false" customHeight="false" outlineLevel="0" collapsed="false">
      <c r="BW865" s="499"/>
    </row>
    <row r="866" customFormat="false" ht="18.75" hidden="false" customHeight="false" outlineLevel="0" collapsed="false">
      <c r="BW866" s="499"/>
    </row>
    <row r="867" customFormat="false" ht="18.75" hidden="false" customHeight="false" outlineLevel="0" collapsed="false">
      <c r="BW867" s="499"/>
    </row>
    <row r="868" customFormat="false" ht="18.75" hidden="false" customHeight="false" outlineLevel="0" collapsed="false">
      <c r="BW868" s="499"/>
    </row>
    <row r="869" customFormat="false" ht="18.75" hidden="false" customHeight="false" outlineLevel="0" collapsed="false">
      <c r="BW869" s="499"/>
    </row>
    <row r="870" customFormat="false" ht="18.75" hidden="false" customHeight="false" outlineLevel="0" collapsed="false">
      <c r="BW870" s="499"/>
    </row>
    <row r="871" customFormat="false" ht="18.75" hidden="false" customHeight="false" outlineLevel="0" collapsed="false">
      <c r="BW871" s="499"/>
    </row>
    <row r="872" customFormat="false" ht="18.75" hidden="false" customHeight="false" outlineLevel="0" collapsed="false">
      <c r="BW872" s="499"/>
    </row>
    <row r="873" customFormat="false" ht="18.75" hidden="false" customHeight="false" outlineLevel="0" collapsed="false">
      <c r="BW873" s="499"/>
    </row>
    <row r="874" customFormat="false" ht="18.75" hidden="false" customHeight="false" outlineLevel="0" collapsed="false">
      <c r="BW874" s="499"/>
    </row>
    <row r="875" customFormat="false" ht="18.75" hidden="false" customHeight="false" outlineLevel="0" collapsed="false">
      <c r="BW875" s="499"/>
    </row>
    <row r="876" customFormat="false" ht="18.75" hidden="false" customHeight="false" outlineLevel="0" collapsed="false">
      <c r="BW876" s="499"/>
    </row>
    <row r="877" customFormat="false" ht="18.75" hidden="false" customHeight="false" outlineLevel="0" collapsed="false">
      <c r="BW877" s="499"/>
    </row>
    <row r="878" customFormat="false" ht="18.75" hidden="false" customHeight="false" outlineLevel="0" collapsed="false">
      <c r="BW878" s="499"/>
    </row>
    <row r="879" customFormat="false" ht="18.75" hidden="false" customHeight="false" outlineLevel="0" collapsed="false">
      <c r="BW879" s="499"/>
    </row>
    <row r="880" customFormat="false" ht="18.75" hidden="false" customHeight="false" outlineLevel="0" collapsed="false">
      <c r="BW880" s="499"/>
    </row>
    <row r="881" customFormat="false" ht="18.75" hidden="false" customHeight="false" outlineLevel="0" collapsed="false">
      <c r="BW881" s="499"/>
    </row>
    <row r="882" customFormat="false" ht="18.75" hidden="false" customHeight="false" outlineLevel="0" collapsed="false">
      <c r="BW882" s="499"/>
    </row>
    <row r="883" customFormat="false" ht="18.75" hidden="false" customHeight="false" outlineLevel="0" collapsed="false">
      <c r="BW883" s="499"/>
    </row>
    <row r="884" customFormat="false" ht="18.75" hidden="false" customHeight="false" outlineLevel="0" collapsed="false">
      <c r="BW884" s="499"/>
    </row>
    <row r="885" customFormat="false" ht="18.75" hidden="false" customHeight="false" outlineLevel="0" collapsed="false">
      <c r="BW885" s="499"/>
    </row>
    <row r="886" customFormat="false" ht="18.75" hidden="false" customHeight="false" outlineLevel="0" collapsed="false">
      <c r="BW886" s="499"/>
    </row>
    <row r="887" customFormat="false" ht="18.75" hidden="false" customHeight="false" outlineLevel="0" collapsed="false">
      <c r="BW887" s="499"/>
    </row>
    <row r="888" customFormat="false" ht="18.75" hidden="false" customHeight="false" outlineLevel="0" collapsed="false">
      <c r="BW888" s="499"/>
    </row>
    <row r="889" customFormat="false" ht="18.75" hidden="false" customHeight="false" outlineLevel="0" collapsed="false">
      <c r="BW889" s="499"/>
    </row>
    <row r="890" customFormat="false" ht="18.75" hidden="false" customHeight="false" outlineLevel="0" collapsed="false">
      <c r="BW890" s="499"/>
    </row>
    <row r="891" customFormat="false" ht="18.75" hidden="false" customHeight="false" outlineLevel="0" collapsed="false">
      <c r="BW891" s="499"/>
    </row>
    <row r="892" customFormat="false" ht="18.75" hidden="false" customHeight="false" outlineLevel="0" collapsed="false">
      <c r="BW892" s="499"/>
    </row>
    <row r="893" customFormat="false" ht="18.75" hidden="false" customHeight="false" outlineLevel="0" collapsed="false">
      <c r="BW893" s="499"/>
    </row>
    <row r="894" customFormat="false" ht="18.75" hidden="false" customHeight="false" outlineLevel="0" collapsed="false">
      <c r="BW894" s="499"/>
    </row>
    <row r="895" customFormat="false" ht="18.75" hidden="false" customHeight="false" outlineLevel="0" collapsed="false">
      <c r="BW895" s="499"/>
    </row>
    <row r="896" customFormat="false" ht="18.75" hidden="false" customHeight="false" outlineLevel="0" collapsed="false">
      <c r="BW896" s="499"/>
    </row>
    <row r="897" customFormat="false" ht="18.75" hidden="false" customHeight="false" outlineLevel="0" collapsed="false">
      <c r="BW897" s="499"/>
    </row>
    <row r="898" customFormat="false" ht="18.75" hidden="false" customHeight="false" outlineLevel="0" collapsed="false">
      <c r="BW898" s="499"/>
    </row>
    <row r="899" customFormat="false" ht="18.75" hidden="false" customHeight="false" outlineLevel="0" collapsed="false">
      <c r="BW899" s="499"/>
    </row>
    <row r="900" customFormat="false" ht="18.75" hidden="false" customHeight="false" outlineLevel="0" collapsed="false">
      <c r="BW900" s="499"/>
    </row>
    <row r="901" customFormat="false" ht="18.75" hidden="false" customHeight="false" outlineLevel="0" collapsed="false">
      <c r="BW901" s="499"/>
    </row>
    <row r="902" customFormat="false" ht="18.75" hidden="false" customHeight="false" outlineLevel="0" collapsed="false">
      <c r="BW902" s="499"/>
    </row>
    <row r="903" customFormat="false" ht="18.75" hidden="false" customHeight="false" outlineLevel="0" collapsed="false">
      <c r="BW903" s="499"/>
    </row>
    <row r="904" customFormat="false" ht="18.75" hidden="false" customHeight="false" outlineLevel="0" collapsed="false">
      <c r="BW904" s="499"/>
    </row>
    <row r="905" customFormat="false" ht="18.75" hidden="false" customHeight="false" outlineLevel="0" collapsed="false">
      <c r="BW905" s="499"/>
    </row>
    <row r="906" customFormat="false" ht="18.75" hidden="false" customHeight="false" outlineLevel="0" collapsed="false">
      <c r="BW906" s="499"/>
    </row>
    <row r="907" customFormat="false" ht="18.75" hidden="false" customHeight="false" outlineLevel="0" collapsed="false">
      <c r="BW907" s="499"/>
    </row>
    <row r="908" customFormat="false" ht="18.75" hidden="false" customHeight="false" outlineLevel="0" collapsed="false">
      <c r="BW908" s="499"/>
    </row>
    <row r="909" customFormat="false" ht="18.75" hidden="false" customHeight="false" outlineLevel="0" collapsed="false">
      <c r="BW909" s="499"/>
    </row>
    <row r="910" customFormat="false" ht="18.75" hidden="false" customHeight="false" outlineLevel="0" collapsed="false">
      <c r="BW910" s="499"/>
    </row>
    <row r="911" customFormat="false" ht="18.75" hidden="false" customHeight="false" outlineLevel="0" collapsed="false">
      <c r="BW911" s="499"/>
    </row>
    <row r="912" customFormat="false" ht="18.75" hidden="false" customHeight="false" outlineLevel="0" collapsed="false">
      <c r="BW912" s="499"/>
    </row>
    <row r="913" customFormat="false" ht="18.75" hidden="false" customHeight="false" outlineLevel="0" collapsed="false">
      <c r="BW913" s="499"/>
    </row>
    <row r="914" customFormat="false" ht="18.75" hidden="false" customHeight="false" outlineLevel="0" collapsed="false">
      <c r="BW914" s="499"/>
    </row>
    <row r="915" customFormat="false" ht="18.75" hidden="false" customHeight="false" outlineLevel="0" collapsed="false">
      <c r="BW915" s="499"/>
    </row>
    <row r="916" customFormat="false" ht="18.75" hidden="false" customHeight="false" outlineLevel="0" collapsed="false">
      <c r="BW916" s="499"/>
    </row>
    <row r="917" customFormat="false" ht="18.75" hidden="false" customHeight="false" outlineLevel="0" collapsed="false">
      <c r="BW917" s="499"/>
    </row>
    <row r="918" customFormat="false" ht="18.75" hidden="false" customHeight="false" outlineLevel="0" collapsed="false">
      <c r="BW918" s="499"/>
    </row>
    <row r="919" customFormat="false" ht="18.75" hidden="false" customHeight="false" outlineLevel="0" collapsed="false">
      <c r="BW919" s="499"/>
    </row>
    <row r="920" customFormat="false" ht="18.75" hidden="false" customHeight="false" outlineLevel="0" collapsed="false">
      <c r="BW920" s="499"/>
    </row>
    <row r="921" customFormat="false" ht="18.75" hidden="false" customHeight="false" outlineLevel="0" collapsed="false">
      <c r="BW921" s="499"/>
    </row>
    <row r="922" customFormat="false" ht="18.75" hidden="false" customHeight="false" outlineLevel="0" collapsed="false">
      <c r="BW922" s="499"/>
    </row>
    <row r="923" customFormat="false" ht="18.75" hidden="false" customHeight="false" outlineLevel="0" collapsed="false">
      <c r="BW923" s="499"/>
    </row>
    <row r="924" customFormat="false" ht="18.75" hidden="false" customHeight="false" outlineLevel="0" collapsed="false">
      <c r="BW924" s="499"/>
    </row>
    <row r="925" customFormat="false" ht="18.75" hidden="false" customHeight="false" outlineLevel="0" collapsed="false">
      <c r="BW925" s="499"/>
    </row>
    <row r="926" customFormat="false" ht="18.75" hidden="false" customHeight="false" outlineLevel="0" collapsed="false">
      <c r="BW926" s="499"/>
    </row>
    <row r="927" customFormat="false" ht="18.75" hidden="false" customHeight="false" outlineLevel="0" collapsed="false">
      <c r="BW927" s="499"/>
    </row>
    <row r="928" customFormat="false" ht="18.75" hidden="false" customHeight="false" outlineLevel="0" collapsed="false">
      <c r="BW928" s="499"/>
    </row>
    <row r="929" customFormat="false" ht="18.75" hidden="false" customHeight="false" outlineLevel="0" collapsed="false">
      <c r="BW929" s="499"/>
    </row>
    <row r="930" customFormat="false" ht="18.75" hidden="false" customHeight="false" outlineLevel="0" collapsed="false">
      <c r="BW930" s="499"/>
    </row>
    <row r="931" customFormat="false" ht="18.75" hidden="false" customHeight="false" outlineLevel="0" collapsed="false">
      <c r="BW931" s="499"/>
    </row>
    <row r="932" customFormat="false" ht="18.75" hidden="false" customHeight="false" outlineLevel="0" collapsed="false">
      <c r="BW932" s="499"/>
    </row>
    <row r="933" customFormat="false" ht="18.75" hidden="false" customHeight="false" outlineLevel="0" collapsed="false">
      <c r="BW933" s="499"/>
    </row>
    <row r="934" customFormat="false" ht="18.75" hidden="false" customHeight="false" outlineLevel="0" collapsed="false">
      <c r="BW934" s="499"/>
    </row>
    <row r="935" customFormat="false" ht="18.75" hidden="false" customHeight="false" outlineLevel="0" collapsed="false">
      <c r="BW935" s="499"/>
    </row>
    <row r="936" customFormat="false" ht="18.75" hidden="false" customHeight="false" outlineLevel="0" collapsed="false">
      <c r="BW936" s="499"/>
    </row>
    <row r="937" customFormat="false" ht="18.75" hidden="false" customHeight="false" outlineLevel="0" collapsed="false">
      <c r="BW937" s="499"/>
    </row>
    <row r="938" customFormat="false" ht="18.75" hidden="false" customHeight="false" outlineLevel="0" collapsed="false">
      <c r="BW938" s="499"/>
    </row>
    <row r="939" customFormat="false" ht="18.75" hidden="false" customHeight="false" outlineLevel="0" collapsed="false">
      <c r="BW939" s="499"/>
    </row>
    <row r="940" customFormat="false" ht="18.75" hidden="false" customHeight="false" outlineLevel="0" collapsed="false">
      <c r="BW940" s="499"/>
    </row>
    <row r="941" customFormat="false" ht="18.75" hidden="false" customHeight="false" outlineLevel="0" collapsed="false">
      <c r="BW941" s="499"/>
    </row>
    <row r="942" customFormat="false" ht="18.75" hidden="false" customHeight="false" outlineLevel="0" collapsed="false">
      <c r="BW942" s="499"/>
    </row>
    <row r="943" customFormat="false" ht="18.75" hidden="false" customHeight="false" outlineLevel="0" collapsed="false">
      <c r="BW943" s="499"/>
    </row>
    <row r="944" customFormat="false" ht="18.75" hidden="false" customHeight="false" outlineLevel="0" collapsed="false">
      <c r="BW944" s="499"/>
    </row>
    <row r="945" customFormat="false" ht="18.75" hidden="false" customHeight="false" outlineLevel="0" collapsed="false">
      <c r="BW945" s="499"/>
    </row>
    <row r="946" customFormat="false" ht="18.75" hidden="false" customHeight="false" outlineLevel="0" collapsed="false">
      <c r="BW946" s="499"/>
    </row>
    <row r="947" customFormat="false" ht="18.75" hidden="false" customHeight="false" outlineLevel="0" collapsed="false">
      <c r="BW947" s="499"/>
    </row>
    <row r="948" customFormat="false" ht="18.75" hidden="false" customHeight="false" outlineLevel="0" collapsed="false">
      <c r="BW948" s="499"/>
    </row>
    <row r="949" customFormat="false" ht="18.75" hidden="false" customHeight="false" outlineLevel="0" collapsed="false">
      <c r="BW949" s="499"/>
    </row>
    <row r="950" customFormat="false" ht="18.75" hidden="false" customHeight="false" outlineLevel="0" collapsed="false">
      <c r="BW950" s="499"/>
    </row>
    <row r="951" customFormat="false" ht="18.75" hidden="false" customHeight="false" outlineLevel="0" collapsed="false">
      <c r="BW951" s="499"/>
    </row>
    <row r="952" customFormat="false" ht="18.75" hidden="false" customHeight="false" outlineLevel="0" collapsed="false">
      <c r="BW952" s="499"/>
    </row>
    <row r="953" customFormat="false" ht="18.75" hidden="false" customHeight="false" outlineLevel="0" collapsed="false">
      <c r="BW953" s="499"/>
    </row>
    <row r="954" customFormat="false" ht="18.75" hidden="false" customHeight="false" outlineLevel="0" collapsed="false">
      <c r="BW954" s="499"/>
    </row>
    <row r="955" customFormat="false" ht="18.75" hidden="false" customHeight="false" outlineLevel="0" collapsed="false">
      <c r="BW955" s="499"/>
    </row>
    <row r="956" customFormat="false" ht="18.75" hidden="false" customHeight="false" outlineLevel="0" collapsed="false">
      <c r="BW956" s="499"/>
    </row>
    <row r="957" customFormat="false" ht="18.75" hidden="false" customHeight="false" outlineLevel="0" collapsed="false">
      <c r="BW957" s="499"/>
    </row>
    <row r="958" customFormat="false" ht="18.75" hidden="false" customHeight="false" outlineLevel="0" collapsed="false">
      <c r="BW958" s="499"/>
    </row>
    <row r="959" customFormat="false" ht="18.75" hidden="false" customHeight="false" outlineLevel="0" collapsed="false">
      <c r="BW959" s="499"/>
    </row>
    <row r="960" customFormat="false" ht="18.75" hidden="false" customHeight="false" outlineLevel="0" collapsed="false">
      <c r="BW960" s="499"/>
    </row>
    <row r="961" customFormat="false" ht="18.75" hidden="false" customHeight="false" outlineLevel="0" collapsed="false">
      <c r="BW961" s="499"/>
    </row>
    <row r="962" customFormat="false" ht="18.75" hidden="false" customHeight="false" outlineLevel="0" collapsed="false">
      <c r="BW962" s="499"/>
    </row>
    <row r="963" customFormat="false" ht="18.75" hidden="false" customHeight="false" outlineLevel="0" collapsed="false">
      <c r="BW963" s="499"/>
    </row>
    <row r="964" customFormat="false" ht="18.75" hidden="false" customHeight="false" outlineLevel="0" collapsed="false">
      <c r="BW964" s="499"/>
    </row>
    <row r="965" customFormat="false" ht="18.75" hidden="false" customHeight="false" outlineLevel="0" collapsed="false">
      <c r="BW965" s="499"/>
    </row>
    <row r="966" customFormat="false" ht="18.75" hidden="false" customHeight="false" outlineLevel="0" collapsed="false">
      <c r="BW966" s="499"/>
    </row>
    <row r="967" customFormat="false" ht="18.75" hidden="false" customHeight="false" outlineLevel="0" collapsed="false">
      <c r="BW967" s="499"/>
    </row>
    <row r="968" customFormat="false" ht="18.75" hidden="false" customHeight="false" outlineLevel="0" collapsed="false">
      <c r="BW968" s="499"/>
    </row>
    <row r="969" customFormat="false" ht="18.75" hidden="false" customHeight="false" outlineLevel="0" collapsed="false">
      <c r="BW969" s="499"/>
    </row>
    <row r="970" customFormat="false" ht="18.75" hidden="false" customHeight="false" outlineLevel="0" collapsed="false">
      <c r="BW970" s="499"/>
    </row>
    <row r="971" customFormat="false" ht="18.75" hidden="false" customHeight="false" outlineLevel="0" collapsed="false">
      <c r="BW971" s="499"/>
    </row>
    <row r="972" customFormat="false" ht="18.75" hidden="false" customHeight="false" outlineLevel="0" collapsed="false">
      <c r="BW972" s="499"/>
    </row>
    <row r="973" customFormat="false" ht="18.75" hidden="false" customHeight="false" outlineLevel="0" collapsed="false">
      <c r="BW973" s="499"/>
    </row>
    <row r="974" customFormat="false" ht="18.75" hidden="false" customHeight="false" outlineLevel="0" collapsed="false">
      <c r="BW974" s="499"/>
    </row>
    <row r="975" customFormat="false" ht="18.75" hidden="false" customHeight="false" outlineLevel="0" collapsed="false">
      <c r="BW975" s="499"/>
    </row>
    <row r="976" customFormat="false" ht="18.75" hidden="false" customHeight="false" outlineLevel="0" collapsed="false">
      <c r="BW976" s="499"/>
    </row>
    <row r="977" customFormat="false" ht="18.75" hidden="false" customHeight="false" outlineLevel="0" collapsed="false">
      <c r="BW977" s="499"/>
    </row>
    <row r="978" customFormat="false" ht="18.75" hidden="false" customHeight="false" outlineLevel="0" collapsed="false">
      <c r="BW978" s="499"/>
    </row>
    <row r="979" customFormat="false" ht="18.75" hidden="false" customHeight="false" outlineLevel="0" collapsed="false">
      <c r="BW979" s="499"/>
    </row>
    <row r="980" customFormat="false" ht="18.75" hidden="false" customHeight="false" outlineLevel="0" collapsed="false">
      <c r="BW980" s="499"/>
    </row>
    <row r="981" customFormat="false" ht="18.75" hidden="false" customHeight="false" outlineLevel="0" collapsed="false">
      <c r="BW981" s="499"/>
    </row>
    <row r="982" customFormat="false" ht="18.75" hidden="false" customHeight="false" outlineLevel="0" collapsed="false">
      <c r="BW982" s="499"/>
    </row>
    <row r="983" customFormat="false" ht="18.75" hidden="false" customHeight="false" outlineLevel="0" collapsed="false">
      <c r="BW983" s="499"/>
    </row>
    <row r="984" customFormat="false" ht="18.75" hidden="false" customHeight="false" outlineLevel="0" collapsed="false">
      <c r="BW984" s="499"/>
    </row>
    <row r="985" customFormat="false" ht="18.75" hidden="false" customHeight="false" outlineLevel="0" collapsed="false">
      <c r="BW985" s="499"/>
    </row>
    <row r="986" customFormat="false" ht="18.75" hidden="false" customHeight="false" outlineLevel="0" collapsed="false">
      <c r="BW986" s="499"/>
    </row>
    <row r="987" customFormat="false" ht="18.75" hidden="false" customHeight="false" outlineLevel="0" collapsed="false">
      <c r="BW987" s="499"/>
    </row>
    <row r="988" customFormat="false" ht="18.75" hidden="false" customHeight="false" outlineLevel="0" collapsed="false">
      <c r="BW988" s="499"/>
    </row>
    <row r="989" customFormat="false" ht="18.75" hidden="false" customHeight="false" outlineLevel="0" collapsed="false">
      <c r="BW989" s="499"/>
    </row>
    <row r="990" customFormat="false" ht="18.75" hidden="false" customHeight="false" outlineLevel="0" collapsed="false">
      <c r="BW990" s="499"/>
    </row>
    <row r="991" customFormat="false" ht="18.75" hidden="false" customHeight="false" outlineLevel="0" collapsed="false">
      <c r="BW991" s="499"/>
    </row>
    <row r="992" customFormat="false" ht="18.75" hidden="false" customHeight="false" outlineLevel="0" collapsed="false">
      <c r="BW992" s="499"/>
    </row>
    <row r="993" customFormat="false" ht="18.75" hidden="false" customHeight="false" outlineLevel="0" collapsed="false">
      <c r="BW993" s="499"/>
    </row>
    <row r="994" customFormat="false" ht="18.75" hidden="false" customHeight="false" outlineLevel="0" collapsed="false">
      <c r="BW994" s="499"/>
    </row>
    <row r="995" customFormat="false" ht="18.75" hidden="false" customHeight="false" outlineLevel="0" collapsed="false">
      <c r="BW995" s="499"/>
    </row>
    <row r="996" customFormat="false" ht="18.75" hidden="false" customHeight="false" outlineLevel="0" collapsed="false">
      <c r="BW996" s="499"/>
    </row>
    <row r="997" customFormat="false" ht="18.75" hidden="false" customHeight="false" outlineLevel="0" collapsed="false">
      <c r="BW997" s="499"/>
    </row>
    <row r="998" customFormat="false" ht="18.75" hidden="false" customHeight="false" outlineLevel="0" collapsed="false">
      <c r="BW998" s="499"/>
    </row>
    <row r="999" customFormat="false" ht="18.75" hidden="false" customHeight="false" outlineLevel="0" collapsed="false">
      <c r="BW999" s="499"/>
    </row>
    <row r="1000" customFormat="false" ht="18.75" hidden="false" customHeight="false" outlineLevel="0" collapsed="false">
      <c r="BW1000" s="499"/>
    </row>
    <row r="1001" customFormat="false" ht="18.75" hidden="false" customHeight="false" outlineLevel="0" collapsed="false">
      <c r="BW1001" s="499"/>
    </row>
    <row r="1002" customFormat="false" ht="18.75" hidden="false" customHeight="false" outlineLevel="0" collapsed="false">
      <c r="BW1002" s="499"/>
    </row>
    <row r="1003" customFormat="false" ht="18.75" hidden="false" customHeight="false" outlineLevel="0" collapsed="false">
      <c r="BW1003" s="499"/>
    </row>
    <row r="1004" customFormat="false" ht="18.75" hidden="false" customHeight="false" outlineLevel="0" collapsed="false">
      <c r="BW1004" s="499"/>
    </row>
    <row r="1005" customFormat="false" ht="18.75" hidden="false" customHeight="false" outlineLevel="0" collapsed="false">
      <c r="BW1005" s="499"/>
    </row>
    <row r="1006" customFormat="false" ht="18.75" hidden="false" customHeight="false" outlineLevel="0" collapsed="false">
      <c r="BW1006" s="499"/>
    </row>
    <row r="1007" customFormat="false" ht="18.75" hidden="false" customHeight="false" outlineLevel="0" collapsed="false">
      <c r="BW1007" s="499"/>
    </row>
    <row r="1008" customFormat="false" ht="18.75" hidden="false" customHeight="false" outlineLevel="0" collapsed="false">
      <c r="BW1008" s="499"/>
    </row>
    <row r="1009" customFormat="false" ht="18.75" hidden="false" customHeight="false" outlineLevel="0" collapsed="false">
      <c r="BW1009" s="499"/>
    </row>
    <row r="1010" customFormat="false" ht="18.75" hidden="false" customHeight="false" outlineLevel="0" collapsed="false">
      <c r="BW1010" s="499"/>
    </row>
    <row r="1011" customFormat="false" ht="18.75" hidden="false" customHeight="false" outlineLevel="0" collapsed="false">
      <c r="BW1011" s="499"/>
    </row>
    <row r="1012" customFormat="false" ht="18.75" hidden="false" customHeight="false" outlineLevel="0" collapsed="false">
      <c r="BW1012" s="499"/>
    </row>
    <row r="1013" customFormat="false" ht="18.75" hidden="false" customHeight="false" outlineLevel="0" collapsed="false">
      <c r="BW1013" s="499"/>
    </row>
    <row r="1014" customFormat="false" ht="18.75" hidden="false" customHeight="false" outlineLevel="0" collapsed="false">
      <c r="BW1014" s="499"/>
    </row>
    <row r="1015" customFormat="false" ht="18.75" hidden="false" customHeight="false" outlineLevel="0" collapsed="false">
      <c r="BW1015" s="499"/>
    </row>
    <row r="1016" customFormat="false" ht="18.75" hidden="false" customHeight="false" outlineLevel="0" collapsed="false">
      <c r="BW1016" s="499"/>
    </row>
    <row r="1017" customFormat="false" ht="18.75" hidden="false" customHeight="false" outlineLevel="0" collapsed="false">
      <c r="BW1017" s="499"/>
    </row>
    <row r="1018" customFormat="false" ht="18.75" hidden="false" customHeight="false" outlineLevel="0" collapsed="false">
      <c r="BW1018" s="499"/>
    </row>
    <row r="1019" customFormat="false" ht="18.75" hidden="false" customHeight="false" outlineLevel="0" collapsed="false">
      <c r="BW1019" s="499"/>
    </row>
    <row r="1020" customFormat="false" ht="18.75" hidden="false" customHeight="false" outlineLevel="0" collapsed="false">
      <c r="BW1020" s="499"/>
    </row>
    <row r="1021" customFormat="false" ht="18.75" hidden="false" customHeight="false" outlineLevel="0" collapsed="false">
      <c r="BW1021" s="499"/>
    </row>
    <row r="1022" customFormat="false" ht="18.75" hidden="false" customHeight="false" outlineLevel="0" collapsed="false">
      <c r="BW1022" s="499"/>
    </row>
    <row r="1023" customFormat="false" ht="18.75" hidden="false" customHeight="false" outlineLevel="0" collapsed="false">
      <c r="BW1023" s="499"/>
    </row>
    <row r="1024" customFormat="false" ht="18.75" hidden="false" customHeight="false" outlineLevel="0" collapsed="false">
      <c r="BW1024" s="499"/>
    </row>
    <row r="1025" customFormat="false" ht="18.75" hidden="false" customHeight="false" outlineLevel="0" collapsed="false">
      <c r="BW1025" s="499"/>
    </row>
    <row r="1026" customFormat="false" ht="18.75" hidden="false" customHeight="false" outlineLevel="0" collapsed="false">
      <c r="BW1026" s="499"/>
    </row>
    <row r="1027" customFormat="false" ht="18.75" hidden="false" customHeight="false" outlineLevel="0" collapsed="false">
      <c r="BW1027" s="499"/>
    </row>
    <row r="1028" customFormat="false" ht="18.75" hidden="false" customHeight="false" outlineLevel="0" collapsed="false">
      <c r="BW1028" s="499"/>
    </row>
    <row r="1029" customFormat="false" ht="18.75" hidden="false" customHeight="false" outlineLevel="0" collapsed="false">
      <c r="BW1029" s="499"/>
    </row>
    <row r="1030" customFormat="false" ht="18.75" hidden="false" customHeight="false" outlineLevel="0" collapsed="false">
      <c r="BW1030" s="499"/>
    </row>
    <row r="1031" customFormat="false" ht="18.75" hidden="false" customHeight="false" outlineLevel="0" collapsed="false">
      <c r="BW1031" s="499"/>
    </row>
    <row r="1032" customFormat="false" ht="18.75" hidden="false" customHeight="false" outlineLevel="0" collapsed="false">
      <c r="BW1032" s="499"/>
    </row>
    <row r="1033" customFormat="false" ht="18.75" hidden="false" customHeight="false" outlineLevel="0" collapsed="false">
      <c r="BW1033" s="499"/>
    </row>
    <row r="1034" customFormat="false" ht="18.75" hidden="false" customHeight="false" outlineLevel="0" collapsed="false">
      <c r="BW1034" s="499"/>
    </row>
    <row r="1035" customFormat="false" ht="18.75" hidden="false" customHeight="false" outlineLevel="0" collapsed="false">
      <c r="BW1035" s="499"/>
    </row>
    <row r="1036" customFormat="false" ht="18.75" hidden="false" customHeight="false" outlineLevel="0" collapsed="false">
      <c r="BW1036" s="499"/>
    </row>
    <row r="1037" customFormat="false" ht="18.75" hidden="false" customHeight="false" outlineLevel="0" collapsed="false">
      <c r="BW1037" s="499"/>
    </row>
    <row r="1038" customFormat="false" ht="18.75" hidden="false" customHeight="false" outlineLevel="0" collapsed="false">
      <c r="BW1038" s="499"/>
    </row>
    <row r="1039" customFormat="false" ht="18.75" hidden="false" customHeight="false" outlineLevel="0" collapsed="false">
      <c r="BW1039" s="499"/>
    </row>
    <row r="1040" customFormat="false" ht="18.75" hidden="false" customHeight="false" outlineLevel="0" collapsed="false">
      <c r="BW1040" s="499"/>
    </row>
    <row r="1041" customFormat="false" ht="18.75" hidden="false" customHeight="false" outlineLevel="0" collapsed="false">
      <c r="BW1041" s="499"/>
    </row>
    <row r="1042" customFormat="false" ht="18.75" hidden="false" customHeight="false" outlineLevel="0" collapsed="false">
      <c r="BW1042" s="499"/>
    </row>
    <row r="1043" customFormat="false" ht="18.75" hidden="false" customHeight="false" outlineLevel="0" collapsed="false">
      <c r="BW1043" s="499"/>
    </row>
    <row r="1044" customFormat="false" ht="18.75" hidden="false" customHeight="false" outlineLevel="0" collapsed="false">
      <c r="BW1044" s="499"/>
    </row>
    <row r="1045" customFormat="false" ht="18.75" hidden="false" customHeight="false" outlineLevel="0" collapsed="false">
      <c r="BW1045" s="499"/>
    </row>
    <row r="1046" customFormat="false" ht="18.75" hidden="false" customHeight="false" outlineLevel="0" collapsed="false">
      <c r="BW1046" s="499"/>
    </row>
    <row r="1047" customFormat="false" ht="18.75" hidden="false" customHeight="false" outlineLevel="0" collapsed="false">
      <c r="BW1047" s="499"/>
    </row>
    <row r="1048" customFormat="false" ht="18.75" hidden="false" customHeight="false" outlineLevel="0" collapsed="false">
      <c r="BW1048" s="499"/>
    </row>
    <row r="1049" customFormat="false" ht="18.75" hidden="false" customHeight="false" outlineLevel="0" collapsed="false">
      <c r="BW1049" s="499"/>
    </row>
    <row r="1050" customFormat="false" ht="18.75" hidden="false" customHeight="false" outlineLevel="0" collapsed="false">
      <c r="BW1050" s="499"/>
    </row>
    <row r="1051" customFormat="false" ht="18.75" hidden="false" customHeight="false" outlineLevel="0" collapsed="false">
      <c r="BW1051" s="499"/>
    </row>
    <row r="1052" customFormat="false" ht="18.75" hidden="false" customHeight="false" outlineLevel="0" collapsed="false">
      <c r="BW1052" s="499"/>
    </row>
    <row r="1053" customFormat="false" ht="18.75" hidden="false" customHeight="false" outlineLevel="0" collapsed="false">
      <c r="BW1053" s="499"/>
    </row>
    <row r="1054" customFormat="false" ht="18.75" hidden="false" customHeight="false" outlineLevel="0" collapsed="false">
      <c r="BW1054" s="499"/>
    </row>
    <row r="1055" customFormat="false" ht="18.75" hidden="false" customHeight="false" outlineLevel="0" collapsed="false">
      <c r="BW1055" s="499"/>
    </row>
    <row r="1056" customFormat="false" ht="18.75" hidden="false" customHeight="false" outlineLevel="0" collapsed="false">
      <c r="BW1056" s="499"/>
    </row>
    <row r="1057" customFormat="false" ht="18.75" hidden="false" customHeight="false" outlineLevel="0" collapsed="false">
      <c r="BW1057" s="499"/>
    </row>
  </sheetData>
  <mergeCells count="2">
    <mergeCell ref="HB5:HC5"/>
    <mergeCell ref="HJ5:H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2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W5" activeCellId="0" sqref="BW5"/>
    </sheetView>
  </sheetViews>
  <sheetFormatPr defaultColWidth="12.25" defaultRowHeight="13.5" zeroHeight="false" outlineLevelRow="0" outlineLevelCol="0"/>
  <cols>
    <col collapsed="false" customWidth="true" hidden="false" outlineLevel="0" max="18" min="1" style="1" width="9"/>
    <col collapsed="false" customWidth="true" hidden="false" outlineLevel="0" max="19" min="19" style="1" width="8.88"/>
    <col collapsed="false" customWidth="true" hidden="false" outlineLevel="0" max="20" min="20" style="1" width="9.63"/>
    <col collapsed="false" customWidth="true" hidden="false" outlineLevel="0" max="21" min="21" style="1" width="8.88"/>
    <col collapsed="false" customWidth="true" hidden="false" outlineLevel="0" max="22" min="22" style="1" width="9.63"/>
  </cols>
  <sheetData>
    <row r="1" customFormat="false" ht="13.5" hidden="false" customHeight="false" outlineLevel="0" collapsed="false">
      <c r="I1" s="207"/>
    </row>
    <row r="2" customFormat="false" ht="13.5" hidden="false" customHeight="false" outlineLevel="0" collapsed="false">
      <c r="B2" s="499" t="s">
        <v>1211</v>
      </c>
      <c r="I2" s="207"/>
    </row>
    <row r="3" s="504" customFormat="true" ht="13.5" hidden="false" customHeight="false" outlineLevel="0" collapsed="false">
      <c r="B3" s="504" t="n">
        <v>1</v>
      </c>
      <c r="C3" s="504" t="n">
        <v>2</v>
      </c>
      <c r="D3" s="504" t="n">
        <v>3</v>
      </c>
      <c r="E3" s="504" t="n">
        <v>4</v>
      </c>
      <c r="F3" s="504" t="n">
        <v>5</v>
      </c>
      <c r="G3" s="504" t="n">
        <v>6</v>
      </c>
      <c r="H3" s="504" t="n">
        <v>7</v>
      </c>
      <c r="I3" s="504" t="n">
        <v>8</v>
      </c>
      <c r="J3" s="504" t="n">
        <v>9</v>
      </c>
      <c r="K3" s="504" t="n">
        <v>10</v>
      </c>
      <c r="L3" s="504" t="n">
        <v>11</v>
      </c>
      <c r="M3" s="504" t="n">
        <v>12</v>
      </c>
      <c r="N3" s="504" t="n">
        <v>13</v>
      </c>
      <c r="O3" s="504" t="n">
        <v>14</v>
      </c>
      <c r="P3" s="504" t="n">
        <v>15</v>
      </c>
      <c r="Q3" s="504" t="n">
        <v>16</v>
      </c>
      <c r="R3" s="504" t="n">
        <v>17</v>
      </c>
      <c r="S3" s="504" t="n">
        <v>18</v>
      </c>
      <c r="T3" s="504" t="n">
        <v>19</v>
      </c>
      <c r="U3" s="504" t="n">
        <v>20</v>
      </c>
      <c r="V3" s="504" t="n">
        <v>21</v>
      </c>
      <c r="W3" s="504" t="n">
        <v>22</v>
      </c>
    </row>
    <row r="4" customFormat="false" ht="14.9" hidden="false" customHeight="false" outlineLevel="0" collapsed="false">
      <c r="C4" s="512" t="s">
        <v>1382</v>
      </c>
      <c r="I4" s="207"/>
    </row>
    <row r="5" customFormat="false" ht="14.9" hidden="false" customHeight="false" outlineLevel="0" collapsed="false">
      <c r="C5" s="518" t="s">
        <v>143</v>
      </c>
      <c r="D5" s="518"/>
      <c r="I5" s="207"/>
      <c r="K5" s="519" t="s">
        <v>1262</v>
      </c>
      <c r="L5" s="519"/>
      <c r="S5" s="499" t="s">
        <v>1383</v>
      </c>
      <c r="W5" s="207" t="s">
        <v>1384</v>
      </c>
    </row>
    <row r="6" s="523" customFormat="true" ht="14.9" hidden="false" customHeight="false" outlineLevel="0" collapsed="false">
      <c r="B6" s="524" t="s">
        <v>1267</v>
      </c>
      <c r="C6" s="538" t="s">
        <v>1329</v>
      </c>
      <c r="D6" s="524" t="s">
        <v>1330</v>
      </c>
      <c r="E6" s="538" t="s">
        <v>1331</v>
      </c>
      <c r="F6" s="524" t="s">
        <v>1332</v>
      </c>
      <c r="G6" s="538" t="s">
        <v>1333</v>
      </c>
      <c r="H6" s="524" t="s">
        <v>1334</v>
      </c>
      <c r="I6" s="538" t="s">
        <v>1335</v>
      </c>
      <c r="J6" s="538" t="s">
        <v>1336</v>
      </c>
      <c r="K6" s="539" t="s">
        <v>1337</v>
      </c>
      <c r="L6" s="524" t="s">
        <v>1330</v>
      </c>
      <c r="M6" s="539" t="s">
        <v>1338</v>
      </c>
      <c r="N6" s="524" t="s">
        <v>1332</v>
      </c>
      <c r="O6" s="539" t="s">
        <v>1339</v>
      </c>
      <c r="P6" s="524" t="s">
        <v>1334</v>
      </c>
      <c r="Q6" s="539" t="s">
        <v>1340</v>
      </c>
      <c r="R6" s="538" t="s">
        <v>1336</v>
      </c>
      <c r="S6" s="524" t="s">
        <v>1385</v>
      </c>
      <c r="T6" s="579" t="s">
        <v>1386</v>
      </c>
      <c r="U6" s="524" t="s">
        <v>1385</v>
      </c>
      <c r="V6" s="579" t="s">
        <v>1386</v>
      </c>
      <c r="W6" s="538" t="s">
        <v>1387</v>
      </c>
    </row>
    <row r="7" customFormat="false" ht="14.9" hidden="false" customHeight="false" outlineLevel="0" collapsed="false">
      <c r="A7" s="546" t="s">
        <v>1351</v>
      </c>
      <c r="B7" s="207" t="n">
        <v>1</v>
      </c>
      <c r="C7" s="207" t="e">
        <f aca="true">INDIRECT($A7&amp;"!$ＢＺ$23")</f>
        <v>#REF!</v>
      </c>
      <c r="D7" s="207" t="e">
        <f aca="true">INDIRECT($A7&amp;"!$ＣＤ$23")</f>
        <v>#REF!</v>
      </c>
      <c r="E7" s="207" t="e">
        <f aca="true">INDIRECT($A7&amp;"!$ＢＺ$24")</f>
        <v>#REF!</v>
      </c>
      <c r="F7" s="207" t="e">
        <f aca="true">INDIRECT($A7&amp;"!$ＣＤ$24")</f>
        <v>#REF!</v>
      </c>
      <c r="G7" s="207" t="e">
        <f aca="true">INDIRECT($A7&amp;"!$ＢＺ$25")</f>
        <v>#REF!</v>
      </c>
      <c r="H7" s="207" t="e">
        <f aca="true">INDIRECT($A7&amp;"!$ＣＤ$25")</f>
        <v>#REF!</v>
      </c>
      <c r="I7" s="207" t="e">
        <f aca="true">INDIRECT($A7&amp;"!$ＢＺ$26")</f>
        <v>#REF!</v>
      </c>
      <c r="J7" s="207" t="e">
        <f aca="true">INDIRECT($A7&amp;"!$ＣＤ$26")</f>
        <v>#REF!</v>
      </c>
      <c r="K7" s="564" t="e">
        <f aca="true">INDIRECT($A7&amp;"!$ＢＺ$28")</f>
        <v>#REF!</v>
      </c>
      <c r="L7" s="564" t="e">
        <f aca="true">INDIRECT($A7&amp;"!$ＣＤ$28")</f>
        <v>#REF!</v>
      </c>
      <c r="M7" s="564" t="e">
        <f aca="true">INDIRECT($A7&amp;"!$ＢＺ$29")</f>
        <v>#REF!</v>
      </c>
      <c r="N7" s="564" t="e">
        <f aca="true">INDIRECT($A7&amp;"!$ＣＤ$29")</f>
        <v>#REF!</v>
      </c>
      <c r="O7" s="564" t="e">
        <f aca="true">INDIRECT($A7&amp;"!$ＢＺ$30")</f>
        <v>#REF!</v>
      </c>
      <c r="P7" s="564" t="e">
        <f aca="true">INDIRECT($A7&amp;"!$ＣＤ$30")</f>
        <v>#REF!</v>
      </c>
      <c r="Q7" s="564" t="e">
        <f aca="true">INDIRECT($A7&amp;"!$ＢＺ$31")</f>
        <v>#REF!</v>
      </c>
      <c r="R7" s="564" t="e">
        <f aca="true">INDIRECT($A7&amp;"!$ＣＤ$31")</f>
        <v>#REF!</v>
      </c>
      <c r="S7" s="580" t="n">
        <f aca="true">INDIRECT($A7&amp;"!$CE$73")</f>
        <v>0</v>
      </c>
      <c r="T7" s="581" t="n">
        <f aca="true">INDIRECT($A7&amp;"!$CE$75")</f>
        <v>3</v>
      </c>
      <c r="U7" s="580" t="n">
        <f aca="true">INDIRECT($A7&amp;"!$AK$66")</f>
        <v>9</v>
      </c>
      <c r="V7" s="582" t="n">
        <f aca="true">INDIRECT($A7&amp;"!$AK$69")</f>
        <v>125</v>
      </c>
      <c r="W7" s="207" t="n">
        <f aca="true">INDIRECT($A7&amp;"!$L$30")</f>
        <v>229</v>
      </c>
    </row>
    <row r="8" customFormat="false" ht="14.9" hidden="false" customHeight="false" outlineLevel="0" collapsed="false">
      <c r="A8" s="546" t="s">
        <v>1352</v>
      </c>
      <c r="B8" s="207" t="n">
        <v>2</v>
      </c>
      <c r="C8" s="207" t="e">
        <f aca="true">INDIRECT($A8&amp;"!$ＢＺ$23")</f>
        <v>#REF!</v>
      </c>
      <c r="D8" s="207" t="e">
        <f aca="true">INDIRECT($A8&amp;"!$ＣＤ$23")</f>
        <v>#REF!</v>
      </c>
      <c r="E8" s="207" t="e">
        <f aca="true">INDIRECT($A8&amp;"!$ＢＺ$24")</f>
        <v>#REF!</v>
      </c>
      <c r="F8" s="207" t="e">
        <f aca="true">INDIRECT($A8&amp;"!$ＣＤ$24")</f>
        <v>#REF!</v>
      </c>
      <c r="G8" s="207" t="e">
        <f aca="true">INDIRECT($A8&amp;"!$ＢＺ$25")</f>
        <v>#REF!</v>
      </c>
      <c r="H8" s="207" t="e">
        <f aca="true">INDIRECT($A8&amp;"!$ＣＤ$25")</f>
        <v>#REF!</v>
      </c>
      <c r="I8" s="207" t="e">
        <f aca="true">INDIRECT($A8&amp;"!$ＢＺ$26")</f>
        <v>#REF!</v>
      </c>
      <c r="J8" s="207" t="e">
        <f aca="true">INDIRECT($A8&amp;"!$ＣＤ$26")</f>
        <v>#REF!</v>
      </c>
      <c r="K8" s="564" t="e">
        <f aca="true">INDIRECT($A8&amp;"!$ＢＺ$28")</f>
        <v>#REF!</v>
      </c>
      <c r="L8" s="564" t="e">
        <f aca="true">INDIRECT($A8&amp;"!$ＣＤ$28")</f>
        <v>#REF!</v>
      </c>
      <c r="M8" s="564" t="e">
        <f aca="true">INDIRECT($A8&amp;"!$ＢＺ$29")</f>
        <v>#REF!</v>
      </c>
      <c r="N8" s="564" t="e">
        <f aca="true">INDIRECT($A8&amp;"!$ＣＤ$29")</f>
        <v>#REF!</v>
      </c>
      <c r="O8" s="564" t="e">
        <f aca="true">INDIRECT($A8&amp;"!$ＢＺ$30")</f>
        <v>#REF!</v>
      </c>
      <c r="P8" s="564" t="e">
        <f aca="true">INDIRECT($A8&amp;"!$ＣＤ$30")</f>
        <v>#REF!</v>
      </c>
      <c r="Q8" s="564" t="e">
        <f aca="true">INDIRECT($A8&amp;"!$ＢＺ$31")</f>
        <v>#REF!</v>
      </c>
      <c r="R8" s="564" t="e">
        <f aca="true">INDIRECT($A8&amp;"!$ＣＤ$31")</f>
        <v>#REF!</v>
      </c>
      <c r="S8" s="580" t="n">
        <f aca="true">INDIRECT($A8&amp;"!$CE$73")</f>
        <v>0</v>
      </c>
      <c r="T8" s="581" t="n">
        <f aca="true">INDIRECT($A8&amp;"!$CE$75")</f>
        <v>0</v>
      </c>
      <c r="U8" s="580" t="n">
        <f aca="true">INDIRECT($A8&amp;"!$AK$66")</f>
        <v>6</v>
      </c>
      <c r="V8" s="582" t="n">
        <f aca="true">INDIRECT($A8&amp;"!$AK$69")</f>
        <v>105</v>
      </c>
      <c r="W8" s="207" t="n">
        <f aca="true">INDIRECT($A8&amp;"!$L$30")</f>
        <v>296</v>
      </c>
    </row>
    <row r="9" customFormat="false" ht="14.9" hidden="false" customHeight="false" outlineLevel="0" collapsed="false">
      <c r="A9" s="546" t="s">
        <v>1353</v>
      </c>
      <c r="B9" s="207" t="n">
        <v>3</v>
      </c>
      <c r="C9" s="207" t="e">
        <f aca="true">INDIRECT($A9&amp;"!$ＢＺ$23")</f>
        <v>#REF!</v>
      </c>
      <c r="D9" s="207" t="e">
        <f aca="true">INDIRECT($A9&amp;"!$ＣＤ$23")</f>
        <v>#REF!</v>
      </c>
      <c r="E9" s="207" t="e">
        <f aca="true">INDIRECT($A9&amp;"!$ＢＺ$24")</f>
        <v>#REF!</v>
      </c>
      <c r="F9" s="207" t="e">
        <f aca="true">INDIRECT($A9&amp;"!$ＣＤ$24")</f>
        <v>#REF!</v>
      </c>
      <c r="G9" s="207" t="e">
        <f aca="true">INDIRECT($A9&amp;"!$ＢＺ$25")</f>
        <v>#REF!</v>
      </c>
      <c r="H9" s="207" t="e">
        <f aca="true">INDIRECT($A9&amp;"!$ＣＤ$25")</f>
        <v>#REF!</v>
      </c>
      <c r="I9" s="207" t="e">
        <f aca="true">INDIRECT($A9&amp;"!$ＢＺ$26")</f>
        <v>#REF!</v>
      </c>
      <c r="J9" s="207" t="e">
        <f aca="true">INDIRECT($A9&amp;"!$ＣＤ$26")</f>
        <v>#REF!</v>
      </c>
      <c r="K9" s="564" t="e">
        <f aca="true">INDIRECT($A9&amp;"!$ＢＺ$28")</f>
        <v>#REF!</v>
      </c>
      <c r="L9" s="564" t="e">
        <f aca="true">INDIRECT($A9&amp;"!$ＣＤ$28")</f>
        <v>#REF!</v>
      </c>
      <c r="M9" s="564" t="e">
        <f aca="true">INDIRECT($A9&amp;"!$ＢＺ$29")</f>
        <v>#REF!</v>
      </c>
      <c r="N9" s="564" t="e">
        <f aca="true">INDIRECT($A9&amp;"!$ＣＤ$29")</f>
        <v>#REF!</v>
      </c>
      <c r="O9" s="564" t="e">
        <f aca="true">INDIRECT($A9&amp;"!$ＢＺ$30")</f>
        <v>#REF!</v>
      </c>
      <c r="P9" s="564" t="e">
        <f aca="true">INDIRECT($A9&amp;"!$ＣＤ$30")</f>
        <v>#REF!</v>
      </c>
      <c r="Q9" s="564" t="e">
        <f aca="true">INDIRECT($A9&amp;"!$ＢＺ$31")</f>
        <v>#REF!</v>
      </c>
      <c r="R9" s="564" t="e">
        <f aca="true">INDIRECT($A9&amp;"!$ＣＤ$31")</f>
        <v>#REF!</v>
      </c>
      <c r="S9" s="580" t="n">
        <f aca="true">INDIRECT($A9&amp;"!$CE$73")</f>
        <v>0</v>
      </c>
      <c r="T9" s="581" t="n">
        <f aca="true">INDIRECT($A9&amp;"!$CE$75")</f>
        <v>0</v>
      </c>
      <c r="U9" s="580" t="n">
        <f aca="true">INDIRECT($A9&amp;"!$AK$66")</f>
        <v>20</v>
      </c>
      <c r="V9" s="582" t="n">
        <f aca="true">INDIRECT($A9&amp;"!$AK$69")</f>
        <v>146</v>
      </c>
      <c r="W9" s="207" t="n">
        <f aca="true">INDIRECT($A9&amp;"!$L$30")</f>
        <v>342</v>
      </c>
    </row>
    <row r="10" customFormat="false" ht="14.9" hidden="false" customHeight="false" outlineLevel="0" collapsed="false">
      <c r="A10" s="546" t="s">
        <v>1354</v>
      </c>
      <c r="B10" s="207" t="n">
        <v>4</v>
      </c>
      <c r="C10" s="207" t="e">
        <f aca="true">INDIRECT($A10&amp;"!$ＢＺ$23")</f>
        <v>#REF!</v>
      </c>
      <c r="D10" s="207" t="e">
        <f aca="true">INDIRECT($A10&amp;"!$ＣＤ$23")</f>
        <v>#REF!</v>
      </c>
      <c r="E10" s="207" t="e">
        <f aca="true">INDIRECT($A10&amp;"!$ＢＺ$24")</f>
        <v>#REF!</v>
      </c>
      <c r="F10" s="207" t="e">
        <f aca="true">INDIRECT($A10&amp;"!$ＣＤ$24")</f>
        <v>#REF!</v>
      </c>
      <c r="G10" s="207" t="e">
        <f aca="true">INDIRECT($A10&amp;"!$ＢＺ$25")</f>
        <v>#REF!</v>
      </c>
      <c r="H10" s="207" t="e">
        <f aca="true">INDIRECT($A10&amp;"!$ＣＤ$25")</f>
        <v>#REF!</v>
      </c>
      <c r="I10" s="207" t="e">
        <f aca="true">INDIRECT($A10&amp;"!$ＢＺ$26")</f>
        <v>#REF!</v>
      </c>
      <c r="J10" s="207" t="e">
        <f aca="true">INDIRECT($A10&amp;"!$ＣＤ$26")</f>
        <v>#REF!</v>
      </c>
      <c r="K10" s="564" t="e">
        <f aca="true">INDIRECT($A10&amp;"!$ＢＺ$28")</f>
        <v>#REF!</v>
      </c>
      <c r="L10" s="564" t="e">
        <f aca="true">INDIRECT($A10&amp;"!$ＣＤ$28")</f>
        <v>#REF!</v>
      </c>
      <c r="M10" s="564" t="e">
        <f aca="true">INDIRECT($A10&amp;"!$ＢＺ$29")</f>
        <v>#REF!</v>
      </c>
      <c r="N10" s="564" t="e">
        <f aca="true">INDIRECT($A10&amp;"!$ＣＤ$29")</f>
        <v>#REF!</v>
      </c>
      <c r="O10" s="564" t="e">
        <f aca="true">INDIRECT($A10&amp;"!$ＢＺ$30")</f>
        <v>#REF!</v>
      </c>
      <c r="P10" s="564" t="e">
        <f aca="true">INDIRECT($A10&amp;"!$ＣＤ$30")</f>
        <v>#REF!</v>
      </c>
      <c r="Q10" s="564" t="e">
        <f aca="true">INDIRECT($A10&amp;"!$ＢＺ$31")</f>
        <v>#REF!</v>
      </c>
      <c r="R10" s="564" t="e">
        <f aca="true">INDIRECT($A10&amp;"!$ＣＤ$31")</f>
        <v>#REF!</v>
      </c>
      <c r="S10" s="580" t="n">
        <f aca="true">INDIRECT($A10&amp;"!$CE$73")</f>
        <v>0</v>
      </c>
      <c r="T10" s="581" t="n">
        <f aca="true">INDIRECT($A10&amp;"!$CE$75")</f>
        <v>36</v>
      </c>
      <c r="U10" s="580" t="n">
        <f aca="true">INDIRECT($A10&amp;"!$AK$66")</f>
        <v>49</v>
      </c>
      <c r="V10" s="582" t="n">
        <f aca="true">INDIRECT($A10&amp;"!$AK$69")</f>
        <v>190</v>
      </c>
      <c r="W10" s="207" t="n">
        <f aca="true">INDIRECT($A10&amp;"!$L$30")</f>
        <v>380</v>
      </c>
    </row>
    <row r="11" customFormat="false" ht="14.9" hidden="false" customHeight="false" outlineLevel="0" collapsed="false">
      <c r="A11" s="546" t="s">
        <v>1355</v>
      </c>
      <c r="B11" s="207" t="n">
        <v>5</v>
      </c>
      <c r="C11" s="207" t="e">
        <f aca="true">INDIRECT($A11&amp;"!$ＢＺ$23")</f>
        <v>#REF!</v>
      </c>
      <c r="D11" s="207" t="e">
        <f aca="true">INDIRECT($A11&amp;"!$ＣＤ$23")</f>
        <v>#REF!</v>
      </c>
      <c r="E11" s="207" t="e">
        <f aca="true">INDIRECT($A11&amp;"!$ＢＺ$24")</f>
        <v>#REF!</v>
      </c>
      <c r="F11" s="207" t="e">
        <f aca="true">INDIRECT($A11&amp;"!$ＣＤ$24")</f>
        <v>#REF!</v>
      </c>
      <c r="G11" s="207" t="e">
        <f aca="true">INDIRECT($A11&amp;"!$ＢＺ$25")</f>
        <v>#REF!</v>
      </c>
      <c r="H11" s="207" t="e">
        <f aca="true">INDIRECT($A11&amp;"!$ＣＤ$25")</f>
        <v>#REF!</v>
      </c>
      <c r="I11" s="207" t="e">
        <f aca="true">INDIRECT($A11&amp;"!$ＢＺ$26")</f>
        <v>#REF!</v>
      </c>
      <c r="J11" s="207" t="e">
        <f aca="true">INDIRECT($A11&amp;"!$ＣＤ$26")</f>
        <v>#REF!</v>
      </c>
      <c r="K11" s="564" t="e">
        <f aca="true">INDIRECT($A11&amp;"!$ＢＺ$28")</f>
        <v>#REF!</v>
      </c>
      <c r="L11" s="564" t="e">
        <f aca="true">INDIRECT($A11&amp;"!$ＣＤ$28")</f>
        <v>#REF!</v>
      </c>
      <c r="M11" s="564" t="e">
        <f aca="true">INDIRECT($A11&amp;"!$ＢＺ$29")</f>
        <v>#REF!</v>
      </c>
      <c r="N11" s="564" t="e">
        <f aca="true">INDIRECT($A11&amp;"!$ＣＤ$29")</f>
        <v>#REF!</v>
      </c>
      <c r="O11" s="564" t="e">
        <f aca="true">INDIRECT($A11&amp;"!$ＢＺ$30")</f>
        <v>#REF!</v>
      </c>
      <c r="P11" s="564" t="e">
        <f aca="true">INDIRECT($A11&amp;"!$ＣＤ$30")</f>
        <v>#REF!</v>
      </c>
      <c r="Q11" s="564" t="e">
        <f aca="true">INDIRECT($A11&amp;"!$ＢＺ$31")</f>
        <v>#REF!</v>
      </c>
      <c r="R11" s="564" t="e">
        <f aca="true">INDIRECT($A11&amp;"!$ＣＤ$31")</f>
        <v>#REF!</v>
      </c>
      <c r="S11" s="580" t="n">
        <f aca="true">INDIRECT($A11&amp;"!$CE$73")</f>
        <v>0</v>
      </c>
      <c r="T11" s="581" t="n">
        <f aca="true">INDIRECT($A11&amp;"!$CE$75")</f>
        <v>0</v>
      </c>
      <c r="U11" s="580" t="n">
        <f aca="true">INDIRECT($A11&amp;"!$AK$66")</f>
        <v>53</v>
      </c>
      <c r="V11" s="582" t="n">
        <f aca="true">INDIRECT($A11&amp;"!$AK$69")</f>
        <v>140</v>
      </c>
      <c r="W11" s="207" t="n">
        <f aca="true">INDIRECT($A11&amp;"!$L$30")</f>
        <v>245</v>
      </c>
    </row>
    <row r="12" customFormat="false" ht="14.9" hidden="false" customHeight="false" outlineLevel="0" collapsed="false">
      <c r="A12" s="546" t="s">
        <v>1356</v>
      </c>
      <c r="B12" s="207" t="n">
        <v>6</v>
      </c>
      <c r="C12" s="207" t="e">
        <f aca="true">INDIRECT($A12&amp;"!$ＢＺ$23")</f>
        <v>#REF!</v>
      </c>
      <c r="D12" s="207" t="e">
        <f aca="true">INDIRECT($A12&amp;"!$ＣＤ$23")</f>
        <v>#REF!</v>
      </c>
      <c r="E12" s="207" t="e">
        <f aca="true">INDIRECT($A12&amp;"!$ＢＺ$24")</f>
        <v>#REF!</v>
      </c>
      <c r="F12" s="207" t="e">
        <f aca="true">INDIRECT($A12&amp;"!$ＣＤ$24")</f>
        <v>#REF!</v>
      </c>
      <c r="G12" s="207" t="e">
        <f aca="true">INDIRECT($A12&amp;"!$ＢＺ$25")</f>
        <v>#REF!</v>
      </c>
      <c r="H12" s="207" t="e">
        <f aca="true">INDIRECT($A12&amp;"!$ＣＤ$25")</f>
        <v>#REF!</v>
      </c>
      <c r="I12" s="207" t="e">
        <f aca="true">INDIRECT($A12&amp;"!$ＢＺ$26")</f>
        <v>#REF!</v>
      </c>
      <c r="J12" s="207" t="e">
        <f aca="true">INDIRECT($A12&amp;"!$ＣＤ$26")</f>
        <v>#REF!</v>
      </c>
      <c r="K12" s="564" t="e">
        <f aca="true">INDIRECT($A12&amp;"!$ＢＺ$28")</f>
        <v>#REF!</v>
      </c>
      <c r="L12" s="564" t="e">
        <f aca="true">INDIRECT($A12&amp;"!$ＣＤ$28")</f>
        <v>#REF!</v>
      </c>
      <c r="M12" s="564" t="e">
        <f aca="true">INDIRECT($A12&amp;"!$ＢＺ$29")</f>
        <v>#REF!</v>
      </c>
      <c r="N12" s="564" t="e">
        <f aca="true">INDIRECT($A12&amp;"!$ＣＤ$29")</f>
        <v>#REF!</v>
      </c>
      <c r="O12" s="564" t="e">
        <f aca="true">INDIRECT($A12&amp;"!$ＢＺ$30")</f>
        <v>#REF!</v>
      </c>
      <c r="P12" s="564" t="e">
        <f aca="true">INDIRECT($A12&amp;"!$ＣＤ$30")</f>
        <v>#REF!</v>
      </c>
      <c r="Q12" s="564" t="e">
        <f aca="true">INDIRECT($A12&amp;"!$ＢＺ$31")</f>
        <v>#REF!</v>
      </c>
      <c r="R12" s="564" t="e">
        <f aca="true">INDIRECT($A12&amp;"!$ＣＤ$31")</f>
        <v>#REF!</v>
      </c>
      <c r="S12" s="580" t="n">
        <f aca="true">INDIRECT($A12&amp;"!$CE$73")</f>
        <v>0</v>
      </c>
      <c r="T12" s="581" t="n">
        <f aca="true">INDIRECT($A12&amp;"!$CE$75")</f>
        <v>0</v>
      </c>
      <c r="U12" s="580" t="n">
        <f aca="true">INDIRECT($A12&amp;"!$AK$66")</f>
        <v>19</v>
      </c>
      <c r="V12" s="582" t="n">
        <f aca="true">INDIRECT($A12&amp;"!$AK$69")</f>
        <v>162</v>
      </c>
      <c r="W12" s="207" t="n">
        <f aca="true">INDIRECT($A12&amp;"!$L$30")</f>
        <v>113</v>
      </c>
    </row>
    <row r="13" customFormat="false" ht="14.9" hidden="false" customHeight="false" outlineLevel="0" collapsed="false">
      <c r="A13" s="546" t="s">
        <v>1357</v>
      </c>
      <c r="B13" s="207" t="n">
        <v>7</v>
      </c>
      <c r="C13" s="207" t="e">
        <f aca="true">INDIRECT($A13&amp;"!$ＢＺ$23")</f>
        <v>#REF!</v>
      </c>
      <c r="D13" s="207" t="e">
        <f aca="true">INDIRECT($A13&amp;"!$ＣＤ$23")</f>
        <v>#REF!</v>
      </c>
      <c r="E13" s="207" t="e">
        <f aca="true">INDIRECT($A13&amp;"!$ＢＺ$24")</f>
        <v>#REF!</v>
      </c>
      <c r="F13" s="207" t="e">
        <f aca="true">INDIRECT($A13&amp;"!$ＣＤ$24")</f>
        <v>#REF!</v>
      </c>
      <c r="G13" s="207" t="e">
        <f aca="true">INDIRECT($A13&amp;"!$ＢＺ$25")</f>
        <v>#REF!</v>
      </c>
      <c r="H13" s="207" t="e">
        <f aca="true">INDIRECT($A13&amp;"!$ＣＤ$25")</f>
        <v>#REF!</v>
      </c>
      <c r="I13" s="207" t="e">
        <f aca="true">INDIRECT($A13&amp;"!$ＢＺ$26")</f>
        <v>#REF!</v>
      </c>
      <c r="J13" s="207" t="e">
        <f aca="true">INDIRECT($A13&amp;"!$ＣＤ$26")</f>
        <v>#REF!</v>
      </c>
      <c r="K13" s="564" t="e">
        <f aca="true">INDIRECT($A13&amp;"!$ＢＺ$28")</f>
        <v>#REF!</v>
      </c>
      <c r="L13" s="564" t="e">
        <f aca="true">INDIRECT($A13&amp;"!$ＣＤ$28")</f>
        <v>#REF!</v>
      </c>
      <c r="M13" s="564" t="e">
        <f aca="true">INDIRECT($A13&amp;"!$ＢＺ$29")</f>
        <v>#REF!</v>
      </c>
      <c r="N13" s="564" t="e">
        <f aca="true">INDIRECT($A13&amp;"!$ＣＤ$29")</f>
        <v>#REF!</v>
      </c>
      <c r="O13" s="564" t="e">
        <f aca="true">INDIRECT($A13&amp;"!$ＢＺ$30")</f>
        <v>#REF!</v>
      </c>
      <c r="P13" s="564" t="e">
        <f aca="true">INDIRECT($A13&amp;"!$ＣＤ$30")</f>
        <v>#REF!</v>
      </c>
      <c r="Q13" s="564" t="e">
        <f aca="true">INDIRECT($A13&amp;"!$ＢＺ$31")</f>
        <v>#REF!</v>
      </c>
      <c r="R13" s="564" t="e">
        <f aca="true">INDIRECT($A13&amp;"!$ＣＤ$31")</f>
        <v>#REF!</v>
      </c>
      <c r="S13" s="580" t="n">
        <f aca="true">INDIRECT($A13&amp;"!$CE$73")</f>
        <v>0</v>
      </c>
      <c r="T13" s="581" t="n">
        <f aca="true">INDIRECT($A13&amp;"!$CE$75")</f>
        <v>1</v>
      </c>
      <c r="U13" s="580" t="n">
        <f aca="true">INDIRECT($A13&amp;"!$AK$66")</f>
        <v>0</v>
      </c>
      <c r="V13" s="582" t="n">
        <f aca="true">INDIRECT($A13&amp;"!$AK$69")</f>
        <v>155</v>
      </c>
      <c r="W13" s="207" t="n">
        <f aca="true">INDIRECT($A13&amp;"!$L$30")</f>
        <v>121</v>
      </c>
    </row>
    <row r="14" customFormat="false" ht="14.9" hidden="false" customHeight="false" outlineLevel="0" collapsed="false">
      <c r="A14" s="546" t="s">
        <v>1358</v>
      </c>
      <c r="B14" s="207" t="n">
        <v>8</v>
      </c>
      <c r="C14" s="207" t="e">
        <f aca="true">INDIRECT($A14&amp;"!$ＢＺ$23")</f>
        <v>#REF!</v>
      </c>
      <c r="D14" s="207" t="e">
        <f aca="true">INDIRECT($A14&amp;"!$ＣＤ$23")</f>
        <v>#REF!</v>
      </c>
      <c r="E14" s="207" t="e">
        <f aca="true">INDIRECT($A14&amp;"!$ＢＺ$24")</f>
        <v>#REF!</v>
      </c>
      <c r="F14" s="207" t="e">
        <f aca="true">INDIRECT($A14&amp;"!$ＣＤ$24")</f>
        <v>#REF!</v>
      </c>
      <c r="G14" s="207" t="e">
        <f aca="true">INDIRECT($A14&amp;"!$ＢＺ$25")</f>
        <v>#REF!</v>
      </c>
      <c r="H14" s="207" t="e">
        <f aca="true">INDIRECT($A14&amp;"!$ＣＤ$25")</f>
        <v>#REF!</v>
      </c>
      <c r="I14" s="207" t="e">
        <f aca="true">INDIRECT($A14&amp;"!$ＢＺ$26")</f>
        <v>#REF!</v>
      </c>
      <c r="J14" s="207" t="e">
        <f aca="true">INDIRECT($A14&amp;"!$ＣＤ$26")</f>
        <v>#REF!</v>
      </c>
      <c r="K14" s="564" t="e">
        <f aca="true">INDIRECT($A14&amp;"!$ＢＺ$28")</f>
        <v>#REF!</v>
      </c>
      <c r="L14" s="564" t="e">
        <f aca="true">INDIRECT($A14&amp;"!$ＣＤ$28")</f>
        <v>#REF!</v>
      </c>
      <c r="M14" s="564" t="e">
        <f aca="true">INDIRECT($A14&amp;"!$ＢＺ$29")</f>
        <v>#REF!</v>
      </c>
      <c r="N14" s="564" t="e">
        <f aca="true">INDIRECT($A14&amp;"!$ＣＤ$29")</f>
        <v>#REF!</v>
      </c>
      <c r="O14" s="564" t="e">
        <f aca="true">INDIRECT($A14&amp;"!$ＢＺ$30")</f>
        <v>#REF!</v>
      </c>
      <c r="P14" s="564" t="e">
        <f aca="true">INDIRECT($A14&amp;"!$ＣＤ$30")</f>
        <v>#REF!</v>
      </c>
      <c r="Q14" s="564" t="e">
        <f aca="true">INDIRECT($A14&amp;"!$ＢＺ$31")</f>
        <v>#REF!</v>
      </c>
      <c r="R14" s="564" t="e">
        <f aca="true">INDIRECT($A14&amp;"!$ＣＤ$31")</f>
        <v>#REF!</v>
      </c>
      <c r="S14" s="580" t="n">
        <f aca="true">INDIRECT($A14&amp;"!$CE$73")</f>
        <v>0</v>
      </c>
      <c r="T14" s="581" t="n">
        <f aca="true">INDIRECT($A14&amp;"!$CE$75")</f>
        <v>1</v>
      </c>
      <c r="U14" s="580" t="n">
        <f aca="true">INDIRECT($A14&amp;"!$AK$66")</f>
        <v>32</v>
      </c>
      <c r="V14" s="582" t="n">
        <f aca="true">INDIRECT($A14&amp;"!$AK$69")</f>
        <v>196</v>
      </c>
      <c r="W14" s="207" t="n">
        <f aca="true">INDIRECT($A14&amp;"!$L$30")</f>
        <v>181</v>
      </c>
    </row>
    <row r="15" customFormat="false" ht="14.9" hidden="false" customHeight="false" outlineLevel="0" collapsed="false">
      <c r="A15" s="546" t="s">
        <v>1359</v>
      </c>
      <c r="B15" s="207" t="n">
        <v>9</v>
      </c>
      <c r="C15" s="207" t="e">
        <f aca="true">INDIRECT($A15&amp;"!$ＢＺ$23")</f>
        <v>#REF!</v>
      </c>
      <c r="D15" s="207" t="e">
        <f aca="true">INDIRECT($A15&amp;"!$ＣＤ$23")</f>
        <v>#REF!</v>
      </c>
      <c r="E15" s="207" t="e">
        <f aca="true">INDIRECT($A15&amp;"!$ＢＺ$24")</f>
        <v>#REF!</v>
      </c>
      <c r="F15" s="207" t="e">
        <f aca="true">INDIRECT($A15&amp;"!$ＣＤ$24")</f>
        <v>#REF!</v>
      </c>
      <c r="G15" s="207" t="e">
        <f aca="true">INDIRECT($A15&amp;"!$ＢＺ$25")</f>
        <v>#REF!</v>
      </c>
      <c r="H15" s="207" t="e">
        <f aca="true">INDIRECT($A15&amp;"!$ＣＤ$25")</f>
        <v>#REF!</v>
      </c>
      <c r="I15" s="207" t="e">
        <f aca="true">INDIRECT($A15&amp;"!$ＢＺ$26")</f>
        <v>#REF!</v>
      </c>
      <c r="J15" s="207" t="e">
        <f aca="true">INDIRECT($A15&amp;"!$ＣＤ$26")</f>
        <v>#REF!</v>
      </c>
      <c r="K15" s="564" t="e">
        <f aca="true">INDIRECT($A15&amp;"!$ＢＺ$28")</f>
        <v>#REF!</v>
      </c>
      <c r="L15" s="564" t="e">
        <f aca="true">INDIRECT($A15&amp;"!$ＣＤ$28")</f>
        <v>#REF!</v>
      </c>
      <c r="M15" s="564" t="e">
        <f aca="true">INDIRECT($A15&amp;"!$ＢＺ$29")</f>
        <v>#REF!</v>
      </c>
      <c r="N15" s="564" t="e">
        <f aca="true">INDIRECT($A15&amp;"!$ＣＤ$29")</f>
        <v>#REF!</v>
      </c>
      <c r="O15" s="564" t="e">
        <f aca="true">INDIRECT($A15&amp;"!$ＢＺ$30")</f>
        <v>#REF!</v>
      </c>
      <c r="P15" s="564" t="e">
        <f aca="true">INDIRECT($A15&amp;"!$ＣＤ$30")</f>
        <v>#REF!</v>
      </c>
      <c r="Q15" s="564" t="e">
        <f aca="true">INDIRECT($A15&amp;"!$ＢＺ$31")</f>
        <v>#REF!</v>
      </c>
      <c r="R15" s="564" t="e">
        <f aca="true">INDIRECT($A15&amp;"!$ＣＤ$31")</f>
        <v>#REF!</v>
      </c>
      <c r="S15" s="580" t="n">
        <f aca="true">INDIRECT($A15&amp;"!$CE$73")</f>
        <v>0</v>
      </c>
      <c r="T15" s="581" t="n">
        <f aca="true">INDIRECT($A15&amp;"!$CE$75")</f>
        <v>4</v>
      </c>
      <c r="U15" s="580" t="n">
        <f aca="true">INDIRECT($A15&amp;"!$AK$66")</f>
        <v>20</v>
      </c>
      <c r="V15" s="582" t="n">
        <f aca="true">INDIRECT($A15&amp;"!$AK$69")</f>
        <v>172</v>
      </c>
      <c r="W15" s="207" t="n">
        <f aca="true">INDIRECT($A15&amp;"!$L$30")</f>
        <v>157</v>
      </c>
    </row>
    <row r="16" customFormat="false" ht="14.9" hidden="false" customHeight="false" outlineLevel="0" collapsed="false">
      <c r="A16" s="546" t="s">
        <v>1360</v>
      </c>
      <c r="B16" s="207" t="n">
        <v>10</v>
      </c>
      <c r="C16" s="207" t="e">
        <f aca="true">INDIRECT($A16&amp;"!$ＢＺ$23")</f>
        <v>#REF!</v>
      </c>
      <c r="D16" s="207" t="e">
        <f aca="true">INDIRECT($A16&amp;"!$ＣＤ$23")</f>
        <v>#REF!</v>
      </c>
      <c r="E16" s="207" t="e">
        <f aca="true">INDIRECT($A16&amp;"!$ＢＺ$24")</f>
        <v>#REF!</v>
      </c>
      <c r="F16" s="207" t="e">
        <f aca="true">INDIRECT($A16&amp;"!$ＣＤ$24")</f>
        <v>#REF!</v>
      </c>
      <c r="G16" s="207" t="e">
        <f aca="true">INDIRECT($A16&amp;"!$ＢＺ$25")</f>
        <v>#REF!</v>
      </c>
      <c r="H16" s="207" t="e">
        <f aca="true">INDIRECT($A16&amp;"!$ＣＤ$25")</f>
        <v>#REF!</v>
      </c>
      <c r="I16" s="207" t="e">
        <f aca="true">INDIRECT($A16&amp;"!$ＢＺ$26")</f>
        <v>#REF!</v>
      </c>
      <c r="J16" s="207" t="e">
        <f aca="true">INDIRECT($A16&amp;"!$ＣＤ$26")</f>
        <v>#REF!</v>
      </c>
      <c r="K16" s="564" t="e">
        <f aca="true">INDIRECT($A16&amp;"!$ＢＺ$28")</f>
        <v>#REF!</v>
      </c>
      <c r="L16" s="564" t="e">
        <f aca="true">INDIRECT($A16&amp;"!$ＣＤ$28")</f>
        <v>#REF!</v>
      </c>
      <c r="M16" s="564" t="e">
        <f aca="true">INDIRECT($A16&amp;"!$ＢＺ$29")</f>
        <v>#REF!</v>
      </c>
      <c r="N16" s="564" t="e">
        <f aca="true">INDIRECT($A16&amp;"!$ＣＤ$29")</f>
        <v>#REF!</v>
      </c>
      <c r="O16" s="564" t="e">
        <f aca="true">INDIRECT($A16&amp;"!$ＢＺ$30")</f>
        <v>#REF!</v>
      </c>
      <c r="P16" s="564" t="e">
        <f aca="true">INDIRECT($A16&amp;"!$ＣＤ$30")</f>
        <v>#REF!</v>
      </c>
      <c r="Q16" s="564" t="e">
        <f aca="true">INDIRECT($A16&amp;"!$ＢＺ$31")</f>
        <v>#REF!</v>
      </c>
      <c r="R16" s="564" t="e">
        <f aca="true">INDIRECT($A16&amp;"!$ＣＤ$31")</f>
        <v>#REF!</v>
      </c>
      <c r="S16" s="580" t="n">
        <f aca="true">INDIRECT($A16&amp;"!$CE$73")</f>
        <v>0</v>
      </c>
      <c r="T16" s="581" t="n">
        <f aca="true">INDIRECT($A16&amp;"!$CE$75")</f>
        <v>0</v>
      </c>
      <c r="U16" s="580" t="n">
        <f aca="true">INDIRECT($A16&amp;"!$AK$66")</f>
        <v>9</v>
      </c>
      <c r="V16" s="582" t="n">
        <f aca="true">INDIRECT($A16&amp;"!$AK$69")</f>
        <v>147</v>
      </c>
      <c r="W16" s="207" t="n">
        <f aca="true">INDIRECT($A16&amp;"!$L$30")</f>
        <v>199</v>
      </c>
    </row>
    <row r="17" customFormat="false" ht="14.9" hidden="false" customHeight="false" outlineLevel="0" collapsed="false">
      <c r="A17" s="546" t="s">
        <v>1361</v>
      </c>
      <c r="B17" s="207" t="n">
        <v>11</v>
      </c>
      <c r="C17" s="207" t="e">
        <f aca="true">INDIRECT($A17&amp;"!$ＢＺ$23")</f>
        <v>#REF!</v>
      </c>
      <c r="D17" s="207" t="e">
        <f aca="true">INDIRECT($A17&amp;"!$ＣＤ$23")</f>
        <v>#REF!</v>
      </c>
      <c r="E17" s="207" t="e">
        <f aca="true">INDIRECT($A17&amp;"!$ＢＺ$24")</f>
        <v>#REF!</v>
      </c>
      <c r="F17" s="207" t="e">
        <f aca="true">INDIRECT($A17&amp;"!$ＣＤ$24")</f>
        <v>#REF!</v>
      </c>
      <c r="G17" s="207" t="e">
        <f aca="true">INDIRECT($A17&amp;"!$ＢＺ$25")</f>
        <v>#REF!</v>
      </c>
      <c r="H17" s="207" t="e">
        <f aca="true">INDIRECT($A17&amp;"!$ＣＤ$25")</f>
        <v>#REF!</v>
      </c>
      <c r="I17" s="207" t="e">
        <f aca="true">INDIRECT($A17&amp;"!$ＢＺ$26")</f>
        <v>#REF!</v>
      </c>
      <c r="J17" s="207" t="e">
        <f aca="true">INDIRECT($A17&amp;"!$ＣＤ$26")</f>
        <v>#REF!</v>
      </c>
      <c r="K17" s="564" t="e">
        <f aca="true">INDIRECT($A17&amp;"!$ＢＺ$28")</f>
        <v>#REF!</v>
      </c>
      <c r="L17" s="564" t="e">
        <f aca="true">INDIRECT($A17&amp;"!$ＣＤ$28")</f>
        <v>#REF!</v>
      </c>
      <c r="M17" s="564" t="e">
        <f aca="true">INDIRECT($A17&amp;"!$ＢＺ$29")</f>
        <v>#REF!</v>
      </c>
      <c r="N17" s="564" t="e">
        <f aca="true">INDIRECT($A17&amp;"!$ＣＤ$29")</f>
        <v>#REF!</v>
      </c>
      <c r="O17" s="564" t="e">
        <f aca="true">INDIRECT($A17&amp;"!$ＢＺ$30")</f>
        <v>#REF!</v>
      </c>
      <c r="P17" s="564" t="e">
        <f aca="true">INDIRECT($A17&amp;"!$ＣＤ$30")</f>
        <v>#REF!</v>
      </c>
      <c r="Q17" s="564" t="e">
        <f aca="true">INDIRECT($A17&amp;"!$ＢＺ$31")</f>
        <v>#REF!</v>
      </c>
      <c r="R17" s="564" t="e">
        <f aca="true">INDIRECT($A17&amp;"!$ＣＤ$31")</f>
        <v>#REF!</v>
      </c>
      <c r="S17" s="580" t="n">
        <f aca="true">INDIRECT($A17&amp;"!$CE$73")</f>
        <v>0</v>
      </c>
      <c r="T17" s="581" t="n">
        <f aca="true">INDIRECT($A17&amp;"!$CE$75")</f>
        <v>0</v>
      </c>
      <c r="U17" s="580" t="n">
        <f aca="true">INDIRECT($A17&amp;"!$AK$66")</f>
        <v>0</v>
      </c>
      <c r="V17" s="582" t="n">
        <f aca="true">INDIRECT($A17&amp;"!$AK$69")</f>
        <v>174</v>
      </c>
      <c r="W17" s="207" t="n">
        <f aca="true">INDIRECT($A17&amp;"!$L$30")</f>
        <v>253</v>
      </c>
      <c r="BH17" s="207" t="n">
        <v>0</v>
      </c>
    </row>
    <row r="18" customFormat="false" ht="14.9" hidden="false" customHeight="false" outlineLevel="0" collapsed="false">
      <c r="A18" s="546" t="s">
        <v>1362</v>
      </c>
      <c r="B18" s="207" t="n">
        <v>12</v>
      </c>
      <c r="C18" s="207" t="e">
        <f aca="true">INDIRECT($A18&amp;"!$ＢＺ$23")</f>
        <v>#REF!</v>
      </c>
      <c r="D18" s="207" t="e">
        <f aca="true">INDIRECT($A18&amp;"!$ＣＤ$23")</f>
        <v>#REF!</v>
      </c>
      <c r="E18" s="207" t="e">
        <f aca="true">INDIRECT($A18&amp;"!$ＢＺ$24")</f>
        <v>#REF!</v>
      </c>
      <c r="F18" s="207" t="e">
        <f aca="true">INDIRECT($A18&amp;"!$ＣＤ$24")</f>
        <v>#REF!</v>
      </c>
      <c r="G18" s="207" t="e">
        <f aca="true">INDIRECT($A18&amp;"!$ＢＺ$25")</f>
        <v>#REF!</v>
      </c>
      <c r="H18" s="207" t="e">
        <f aca="true">INDIRECT($A18&amp;"!$ＣＤ$25")</f>
        <v>#REF!</v>
      </c>
      <c r="I18" s="207" t="e">
        <f aca="true">INDIRECT($A18&amp;"!$ＢＺ$26")</f>
        <v>#REF!</v>
      </c>
      <c r="J18" s="207" t="e">
        <f aca="true">INDIRECT($A18&amp;"!$ＣＤ$26")</f>
        <v>#REF!</v>
      </c>
      <c r="K18" s="564" t="e">
        <f aca="true">INDIRECT($A18&amp;"!$ＢＺ$28")</f>
        <v>#REF!</v>
      </c>
      <c r="L18" s="564" t="e">
        <f aca="true">INDIRECT($A18&amp;"!$ＣＤ$28")</f>
        <v>#REF!</v>
      </c>
      <c r="M18" s="564" t="e">
        <f aca="true">INDIRECT($A18&amp;"!$ＢＺ$29")</f>
        <v>#REF!</v>
      </c>
      <c r="N18" s="564" t="e">
        <f aca="true">INDIRECT($A18&amp;"!$ＣＤ$29")</f>
        <v>#REF!</v>
      </c>
      <c r="O18" s="564" t="e">
        <f aca="true">INDIRECT($A18&amp;"!$ＢＺ$30")</f>
        <v>#REF!</v>
      </c>
      <c r="P18" s="564" t="e">
        <f aca="true">INDIRECT($A18&amp;"!$ＣＤ$30")</f>
        <v>#REF!</v>
      </c>
      <c r="Q18" s="564" t="e">
        <f aca="true">INDIRECT($A18&amp;"!$ＢＺ$31")</f>
        <v>#REF!</v>
      </c>
      <c r="R18" s="564" t="e">
        <f aca="true">INDIRECT($A18&amp;"!$ＣＤ$31")</f>
        <v>#REF!</v>
      </c>
      <c r="S18" s="580" t="n">
        <f aca="true">INDIRECT($A18&amp;"!$CE$73")</f>
        <v>40</v>
      </c>
      <c r="T18" s="581" t="n">
        <f aca="true">INDIRECT($A18&amp;"!$CE$75")</f>
        <v>58</v>
      </c>
      <c r="U18" s="580" t="n">
        <f aca="true">INDIRECT($A18&amp;"!$AK$66")</f>
        <v>70</v>
      </c>
      <c r="V18" s="582" t="n">
        <f aca="true">INDIRECT($A18&amp;"!$AK$69")</f>
        <v>195</v>
      </c>
      <c r="W18" s="207" t="n">
        <f aca="true">INDIRECT($A18&amp;"!$L$30")</f>
        <v>184</v>
      </c>
    </row>
    <row r="19" customFormat="false" ht="14.9" hidden="false" customHeight="false" outlineLevel="0" collapsed="false">
      <c r="A19" s="546" t="s">
        <v>1363</v>
      </c>
      <c r="B19" s="207" t="n">
        <v>13</v>
      </c>
      <c r="C19" s="207" t="e">
        <f aca="true">INDIRECT($A19&amp;"!$ＢＺ$23")</f>
        <v>#REF!</v>
      </c>
      <c r="D19" s="207" t="e">
        <f aca="true">INDIRECT($A19&amp;"!$ＣＤ$23")</f>
        <v>#REF!</v>
      </c>
      <c r="E19" s="207" t="e">
        <f aca="true">INDIRECT($A19&amp;"!$ＢＺ$24")</f>
        <v>#REF!</v>
      </c>
      <c r="F19" s="207" t="e">
        <f aca="true">INDIRECT($A19&amp;"!$ＣＤ$24")</f>
        <v>#REF!</v>
      </c>
      <c r="G19" s="207" t="e">
        <f aca="true">INDIRECT($A19&amp;"!$ＢＺ$25")</f>
        <v>#REF!</v>
      </c>
      <c r="H19" s="207" t="e">
        <f aca="true">INDIRECT($A19&amp;"!$ＣＤ$25")</f>
        <v>#REF!</v>
      </c>
      <c r="I19" s="207" t="e">
        <f aca="true">INDIRECT($A19&amp;"!$ＢＺ$26")</f>
        <v>#REF!</v>
      </c>
      <c r="J19" s="207" t="e">
        <f aca="true">INDIRECT($A19&amp;"!$ＣＤ$26")</f>
        <v>#REF!</v>
      </c>
      <c r="K19" s="564" t="e">
        <f aca="true">INDIRECT($A19&amp;"!$ＢＺ$28")</f>
        <v>#REF!</v>
      </c>
      <c r="L19" s="564" t="e">
        <f aca="true">INDIRECT($A19&amp;"!$ＣＤ$28")</f>
        <v>#REF!</v>
      </c>
      <c r="M19" s="564" t="e">
        <f aca="true">INDIRECT($A19&amp;"!$ＢＺ$29")</f>
        <v>#REF!</v>
      </c>
      <c r="N19" s="564" t="e">
        <f aca="true">INDIRECT($A19&amp;"!$ＣＤ$29")</f>
        <v>#REF!</v>
      </c>
      <c r="O19" s="564" t="e">
        <f aca="true">INDIRECT($A19&amp;"!$ＢＺ$30")</f>
        <v>#REF!</v>
      </c>
      <c r="P19" s="564" t="e">
        <f aca="true">INDIRECT($A19&amp;"!$ＣＤ$30")</f>
        <v>#REF!</v>
      </c>
      <c r="Q19" s="564" t="e">
        <f aca="true">INDIRECT($A19&amp;"!$ＢＺ$31")</f>
        <v>#REF!</v>
      </c>
      <c r="R19" s="564" t="e">
        <f aca="true">INDIRECT($A19&amp;"!$ＣＤ$31")</f>
        <v>#REF!</v>
      </c>
      <c r="S19" s="580" t="n">
        <f aca="true">INDIRECT($A19&amp;"!$CE$73")</f>
        <v>80</v>
      </c>
      <c r="T19" s="581" t="n">
        <f aca="true">INDIRECT($A19&amp;"!$CE$75")</f>
        <v>166</v>
      </c>
      <c r="U19" s="580" t="n">
        <f aca="true">INDIRECT($A19&amp;"!$AK$66")</f>
        <v>43</v>
      </c>
      <c r="V19" s="582" t="n">
        <f aca="true">INDIRECT($A19&amp;"!$AK$69")</f>
        <v>160</v>
      </c>
      <c r="W19" s="207" t="n">
        <f aca="true">INDIRECT($A19&amp;"!$L$30")</f>
        <v>246</v>
      </c>
    </row>
    <row r="20" customFormat="false" ht="14.9" hidden="false" customHeight="false" outlineLevel="0" collapsed="false">
      <c r="A20" s="546" t="s">
        <v>1364</v>
      </c>
      <c r="B20" s="207" t="n">
        <v>14</v>
      </c>
      <c r="C20" s="207" t="e">
        <f aca="true">INDIRECT($A20&amp;"!$ＢＺ$23")</f>
        <v>#REF!</v>
      </c>
      <c r="D20" s="207" t="e">
        <f aca="true">INDIRECT($A20&amp;"!$ＣＤ$23")</f>
        <v>#REF!</v>
      </c>
      <c r="E20" s="207" t="e">
        <f aca="true">INDIRECT($A20&amp;"!$ＢＺ$24")</f>
        <v>#REF!</v>
      </c>
      <c r="F20" s="207" t="e">
        <f aca="true">INDIRECT($A20&amp;"!$ＣＤ$24")</f>
        <v>#REF!</v>
      </c>
      <c r="G20" s="207" t="e">
        <f aca="true">INDIRECT($A20&amp;"!$ＢＺ$25")</f>
        <v>#REF!</v>
      </c>
      <c r="H20" s="207" t="e">
        <f aca="true">INDIRECT($A20&amp;"!$ＣＤ$25")</f>
        <v>#REF!</v>
      </c>
      <c r="I20" s="207" t="e">
        <f aca="true">INDIRECT($A20&amp;"!$ＢＺ$26")</f>
        <v>#REF!</v>
      </c>
      <c r="J20" s="207" t="e">
        <f aca="true">INDIRECT($A20&amp;"!$ＣＤ$26")</f>
        <v>#REF!</v>
      </c>
      <c r="K20" s="564" t="e">
        <f aca="true">INDIRECT($A20&amp;"!$ＢＺ$28")</f>
        <v>#REF!</v>
      </c>
      <c r="L20" s="564" t="e">
        <f aca="true">INDIRECT($A20&amp;"!$ＣＤ$28")</f>
        <v>#REF!</v>
      </c>
      <c r="M20" s="564" t="e">
        <f aca="true">INDIRECT($A20&amp;"!$ＢＺ$29")</f>
        <v>#REF!</v>
      </c>
      <c r="N20" s="564" t="e">
        <f aca="true">INDIRECT($A20&amp;"!$ＣＤ$29")</f>
        <v>#REF!</v>
      </c>
      <c r="O20" s="564" t="e">
        <f aca="true">INDIRECT($A20&amp;"!$ＢＺ$30")</f>
        <v>#REF!</v>
      </c>
      <c r="P20" s="564" t="e">
        <f aca="true">INDIRECT($A20&amp;"!$ＣＤ$30")</f>
        <v>#REF!</v>
      </c>
      <c r="Q20" s="564" t="e">
        <f aca="true">INDIRECT($A20&amp;"!$ＢＺ$31")</f>
        <v>#REF!</v>
      </c>
      <c r="R20" s="564" t="e">
        <f aca="true">INDIRECT($A20&amp;"!$ＣＤ$31")</f>
        <v>#REF!</v>
      </c>
      <c r="S20" s="580" t="n">
        <f aca="true">INDIRECT($A20&amp;"!$CE$73")</f>
        <v>37</v>
      </c>
      <c r="T20" s="581" t="n">
        <f aca="true">INDIRECT($A20&amp;"!$CE$75")</f>
        <v>104</v>
      </c>
      <c r="U20" s="580" t="n">
        <f aca="true">INDIRECT($A20&amp;"!$AK$66")</f>
        <v>32</v>
      </c>
      <c r="V20" s="582" t="n">
        <f aca="true">INDIRECT($A20&amp;"!$AK$69")</f>
        <v>184</v>
      </c>
      <c r="W20" s="207" t="n">
        <f aca="true">INDIRECT($A20&amp;"!$L$30")</f>
        <v>191</v>
      </c>
    </row>
    <row r="21" customFormat="false" ht="14.9" hidden="false" customHeight="false" outlineLevel="0" collapsed="false">
      <c r="A21" s="546" t="s">
        <v>1365</v>
      </c>
      <c r="B21" s="207" t="n">
        <v>15</v>
      </c>
      <c r="C21" s="207" t="e">
        <f aca="true">INDIRECT($A21&amp;"!$ＢＺ$23")</f>
        <v>#REF!</v>
      </c>
      <c r="D21" s="207" t="e">
        <f aca="true">INDIRECT($A21&amp;"!$ＣＤ$23")</f>
        <v>#REF!</v>
      </c>
      <c r="E21" s="207" t="e">
        <f aca="true">INDIRECT($A21&amp;"!$ＢＺ$24")</f>
        <v>#REF!</v>
      </c>
      <c r="F21" s="207" t="e">
        <f aca="true">INDIRECT($A21&amp;"!$ＣＤ$24")</f>
        <v>#REF!</v>
      </c>
      <c r="G21" s="207" t="e">
        <f aca="true">INDIRECT($A21&amp;"!$ＢＺ$25")</f>
        <v>#REF!</v>
      </c>
      <c r="H21" s="207" t="e">
        <f aca="true">INDIRECT($A21&amp;"!$ＣＤ$25")</f>
        <v>#REF!</v>
      </c>
      <c r="I21" s="207" t="e">
        <f aca="true">INDIRECT($A21&amp;"!$ＢＺ$26")</f>
        <v>#REF!</v>
      </c>
      <c r="J21" s="207" t="e">
        <f aca="true">INDIRECT($A21&amp;"!$ＣＤ$26")</f>
        <v>#REF!</v>
      </c>
      <c r="K21" s="564" t="e">
        <f aca="true">INDIRECT($A21&amp;"!$ＢＺ$28")</f>
        <v>#REF!</v>
      </c>
      <c r="L21" s="564" t="e">
        <f aca="true">INDIRECT($A21&amp;"!$ＣＤ$28")</f>
        <v>#REF!</v>
      </c>
      <c r="M21" s="564" t="e">
        <f aca="true">INDIRECT($A21&amp;"!$ＢＺ$29")</f>
        <v>#REF!</v>
      </c>
      <c r="N21" s="564" t="e">
        <f aca="true">INDIRECT($A21&amp;"!$ＣＤ$29")</f>
        <v>#REF!</v>
      </c>
      <c r="O21" s="564" t="e">
        <f aca="true">INDIRECT($A21&amp;"!$ＢＺ$30")</f>
        <v>#REF!</v>
      </c>
      <c r="P21" s="564" t="e">
        <f aca="true">INDIRECT($A21&amp;"!$ＣＤ$30")</f>
        <v>#REF!</v>
      </c>
      <c r="Q21" s="564" t="e">
        <f aca="true">INDIRECT($A21&amp;"!$ＢＺ$31")</f>
        <v>#REF!</v>
      </c>
      <c r="R21" s="564" t="e">
        <f aca="true">INDIRECT($A21&amp;"!$ＣＤ$31")</f>
        <v>#REF!</v>
      </c>
      <c r="S21" s="580" t="n">
        <f aca="true">INDIRECT($A21&amp;"!$CE$73")</f>
        <v>37</v>
      </c>
      <c r="T21" s="581" t="n">
        <f aca="true">INDIRECT($A21&amp;"!$CE$75")</f>
        <v>116</v>
      </c>
      <c r="U21" s="580" t="n">
        <f aca="true">INDIRECT($A21&amp;"!$AK$66")</f>
        <v>16</v>
      </c>
      <c r="V21" s="582" t="n">
        <f aca="true">INDIRECT($A21&amp;"!$AK$69")</f>
        <v>192</v>
      </c>
      <c r="W21" s="207" t="n">
        <f aca="true">INDIRECT($A21&amp;"!$L$30")</f>
        <v>258</v>
      </c>
    </row>
    <row r="22" customFormat="false" ht="14.9" hidden="false" customHeight="false" outlineLevel="0" collapsed="false">
      <c r="A22" s="546" t="s">
        <v>1366</v>
      </c>
      <c r="B22" s="207" t="n">
        <v>16</v>
      </c>
      <c r="C22" s="207" t="e">
        <f aca="true">INDIRECT($A22&amp;"!$ＢＺ$23")</f>
        <v>#REF!</v>
      </c>
      <c r="D22" s="207" t="e">
        <f aca="true">INDIRECT($A22&amp;"!$ＣＤ$23")</f>
        <v>#REF!</v>
      </c>
      <c r="E22" s="207" t="e">
        <f aca="true">INDIRECT($A22&amp;"!$ＢＺ$24")</f>
        <v>#REF!</v>
      </c>
      <c r="F22" s="207" t="e">
        <f aca="true">INDIRECT($A22&amp;"!$ＣＤ$24")</f>
        <v>#REF!</v>
      </c>
      <c r="G22" s="207" t="e">
        <f aca="true">INDIRECT($A22&amp;"!$ＢＺ$25")</f>
        <v>#REF!</v>
      </c>
      <c r="H22" s="207" t="e">
        <f aca="true">INDIRECT($A22&amp;"!$ＣＤ$25")</f>
        <v>#REF!</v>
      </c>
      <c r="I22" s="207" t="e">
        <f aca="true">INDIRECT($A22&amp;"!$ＢＺ$26")</f>
        <v>#REF!</v>
      </c>
      <c r="J22" s="207" t="e">
        <f aca="true">INDIRECT($A22&amp;"!$ＣＤ$26")</f>
        <v>#REF!</v>
      </c>
      <c r="K22" s="564" t="e">
        <f aca="true">INDIRECT($A22&amp;"!$ＢＺ$28")</f>
        <v>#REF!</v>
      </c>
      <c r="L22" s="564" t="e">
        <f aca="true">INDIRECT($A22&amp;"!$ＣＤ$28")</f>
        <v>#REF!</v>
      </c>
      <c r="M22" s="564" t="e">
        <f aca="true">INDIRECT($A22&amp;"!$ＢＺ$29")</f>
        <v>#REF!</v>
      </c>
      <c r="N22" s="564" t="e">
        <f aca="true">INDIRECT($A22&amp;"!$ＣＤ$29")</f>
        <v>#REF!</v>
      </c>
      <c r="O22" s="564" t="e">
        <f aca="true">INDIRECT($A22&amp;"!$ＢＺ$30")</f>
        <v>#REF!</v>
      </c>
      <c r="P22" s="564" t="e">
        <f aca="true">INDIRECT($A22&amp;"!$ＣＤ$30")</f>
        <v>#REF!</v>
      </c>
      <c r="Q22" s="564" t="e">
        <f aca="true">INDIRECT($A22&amp;"!$ＢＺ$31")</f>
        <v>#REF!</v>
      </c>
      <c r="R22" s="564" t="e">
        <f aca="true">INDIRECT($A22&amp;"!$ＣＤ$31")</f>
        <v>#REF!</v>
      </c>
      <c r="S22" s="580" t="n">
        <f aca="true">INDIRECT($A22&amp;"!$CE$73")</f>
        <v>13</v>
      </c>
      <c r="T22" s="581" t="n">
        <f aca="true">INDIRECT($A22&amp;"!$CE$75")</f>
        <v>62</v>
      </c>
      <c r="U22" s="580" t="n">
        <f aca="true">INDIRECT($A22&amp;"!$AK$66")</f>
        <v>0</v>
      </c>
      <c r="V22" s="582" t="n">
        <f aca="true">INDIRECT($A22&amp;"!$AK$69")</f>
        <v>185</v>
      </c>
      <c r="W22" s="207" t="n">
        <f aca="true">INDIRECT($A22&amp;"!$L$30")</f>
        <v>214</v>
      </c>
      <c r="BB22" s="207" t="n">
        <v>0</v>
      </c>
      <c r="CM22" s="573" t="n">
        <v>0</v>
      </c>
      <c r="CP22" s="573" t="n">
        <v>1</v>
      </c>
    </row>
    <row r="23" customFormat="false" ht="14.9" hidden="false" customHeight="false" outlineLevel="0" collapsed="false">
      <c r="A23" s="546" t="s">
        <v>1367</v>
      </c>
      <c r="B23" s="207" t="n">
        <v>17</v>
      </c>
      <c r="C23" s="207" t="e">
        <f aca="true">INDIRECT($A23&amp;"!$ＢＺ$23")</f>
        <v>#REF!</v>
      </c>
      <c r="D23" s="207" t="e">
        <f aca="true">INDIRECT($A23&amp;"!$ＣＤ$23")</f>
        <v>#REF!</v>
      </c>
      <c r="E23" s="207" t="e">
        <f aca="true">INDIRECT($A23&amp;"!$ＢＺ$24")</f>
        <v>#REF!</v>
      </c>
      <c r="F23" s="207" t="e">
        <f aca="true">INDIRECT($A23&amp;"!$ＣＤ$24")</f>
        <v>#REF!</v>
      </c>
      <c r="G23" s="207" t="e">
        <f aca="true">INDIRECT($A23&amp;"!$ＢＺ$25")</f>
        <v>#REF!</v>
      </c>
      <c r="H23" s="207" t="e">
        <f aca="true">INDIRECT($A23&amp;"!$ＣＤ$25")</f>
        <v>#REF!</v>
      </c>
      <c r="I23" s="207" t="e">
        <f aca="true">INDIRECT($A23&amp;"!$ＢＺ$26")</f>
        <v>#REF!</v>
      </c>
      <c r="J23" s="207" t="e">
        <f aca="true">INDIRECT($A23&amp;"!$ＣＤ$26")</f>
        <v>#REF!</v>
      </c>
      <c r="K23" s="564" t="e">
        <f aca="true">INDIRECT($A23&amp;"!$ＢＺ$28")</f>
        <v>#REF!</v>
      </c>
      <c r="L23" s="564" t="e">
        <f aca="true">INDIRECT($A23&amp;"!$ＣＤ$28")</f>
        <v>#REF!</v>
      </c>
      <c r="M23" s="564" t="e">
        <f aca="true">INDIRECT($A23&amp;"!$ＢＺ$29")</f>
        <v>#REF!</v>
      </c>
      <c r="N23" s="564" t="e">
        <f aca="true">INDIRECT($A23&amp;"!$ＣＤ$29")</f>
        <v>#REF!</v>
      </c>
      <c r="O23" s="564" t="e">
        <f aca="true">INDIRECT($A23&amp;"!$ＢＺ$30")</f>
        <v>#REF!</v>
      </c>
      <c r="P23" s="564" t="e">
        <f aca="true">INDIRECT($A23&amp;"!$ＣＤ$30")</f>
        <v>#REF!</v>
      </c>
      <c r="Q23" s="564" t="e">
        <f aca="true">INDIRECT($A23&amp;"!$ＢＺ$31")</f>
        <v>#REF!</v>
      </c>
      <c r="R23" s="564" t="e">
        <f aca="true">INDIRECT($A23&amp;"!$ＣＤ$31")</f>
        <v>#REF!</v>
      </c>
      <c r="S23" s="580" t="n">
        <f aca="true">INDIRECT($A23&amp;"!$CE$73")</f>
        <v>23</v>
      </c>
      <c r="T23" s="581" t="n">
        <f aca="true">INDIRECT($A23&amp;"!$CE$75")</f>
        <v>126</v>
      </c>
      <c r="U23" s="580" t="n">
        <f aca="true">INDIRECT($A23&amp;"!$AK$66")</f>
        <v>48</v>
      </c>
      <c r="V23" s="582" t="n">
        <f aca="true">INDIRECT($A23&amp;"!$AK$69")</f>
        <v>152</v>
      </c>
      <c r="W23" s="207" t="n">
        <f aca="true">INDIRECT($A23&amp;"!$L$30")</f>
        <v>89</v>
      </c>
    </row>
    <row r="24" customFormat="false" ht="14.9" hidden="false" customHeight="false" outlineLevel="0" collapsed="false">
      <c r="A24" s="546" t="s">
        <v>1368</v>
      </c>
      <c r="B24" s="207" t="n">
        <v>18</v>
      </c>
      <c r="C24" s="207" t="e">
        <f aca="true">INDIRECT($A24&amp;"!$ＢＺ$23")</f>
        <v>#REF!</v>
      </c>
      <c r="D24" s="207" t="e">
        <f aca="true">INDIRECT($A24&amp;"!$ＣＤ$23")</f>
        <v>#REF!</v>
      </c>
      <c r="E24" s="207" t="e">
        <f aca="true">INDIRECT($A24&amp;"!$ＢＺ$24")</f>
        <v>#REF!</v>
      </c>
      <c r="F24" s="207" t="e">
        <f aca="true">INDIRECT($A24&amp;"!$ＣＤ$24")</f>
        <v>#REF!</v>
      </c>
      <c r="G24" s="207" t="e">
        <f aca="true">INDIRECT($A24&amp;"!$ＢＺ$25")</f>
        <v>#REF!</v>
      </c>
      <c r="H24" s="207" t="e">
        <f aca="true">INDIRECT($A24&amp;"!$ＣＤ$25")</f>
        <v>#REF!</v>
      </c>
      <c r="I24" s="207" t="e">
        <f aca="true">INDIRECT($A24&amp;"!$ＢＺ$26")</f>
        <v>#REF!</v>
      </c>
      <c r="J24" s="207" t="e">
        <f aca="true">INDIRECT($A24&amp;"!$ＣＤ$26")</f>
        <v>#REF!</v>
      </c>
      <c r="K24" s="564" t="e">
        <f aca="true">INDIRECT($A24&amp;"!$ＢＺ$28")</f>
        <v>#REF!</v>
      </c>
      <c r="L24" s="564" t="e">
        <f aca="true">INDIRECT($A24&amp;"!$ＣＤ$28")</f>
        <v>#REF!</v>
      </c>
      <c r="M24" s="564" t="e">
        <f aca="true">INDIRECT($A24&amp;"!$ＢＺ$29")</f>
        <v>#REF!</v>
      </c>
      <c r="N24" s="564" t="e">
        <f aca="true">INDIRECT($A24&amp;"!$ＣＤ$29")</f>
        <v>#REF!</v>
      </c>
      <c r="O24" s="564" t="e">
        <f aca="true">INDIRECT($A24&amp;"!$ＢＺ$30")</f>
        <v>#REF!</v>
      </c>
      <c r="P24" s="564" t="e">
        <f aca="true">INDIRECT($A24&amp;"!$ＣＤ$30")</f>
        <v>#REF!</v>
      </c>
      <c r="Q24" s="564" t="e">
        <f aca="true">INDIRECT($A24&amp;"!$ＢＺ$31")</f>
        <v>#REF!</v>
      </c>
      <c r="R24" s="564" t="e">
        <f aca="true">INDIRECT($A24&amp;"!$ＣＤ$31")</f>
        <v>#REF!</v>
      </c>
      <c r="S24" s="580" t="n">
        <f aca="true">INDIRECT($A24&amp;"!$CE$73")</f>
        <v>17</v>
      </c>
      <c r="T24" s="581" t="n">
        <f aca="true">INDIRECT($A24&amp;"!$CE$75")</f>
        <v>117</v>
      </c>
      <c r="U24" s="580" t="n">
        <f aca="true">INDIRECT($A24&amp;"!$AK$66")</f>
        <v>11</v>
      </c>
      <c r="V24" s="582" t="n">
        <f aca="true">INDIRECT($A24&amp;"!$AK$69")</f>
        <v>103</v>
      </c>
      <c r="W24" s="207" t="n">
        <f aca="true">INDIRECT($A24&amp;"!$L$30")</f>
        <v>7</v>
      </c>
    </row>
    <row r="25" customFormat="false" ht="14.9" hidden="false" customHeight="false" outlineLevel="0" collapsed="false">
      <c r="A25" s="546" t="s">
        <v>1369</v>
      </c>
      <c r="B25" s="207" t="n">
        <v>19</v>
      </c>
      <c r="C25" s="207" t="e">
        <f aca="true">INDIRECT($A25&amp;"!$ＢＺ$23")</f>
        <v>#REF!</v>
      </c>
      <c r="D25" s="207" t="e">
        <f aca="true">INDIRECT($A25&amp;"!$ＣＤ$23")</f>
        <v>#REF!</v>
      </c>
      <c r="E25" s="207" t="e">
        <f aca="true">INDIRECT($A25&amp;"!$ＢＺ$24")</f>
        <v>#REF!</v>
      </c>
      <c r="F25" s="207" t="e">
        <f aca="true">INDIRECT($A25&amp;"!$ＣＤ$24")</f>
        <v>#REF!</v>
      </c>
      <c r="G25" s="207" t="e">
        <f aca="true">INDIRECT($A25&amp;"!$ＢＺ$25")</f>
        <v>#REF!</v>
      </c>
      <c r="H25" s="207" t="e">
        <f aca="true">INDIRECT($A25&amp;"!$ＣＤ$25")</f>
        <v>#REF!</v>
      </c>
      <c r="I25" s="207" t="e">
        <f aca="true">INDIRECT($A25&amp;"!$ＢＺ$26")</f>
        <v>#REF!</v>
      </c>
      <c r="J25" s="207" t="e">
        <f aca="true">INDIRECT($A25&amp;"!$ＣＤ$26")</f>
        <v>#REF!</v>
      </c>
      <c r="K25" s="564" t="e">
        <f aca="true">INDIRECT($A25&amp;"!$ＢＺ$28")</f>
        <v>#REF!</v>
      </c>
      <c r="L25" s="564" t="e">
        <f aca="true">INDIRECT($A25&amp;"!$ＣＤ$28")</f>
        <v>#REF!</v>
      </c>
      <c r="M25" s="564" t="e">
        <f aca="true">INDIRECT($A25&amp;"!$ＢＺ$29")</f>
        <v>#REF!</v>
      </c>
      <c r="N25" s="564" t="e">
        <f aca="true">INDIRECT($A25&amp;"!$ＣＤ$29")</f>
        <v>#REF!</v>
      </c>
      <c r="O25" s="564" t="e">
        <f aca="true">INDIRECT($A25&amp;"!$ＢＺ$30")</f>
        <v>#REF!</v>
      </c>
      <c r="P25" s="564" t="e">
        <f aca="true">INDIRECT($A25&amp;"!$ＣＤ$30")</f>
        <v>#REF!</v>
      </c>
      <c r="Q25" s="564" t="e">
        <f aca="true">INDIRECT($A25&amp;"!$ＢＺ$31")</f>
        <v>#REF!</v>
      </c>
      <c r="R25" s="564" t="e">
        <f aca="true">INDIRECT($A25&amp;"!$ＣＤ$31")</f>
        <v>#REF!</v>
      </c>
      <c r="S25" s="580" t="n">
        <f aca="true">INDIRECT($A25&amp;"!$CE$73")</f>
        <v>14</v>
      </c>
      <c r="T25" s="581" t="n">
        <f aca="true">INDIRECT($A25&amp;"!$CE$75")</f>
        <v>90</v>
      </c>
      <c r="U25" s="580" t="n">
        <f aca="true">INDIRECT($A25&amp;"!$AK$66")</f>
        <v>19</v>
      </c>
      <c r="V25" s="582" t="n">
        <f aca="true">INDIRECT($A25&amp;"!$AK$69")</f>
        <v>103</v>
      </c>
      <c r="W25" s="207" t="n">
        <f aca="true">INDIRECT($A25&amp;"!$L$30")</f>
        <v>20</v>
      </c>
    </row>
    <row r="26" customFormat="false" ht="14.9" hidden="false" customHeight="false" outlineLevel="0" collapsed="false">
      <c r="A26" s="546" t="s">
        <v>1370</v>
      </c>
      <c r="B26" s="207" t="n">
        <v>20</v>
      </c>
      <c r="C26" s="207" t="e">
        <f aca="true">INDIRECT($A26&amp;"!$ＢＺ$23")</f>
        <v>#REF!</v>
      </c>
      <c r="D26" s="207" t="e">
        <f aca="true">INDIRECT($A26&amp;"!$ＣＤ$23")</f>
        <v>#REF!</v>
      </c>
      <c r="E26" s="207" t="e">
        <f aca="true">INDIRECT($A26&amp;"!$ＢＺ$24")</f>
        <v>#REF!</v>
      </c>
      <c r="F26" s="207" t="e">
        <f aca="true">INDIRECT($A26&amp;"!$ＣＤ$24")</f>
        <v>#REF!</v>
      </c>
      <c r="G26" s="207" t="e">
        <f aca="true">INDIRECT($A26&amp;"!$ＢＺ$25")</f>
        <v>#REF!</v>
      </c>
      <c r="H26" s="207" t="e">
        <f aca="true">INDIRECT($A26&amp;"!$ＣＤ$25")</f>
        <v>#REF!</v>
      </c>
      <c r="I26" s="207" t="e">
        <f aca="true">INDIRECT($A26&amp;"!$ＢＺ$26")</f>
        <v>#REF!</v>
      </c>
      <c r="J26" s="207" t="e">
        <f aca="true">INDIRECT($A26&amp;"!$ＣＤ$26")</f>
        <v>#REF!</v>
      </c>
      <c r="K26" s="564" t="e">
        <f aca="true">INDIRECT($A26&amp;"!$ＢＺ$28")</f>
        <v>#REF!</v>
      </c>
      <c r="L26" s="564" t="e">
        <f aca="true">INDIRECT($A26&amp;"!$ＣＤ$28")</f>
        <v>#REF!</v>
      </c>
      <c r="M26" s="564" t="e">
        <f aca="true">INDIRECT($A26&amp;"!$ＢＺ$29")</f>
        <v>#REF!</v>
      </c>
      <c r="N26" s="564" t="e">
        <f aca="true">INDIRECT($A26&amp;"!$ＣＤ$29")</f>
        <v>#REF!</v>
      </c>
      <c r="O26" s="564" t="e">
        <f aca="true">INDIRECT($A26&amp;"!$ＢＺ$30")</f>
        <v>#REF!</v>
      </c>
      <c r="P26" s="564" t="e">
        <f aca="true">INDIRECT($A26&amp;"!$ＣＤ$30")</f>
        <v>#REF!</v>
      </c>
      <c r="Q26" s="564" t="e">
        <f aca="true">INDIRECT($A26&amp;"!$ＢＺ$31")</f>
        <v>#REF!</v>
      </c>
      <c r="R26" s="564" t="e">
        <f aca="true">INDIRECT($A26&amp;"!$ＣＤ$31")</f>
        <v>#REF!</v>
      </c>
      <c r="S26" s="580" t="n">
        <f aca="true">INDIRECT($A26&amp;"!$CE$73")</f>
        <v>14</v>
      </c>
      <c r="T26" s="581" t="n">
        <f aca="true">INDIRECT($A26&amp;"!$CE$75")</f>
        <v>106</v>
      </c>
      <c r="U26" s="580" t="n">
        <f aca="true">INDIRECT($A26&amp;"!$AK$66")</f>
        <v>34</v>
      </c>
      <c r="V26" s="582" t="n">
        <f aca="true">INDIRECT($A26&amp;"!$AK$69")</f>
        <v>127</v>
      </c>
      <c r="W26" s="207" t="n">
        <f aca="true">INDIRECT($A26&amp;"!$L$30")</f>
        <v>248</v>
      </c>
    </row>
    <row r="27" customFormat="false" ht="14.9" hidden="false" customHeight="false" outlineLevel="0" collapsed="false">
      <c r="A27" s="546" t="s">
        <v>1371</v>
      </c>
      <c r="B27" s="207" t="n">
        <v>21</v>
      </c>
      <c r="C27" s="207" t="e">
        <f aca="true">INDIRECT($A27&amp;"!$ＢＺ$23")</f>
        <v>#REF!</v>
      </c>
      <c r="D27" s="207" t="e">
        <f aca="true">INDIRECT($A27&amp;"!$ＣＤ$23")</f>
        <v>#REF!</v>
      </c>
      <c r="E27" s="207" t="e">
        <f aca="true">INDIRECT($A27&amp;"!$ＢＺ$24")</f>
        <v>#REF!</v>
      </c>
      <c r="F27" s="207" t="e">
        <f aca="true">INDIRECT($A27&amp;"!$ＣＤ$24")</f>
        <v>#REF!</v>
      </c>
      <c r="G27" s="207" t="e">
        <f aca="true">INDIRECT($A27&amp;"!$ＢＺ$25")</f>
        <v>#REF!</v>
      </c>
      <c r="H27" s="207" t="e">
        <f aca="true">INDIRECT($A27&amp;"!$ＣＤ$25")</f>
        <v>#REF!</v>
      </c>
      <c r="I27" s="207" t="e">
        <f aca="true">INDIRECT($A27&amp;"!$ＢＺ$26")</f>
        <v>#REF!</v>
      </c>
      <c r="J27" s="207" t="e">
        <f aca="true">INDIRECT($A27&amp;"!$ＣＤ$26")</f>
        <v>#REF!</v>
      </c>
      <c r="K27" s="564" t="e">
        <f aca="true">INDIRECT($A27&amp;"!$ＢＺ$28")</f>
        <v>#REF!</v>
      </c>
      <c r="L27" s="564" t="e">
        <f aca="true">INDIRECT($A27&amp;"!$ＣＤ$28")</f>
        <v>#REF!</v>
      </c>
      <c r="M27" s="564" t="e">
        <f aca="true">INDIRECT($A27&amp;"!$ＢＺ$29")</f>
        <v>#REF!</v>
      </c>
      <c r="N27" s="564" t="e">
        <f aca="true">INDIRECT($A27&amp;"!$ＣＤ$29")</f>
        <v>#REF!</v>
      </c>
      <c r="O27" s="564" t="e">
        <f aca="true">INDIRECT($A27&amp;"!$ＢＺ$30")</f>
        <v>#REF!</v>
      </c>
      <c r="P27" s="564" t="e">
        <f aca="true">INDIRECT($A27&amp;"!$ＣＤ$30")</f>
        <v>#REF!</v>
      </c>
      <c r="Q27" s="564" t="e">
        <f aca="true">INDIRECT($A27&amp;"!$ＢＺ$31")</f>
        <v>#REF!</v>
      </c>
      <c r="R27" s="564" t="e">
        <f aca="true">INDIRECT($A27&amp;"!$ＣＤ$31")</f>
        <v>#REF!</v>
      </c>
      <c r="S27" s="580" t="n">
        <f aca="true">INDIRECT($A27&amp;"!$CE$73")</f>
        <v>44</v>
      </c>
      <c r="T27" s="581" t="n">
        <f aca="true">INDIRECT($A27&amp;"!$CE$75")</f>
        <v>106</v>
      </c>
      <c r="U27" s="580" t="n">
        <f aca="true">INDIRECT($A27&amp;"!$AK$66")</f>
        <v>21</v>
      </c>
      <c r="V27" s="582" t="n">
        <f aca="true">INDIRECT($A27&amp;"!$AK$69")</f>
        <v>192</v>
      </c>
      <c r="W27" s="207" t="n">
        <f aca="true">INDIRECT($A27&amp;"!$L$30")</f>
        <v>366</v>
      </c>
    </row>
    <row r="28" customFormat="false" ht="14.9" hidden="false" customHeight="false" outlineLevel="0" collapsed="false">
      <c r="A28" s="546" t="s">
        <v>1372</v>
      </c>
      <c r="B28" s="207" t="n">
        <v>22</v>
      </c>
      <c r="C28" s="207" t="e">
        <f aca="true">INDIRECT($A28&amp;"!$ＢＺ$23")</f>
        <v>#REF!</v>
      </c>
      <c r="D28" s="207" t="e">
        <f aca="true">INDIRECT($A28&amp;"!$ＣＤ$23")</f>
        <v>#REF!</v>
      </c>
      <c r="E28" s="207" t="e">
        <f aca="true">INDIRECT($A28&amp;"!$ＢＺ$24")</f>
        <v>#REF!</v>
      </c>
      <c r="F28" s="207" t="e">
        <f aca="true">INDIRECT($A28&amp;"!$ＣＤ$24")</f>
        <v>#REF!</v>
      </c>
      <c r="G28" s="207" t="e">
        <f aca="true">INDIRECT($A28&amp;"!$ＢＺ$25")</f>
        <v>#REF!</v>
      </c>
      <c r="H28" s="207" t="e">
        <f aca="true">INDIRECT($A28&amp;"!$ＣＤ$25")</f>
        <v>#REF!</v>
      </c>
      <c r="I28" s="207" t="e">
        <f aca="true">INDIRECT($A28&amp;"!$ＢＺ$26")</f>
        <v>#REF!</v>
      </c>
      <c r="J28" s="207" t="e">
        <f aca="true">INDIRECT($A28&amp;"!$ＣＤ$26")</f>
        <v>#REF!</v>
      </c>
      <c r="K28" s="564" t="e">
        <f aca="true">INDIRECT($A28&amp;"!$ＢＺ$28")</f>
        <v>#REF!</v>
      </c>
      <c r="L28" s="564" t="e">
        <f aca="true">INDIRECT($A28&amp;"!$ＣＤ$28")</f>
        <v>#REF!</v>
      </c>
      <c r="M28" s="564" t="e">
        <f aca="true">INDIRECT($A28&amp;"!$ＢＺ$29")</f>
        <v>#REF!</v>
      </c>
      <c r="N28" s="564" t="e">
        <f aca="true">INDIRECT($A28&amp;"!$ＣＤ$29")</f>
        <v>#REF!</v>
      </c>
      <c r="O28" s="564" t="e">
        <f aca="true">INDIRECT($A28&amp;"!$ＢＺ$30")</f>
        <v>#REF!</v>
      </c>
      <c r="P28" s="564" t="e">
        <f aca="true">INDIRECT($A28&amp;"!$ＣＤ$30")</f>
        <v>#REF!</v>
      </c>
      <c r="Q28" s="564" t="e">
        <f aca="true">INDIRECT($A28&amp;"!$ＢＺ$31")</f>
        <v>#REF!</v>
      </c>
      <c r="R28" s="564" t="e">
        <f aca="true">INDIRECT($A28&amp;"!$ＣＤ$31")</f>
        <v>#REF!</v>
      </c>
      <c r="S28" s="580" t="n">
        <f aca="true">INDIRECT($A28&amp;"!$CE$73")</f>
        <v>6</v>
      </c>
      <c r="T28" s="581" t="n">
        <f aca="true">INDIRECT($A28&amp;"!$CE$75")</f>
        <v>105</v>
      </c>
      <c r="U28" s="580" t="n">
        <f aca="true">INDIRECT($A28&amp;"!$AK$66")</f>
        <v>0</v>
      </c>
      <c r="V28" s="582" t="n">
        <f aca="true">INDIRECT($A28&amp;"!$AK$69")</f>
        <v>177</v>
      </c>
      <c r="W28" s="207" t="n">
        <f aca="true">INDIRECT($A28&amp;"!$L$30")</f>
        <v>309</v>
      </c>
    </row>
    <row r="29" customFormat="false" ht="14.9" hidden="false" customHeight="false" outlineLevel="0" collapsed="false">
      <c r="A29" s="546" t="s">
        <v>1373</v>
      </c>
      <c r="B29" s="207" t="n">
        <v>23</v>
      </c>
      <c r="C29" s="207" t="e">
        <f aca="true">INDIRECT($A29&amp;"!$ＢＺ$23")</f>
        <v>#REF!</v>
      </c>
      <c r="D29" s="207" t="e">
        <f aca="true">INDIRECT($A29&amp;"!$ＣＤ$23")</f>
        <v>#REF!</v>
      </c>
      <c r="E29" s="207" t="e">
        <f aca="true">INDIRECT($A29&amp;"!$ＢＺ$24")</f>
        <v>#REF!</v>
      </c>
      <c r="F29" s="207" t="e">
        <f aca="true">INDIRECT($A29&amp;"!$ＣＤ$24")</f>
        <v>#REF!</v>
      </c>
      <c r="G29" s="207" t="e">
        <f aca="true">INDIRECT($A29&amp;"!$ＢＺ$25")</f>
        <v>#REF!</v>
      </c>
      <c r="H29" s="207" t="e">
        <f aca="true">INDIRECT($A29&amp;"!$ＣＤ$25")</f>
        <v>#REF!</v>
      </c>
      <c r="I29" s="207" t="e">
        <f aca="true">INDIRECT($A29&amp;"!$ＢＺ$26")</f>
        <v>#REF!</v>
      </c>
      <c r="J29" s="207" t="e">
        <f aca="true">INDIRECT($A29&amp;"!$ＣＤ$26")</f>
        <v>#REF!</v>
      </c>
      <c r="K29" s="564" t="e">
        <f aca="true">INDIRECT($A29&amp;"!$ＢＺ$28")</f>
        <v>#REF!</v>
      </c>
      <c r="L29" s="564" t="e">
        <f aca="true">INDIRECT($A29&amp;"!$ＣＤ$28")</f>
        <v>#REF!</v>
      </c>
      <c r="M29" s="564" t="e">
        <f aca="true">INDIRECT($A29&amp;"!$ＢＺ$29")</f>
        <v>#REF!</v>
      </c>
      <c r="N29" s="564" t="e">
        <f aca="true">INDIRECT($A29&amp;"!$ＣＤ$29")</f>
        <v>#REF!</v>
      </c>
      <c r="O29" s="564" t="e">
        <f aca="true">INDIRECT($A29&amp;"!$ＢＺ$30")</f>
        <v>#REF!</v>
      </c>
      <c r="P29" s="564" t="e">
        <f aca="true">INDIRECT($A29&amp;"!$ＣＤ$30")</f>
        <v>#REF!</v>
      </c>
      <c r="Q29" s="564" t="e">
        <f aca="true">INDIRECT($A29&amp;"!$ＢＺ$31")</f>
        <v>#REF!</v>
      </c>
      <c r="R29" s="564" t="e">
        <f aca="true">INDIRECT($A29&amp;"!$ＣＤ$31")</f>
        <v>#REF!</v>
      </c>
      <c r="S29" s="580" t="n">
        <f aca="true">INDIRECT($A29&amp;"!$CE$73")</f>
        <v>27</v>
      </c>
      <c r="T29" s="581" t="n">
        <f aca="true">INDIRECT($A29&amp;"!$CE$75")</f>
        <v>118</v>
      </c>
      <c r="U29" s="580" t="n">
        <f aca="true">INDIRECT($A29&amp;"!$AK$66")</f>
        <v>10</v>
      </c>
      <c r="V29" s="582" t="n">
        <f aca="true">INDIRECT($A29&amp;"!$AK$69")</f>
        <v>194</v>
      </c>
      <c r="W29" s="207" t="n">
        <f aca="true">INDIRECT($A29&amp;"!$L$30")</f>
        <v>302</v>
      </c>
    </row>
    <row r="30" customFormat="false" ht="14.9" hidden="false" customHeight="false" outlineLevel="0" collapsed="false">
      <c r="A30" s="546" t="s">
        <v>1374</v>
      </c>
      <c r="B30" s="207" t="n">
        <v>24</v>
      </c>
      <c r="C30" s="207" t="e">
        <f aca="true">INDIRECT($A30&amp;"!$ＢＺ$23")</f>
        <v>#REF!</v>
      </c>
      <c r="D30" s="207" t="e">
        <f aca="true">INDIRECT($A30&amp;"!$ＣＤ$23")</f>
        <v>#REF!</v>
      </c>
      <c r="E30" s="207" t="e">
        <f aca="true">INDIRECT($A30&amp;"!$ＢＺ$24")</f>
        <v>#REF!</v>
      </c>
      <c r="F30" s="207" t="e">
        <f aca="true">INDIRECT($A30&amp;"!$ＣＤ$24")</f>
        <v>#REF!</v>
      </c>
      <c r="G30" s="207" t="e">
        <f aca="true">INDIRECT($A30&amp;"!$ＢＺ$25")</f>
        <v>#REF!</v>
      </c>
      <c r="H30" s="207" t="e">
        <f aca="true">INDIRECT($A30&amp;"!$ＣＤ$25")</f>
        <v>#REF!</v>
      </c>
      <c r="I30" s="207" t="e">
        <f aca="true">INDIRECT($A30&amp;"!$ＢＺ$26")</f>
        <v>#REF!</v>
      </c>
      <c r="J30" s="207" t="e">
        <f aca="true">INDIRECT($A30&amp;"!$ＣＤ$26")</f>
        <v>#REF!</v>
      </c>
      <c r="K30" s="564" t="e">
        <f aca="true">INDIRECT($A30&amp;"!$ＢＺ$28")</f>
        <v>#REF!</v>
      </c>
      <c r="L30" s="564" t="e">
        <f aca="true">INDIRECT($A30&amp;"!$ＣＤ$28")</f>
        <v>#REF!</v>
      </c>
      <c r="M30" s="564" t="e">
        <f aca="true">INDIRECT($A30&amp;"!$ＢＺ$29")</f>
        <v>#REF!</v>
      </c>
      <c r="N30" s="564" t="e">
        <f aca="true">INDIRECT($A30&amp;"!$ＣＤ$29")</f>
        <v>#REF!</v>
      </c>
      <c r="O30" s="564" t="e">
        <f aca="true">INDIRECT($A30&amp;"!$ＢＺ$30")</f>
        <v>#REF!</v>
      </c>
      <c r="P30" s="564" t="e">
        <f aca="true">INDIRECT($A30&amp;"!$ＣＤ$30")</f>
        <v>#REF!</v>
      </c>
      <c r="Q30" s="564" t="e">
        <f aca="true">INDIRECT($A30&amp;"!$ＢＺ$31")</f>
        <v>#REF!</v>
      </c>
      <c r="R30" s="564" t="e">
        <f aca="true">INDIRECT($A30&amp;"!$ＣＤ$31")</f>
        <v>#REF!</v>
      </c>
      <c r="S30" s="580" t="n">
        <f aca="true">INDIRECT($A30&amp;"!$CE$73")</f>
        <v>10</v>
      </c>
      <c r="T30" s="581" t="n">
        <f aca="true">INDIRECT($A30&amp;"!$CE$75")</f>
        <v>108</v>
      </c>
      <c r="U30" s="580" t="n">
        <f aca="true">INDIRECT($A30&amp;"!$AK$66")</f>
        <v>0</v>
      </c>
      <c r="V30" s="582" t="n">
        <f aca="true">INDIRECT($A30&amp;"!$AK$69")</f>
        <v>202</v>
      </c>
      <c r="W30" s="207" t="n">
        <f aca="true">INDIRECT($A30&amp;"!$L$30")</f>
        <v>135</v>
      </c>
    </row>
    <row r="31" customFormat="false" ht="14.9" hidden="false" customHeight="false" outlineLevel="0" collapsed="false">
      <c r="A31" s="546" t="s">
        <v>1375</v>
      </c>
      <c r="B31" s="207" t="n">
        <v>25</v>
      </c>
      <c r="C31" s="207" t="e">
        <f aca="true">INDIRECT($A31&amp;"!$ＢＺ$23")</f>
        <v>#REF!</v>
      </c>
      <c r="D31" s="207" t="e">
        <f aca="true">INDIRECT($A31&amp;"!$ＣＤ$23")</f>
        <v>#REF!</v>
      </c>
      <c r="E31" s="207" t="e">
        <f aca="true">INDIRECT($A31&amp;"!$ＢＺ$24")</f>
        <v>#REF!</v>
      </c>
      <c r="F31" s="207" t="e">
        <f aca="true">INDIRECT($A31&amp;"!$ＣＤ$24")</f>
        <v>#REF!</v>
      </c>
      <c r="G31" s="207" t="e">
        <f aca="true">INDIRECT($A31&amp;"!$ＢＺ$25")</f>
        <v>#REF!</v>
      </c>
      <c r="H31" s="207" t="e">
        <f aca="true">INDIRECT($A31&amp;"!$ＣＤ$25")</f>
        <v>#REF!</v>
      </c>
      <c r="I31" s="207" t="e">
        <f aca="true">INDIRECT($A31&amp;"!$ＢＺ$26")</f>
        <v>#REF!</v>
      </c>
      <c r="J31" s="207" t="e">
        <f aca="true">INDIRECT($A31&amp;"!$ＣＤ$26")</f>
        <v>#REF!</v>
      </c>
      <c r="K31" s="564" t="e">
        <f aca="true">INDIRECT($A31&amp;"!$ＢＺ$28")</f>
        <v>#REF!</v>
      </c>
      <c r="L31" s="564" t="e">
        <f aca="true">INDIRECT($A31&amp;"!$ＣＤ$28")</f>
        <v>#REF!</v>
      </c>
      <c r="M31" s="564" t="e">
        <f aca="true">INDIRECT($A31&amp;"!$ＢＺ$29")</f>
        <v>#REF!</v>
      </c>
      <c r="N31" s="564" t="e">
        <f aca="true">INDIRECT($A31&amp;"!$ＣＤ$29")</f>
        <v>#REF!</v>
      </c>
      <c r="O31" s="564" t="e">
        <f aca="true">INDIRECT($A31&amp;"!$ＢＺ$30")</f>
        <v>#REF!</v>
      </c>
      <c r="P31" s="564" t="e">
        <f aca="true">INDIRECT($A31&amp;"!$ＣＤ$30")</f>
        <v>#REF!</v>
      </c>
      <c r="Q31" s="564" t="e">
        <f aca="true">INDIRECT($A31&amp;"!$ＢＺ$31")</f>
        <v>#REF!</v>
      </c>
      <c r="R31" s="564" t="e">
        <f aca="true">INDIRECT($A31&amp;"!$ＣＤ$31")</f>
        <v>#REF!</v>
      </c>
      <c r="S31" s="580" t="n">
        <f aca="true">INDIRECT($A31&amp;"!$CE$73")</f>
        <v>9</v>
      </c>
      <c r="T31" s="581" t="n">
        <f aca="true">INDIRECT($A31&amp;"!$CE$75")</f>
        <v>92</v>
      </c>
      <c r="U31" s="580" t="n">
        <f aca="true">INDIRECT($A31&amp;"!$AK$66")</f>
        <v>15</v>
      </c>
      <c r="V31" s="582" t="n">
        <f aca="true">INDIRECT($A31&amp;"!$AK$69")</f>
        <v>133</v>
      </c>
      <c r="W31" s="207" t="n">
        <f aca="true">INDIRECT($A31&amp;"!$L$30")</f>
        <v>35</v>
      </c>
    </row>
    <row r="32" customFormat="false" ht="14.9" hidden="false" customHeight="false" outlineLevel="0" collapsed="false">
      <c r="A32" s="546" t="s">
        <v>1376</v>
      </c>
      <c r="B32" s="207" t="n">
        <v>26</v>
      </c>
      <c r="C32" s="207" t="e">
        <f aca="true">INDIRECT($A32&amp;"!$ＢＺ$23")</f>
        <v>#REF!</v>
      </c>
      <c r="D32" s="207" t="e">
        <f aca="true">INDIRECT($A32&amp;"!$ＣＤ$23")</f>
        <v>#REF!</v>
      </c>
      <c r="E32" s="207" t="e">
        <f aca="true">INDIRECT($A32&amp;"!$ＢＺ$24")</f>
        <v>#REF!</v>
      </c>
      <c r="F32" s="207" t="e">
        <f aca="true">INDIRECT($A32&amp;"!$ＣＤ$24")</f>
        <v>#REF!</v>
      </c>
      <c r="G32" s="207" t="e">
        <f aca="true">INDIRECT($A32&amp;"!$ＢＺ$25")</f>
        <v>#REF!</v>
      </c>
      <c r="H32" s="207" t="e">
        <f aca="true">INDIRECT($A32&amp;"!$ＣＤ$25")</f>
        <v>#REF!</v>
      </c>
      <c r="I32" s="207" t="e">
        <f aca="true">INDIRECT($A32&amp;"!$ＢＺ$26")</f>
        <v>#REF!</v>
      </c>
      <c r="J32" s="207" t="e">
        <f aca="true">INDIRECT($A32&amp;"!$ＣＤ$26")</f>
        <v>#REF!</v>
      </c>
      <c r="K32" s="564" t="e">
        <f aca="true">INDIRECT($A32&amp;"!$ＢＺ$28")</f>
        <v>#REF!</v>
      </c>
      <c r="L32" s="564" t="e">
        <f aca="true">INDIRECT($A32&amp;"!$ＣＤ$28")</f>
        <v>#REF!</v>
      </c>
      <c r="M32" s="564" t="e">
        <f aca="true">INDIRECT($A32&amp;"!$ＢＺ$29")</f>
        <v>#REF!</v>
      </c>
      <c r="N32" s="564" t="e">
        <f aca="true">INDIRECT($A32&amp;"!$ＣＤ$29")</f>
        <v>#REF!</v>
      </c>
      <c r="O32" s="564" t="e">
        <f aca="true">INDIRECT($A32&amp;"!$ＢＺ$30")</f>
        <v>#REF!</v>
      </c>
      <c r="P32" s="564" t="e">
        <f aca="true">INDIRECT($A32&amp;"!$ＣＤ$30")</f>
        <v>#REF!</v>
      </c>
      <c r="Q32" s="564" t="e">
        <f aca="true">INDIRECT($A32&amp;"!$ＢＺ$31")</f>
        <v>#REF!</v>
      </c>
      <c r="R32" s="564" t="e">
        <f aca="true">INDIRECT($A32&amp;"!$ＣＤ$31")</f>
        <v>#REF!</v>
      </c>
      <c r="S32" s="580" t="n">
        <f aca="true">INDIRECT($A32&amp;"!$CE$73")</f>
        <v>24</v>
      </c>
      <c r="T32" s="581" t="n">
        <f aca="true">INDIRECT($A32&amp;"!$CE$75")</f>
        <v>89</v>
      </c>
      <c r="U32" s="580" t="n">
        <f aca="true">INDIRECT($A32&amp;"!$AK$66")</f>
        <v>15</v>
      </c>
      <c r="V32" s="582" t="n">
        <f aca="true">INDIRECT($A32&amp;"!$AK$69")</f>
        <v>111</v>
      </c>
      <c r="W32" s="207" t="n">
        <f aca="true">INDIRECT($A32&amp;"!$L$30")</f>
        <v>0</v>
      </c>
    </row>
    <row r="33" customFormat="false" ht="14.9" hidden="false" customHeight="false" outlineLevel="0" collapsed="false">
      <c r="A33" s="546" t="s">
        <v>1377</v>
      </c>
      <c r="B33" s="207" t="n">
        <v>27</v>
      </c>
      <c r="C33" s="207" t="e">
        <f aca="true">INDIRECT($A33&amp;"!$ＢＺ$23")</f>
        <v>#REF!</v>
      </c>
      <c r="D33" s="207" t="e">
        <f aca="true">INDIRECT($A33&amp;"!$ＣＤ$23")</f>
        <v>#REF!</v>
      </c>
      <c r="E33" s="207" t="e">
        <f aca="true">INDIRECT($A33&amp;"!$ＢＺ$24")</f>
        <v>#REF!</v>
      </c>
      <c r="F33" s="207" t="e">
        <f aca="true">INDIRECT($A33&amp;"!$ＣＤ$24")</f>
        <v>#REF!</v>
      </c>
      <c r="G33" s="207" t="e">
        <f aca="true">INDIRECT($A33&amp;"!$ＢＺ$25")</f>
        <v>#REF!</v>
      </c>
      <c r="H33" s="207" t="e">
        <f aca="true">INDIRECT($A33&amp;"!$ＣＤ$25")</f>
        <v>#REF!</v>
      </c>
      <c r="I33" s="207" t="e">
        <f aca="true">INDIRECT($A33&amp;"!$ＢＺ$26")</f>
        <v>#REF!</v>
      </c>
      <c r="J33" s="207" t="e">
        <f aca="true">INDIRECT($A33&amp;"!$ＣＤ$26")</f>
        <v>#REF!</v>
      </c>
      <c r="K33" s="564" t="e">
        <f aca="true">INDIRECT($A33&amp;"!$ＢＺ$28")</f>
        <v>#REF!</v>
      </c>
      <c r="L33" s="564" t="e">
        <f aca="true">INDIRECT($A33&amp;"!$ＣＤ$28")</f>
        <v>#REF!</v>
      </c>
      <c r="M33" s="564" t="e">
        <f aca="true">INDIRECT($A33&amp;"!$ＢＺ$29")</f>
        <v>#REF!</v>
      </c>
      <c r="N33" s="564" t="e">
        <f aca="true">INDIRECT($A33&amp;"!$ＣＤ$29")</f>
        <v>#REF!</v>
      </c>
      <c r="O33" s="564" t="e">
        <f aca="true">INDIRECT($A33&amp;"!$ＢＺ$30")</f>
        <v>#REF!</v>
      </c>
      <c r="P33" s="564" t="e">
        <f aca="true">INDIRECT($A33&amp;"!$ＣＤ$30")</f>
        <v>#REF!</v>
      </c>
      <c r="Q33" s="564" t="e">
        <f aca="true">INDIRECT($A33&amp;"!$ＢＺ$31")</f>
        <v>#REF!</v>
      </c>
      <c r="R33" s="564" t="e">
        <f aca="true">INDIRECT($A33&amp;"!$ＣＤ$31")</f>
        <v>#REF!</v>
      </c>
      <c r="S33" s="580" t="n">
        <f aca="true">INDIRECT($A33&amp;"!$CE$73")</f>
        <v>13</v>
      </c>
      <c r="T33" s="581" t="n">
        <f aca="true">INDIRECT($A33&amp;"!$CE$75")</f>
        <v>96</v>
      </c>
      <c r="U33" s="580" t="n">
        <f aca="true">INDIRECT($A33&amp;"!$AK$66")</f>
        <v>18</v>
      </c>
      <c r="V33" s="582" t="n">
        <f aca="true">INDIRECT($A33&amp;"!$AK$69")</f>
        <v>41</v>
      </c>
      <c r="W33" s="207" t="n">
        <f aca="true">INDIRECT($A33&amp;"!$L$30")</f>
        <v>62</v>
      </c>
    </row>
    <row r="34" customFormat="false" ht="14.9" hidden="false" customHeight="false" outlineLevel="0" collapsed="false">
      <c r="A34" s="546" t="s">
        <v>1378</v>
      </c>
      <c r="B34" s="207" t="n">
        <v>28</v>
      </c>
      <c r="C34" s="207" t="e">
        <f aca="true">INDIRECT($A34&amp;"!$ＢＺ$23")</f>
        <v>#REF!</v>
      </c>
      <c r="D34" s="207" t="e">
        <f aca="true">INDIRECT($A34&amp;"!$ＣＤ$23")</f>
        <v>#REF!</v>
      </c>
      <c r="E34" s="207" t="e">
        <f aca="true">INDIRECT($A34&amp;"!$ＢＺ$24")</f>
        <v>#REF!</v>
      </c>
      <c r="F34" s="207" t="e">
        <f aca="true">INDIRECT($A34&amp;"!$ＣＤ$24")</f>
        <v>#REF!</v>
      </c>
      <c r="G34" s="207" t="e">
        <f aca="true">INDIRECT($A34&amp;"!$ＢＺ$25")</f>
        <v>#REF!</v>
      </c>
      <c r="H34" s="207" t="e">
        <f aca="true">INDIRECT($A34&amp;"!$ＣＤ$25")</f>
        <v>#REF!</v>
      </c>
      <c r="I34" s="207" t="e">
        <f aca="true">INDIRECT($A34&amp;"!$ＢＺ$26")</f>
        <v>#REF!</v>
      </c>
      <c r="J34" s="207" t="e">
        <f aca="true">INDIRECT($A34&amp;"!$ＣＤ$26")</f>
        <v>#REF!</v>
      </c>
      <c r="K34" s="564" t="e">
        <f aca="true">INDIRECT($A34&amp;"!$ＢＺ$28")</f>
        <v>#REF!</v>
      </c>
      <c r="L34" s="564" t="e">
        <f aca="true">INDIRECT($A34&amp;"!$ＣＤ$28")</f>
        <v>#REF!</v>
      </c>
      <c r="M34" s="564" t="e">
        <f aca="true">INDIRECT($A34&amp;"!$ＢＺ$29")</f>
        <v>#REF!</v>
      </c>
      <c r="N34" s="564" t="e">
        <f aca="true">INDIRECT($A34&amp;"!$ＣＤ$29")</f>
        <v>#REF!</v>
      </c>
      <c r="O34" s="564" t="e">
        <f aca="true">INDIRECT($A34&amp;"!$ＢＺ$30")</f>
        <v>#REF!</v>
      </c>
      <c r="P34" s="564" t="e">
        <f aca="true">INDIRECT($A34&amp;"!$ＣＤ$30")</f>
        <v>#REF!</v>
      </c>
      <c r="Q34" s="564" t="e">
        <f aca="true">INDIRECT($A34&amp;"!$ＢＺ$31")</f>
        <v>#REF!</v>
      </c>
      <c r="R34" s="564" t="e">
        <f aca="true">INDIRECT($A34&amp;"!$ＣＤ$31")</f>
        <v>#REF!</v>
      </c>
      <c r="S34" s="580" t="n">
        <f aca="true">INDIRECT($A34&amp;"!$CE$73")</f>
        <v>2</v>
      </c>
      <c r="T34" s="581" t="n">
        <f aca="true">INDIRECT($A34&amp;"!$CE$75")</f>
        <v>96</v>
      </c>
      <c r="U34" s="580" t="n">
        <f aca="true">INDIRECT($A34&amp;"!$AK$66")</f>
        <v>30</v>
      </c>
      <c r="V34" s="582" t="n">
        <f aca="true">INDIRECT($A34&amp;"!$AK$69")</f>
        <v>127</v>
      </c>
      <c r="W34" s="207" t="n">
        <f aca="true">INDIRECT($A34&amp;"!$L$30")</f>
        <v>27</v>
      </c>
    </row>
    <row r="35" customFormat="false" ht="14.9" hidden="false" customHeight="false" outlineLevel="0" collapsed="false">
      <c r="A35" s="546" t="s">
        <v>1379</v>
      </c>
      <c r="B35" s="207" t="n">
        <v>29</v>
      </c>
      <c r="C35" s="207" t="e">
        <f aca="true">INDIRECT($A35&amp;"!$ＢＺ$23")</f>
        <v>#REF!</v>
      </c>
      <c r="D35" s="207" t="e">
        <f aca="true">INDIRECT($A35&amp;"!$ＣＤ$23")</f>
        <v>#REF!</v>
      </c>
      <c r="E35" s="207" t="e">
        <f aca="true">INDIRECT($A35&amp;"!$ＢＺ$24")</f>
        <v>#REF!</v>
      </c>
      <c r="F35" s="207" t="e">
        <f aca="true">INDIRECT($A35&amp;"!$ＣＤ$24")</f>
        <v>#REF!</v>
      </c>
      <c r="G35" s="207" t="e">
        <f aca="true">INDIRECT($A35&amp;"!$ＢＺ$25")</f>
        <v>#REF!</v>
      </c>
      <c r="H35" s="207" t="e">
        <f aca="true">INDIRECT($A35&amp;"!$ＣＤ$25")</f>
        <v>#REF!</v>
      </c>
      <c r="I35" s="207" t="e">
        <f aca="true">INDIRECT($A35&amp;"!$ＢＺ$26")</f>
        <v>#REF!</v>
      </c>
      <c r="J35" s="207" t="e">
        <f aca="true">INDIRECT($A35&amp;"!$ＣＤ$26")</f>
        <v>#REF!</v>
      </c>
      <c r="K35" s="564" t="e">
        <f aca="true">INDIRECT($A35&amp;"!$ＢＺ$28")</f>
        <v>#REF!</v>
      </c>
      <c r="L35" s="564" t="e">
        <f aca="true">INDIRECT($A35&amp;"!$ＣＤ$28")</f>
        <v>#REF!</v>
      </c>
      <c r="M35" s="564" t="e">
        <f aca="true">INDIRECT($A35&amp;"!$ＢＺ$29")</f>
        <v>#REF!</v>
      </c>
      <c r="N35" s="564" t="e">
        <f aca="true">INDIRECT($A35&amp;"!$ＣＤ$29")</f>
        <v>#REF!</v>
      </c>
      <c r="O35" s="564" t="e">
        <f aca="true">INDIRECT($A35&amp;"!$ＢＺ$30")</f>
        <v>#REF!</v>
      </c>
      <c r="P35" s="564" t="e">
        <f aca="true">INDIRECT($A35&amp;"!$ＣＤ$30")</f>
        <v>#REF!</v>
      </c>
      <c r="Q35" s="564" t="e">
        <f aca="true">INDIRECT($A35&amp;"!$ＢＺ$31")</f>
        <v>#REF!</v>
      </c>
      <c r="R35" s="564" t="e">
        <f aca="true">INDIRECT($A35&amp;"!$ＣＤ$31")</f>
        <v>#REF!</v>
      </c>
      <c r="S35" s="580" t="n">
        <f aca="true">INDIRECT($A35&amp;"!$CE$73")</f>
        <v>3</v>
      </c>
      <c r="T35" s="581" t="n">
        <f aca="true">INDIRECT($A35&amp;"!$CE$75")</f>
        <v>117</v>
      </c>
      <c r="U35" s="580" t="n">
        <f aca="true">INDIRECT($A35&amp;"!$AK$66")</f>
        <v>16</v>
      </c>
      <c r="V35" s="582" t="n">
        <f aca="true">INDIRECT($A35&amp;"!$AK$69")</f>
        <v>167</v>
      </c>
      <c r="W35" s="207" t="n">
        <f aca="true">INDIRECT($A35&amp;"!$L$30")</f>
        <v>79</v>
      </c>
      <c r="CM35" s="578" t="n">
        <v>0</v>
      </c>
    </row>
    <row r="36" customFormat="false" ht="14.9" hidden="false" customHeight="false" outlineLevel="0" collapsed="false">
      <c r="A36" s="546" t="s">
        <v>1380</v>
      </c>
      <c r="B36" s="207" t="n">
        <v>30</v>
      </c>
      <c r="C36" s="207" t="e">
        <f aca="true">INDIRECT($A36&amp;"!$ＢＺ$23")</f>
        <v>#REF!</v>
      </c>
      <c r="D36" s="207" t="e">
        <f aca="true">INDIRECT($A36&amp;"!$ＣＤ$23")</f>
        <v>#REF!</v>
      </c>
      <c r="E36" s="207" t="e">
        <f aca="true">INDIRECT($A36&amp;"!$ＢＺ$24")</f>
        <v>#REF!</v>
      </c>
      <c r="F36" s="207" t="e">
        <f aca="true">INDIRECT($A36&amp;"!$ＣＤ$24")</f>
        <v>#REF!</v>
      </c>
      <c r="G36" s="207" t="e">
        <f aca="true">INDIRECT($A36&amp;"!$ＢＺ$25")</f>
        <v>#REF!</v>
      </c>
      <c r="H36" s="207" t="e">
        <f aca="true">INDIRECT($A36&amp;"!$ＣＤ$25")</f>
        <v>#REF!</v>
      </c>
      <c r="I36" s="207" t="e">
        <f aca="true">INDIRECT($A36&amp;"!$ＢＺ$26")</f>
        <v>#REF!</v>
      </c>
      <c r="J36" s="207" t="e">
        <f aca="true">INDIRECT($A36&amp;"!$ＣＤ$26")</f>
        <v>#REF!</v>
      </c>
      <c r="K36" s="564" t="e">
        <f aca="true">INDIRECT($A36&amp;"!$ＢＺ$28")</f>
        <v>#REF!</v>
      </c>
      <c r="L36" s="564" t="e">
        <f aca="true">INDIRECT($A36&amp;"!$ＣＤ$28")</f>
        <v>#REF!</v>
      </c>
      <c r="M36" s="564" t="e">
        <f aca="true">INDIRECT($A36&amp;"!$ＢＺ$29")</f>
        <v>#REF!</v>
      </c>
      <c r="N36" s="564" t="e">
        <f aca="true">INDIRECT($A36&amp;"!$ＣＤ$29")</f>
        <v>#REF!</v>
      </c>
      <c r="O36" s="564" t="e">
        <f aca="true">INDIRECT($A36&amp;"!$ＢＺ$30")</f>
        <v>#REF!</v>
      </c>
      <c r="P36" s="564" t="e">
        <f aca="true">INDIRECT($A36&amp;"!$ＣＤ$30")</f>
        <v>#REF!</v>
      </c>
      <c r="Q36" s="564" t="e">
        <f aca="true">INDIRECT($A36&amp;"!$ＢＺ$31")</f>
        <v>#REF!</v>
      </c>
      <c r="R36" s="564" t="e">
        <f aca="true">INDIRECT($A36&amp;"!$ＣＤ$31")</f>
        <v>#REF!</v>
      </c>
      <c r="S36" s="580" t="n">
        <f aca="true">INDIRECT($A36&amp;"!$CE$73")</f>
        <v>7</v>
      </c>
      <c r="T36" s="581" t="n">
        <f aca="true">INDIRECT($A36&amp;"!$CE$75")</f>
        <v>124</v>
      </c>
      <c r="U36" s="580" t="n">
        <f aca="true">INDIRECT($A36&amp;"!$AK$66")</f>
        <v>12</v>
      </c>
      <c r="V36" s="582" t="n">
        <f aca="true">INDIRECT($A36&amp;"!$AK$69")</f>
        <v>164</v>
      </c>
      <c r="W36" s="207" t="n">
        <f aca="true">INDIRECT($A36&amp;"!$L$30")</f>
        <v>113</v>
      </c>
      <c r="BO36" s="297"/>
      <c r="BP36" s="297"/>
      <c r="BQ36" s="297"/>
      <c r="BR36" s="297"/>
      <c r="BS36" s="297"/>
      <c r="BT36" s="297"/>
      <c r="BU36" s="297"/>
      <c r="BV36" s="297"/>
      <c r="BW36" s="297"/>
      <c r="BX36" s="297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  <c r="CI36" s="297"/>
      <c r="CJ36" s="297"/>
      <c r="CK36" s="297"/>
      <c r="CL36" s="297"/>
    </row>
    <row r="37" customFormat="false" ht="14.9" hidden="false" customHeight="false" outlineLevel="0" collapsed="false">
      <c r="A37" s="546" t="s">
        <v>1381</v>
      </c>
      <c r="B37" s="207" t="n">
        <v>31</v>
      </c>
      <c r="C37" s="207" t="e">
        <f aca="true">INDIRECT($A37&amp;"!$ＢＺ$23")</f>
        <v>#REF!</v>
      </c>
      <c r="D37" s="207" t="e">
        <f aca="true">INDIRECT($A37&amp;"!$ＣＤ$23")</f>
        <v>#REF!</v>
      </c>
      <c r="E37" s="207" t="e">
        <f aca="true">INDIRECT($A37&amp;"!$ＢＺ$24")</f>
        <v>#REF!</v>
      </c>
      <c r="F37" s="207" t="e">
        <f aca="true">INDIRECT($A37&amp;"!$ＣＤ$24")</f>
        <v>#REF!</v>
      </c>
      <c r="G37" s="207" t="e">
        <f aca="true">INDIRECT($A37&amp;"!$ＢＺ$25")</f>
        <v>#REF!</v>
      </c>
      <c r="H37" s="207" t="e">
        <f aca="true">INDIRECT($A37&amp;"!$ＣＤ$25")</f>
        <v>#REF!</v>
      </c>
      <c r="I37" s="207" t="e">
        <f aca="true">INDIRECT($A37&amp;"!$ＢＺ$26")</f>
        <v>#REF!</v>
      </c>
      <c r="J37" s="207" t="e">
        <f aca="true">INDIRECT($A37&amp;"!$ＣＤ$26")</f>
        <v>#REF!</v>
      </c>
      <c r="K37" s="564" t="e">
        <f aca="true">INDIRECT($A37&amp;"!$ＢＺ$28")</f>
        <v>#REF!</v>
      </c>
      <c r="L37" s="564" t="e">
        <f aca="true">INDIRECT($A37&amp;"!$ＣＤ$28")</f>
        <v>#REF!</v>
      </c>
      <c r="M37" s="564" t="e">
        <f aca="true">INDIRECT($A37&amp;"!$ＢＺ$29")</f>
        <v>#REF!</v>
      </c>
      <c r="N37" s="564" t="e">
        <f aca="true">INDIRECT($A37&amp;"!$ＣＤ$29")</f>
        <v>#REF!</v>
      </c>
      <c r="O37" s="564" t="e">
        <f aca="true">INDIRECT($A37&amp;"!$ＢＺ$30")</f>
        <v>#REF!</v>
      </c>
      <c r="P37" s="564" t="e">
        <f aca="true">INDIRECT($A37&amp;"!$ＣＤ$30")</f>
        <v>#REF!</v>
      </c>
      <c r="Q37" s="564" t="e">
        <f aca="true">INDIRECT($A37&amp;"!$ＢＺ$31")</f>
        <v>#REF!</v>
      </c>
      <c r="R37" s="564" t="e">
        <f aca="true">INDIRECT($A37&amp;"!$ＣＤ$31")</f>
        <v>#REF!</v>
      </c>
      <c r="S37" s="580" t="n">
        <f aca="true">INDIRECT($A37&amp;"!$CE$73")</f>
        <v>13</v>
      </c>
      <c r="T37" s="581" t="n">
        <f aca="true">INDIRECT($A37&amp;"!$CE$75")</f>
        <v>91</v>
      </c>
      <c r="U37" s="580" t="n">
        <f aca="true">INDIRECT($A37&amp;"!$AK$66")</f>
        <v>14</v>
      </c>
      <c r="V37" s="582" t="n">
        <f aca="true">INDIRECT($A37&amp;"!$AK$69")</f>
        <v>184</v>
      </c>
      <c r="W37" s="207" t="n">
        <f aca="true">INDIRECT($A37&amp;"!$L$30")</f>
        <v>37</v>
      </c>
      <c r="BO37" s="297"/>
      <c r="BP37" s="297"/>
      <c r="BQ37" s="297"/>
      <c r="BR37" s="297"/>
      <c r="BS37" s="297"/>
      <c r="BT37" s="297"/>
      <c r="BU37" s="297"/>
      <c r="BV37" s="297"/>
      <c r="BW37" s="297"/>
      <c r="BX37" s="297"/>
      <c r="BY37" s="297"/>
      <c r="BZ37" s="297"/>
      <c r="CA37" s="297"/>
      <c r="CB37" s="297"/>
      <c r="CC37" s="297"/>
      <c r="CD37" s="297"/>
      <c r="CE37" s="297"/>
      <c r="CF37" s="297"/>
      <c r="CG37" s="297"/>
      <c r="CH37" s="297"/>
      <c r="CI37" s="297"/>
      <c r="CJ37" s="297"/>
      <c r="CK37" s="297"/>
      <c r="CL37" s="297"/>
    </row>
    <row r="38" customFormat="false" ht="13.5" hidden="false" customHeight="false" outlineLevel="0" collapsed="false">
      <c r="I38" s="207"/>
      <c r="BO38" s="297"/>
      <c r="BP38" s="297"/>
      <c r="BQ38" s="297"/>
      <c r="BR38" s="297"/>
      <c r="BS38" s="297"/>
      <c r="BT38" s="297"/>
      <c r="BU38" s="297"/>
      <c r="BV38" s="297"/>
      <c r="BW38" s="297"/>
      <c r="BX38" s="297"/>
      <c r="BY38" s="297"/>
      <c r="BZ38" s="297"/>
      <c r="CA38" s="297"/>
      <c r="CB38" s="297"/>
      <c r="CC38" s="297"/>
      <c r="CD38" s="297"/>
      <c r="CE38" s="297"/>
      <c r="CF38" s="297"/>
      <c r="CG38" s="297"/>
      <c r="CH38" s="297"/>
      <c r="CI38" s="297"/>
      <c r="CJ38" s="297"/>
      <c r="CK38" s="297"/>
      <c r="CL38" s="297"/>
    </row>
    <row r="39" customFormat="false" ht="13.5" hidden="false" customHeight="false" outlineLevel="0" collapsed="false">
      <c r="I39" s="207"/>
      <c r="BO39" s="297"/>
      <c r="BP39" s="297"/>
      <c r="BQ39" s="297"/>
      <c r="BR39" s="297"/>
      <c r="BS39" s="297"/>
      <c r="BT39" s="297"/>
      <c r="BU39" s="297"/>
      <c r="BV39" s="297"/>
      <c r="BW39" s="297"/>
      <c r="BX39" s="297"/>
      <c r="BY39" s="297"/>
      <c r="BZ39" s="297"/>
      <c r="CA39" s="297"/>
      <c r="CB39" s="297"/>
      <c r="CC39" s="297"/>
      <c r="CD39" s="297"/>
      <c r="CE39" s="297"/>
      <c r="CF39" s="297"/>
      <c r="CG39" s="297"/>
      <c r="CH39" s="297"/>
      <c r="CI39" s="297"/>
      <c r="CJ39" s="297"/>
      <c r="CK39" s="297"/>
      <c r="CL39" s="297"/>
    </row>
    <row r="40" customFormat="false" ht="13.5" hidden="false" customHeight="false" outlineLevel="0" collapsed="false">
      <c r="I40" s="207"/>
      <c r="BM40" s="517"/>
      <c r="BN40" s="517"/>
    </row>
    <row r="41" customFormat="false" ht="13.5" hidden="false" customHeight="false" outlineLevel="0" collapsed="false">
      <c r="I41" s="207"/>
      <c r="BM41" s="207" t="n">
        <v>0</v>
      </c>
      <c r="BN41" s="207" t="n">
        <v>0</v>
      </c>
      <c r="BO41" s="574"/>
      <c r="BP41" s="574"/>
      <c r="BQ41" s="574"/>
      <c r="BR41" s="574"/>
      <c r="BS41" s="574"/>
      <c r="BT41" s="574"/>
      <c r="BU41" s="574"/>
      <c r="BV41" s="574"/>
      <c r="BW41" s="574"/>
      <c r="BX41" s="574"/>
      <c r="BY41" s="574"/>
      <c r="BZ41" s="574"/>
      <c r="CA41" s="574"/>
      <c r="CB41" s="574"/>
      <c r="CC41" s="574"/>
      <c r="CD41" s="574"/>
      <c r="CE41" s="574"/>
      <c r="CF41" s="574"/>
      <c r="CG41" s="574"/>
      <c r="CH41" s="574"/>
      <c r="CI41" s="574"/>
      <c r="CJ41" s="574"/>
      <c r="CK41" s="574"/>
      <c r="CL41" s="574"/>
      <c r="CM41" s="578" t="n">
        <v>0</v>
      </c>
      <c r="CP41" s="578" t="n">
        <v>0</v>
      </c>
    </row>
    <row r="42" customFormat="false" ht="13.5" hidden="false" customHeight="false" outlineLevel="0" collapsed="false">
      <c r="I42" s="207"/>
    </row>
    <row r="43" customFormat="false" ht="13.5" hidden="false" customHeight="false" outlineLevel="0" collapsed="false">
      <c r="I43" s="207"/>
      <c r="BZ43" s="499" t="s">
        <v>233</v>
      </c>
    </row>
    <row r="44" customFormat="false" ht="13.5" hidden="false" customHeight="false" outlineLevel="0" collapsed="false">
      <c r="I44" s="207"/>
    </row>
    <row r="45" customFormat="false" ht="13.5" hidden="false" customHeight="false" outlineLevel="0" collapsed="false">
      <c r="I45" s="207"/>
    </row>
    <row r="46" customFormat="false" ht="13.5" hidden="false" customHeight="false" outlineLevel="0" collapsed="false">
      <c r="I46" s="207"/>
      <c r="BM46" s="517"/>
      <c r="BN46" s="517"/>
    </row>
    <row r="47" customFormat="false" ht="13.5" hidden="false" customHeight="false" outlineLevel="0" collapsed="false">
      <c r="I47" s="207"/>
    </row>
    <row r="48" customFormat="false" ht="13.5" hidden="false" customHeight="false" outlineLevel="0" collapsed="false">
      <c r="I48" s="207"/>
    </row>
    <row r="49" customFormat="false" ht="13.5" hidden="false" customHeight="false" outlineLevel="0" collapsed="false">
      <c r="I49" s="207"/>
    </row>
    <row r="50" customFormat="false" ht="13.5" hidden="false" customHeight="false" outlineLevel="0" collapsed="false">
      <c r="I50" s="207"/>
    </row>
    <row r="51" customFormat="false" ht="13.5" hidden="false" customHeight="false" outlineLevel="0" collapsed="false">
      <c r="I51" s="207"/>
    </row>
    <row r="52" customFormat="false" ht="13.5" hidden="false" customHeight="false" outlineLevel="0" collapsed="false">
      <c r="I52" s="207"/>
      <c r="BC52" s="207" t="n">
        <v>4900</v>
      </c>
    </row>
    <row r="53" customFormat="false" ht="13.5" hidden="false" customHeight="false" outlineLevel="0" collapsed="false">
      <c r="I53" s="207"/>
    </row>
    <row r="54" customFormat="false" ht="13.5" hidden="false" customHeight="false" outlineLevel="0" collapsed="false">
      <c r="I54" s="207"/>
    </row>
    <row r="55" customFormat="false" ht="13.5" hidden="false" customHeight="false" outlineLevel="0" collapsed="false">
      <c r="I55" s="207"/>
      <c r="BC55" s="207" t="n">
        <v>1000</v>
      </c>
    </row>
    <row r="56" customFormat="false" ht="13.5" hidden="false" customHeight="false" outlineLevel="0" collapsed="false">
      <c r="I56" s="207"/>
    </row>
    <row r="57" customFormat="false" ht="13.5" hidden="false" customHeight="false" outlineLevel="0" collapsed="false">
      <c r="I57" s="207"/>
      <c r="BC57" s="499" t="s">
        <v>268</v>
      </c>
    </row>
    <row r="58" customFormat="false" ht="13.5" hidden="false" customHeight="false" outlineLevel="0" collapsed="false">
      <c r="I58" s="207"/>
    </row>
    <row r="59" customFormat="false" ht="13.5" hidden="false" customHeight="false" outlineLevel="0" collapsed="false">
      <c r="I59" s="207"/>
    </row>
    <row r="60" customFormat="false" ht="13.5" hidden="false" customHeight="false" outlineLevel="0" collapsed="false">
      <c r="I60" s="207"/>
    </row>
    <row r="61" customFormat="false" ht="13.5" hidden="false" customHeight="false" outlineLevel="0" collapsed="false">
      <c r="I61" s="207"/>
    </row>
    <row r="62" customFormat="false" ht="13.5" hidden="false" customHeight="false" outlineLevel="0" collapsed="false">
      <c r="I62" s="207"/>
    </row>
    <row r="63" customFormat="false" ht="13.5" hidden="false" customHeight="false" outlineLevel="0" collapsed="false">
      <c r="I63" s="207"/>
    </row>
    <row r="64" customFormat="false" ht="13.5" hidden="false" customHeight="false" outlineLevel="0" collapsed="false">
      <c r="I64" s="207"/>
    </row>
    <row r="65" customFormat="false" ht="13.5" hidden="false" customHeight="false" outlineLevel="0" collapsed="false">
      <c r="I65" s="207"/>
    </row>
    <row r="66" customFormat="false" ht="13.5" hidden="false" customHeight="false" outlineLevel="0" collapsed="false">
      <c r="I66" s="207"/>
    </row>
    <row r="67" customFormat="false" ht="13.5" hidden="false" customHeight="false" outlineLevel="0" collapsed="false">
      <c r="I67" s="207"/>
    </row>
    <row r="68" customFormat="false" ht="13.5" hidden="false" customHeight="false" outlineLevel="0" collapsed="false">
      <c r="I68" s="207"/>
    </row>
    <row r="69" customFormat="false" ht="13.5" hidden="false" customHeight="false" outlineLevel="0" collapsed="false">
      <c r="I69" s="207"/>
    </row>
    <row r="70" customFormat="false" ht="13.5" hidden="false" customHeight="false" outlineLevel="0" collapsed="false">
      <c r="I70" s="207"/>
    </row>
    <row r="71" customFormat="false" ht="13.5" hidden="false" customHeight="false" outlineLevel="0" collapsed="false">
      <c r="I71" s="207"/>
    </row>
    <row r="72" customFormat="false" ht="13.5" hidden="false" customHeight="false" outlineLevel="0" collapsed="false">
      <c r="I72" s="207"/>
    </row>
    <row r="73" customFormat="false" ht="13.5" hidden="false" customHeight="false" outlineLevel="0" collapsed="false">
      <c r="I73" s="207"/>
    </row>
    <row r="74" customFormat="false" ht="13.5" hidden="false" customHeight="false" outlineLevel="0" collapsed="false">
      <c r="I74" s="207"/>
    </row>
    <row r="75" customFormat="false" ht="13.5" hidden="false" customHeight="false" outlineLevel="0" collapsed="false">
      <c r="I75" s="207"/>
    </row>
    <row r="76" customFormat="false" ht="13.5" hidden="false" customHeight="false" outlineLevel="0" collapsed="false">
      <c r="I76" s="207"/>
    </row>
    <row r="77" customFormat="false" ht="13.5" hidden="false" customHeight="false" outlineLevel="0" collapsed="false">
      <c r="I77" s="207"/>
    </row>
    <row r="78" customFormat="false" ht="13.5" hidden="false" customHeight="false" outlineLevel="0" collapsed="false">
      <c r="I78" s="207"/>
    </row>
    <row r="79" customFormat="false" ht="13.5" hidden="false" customHeight="false" outlineLevel="0" collapsed="false">
      <c r="I79" s="207"/>
    </row>
    <row r="80" customFormat="false" ht="13.5" hidden="false" customHeight="false" outlineLevel="0" collapsed="false">
      <c r="I80" s="207"/>
    </row>
    <row r="81" customFormat="false" ht="13.5" hidden="false" customHeight="false" outlineLevel="0" collapsed="false">
      <c r="I81" s="207"/>
    </row>
    <row r="82" customFormat="false" ht="13.5" hidden="false" customHeight="false" outlineLevel="0" collapsed="false">
      <c r="I82" s="207"/>
    </row>
    <row r="83" customFormat="false" ht="13.5" hidden="false" customHeight="false" outlineLevel="0" collapsed="false">
      <c r="I83" s="207"/>
    </row>
    <row r="84" customFormat="false" ht="13.5" hidden="false" customHeight="false" outlineLevel="0" collapsed="false">
      <c r="I84" s="207"/>
    </row>
    <row r="85" customFormat="false" ht="13.5" hidden="false" customHeight="false" outlineLevel="0" collapsed="false">
      <c r="I85" s="207"/>
    </row>
    <row r="86" customFormat="false" ht="13.5" hidden="false" customHeight="false" outlineLevel="0" collapsed="false">
      <c r="I86" s="207"/>
    </row>
    <row r="87" customFormat="false" ht="13.5" hidden="false" customHeight="false" outlineLevel="0" collapsed="false">
      <c r="I87" s="207"/>
    </row>
    <row r="88" customFormat="false" ht="13.5" hidden="false" customHeight="false" outlineLevel="0" collapsed="false">
      <c r="I88" s="207"/>
    </row>
    <row r="89" customFormat="false" ht="13.5" hidden="false" customHeight="false" outlineLevel="0" collapsed="false">
      <c r="I89" s="207"/>
    </row>
    <row r="90" customFormat="false" ht="13.5" hidden="false" customHeight="false" outlineLevel="0" collapsed="false">
      <c r="I90" s="207"/>
    </row>
    <row r="91" customFormat="false" ht="13.5" hidden="false" customHeight="false" outlineLevel="0" collapsed="false">
      <c r="I91" s="207"/>
    </row>
    <row r="92" customFormat="false" ht="13.5" hidden="false" customHeight="false" outlineLevel="0" collapsed="false">
      <c r="I92" s="207"/>
    </row>
    <row r="93" customFormat="false" ht="13.5" hidden="false" customHeight="false" outlineLevel="0" collapsed="false">
      <c r="I93" s="207"/>
    </row>
    <row r="94" customFormat="false" ht="13.5" hidden="false" customHeight="false" outlineLevel="0" collapsed="false">
      <c r="I94" s="207"/>
    </row>
    <row r="95" customFormat="false" ht="13.5" hidden="false" customHeight="false" outlineLevel="0" collapsed="false">
      <c r="I95" s="207"/>
    </row>
    <row r="96" customFormat="false" ht="13.5" hidden="false" customHeight="false" outlineLevel="0" collapsed="false">
      <c r="I96" s="207"/>
    </row>
    <row r="97" customFormat="false" ht="13.5" hidden="false" customHeight="false" outlineLevel="0" collapsed="false">
      <c r="I97" s="207"/>
    </row>
    <row r="98" customFormat="false" ht="13.5" hidden="false" customHeight="false" outlineLevel="0" collapsed="false">
      <c r="I98" s="207"/>
    </row>
    <row r="99" customFormat="false" ht="13.5" hidden="false" customHeight="false" outlineLevel="0" collapsed="false">
      <c r="I99" s="207"/>
    </row>
    <row r="100" customFormat="false" ht="13.5" hidden="false" customHeight="false" outlineLevel="0" collapsed="false">
      <c r="I100" s="207"/>
    </row>
    <row r="101" customFormat="false" ht="13.5" hidden="false" customHeight="false" outlineLevel="0" collapsed="false">
      <c r="I101" s="207"/>
    </row>
    <row r="102" customFormat="false" ht="13.5" hidden="false" customHeight="false" outlineLevel="0" collapsed="false">
      <c r="I102" s="207"/>
    </row>
    <row r="103" customFormat="false" ht="13.5" hidden="false" customHeight="false" outlineLevel="0" collapsed="false">
      <c r="I103" s="207"/>
    </row>
    <row r="104" customFormat="false" ht="13.5" hidden="false" customHeight="false" outlineLevel="0" collapsed="false">
      <c r="I104" s="207"/>
    </row>
    <row r="105" customFormat="false" ht="13.5" hidden="false" customHeight="false" outlineLevel="0" collapsed="false">
      <c r="I105" s="207"/>
    </row>
    <row r="106" customFormat="false" ht="13.5" hidden="false" customHeight="false" outlineLevel="0" collapsed="false">
      <c r="I106" s="207"/>
    </row>
    <row r="107" customFormat="false" ht="13.5" hidden="false" customHeight="false" outlineLevel="0" collapsed="false">
      <c r="I107" s="207"/>
    </row>
    <row r="108" customFormat="false" ht="13.5" hidden="false" customHeight="false" outlineLevel="0" collapsed="false">
      <c r="I108" s="207"/>
    </row>
    <row r="109" customFormat="false" ht="13.5" hidden="false" customHeight="false" outlineLevel="0" collapsed="false">
      <c r="I109" s="207"/>
    </row>
    <row r="110" customFormat="false" ht="13.5" hidden="false" customHeight="false" outlineLevel="0" collapsed="false">
      <c r="I110" s="207"/>
    </row>
    <row r="111" customFormat="false" ht="13.5" hidden="false" customHeight="false" outlineLevel="0" collapsed="false">
      <c r="I111" s="207"/>
    </row>
    <row r="112" customFormat="false" ht="13.5" hidden="false" customHeight="false" outlineLevel="0" collapsed="false">
      <c r="I112" s="207"/>
    </row>
    <row r="113" customFormat="false" ht="13.5" hidden="false" customHeight="false" outlineLevel="0" collapsed="false">
      <c r="I113" s="207"/>
    </row>
    <row r="114" customFormat="false" ht="13.5" hidden="false" customHeight="false" outlineLevel="0" collapsed="false">
      <c r="I114" s="207"/>
    </row>
    <row r="115" customFormat="false" ht="13.5" hidden="false" customHeight="false" outlineLevel="0" collapsed="false">
      <c r="I115" s="207"/>
    </row>
    <row r="116" customFormat="false" ht="13.5" hidden="false" customHeight="false" outlineLevel="0" collapsed="false">
      <c r="I116" s="207"/>
    </row>
    <row r="117" customFormat="false" ht="13.5" hidden="false" customHeight="false" outlineLevel="0" collapsed="false">
      <c r="I117" s="207"/>
    </row>
    <row r="118" customFormat="false" ht="13.5" hidden="false" customHeight="false" outlineLevel="0" collapsed="false">
      <c r="I118" s="207"/>
    </row>
    <row r="119" customFormat="false" ht="13.5" hidden="false" customHeight="false" outlineLevel="0" collapsed="false">
      <c r="I119" s="207"/>
    </row>
    <row r="120" customFormat="false" ht="13.5" hidden="false" customHeight="false" outlineLevel="0" collapsed="false">
      <c r="I120" s="207"/>
    </row>
    <row r="121" customFormat="false" ht="13.5" hidden="false" customHeight="false" outlineLevel="0" collapsed="false">
      <c r="I121" s="207"/>
    </row>
    <row r="122" customFormat="false" ht="13.5" hidden="false" customHeight="false" outlineLevel="0" collapsed="false">
      <c r="I122" s="207"/>
    </row>
    <row r="123" customFormat="false" ht="13.5" hidden="false" customHeight="false" outlineLevel="0" collapsed="false">
      <c r="I123" s="207"/>
    </row>
    <row r="124" customFormat="false" ht="13.5" hidden="false" customHeight="false" outlineLevel="0" collapsed="false">
      <c r="I124" s="207"/>
    </row>
    <row r="125" customFormat="false" ht="13.5" hidden="false" customHeight="false" outlineLevel="0" collapsed="false">
      <c r="I125" s="207"/>
    </row>
    <row r="126" customFormat="false" ht="13.5" hidden="false" customHeight="false" outlineLevel="0" collapsed="false">
      <c r="I126" s="207"/>
    </row>
    <row r="127" customFormat="false" ht="13.5" hidden="false" customHeight="false" outlineLevel="0" collapsed="false">
      <c r="I127" s="207"/>
    </row>
    <row r="128" customFormat="false" ht="13.5" hidden="false" customHeight="false" outlineLevel="0" collapsed="false">
      <c r="I128" s="207"/>
    </row>
    <row r="129" customFormat="false" ht="13.5" hidden="false" customHeight="false" outlineLevel="0" collapsed="false">
      <c r="I129" s="207"/>
    </row>
    <row r="130" customFormat="false" ht="13.5" hidden="false" customHeight="false" outlineLevel="0" collapsed="false">
      <c r="I130" s="207"/>
    </row>
    <row r="131" customFormat="false" ht="13.5" hidden="false" customHeight="false" outlineLevel="0" collapsed="false">
      <c r="I131" s="207"/>
    </row>
    <row r="132" customFormat="false" ht="13.5" hidden="false" customHeight="false" outlineLevel="0" collapsed="false">
      <c r="I132" s="207"/>
    </row>
    <row r="133" customFormat="false" ht="13.5" hidden="false" customHeight="false" outlineLevel="0" collapsed="false">
      <c r="I133" s="207"/>
    </row>
    <row r="134" customFormat="false" ht="13.5" hidden="false" customHeight="false" outlineLevel="0" collapsed="false">
      <c r="I134" s="207"/>
    </row>
    <row r="135" customFormat="false" ht="13.5" hidden="false" customHeight="false" outlineLevel="0" collapsed="false">
      <c r="I135" s="207"/>
    </row>
    <row r="136" customFormat="false" ht="13.5" hidden="false" customHeight="false" outlineLevel="0" collapsed="false">
      <c r="I136" s="207"/>
    </row>
    <row r="137" customFormat="false" ht="13.5" hidden="false" customHeight="false" outlineLevel="0" collapsed="false">
      <c r="I137" s="207"/>
    </row>
    <row r="138" customFormat="false" ht="13.5" hidden="false" customHeight="false" outlineLevel="0" collapsed="false">
      <c r="I138" s="207"/>
    </row>
    <row r="139" customFormat="false" ht="13.5" hidden="false" customHeight="false" outlineLevel="0" collapsed="false">
      <c r="I139" s="207"/>
    </row>
    <row r="140" customFormat="false" ht="13.5" hidden="false" customHeight="false" outlineLevel="0" collapsed="false">
      <c r="I140" s="207"/>
    </row>
    <row r="141" customFormat="false" ht="13.5" hidden="false" customHeight="false" outlineLevel="0" collapsed="false">
      <c r="I141" s="207"/>
    </row>
    <row r="142" customFormat="false" ht="13.5" hidden="false" customHeight="false" outlineLevel="0" collapsed="false">
      <c r="I142" s="207"/>
    </row>
    <row r="143" customFormat="false" ht="13.5" hidden="false" customHeight="false" outlineLevel="0" collapsed="false">
      <c r="I143" s="207"/>
    </row>
    <row r="144" customFormat="false" ht="13.5" hidden="false" customHeight="false" outlineLevel="0" collapsed="false">
      <c r="I144" s="207"/>
    </row>
    <row r="145" customFormat="false" ht="13.5" hidden="false" customHeight="false" outlineLevel="0" collapsed="false">
      <c r="I145" s="207"/>
    </row>
    <row r="146" customFormat="false" ht="13.5" hidden="false" customHeight="false" outlineLevel="0" collapsed="false">
      <c r="I146" s="207"/>
    </row>
    <row r="147" customFormat="false" ht="13.5" hidden="false" customHeight="false" outlineLevel="0" collapsed="false">
      <c r="I147" s="207"/>
    </row>
    <row r="148" customFormat="false" ht="13.5" hidden="false" customHeight="false" outlineLevel="0" collapsed="false">
      <c r="I148" s="207"/>
    </row>
    <row r="149" customFormat="false" ht="13.5" hidden="false" customHeight="false" outlineLevel="0" collapsed="false">
      <c r="I149" s="207"/>
    </row>
    <row r="150" customFormat="false" ht="13.5" hidden="false" customHeight="false" outlineLevel="0" collapsed="false">
      <c r="I150" s="207"/>
    </row>
    <row r="151" customFormat="false" ht="13.5" hidden="false" customHeight="false" outlineLevel="0" collapsed="false">
      <c r="I151" s="207"/>
    </row>
    <row r="152" customFormat="false" ht="13.5" hidden="false" customHeight="false" outlineLevel="0" collapsed="false">
      <c r="I152" s="207"/>
    </row>
    <row r="153" customFormat="false" ht="13.5" hidden="false" customHeight="false" outlineLevel="0" collapsed="false">
      <c r="I153" s="207"/>
    </row>
    <row r="154" customFormat="false" ht="13.5" hidden="false" customHeight="false" outlineLevel="0" collapsed="false">
      <c r="I154" s="207"/>
    </row>
    <row r="155" customFormat="false" ht="13.5" hidden="false" customHeight="false" outlineLevel="0" collapsed="false">
      <c r="I155" s="207"/>
    </row>
    <row r="156" customFormat="false" ht="13.5" hidden="false" customHeight="false" outlineLevel="0" collapsed="false">
      <c r="I156" s="207"/>
    </row>
    <row r="157" customFormat="false" ht="13.5" hidden="false" customHeight="false" outlineLevel="0" collapsed="false">
      <c r="I157" s="207"/>
    </row>
    <row r="158" customFormat="false" ht="13.5" hidden="false" customHeight="false" outlineLevel="0" collapsed="false">
      <c r="I158" s="207"/>
    </row>
    <row r="159" customFormat="false" ht="13.5" hidden="false" customHeight="false" outlineLevel="0" collapsed="false">
      <c r="I159" s="207"/>
    </row>
    <row r="160" customFormat="false" ht="13.5" hidden="false" customHeight="false" outlineLevel="0" collapsed="false">
      <c r="I160" s="207"/>
    </row>
    <row r="161" customFormat="false" ht="13.5" hidden="false" customHeight="false" outlineLevel="0" collapsed="false">
      <c r="I161" s="207"/>
    </row>
    <row r="162" customFormat="false" ht="13.5" hidden="false" customHeight="false" outlineLevel="0" collapsed="false">
      <c r="I162" s="207"/>
    </row>
    <row r="163" customFormat="false" ht="13.5" hidden="false" customHeight="false" outlineLevel="0" collapsed="false">
      <c r="I163" s="207"/>
    </row>
    <row r="164" customFormat="false" ht="13.5" hidden="false" customHeight="false" outlineLevel="0" collapsed="false">
      <c r="I164" s="207"/>
    </row>
    <row r="165" customFormat="false" ht="13.5" hidden="false" customHeight="false" outlineLevel="0" collapsed="false">
      <c r="I165" s="207"/>
    </row>
    <row r="166" customFormat="false" ht="13.5" hidden="false" customHeight="false" outlineLevel="0" collapsed="false">
      <c r="I166" s="207"/>
    </row>
    <row r="167" customFormat="false" ht="13.5" hidden="false" customHeight="false" outlineLevel="0" collapsed="false">
      <c r="I167" s="207"/>
    </row>
    <row r="168" customFormat="false" ht="13.5" hidden="false" customHeight="false" outlineLevel="0" collapsed="false">
      <c r="I168" s="207"/>
    </row>
    <row r="169" customFormat="false" ht="13.5" hidden="false" customHeight="false" outlineLevel="0" collapsed="false">
      <c r="I169" s="207"/>
    </row>
    <row r="170" customFormat="false" ht="13.5" hidden="false" customHeight="false" outlineLevel="0" collapsed="false">
      <c r="I170" s="207"/>
    </row>
    <row r="171" customFormat="false" ht="13.5" hidden="false" customHeight="false" outlineLevel="0" collapsed="false">
      <c r="I171" s="207"/>
    </row>
    <row r="172" customFormat="false" ht="13.5" hidden="false" customHeight="false" outlineLevel="0" collapsed="false">
      <c r="I172" s="207"/>
    </row>
    <row r="173" customFormat="false" ht="13.5" hidden="false" customHeight="false" outlineLevel="0" collapsed="false">
      <c r="I173" s="207"/>
    </row>
    <row r="174" customFormat="false" ht="13.5" hidden="false" customHeight="false" outlineLevel="0" collapsed="false">
      <c r="I174" s="207"/>
    </row>
    <row r="175" customFormat="false" ht="13.5" hidden="false" customHeight="false" outlineLevel="0" collapsed="false">
      <c r="I175" s="207"/>
    </row>
    <row r="176" customFormat="false" ht="13.5" hidden="false" customHeight="false" outlineLevel="0" collapsed="false">
      <c r="I176" s="207"/>
    </row>
    <row r="177" customFormat="false" ht="13.5" hidden="false" customHeight="false" outlineLevel="0" collapsed="false">
      <c r="I177" s="207"/>
    </row>
    <row r="178" customFormat="false" ht="13.5" hidden="false" customHeight="false" outlineLevel="0" collapsed="false">
      <c r="I178" s="207"/>
    </row>
    <row r="179" customFormat="false" ht="13.5" hidden="false" customHeight="false" outlineLevel="0" collapsed="false">
      <c r="I179" s="207"/>
    </row>
    <row r="180" customFormat="false" ht="13.5" hidden="false" customHeight="false" outlineLevel="0" collapsed="false">
      <c r="I180" s="207"/>
    </row>
    <row r="181" customFormat="false" ht="13.5" hidden="false" customHeight="false" outlineLevel="0" collapsed="false">
      <c r="I181" s="207"/>
    </row>
    <row r="182" customFormat="false" ht="13.5" hidden="false" customHeight="false" outlineLevel="0" collapsed="false">
      <c r="I182" s="207"/>
    </row>
    <row r="183" customFormat="false" ht="13.5" hidden="false" customHeight="false" outlineLevel="0" collapsed="false">
      <c r="I183" s="207"/>
    </row>
    <row r="184" customFormat="false" ht="13.5" hidden="false" customHeight="false" outlineLevel="0" collapsed="false">
      <c r="I184" s="207"/>
    </row>
    <row r="185" customFormat="false" ht="13.5" hidden="false" customHeight="false" outlineLevel="0" collapsed="false">
      <c r="I185" s="207"/>
    </row>
    <row r="186" customFormat="false" ht="13.5" hidden="false" customHeight="false" outlineLevel="0" collapsed="false">
      <c r="I186" s="207"/>
    </row>
    <row r="187" customFormat="false" ht="13.5" hidden="false" customHeight="false" outlineLevel="0" collapsed="false">
      <c r="I187" s="207"/>
    </row>
    <row r="188" customFormat="false" ht="13.5" hidden="false" customHeight="false" outlineLevel="0" collapsed="false">
      <c r="I188" s="207"/>
    </row>
    <row r="189" customFormat="false" ht="13.5" hidden="false" customHeight="false" outlineLevel="0" collapsed="false">
      <c r="I189" s="207"/>
    </row>
    <row r="190" customFormat="false" ht="13.5" hidden="false" customHeight="false" outlineLevel="0" collapsed="false">
      <c r="I190" s="207"/>
    </row>
    <row r="191" customFormat="false" ht="13.5" hidden="false" customHeight="false" outlineLevel="0" collapsed="false">
      <c r="I191" s="207"/>
    </row>
    <row r="192" customFormat="false" ht="13.5" hidden="false" customHeight="false" outlineLevel="0" collapsed="false">
      <c r="I192" s="207"/>
    </row>
    <row r="193" customFormat="false" ht="13.5" hidden="false" customHeight="false" outlineLevel="0" collapsed="false">
      <c r="I193" s="207"/>
    </row>
    <row r="194" customFormat="false" ht="13.5" hidden="false" customHeight="false" outlineLevel="0" collapsed="false">
      <c r="I194" s="207"/>
    </row>
    <row r="195" customFormat="false" ht="13.5" hidden="false" customHeight="false" outlineLevel="0" collapsed="false">
      <c r="I195" s="207"/>
    </row>
    <row r="196" customFormat="false" ht="13.5" hidden="false" customHeight="false" outlineLevel="0" collapsed="false">
      <c r="I196" s="207"/>
    </row>
    <row r="197" customFormat="false" ht="13.5" hidden="false" customHeight="false" outlineLevel="0" collapsed="false">
      <c r="I197" s="207"/>
    </row>
    <row r="198" customFormat="false" ht="13.5" hidden="false" customHeight="false" outlineLevel="0" collapsed="false">
      <c r="I198" s="207"/>
    </row>
    <row r="199" customFormat="false" ht="13.5" hidden="false" customHeight="false" outlineLevel="0" collapsed="false">
      <c r="I199" s="207"/>
    </row>
    <row r="200" customFormat="false" ht="13.5" hidden="false" customHeight="false" outlineLevel="0" collapsed="false">
      <c r="I200" s="207"/>
    </row>
    <row r="201" customFormat="false" ht="13.5" hidden="false" customHeight="false" outlineLevel="0" collapsed="false">
      <c r="I201" s="207"/>
    </row>
    <row r="202" customFormat="false" ht="13.5" hidden="false" customHeight="false" outlineLevel="0" collapsed="false">
      <c r="I202" s="207"/>
    </row>
    <row r="203" customFormat="false" ht="13.5" hidden="false" customHeight="false" outlineLevel="0" collapsed="false">
      <c r="I203" s="207"/>
    </row>
    <row r="204" customFormat="false" ht="13.5" hidden="false" customHeight="false" outlineLevel="0" collapsed="false">
      <c r="I204" s="207"/>
    </row>
    <row r="205" customFormat="false" ht="13.5" hidden="false" customHeight="false" outlineLevel="0" collapsed="false">
      <c r="I205" s="207"/>
    </row>
    <row r="206" customFormat="false" ht="13.5" hidden="false" customHeight="false" outlineLevel="0" collapsed="false">
      <c r="I206" s="207"/>
    </row>
    <row r="207" customFormat="false" ht="13.5" hidden="false" customHeight="false" outlineLevel="0" collapsed="false">
      <c r="I207" s="207"/>
    </row>
    <row r="208" customFormat="false" ht="13.5" hidden="false" customHeight="false" outlineLevel="0" collapsed="false">
      <c r="I208" s="207"/>
    </row>
    <row r="209" customFormat="false" ht="13.5" hidden="false" customHeight="false" outlineLevel="0" collapsed="false">
      <c r="I209" s="207"/>
    </row>
    <row r="210" customFormat="false" ht="13.5" hidden="false" customHeight="false" outlineLevel="0" collapsed="false">
      <c r="I210" s="207"/>
    </row>
    <row r="211" customFormat="false" ht="13.5" hidden="false" customHeight="false" outlineLevel="0" collapsed="false">
      <c r="I211" s="207"/>
    </row>
    <row r="212" customFormat="false" ht="13.5" hidden="false" customHeight="false" outlineLevel="0" collapsed="false">
      <c r="I212" s="207"/>
    </row>
    <row r="213" customFormat="false" ht="13.5" hidden="false" customHeight="false" outlineLevel="0" collapsed="false">
      <c r="I213" s="207"/>
    </row>
    <row r="214" customFormat="false" ht="13.5" hidden="false" customHeight="false" outlineLevel="0" collapsed="false">
      <c r="I214" s="207"/>
    </row>
    <row r="215" customFormat="false" ht="13.5" hidden="false" customHeight="false" outlineLevel="0" collapsed="false">
      <c r="I215" s="207"/>
    </row>
    <row r="216" customFormat="false" ht="13.5" hidden="false" customHeight="false" outlineLevel="0" collapsed="false">
      <c r="I216" s="207"/>
    </row>
    <row r="217" customFormat="false" ht="13.5" hidden="false" customHeight="false" outlineLevel="0" collapsed="false">
      <c r="I217" s="207"/>
    </row>
    <row r="218" customFormat="false" ht="13.5" hidden="false" customHeight="false" outlineLevel="0" collapsed="false">
      <c r="I218" s="207"/>
    </row>
    <row r="219" customFormat="false" ht="13.5" hidden="false" customHeight="false" outlineLevel="0" collapsed="false">
      <c r="I219" s="207"/>
    </row>
    <row r="220" customFormat="false" ht="13.5" hidden="false" customHeight="false" outlineLevel="0" collapsed="false">
      <c r="I220" s="207"/>
    </row>
    <row r="221" customFormat="false" ht="13.5" hidden="false" customHeight="false" outlineLevel="0" collapsed="false">
      <c r="I221" s="207"/>
    </row>
    <row r="222" customFormat="false" ht="13.5" hidden="false" customHeight="false" outlineLevel="0" collapsed="false">
      <c r="I222" s="207"/>
    </row>
    <row r="223" customFormat="false" ht="13.5" hidden="false" customHeight="false" outlineLevel="0" collapsed="false">
      <c r="I223" s="207"/>
    </row>
    <row r="224" customFormat="false" ht="13.5" hidden="false" customHeight="false" outlineLevel="0" collapsed="false">
      <c r="I224" s="207"/>
    </row>
    <row r="225" customFormat="false" ht="13.5" hidden="false" customHeight="false" outlineLevel="0" collapsed="false">
      <c r="I225" s="207"/>
    </row>
    <row r="226" customFormat="false" ht="13.5" hidden="false" customHeight="false" outlineLevel="0" collapsed="false">
      <c r="I226" s="207"/>
    </row>
    <row r="227" customFormat="false" ht="13.5" hidden="false" customHeight="false" outlineLevel="0" collapsed="false">
      <c r="I227" s="207"/>
    </row>
    <row r="228" customFormat="false" ht="13.5" hidden="false" customHeight="false" outlineLevel="0" collapsed="false">
      <c r="I228" s="207"/>
    </row>
    <row r="229" customFormat="false" ht="13.5" hidden="false" customHeight="false" outlineLevel="0" collapsed="false">
      <c r="I229" s="207"/>
    </row>
    <row r="230" customFormat="false" ht="13.5" hidden="false" customHeight="false" outlineLevel="0" collapsed="false">
      <c r="I230" s="207"/>
    </row>
    <row r="231" customFormat="false" ht="13.5" hidden="false" customHeight="false" outlineLevel="0" collapsed="false">
      <c r="I231" s="207"/>
    </row>
    <row r="232" customFormat="false" ht="13.5" hidden="false" customHeight="false" outlineLevel="0" collapsed="false">
      <c r="I232" s="207"/>
    </row>
    <row r="233" customFormat="false" ht="13.5" hidden="false" customHeight="false" outlineLevel="0" collapsed="false">
      <c r="I233" s="207"/>
    </row>
    <row r="234" customFormat="false" ht="13.5" hidden="false" customHeight="false" outlineLevel="0" collapsed="false">
      <c r="I234" s="207"/>
    </row>
    <row r="235" customFormat="false" ht="13.5" hidden="false" customHeight="false" outlineLevel="0" collapsed="false">
      <c r="I235" s="207"/>
    </row>
  </sheetData>
  <mergeCells count="2">
    <mergeCell ref="C5:D5"/>
    <mergeCell ref="K5:L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ED5"/>
    <pageSetUpPr fitToPage="false"/>
  </sheetPr>
  <dimension ref="A1:A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7" activeCellId="0" sqref="O17"/>
    </sheetView>
  </sheetViews>
  <sheetFormatPr defaultColWidth="8.5390625" defaultRowHeight="13.5" zeroHeight="false" outlineLevelRow="0" outlineLevelCol="0"/>
  <cols>
    <col collapsed="false" customWidth="true" hidden="false" outlineLevel="0" max="12" min="12" style="1" width="7.75"/>
    <col collapsed="false" customWidth="true" hidden="false" outlineLevel="0" max="13" min="13" style="1" width="5.75"/>
    <col collapsed="false" customWidth="true" hidden="false" outlineLevel="0" max="14" min="14" style="207" width="7.75"/>
    <col collapsed="false" customWidth="true" hidden="false" outlineLevel="0" max="15" min="15" style="1" width="12.88"/>
    <col collapsed="false" customWidth="true" hidden="false" outlineLevel="0" max="16" min="16" style="1" width="15.13"/>
    <col collapsed="false" customWidth="true" hidden="false" outlineLevel="0" max="17" min="17" style="1" width="14.63"/>
    <col collapsed="false" customWidth="true" hidden="false" outlineLevel="0" max="19" min="18" style="1" width="12.88"/>
    <col collapsed="false" customWidth="true" hidden="false" outlineLevel="0" max="20" min="20" style="1" width="15.13"/>
    <col collapsed="false" customWidth="true" hidden="false" outlineLevel="0" max="21" min="21" style="1" width="14.63"/>
    <col collapsed="false" customWidth="true" hidden="false" outlineLevel="0" max="22" min="22" style="1" width="12.88"/>
  </cols>
  <sheetData>
    <row r="1" customFormat="false" ht="13.5" hidden="false" customHeight="false" outlineLevel="0" collapsed="false">
      <c r="A1" s="583" t="s">
        <v>1388</v>
      </c>
      <c r="B1" s="583"/>
      <c r="C1" s="583"/>
      <c r="D1" s="583"/>
      <c r="E1" s="583"/>
      <c r="F1" s="583"/>
      <c r="G1" s="583"/>
      <c r="H1" s="583"/>
      <c r="I1" s="583"/>
      <c r="J1" s="499" t="s">
        <v>1389</v>
      </c>
      <c r="L1" s="584" t="n">
        <f aca="false">1日!CC2</f>
        <v>2026</v>
      </c>
      <c r="M1" s="585" t="n">
        <f aca="false">1日!CG2</f>
        <v>7</v>
      </c>
      <c r="X1" s="583" t="s">
        <v>1388</v>
      </c>
      <c r="Y1" s="583"/>
      <c r="Z1" s="583"/>
      <c r="AA1" s="583"/>
      <c r="AB1" s="583"/>
      <c r="AC1" s="583"/>
      <c r="AD1" s="583"/>
      <c r="AE1" s="583"/>
      <c r="AF1" s="583"/>
    </row>
    <row r="2" customFormat="false" ht="13.5" hidden="false" customHeight="false" outlineLevel="0" collapsed="false">
      <c r="A2" s="583" t="s">
        <v>1267</v>
      </c>
      <c r="B2" s="583" t="s">
        <v>1390</v>
      </c>
      <c r="C2" s="583"/>
      <c r="D2" s="583"/>
      <c r="E2" s="583"/>
      <c r="F2" s="583" t="s">
        <v>1391</v>
      </c>
      <c r="G2" s="583"/>
      <c r="H2" s="583"/>
      <c r="I2" s="583"/>
      <c r="J2" s="499" t="s">
        <v>1392</v>
      </c>
      <c r="X2" s="583" t="s">
        <v>1267</v>
      </c>
      <c r="Y2" s="583" t="s">
        <v>1390</v>
      </c>
      <c r="Z2" s="583"/>
      <c r="AA2" s="583"/>
      <c r="AB2" s="583"/>
      <c r="AC2" s="583" t="s">
        <v>1391</v>
      </c>
      <c r="AD2" s="583"/>
      <c r="AE2" s="583"/>
      <c r="AF2" s="583"/>
    </row>
    <row r="3" customFormat="false" ht="14.9" hidden="false" customHeight="false" outlineLevel="0" collapsed="false">
      <c r="A3" s="583"/>
      <c r="B3" s="387" t="s">
        <v>128</v>
      </c>
      <c r="C3" s="39" t="s">
        <v>131</v>
      </c>
      <c r="D3" s="193" t="s">
        <v>136</v>
      </c>
      <c r="E3" s="387" t="s">
        <v>137</v>
      </c>
      <c r="F3" s="387" t="s">
        <v>128</v>
      </c>
      <c r="G3" s="387" t="s">
        <v>131</v>
      </c>
      <c r="H3" s="387" t="s">
        <v>136</v>
      </c>
      <c r="I3" s="387" t="s">
        <v>137</v>
      </c>
      <c r="L3" s="586" t="s">
        <v>1393</v>
      </c>
      <c r="M3" s="499" t="s">
        <v>126</v>
      </c>
      <c r="N3" s="499" t="s">
        <v>1267</v>
      </c>
      <c r="O3" s="499" t="s">
        <v>1394</v>
      </c>
      <c r="P3" s="499" t="s">
        <v>1395</v>
      </c>
      <c r="Q3" s="499" t="s">
        <v>1396</v>
      </c>
      <c r="R3" s="499" t="s">
        <v>1397</v>
      </c>
      <c r="S3" s="499" t="s">
        <v>1398</v>
      </c>
      <c r="T3" s="499" t="s">
        <v>1399</v>
      </c>
      <c r="U3" s="499" t="s">
        <v>1400</v>
      </c>
      <c r="V3" s="499" t="s">
        <v>1401</v>
      </c>
      <c r="X3" s="583"/>
      <c r="Y3" s="387" t="s">
        <v>128</v>
      </c>
      <c r="Z3" s="39" t="s">
        <v>131</v>
      </c>
      <c r="AA3" s="193" t="s">
        <v>136</v>
      </c>
      <c r="AB3" s="387" t="s">
        <v>137</v>
      </c>
      <c r="AC3" s="387" t="s">
        <v>128</v>
      </c>
      <c r="AD3" s="387" t="s">
        <v>131</v>
      </c>
      <c r="AE3" s="387" t="s">
        <v>136</v>
      </c>
      <c r="AF3" s="387" t="s">
        <v>137</v>
      </c>
    </row>
    <row r="4" customFormat="false" ht="14.9" hidden="false" customHeight="false" outlineLevel="0" collapsed="false">
      <c r="A4" s="587" t="s">
        <v>1351</v>
      </c>
      <c r="B4" s="588" t="n">
        <f aca="false">IF($J4=1,IFERROR(VLOOKUP(VALUE(REPLACE($A4,FIND("日",$A4),1,"")),OFFSET(操業担当集計[],,2),B$36,0),0),Y4)</f>
        <v>198.953</v>
      </c>
      <c r="C4" s="588" t="n">
        <f aca="false">IF($J4=1,IFERROR(VLOOKUP(VALUE(REPLACE($A4,FIND("日",$A4),1,"")),OFFSET(操業担当集計[],,2),C$36,0),0),Z4)</f>
        <v>2</v>
      </c>
      <c r="D4" s="589" t="n">
        <f aca="false">IF($J4=1,IFERROR(VLOOKUP(VALUE(REPLACE($A4,FIND("日",$A4),1,"")),OFFSET(操業担当集計[],,2),D$36,0),0),AA4)</f>
        <v>0.0555555555555556</v>
      </c>
      <c r="E4" s="589" t="n">
        <f aca="false">IF($J4=1,IFERROR(VLOOKUP(VALUE(REPLACE($A4,FIND("日",$A4),1,"")),OFFSET(操業担当集計[],,2),E$36,0),0),AB4)</f>
        <v>0</v>
      </c>
      <c r="F4" s="588" t="n">
        <f aca="false">IF($J4=1,IFERROR(VLOOKUP(VALUE(REPLACE($A4,FIND("日",$A4),1,"")),OFFSET(操業担当集計[],,2),F$36,0),0),AC4)</f>
        <v>179.365</v>
      </c>
      <c r="G4" s="588" t="n">
        <f aca="false">IF($J4=1,IFERROR(VLOOKUP(VALUE(REPLACE($A4,FIND("日",$A4),1,"")),OFFSET(操業担当集計[],,2),G$36,0),0),AD4)</f>
        <v>2</v>
      </c>
      <c r="H4" s="589" t="n">
        <f aca="false">IF($J4=1,IFERROR(VLOOKUP(VALUE(REPLACE($A4,FIND("日",$A4),1,"")),OFFSET(操業担当集計[],,2),H$36,0),0),AE4)</f>
        <v>0.0416666666666667</v>
      </c>
      <c r="I4" s="589" t="n">
        <f aca="false">IF($J4=1,IFERROR(VLOOKUP(VALUE(REPLACE($A4,FIND("日",$A4),1,"")),OFFSET(操業担当集計[],,2),I$36,0),0),AF4)</f>
        <v>0.0347222222222222</v>
      </c>
      <c r="J4" s="207" t="n">
        <v>1</v>
      </c>
      <c r="L4" s="207" t="n">
        <v>2026</v>
      </c>
      <c r="M4" s="207" t="n">
        <v>7</v>
      </c>
      <c r="N4" s="207" t="n">
        <v>1</v>
      </c>
      <c r="O4" s="207" t="n">
        <v>198.953</v>
      </c>
      <c r="P4" s="207" t="n">
        <v>2</v>
      </c>
      <c r="Q4" s="573" t="n">
        <v>0.0555555555555556</v>
      </c>
      <c r="R4" s="573" t="n">
        <v>0</v>
      </c>
      <c r="S4" s="207" t="n">
        <v>179.365</v>
      </c>
      <c r="T4" s="207" t="n">
        <v>2</v>
      </c>
      <c r="U4" s="573" t="n">
        <v>0.0416666666666667</v>
      </c>
      <c r="V4" s="573" t="n">
        <v>0.0347222222222222</v>
      </c>
      <c r="X4" s="587" t="s">
        <v>1351</v>
      </c>
      <c r="Y4" s="588"/>
      <c r="Z4" s="588"/>
      <c r="AA4" s="589"/>
      <c r="AB4" s="589"/>
      <c r="AC4" s="588"/>
      <c r="AD4" s="588"/>
      <c r="AE4" s="589"/>
      <c r="AF4" s="589"/>
    </row>
    <row r="5" customFormat="false" ht="14.9" hidden="false" customHeight="false" outlineLevel="0" collapsed="false">
      <c r="A5" s="587" t="s">
        <v>1352</v>
      </c>
      <c r="B5" s="588" t="n">
        <f aca="false">IF($J5=1,IFERROR(VLOOKUP(VALUE(REPLACE($A5,FIND("日",$A5),1,"")),OFFSET(操業担当集計[],,2),B$36,0),0),Y5)</f>
        <v>203.546</v>
      </c>
      <c r="C5" s="588" t="n">
        <f aca="false">IF($J5=1,IFERROR(VLOOKUP(VALUE(REPLACE($A5,FIND("日",$A5),1,"")),OFFSET(操業担当集計[],,2),C$36,0),0),Z5)</f>
        <v>4</v>
      </c>
      <c r="D5" s="589" t="n">
        <f aca="false">IF($J5=1,IFERROR(VLOOKUP(VALUE(REPLACE($A5,FIND("日",$A5),1,"")),OFFSET(操業担当集計[],,2),D$36,0),0),AA5)</f>
        <v>0.0798611111111111</v>
      </c>
      <c r="E5" s="589" t="n">
        <f aca="false">IF($J5=1,IFERROR(VLOOKUP(VALUE(REPLACE($A5,FIND("日",$A5),1,"")),OFFSET(操業担当集計[],,2),E$36,0),0),AB5)</f>
        <v>0</v>
      </c>
      <c r="F5" s="588" t="n">
        <f aca="false">IF($J5=1,IFERROR(VLOOKUP(VALUE(REPLACE($A5,FIND("日",$A5),1,"")),OFFSET(操業担当集計[],,2),F$36,0),0),AC5)</f>
        <v>209.281</v>
      </c>
      <c r="G5" s="588" t="n">
        <f aca="false">IF($J5=1,IFERROR(VLOOKUP(VALUE(REPLACE($A5,FIND("日",$A5),1,"")),OFFSET(操業担当集計[],,2),G$36,0),0),AD5)</f>
        <v>2</v>
      </c>
      <c r="H5" s="589" t="n">
        <f aca="false">IF($J5=1,IFERROR(VLOOKUP(VALUE(REPLACE($A5,FIND("日",$A5),1,"")),OFFSET(操業担当集計[],,2),H$36,0),0),AE5)</f>
        <v>0.0208333333333333</v>
      </c>
      <c r="I5" s="589" t="n">
        <f aca="false">IF($J5=1,IFERROR(VLOOKUP(VALUE(REPLACE($A5,FIND("日",$A5),1,"")),OFFSET(操業担当集計[],,2),I$36,0),0),AF5)</f>
        <v>0</v>
      </c>
      <c r="J5" s="207" t="n">
        <v>1</v>
      </c>
      <c r="L5" s="207" t="n">
        <v>2026</v>
      </c>
      <c r="M5" s="207" t="n">
        <v>7</v>
      </c>
      <c r="N5" s="207" t="n">
        <v>2</v>
      </c>
      <c r="O5" s="207" t="n">
        <v>203.546</v>
      </c>
      <c r="P5" s="207" t="n">
        <v>4</v>
      </c>
      <c r="Q5" s="573" t="n">
        <v>0.0798611111111111</v>
      </c>
      <c r="R5" s="573" t="n">
        <v>0</v>
      </c>
      <c r="S5" s="207" t="n">
        <v>209.281</v>
      </c>
      <c r="T5" s="207" t="n">
        <v>2</v>
      </c>
      <c r="U5" s="573" t="n">
        <v>0.0208333333333333</v>
      </c>
      <c r="V5" s="573" t="n">
        <v>0</v>
      </c>
      <c r="X5" s="587" t="s">
        <v>1352</v>
      </c>
      <c r="Y5" s="588"/>
      <c r="Z5" s="588"/>
      <c r="AA5" s="589"/>
      <c r="AB5" s="589"/>
      <c r="AC5" s="588"/>
      <c r="AD5" s="588"/>
      <c r="AE5" s="589"/>
      <c r="AF5" s="589"/>
    </row>
    <row r="6" customFormat="false" ht="14.9" hidden="false" customHeight="false" outlineLevel="0" collapsed="false">
      <c r="A6" s="587" t="s">
        <v>1353</v>
      </c>
      <c r="B6" s="588" t="n">
        <f aca="false">IF($J6=1,IFERROR(VLOOKUP(VALUE(REPLACE($A6,FIND("日",$A6),1,"")),OFFSET(操業担当集計[],,2),B$36,0),0),Y6)</f>
        <v>192.598</v>
      </c>
      <c r="C6" s="588" t="n">
        <f aca="false">IF($J6=1,IFERROR(VLOOKUP(VALUE(REPLACE($A6,FIND("日",$A6),1,"")),OFFSET(操業担当集計[],,2),C$36,0),0),Z6)</f>
        <v>3</v>
      </c>
      <c r="D6" s="589" t="n">
        <f aca="false">IF($J6=1,IFERROR(VLOOKUP(VALUE(REPLACE($A6,FIND("日",$A6),1,"")),OFFSET(操業担当集計[],,2),D$36,0),0),AA6)</f>
        <v>0.0694444444444445</v>
      </c>
      <c r="E6" s="589" t="n">
        <f aca="false">IF($J6=1,IFERROR(VLOOKUP(VALUE(REPLACE($A6,FIND("日",$A6),1,"")),OFFSET(操業担当集計[],,2),E$36,0),0),AB6)</f>
        <v>0</v>
      </c>
      <c r="F6" s="588" t="n">
        <f aca="false">IF($J6=1,IFERROR(VLOOKUP(VALUE(REPLACE($A6,FIND("日",$A6),1,"")),OFFSET(操業担当集計[],,2),F$36,0),0),AC6)</f>
        <v>190.514</v>
      </c>
      <c r="G6" s="588" t="n">
        <f aca="false">IF($J6=1,IFERROR(VLOOKUP(VALUE(REPLACE($A6,FIND("日",$A6),1,"")),OFFSET(操業担当集計[],,2),G$36,0),0),AD6)</f>
        <v>4</v>
      </c>
      <c r="H6" s="589" t="n">
        <f aca="false">IF($J6=1,IFERROR(VLOOKUP(VALUE(REPLACE($A6,FIND("日",$A6),1,"")),OFFSET(操業担当集計[],,2),H$36,0),0),AE6)</f>
        <v>0.0555555555555556</v>
      </c>
      <c r="I6" s="589" t="n">
        <f aca="false">IF($J6=1,IFERROR(VLOOKUP(VALUE(REPLACE($A6,FIND("日",$A6),1,"")),OFFSET(操業担当集計[],,2),I$36,0),0),AF6)</f>
        <v>0</v>
      </c>
      <c r="J6" s="207" t="n">
        <v>1</v>
      </c>
      <c r="L6" s="207" t="n">
        <v>2026</v>
      </c>
      <c r="M6" s="207" t="n">
        <v>7</v>
      </c>
      <c r="N6" s="207" t="n">
        <v>3</v>
      </c>
      <c r="O6" s="207" t="n">
        <v>192.598</v>
      </c>
      <c r="P6" s="207" t="n">
        <v>3</v>
      </c>
      <c r="Q6" s="573" t="n">
        <v>0.0694444444444445</v>
      </c>
      <c r="R6" s="573" t="n">
        <v>0</v>
      </c>
      <c r="S6" s="207" t="n">
        <v>190.514</v>
      </c>
      <c r="T6" s="207" t="n">
        <v>4</v>
      </c>
      <c r="U6" s="573" t="n">
        <v>0.0555555555555556</v>
      </c>
      <c r="V6" s="573" t="n">
        <v>0</v>
      </c>
      <c r="X6" s="587" t="s">
        <v>1353</v>
      </c>
      <c r="Y6" s="588"/>
      <c r="Z6" s="588"/>
      <c r="AA6" s="589"/>
      <c r="AB6" s="589"/>
      <c r="AC6" s="588"/>
      <c r="AD6" s="588"/>
      <c r="AE6" s="589"/>
      <c r="AF6" s="589"/>
    </row>
    <row r="7" customFormat="false" ht="14.9" hidden="false" customHeight="false" outlineLevel="0" collapsed="false">
      <c r="A7" s="587" t="s">
        <v>1354</v>
      </c>
      <c r="B7" s="588" t="n">
        <f aca="false">IF($J7=1,IFERROR(VLOOKUP(VALUE(REPLACE($A7,FIND("日",$A7),1,"")),OFFSET(操業担当集計[],,2),B$36,0),0),Y7)</f>
        <v>187.883</v>
      </c>
      <c r="C7" s="588" t="n">
        <f aca="false">IF($J7=1,IFERROR(VLOOKUP(VALUE(REPLACE($A7,FIND("日",$A7),1,"")),OFFSET(操業担当集計[],,2),C$36,0),0),Z7)</f>
        <v>4</v>
      </c>
      <c r="D7" s="589" t="n">
        <f aca="false">IF($J7=1,IFERROR(VLOOKUP(VALUE(REPLACE($A7,FIND("日",$A7),1,"")),OFFSET(操業担当集計[],,2),D$36,0),0),AA7)</f>
        <v>0.0833333333333333</v>
      </c>
      <c r="E7" s="589" t="n">
        <f aca="false">IF($J7=1,IFERROR(VLOOKUP(VALUE(REPLACE($A7,FIND("日",$A7),1,"")),OFFSET(操業担当集計[],,2),E$36,0),0),AB7)</f>
        <v>0.0763888888888889</v>
      </c>
      <c r="F7" s="588" t="n">
        <f aca="false">IF($J7=1,IFERROR(VLOOKUP(VALUE(REPLACE($A7,FIND("日",$A7),1,"")),OFFSET(操業担当集計[],,2),F$36,0),0),AC7)</f>
        <v>197.308</v>
      </c>
      <c r="G7" s="588" t="n">
        <f aca="false">IF($J7=1,IFERROR(VLOOKUP(VALUE(REPLACE($A7,FIND("日",$A7),1,"")),OFFSET(操業担当集計[],,2),G$36,0),0),AD7)</f>
        <v>2</v>
      </c>
      <c r="H7" s="589" t="n">
        <f aca="false">IF($J7=1,IFERROR(VLOOKUP(VALUE(REPLACE($A7,FIND("日",$A7),1,"")),OFFSET(操業担当集計[],,2),H$36,0),0),AE7)</f>
        <v>0.0416666666666667</v>
      </c>
      <c r="I7" s="589" t="n">
        <f aca="false">IF($J7=1,IFERROR(VLOOKUP(VALUE(REPLACE($A7,FIND("日",$A7),1,"")),OFFSET(操業担当集計[],,2),I$36,0),0),AF7)</f>
        <v>0.0833333333333333</v>
      </c>
      <c r="J7" s="207" t="n">
        <v>1</v>
      </c>
      <c r="L7" s="207" t="n">
        <v>2026</v>
      </c>
      <c r="M7" s="207" t="n">
        <v>7</v>
      </c>
      <c r="N7" s="207" t="n">
        <v>4</v>
      </c>
      <c r="O7" s="207" t="n">
        <v>187.883</v>
      </c>
      <c r="P7" s="207" t="n">
        <v>4</v>
      </c>
      <c r="Q7" s="573" t="n">
        <v>0.0833333333333333</v>
      </c>
      <c r="R7" s="573" t="n">
        <v>0.0763888888888889</v>
      </c>
      <c r="S7" s="207" t="n">
        <v>197.308</v>
      </c>
      <c r="T7" s="207" t="n">
        <v>2</v>
      </c>
      <c r="U7" s="573" t="n">
        <v>0.0416666666666667</v>
      </c>
      <c r="V7" s="573" t="n">
        <v>0.0833333333333333</v>
      </c>
      <c r="X7" s="587" t="s">
        <v>1354</v>
      </c>
      <c r="Y7" s="588"/>
      <c r="Z7" s="588"/>
      <c r="AA7" s="589"/>
      <c r="AB7" s="589"/>
      <c r="AC7" s="588"/>
      <c r="AD7" s="588"/>
      <c r="AE7" s="589"/>
      <c r="AF7" s="589"/>
    </row>
    <row r="8" customFormat="false" ht="14.9" hidden="false" customHeight="false" outlineLevel="0" collapsed="false">
      <c r="A8" s="587" t="s">
        <v>1355</v>
      </c>
      <c r="B8" s="588" t="n">
        <f aca="false">IF($J8=1,IFERROR(VLOOKUP(VALUE(REPLACE($A8,FIND("日",$A8),1,"")),OFFSET(操業担当集計[],,2),B$36,0),0),Y8)</f>
        <v>198.932</v>
      </c>
      <c r="C8" s="588" t="n">
        <f aca="false">IF($J8=1,IFERROR(VLOOKUP(VALUE(REPLACE($A8,FIND("日",$A8),1,"")),OFFSET(操業担当集計[],,2),C$36,0),0),Z8)</f>
        <v>2</v>
      </c>
      <c r="D8" s="589" t="n">
        <f aca="false">IF($J8=1,IFERROR(VLOOKUP(VALUE(REPLACE($A8,FIND("日",$A8),1,"")),OFFSET(操業担当集計[],,2),D$36,0),0),AA8)</f>
        <v>0.0416666666666667</v>
      </c>
      <c r="E8" s="589" t="n">
        <f aca="false">IF($J8=1,IFERROR(VLOOKUP(VALUE(REPLACE($A8,FIND("日",$A8),1,"")),OFFSET(操業担当集計[],,2),E$36,0),0),AB8)</f>
        <v>0</v>
      </c>
      <c r="F8" s="588" t="n">
        <f aca="false">IF($J8=1,IFERROR(VLOOKUP(VALUE(REPLACE($A8,FIND("日",$A8),1,"")),OFFSET(操業担当集計[],,2),F$36,0),0),AC8)</f>
        <v>202.384</v>
      </c>
      <c r="G8" s="588" t="n">
        <f aca="false">IF($J8=1,IFERROR(VLOOKUP(VALUE(REPLACE($A8,FIND("日",$A8),1,"")),OFFSET(操業担当集計[],,2),G$36,0),0),AD8)</f>
        <v>1</v>
      </c>
      <c r="H8" s="589" t="n">
        <f aca="false">IF($J8=1,IFERROR(VLOOKUP(VALUE(REPLACE($A8,FIND("日",$A8),1,"")),OFFSET(操業担当集計[],,2),H$36,0),0),AE8)</f>
        <v>0.0277777777777778</v>
      </c>
      <c r="I8" s="589" t="n">
        <f aca="false">IF($J8=1,IFERROR(VLOOKUP(VALUE(REPLACE($A8,FIND("日",$A8),1,"")),OFFSET(操業担当集計[],,2),I$36,0),0),AF8)</f>
        <v>0</v>
      </c>
      <c r="J8" s="207" t="n">
        <v>1</v>
      </c>
      <c r="L8" s="207" t="n">
        <v>2026</v>
      </c>
      <c r="M8" s="207" t="n">
        <v>7</v>
      </c>
      <c r="N8" s="207" t="n">
        <v>5</v>
      </c>
      <c r="O8" s="207" t="n">
        <v>198.932</v>
      </c>
      <c r="P8" s="207" t="n">
        <v>2</v>
      </c>
      <c r="Q8" s="573" t="n">
        <v>0.0416666666666667</v>
      </c>
      <c r="R8" s="573" t="n">
        <v>0</v>
      </c>
      <c r="S8" s="207" t="n">
        <v>202.384</v>
      </c>
      <c r="T8" s="207" t="n">
        <v>1</v>
      </c>
      <c r="U8" s="573" t="n">
        <v>0.0277777777777778</v>
      </c>
      <c r="V8" s="573" t="n">
        <v>0</v>
      </c>
      <c r="X8" s="587" t="s">
        <v>1355</v>
      </c>
      <c r="Y8" s="588"/>
      <c r="Z8" s="588"/>
      <c r="AA8" s="589"/>
      <c r="AB8" s="589"/>
      <c r="AC8" s="588"/>
      <c r="AD8" s="588"/>
      <c r="AE8" s="589"/>
      <c r="AF8" s="589"/>
    </row>
    <row r="9" customFormat="false" ht="14.9" hidden="false" customHeight="false" outlineLevel="0" collapsed="false">
      <c r="A9" s="587" t="s">
        <v>1356</v>
      </c>
      <c r="B9" s="588" t="n">
        <f aca="false">IF($J9=1,IFERROR(VLOOKUP(VALUE(REPLACE($A9,FIND("日",$A9),1,"")),OFFSET(操業担当集計[],,2),B$36,0),0),Y9)</f>
        <v>184.832</v>
      </c>
      <c r="C9" s="588" t="n">
        <f aca="false">IF($J9=1,IFERROR(VLOOKUP(VALUE(REPLACE($A9,FIND("日",$A9),1,"")),OFFSET(操業担当集計[],,2),C$36,0),0),Z9)</f>
        <v>3</v>
      </c>
      <c r="D9" s="589" t="n">
        <f aca="false">IF($J9=1,IFERROR(VLOOKUP(VALUE(REPLACE($A9,FIND("日",$A9),1,"")),OFFSET(操業担当集計[],,2),D$36,0),0),AA9)</f>
        <v>0.0833333333333333</v>
      </c>
      <c r="E9" s="589" t="n">
        <f aca="false">IF($J9=1,IFERROR(VLOOKUP(VALUE(REPLACE($A9,FIND("日",$A9),1,"")),OFFSET(操業担当集計[],,2),E$36,0),0),AB9)</f>
        <v>0</v>
      </c>
      <c r="F9" s="588" t="n">
        <f aca="false">IF($J9=1,IFERROR(VLOOKUP(VALUE(REPLACE($A9,FIND("日",$A9),1,"")),OFFSET(操業担当集計[],,2),F$36,0),0),AC9)</f>
        <v>176.136</v>
      </c>
      <c r="G9" s="588" t="n">
        <f aca="false">IF($J9=1,IFERROR(VLOOKUP(VALUE(REPLACE($A9,FIND("日",$A9),1,"")),OFFSET(操業担当集計[],,2),G$36,0),0),AD9)</f>
        <v>0</v>
      </c>
      <c r="H9" s="589" t="n">
        <f aca="false">IF($J9=1,IFERROR(VLOOKUP(VALUE(REPLACE($A9,FIND("日",$A9),1,"")),OFFSET(操業担当集計[],,2),H$36,0),0),AE9)</f>
        <v>0</v>
      </c>
      <c r="I9" s="589" t="n">
        <f aca="false">IF($J9=1,IFERROR(VLOOKUP(VALUE(REPLACE($A9,FIND("日",$A9),1,"")),OFFSET(操業担当集計[],,2),I$36,0),0),AF9)</f>
        <v>0.0416666666666667</v>
      </c>
      <c r="J9" s="207" t="n">
        <v>1</v>
      </c>
      <c r="L9" s="207" t="n">
        <v>2026</v>
      </c>
      <c r="M9" s="207" t="n">
        <v>7</v>
      </c>
      <c r="N9" s="207" t="n">
        <v>6</v>
      </c>
      <c r="O9" s="207" t="n">
        <v>184.832</v>
      </c>
      <c r="P9" s="207" t="n">
        <v>3</v>
      </c>
      <c r="Q9" s="573" t="n">
        <v>0.0833333333333333</v>
      </c>
      <c r="R9" s="573" t="n">
        <v>0</v>
      </c>
      <c r="S9" s="207" t="n">
        <v>176.136</v>
      </c>
      <c r="T9" s="207" t="n">
        <v>0</v>
      </c>
      <c r="U9" s="573" t="n">
        <v>0</v>
      </c>
      <c r="V9" s="573" t="n">
        <v>0.0416666666666667</v>
      </c>
      <c r="X9" s="587" t="s">
        <v>1356</v>
      </c>
      <c r="Y9" s="588"/>
      <c r="Z9" s="588"/>
      <c r="AA9" s="589"/>
      <c r="AB9" s="589"/>
      <c r="AC9" s="588"/>
      <c r="AD9" s="588"/>
      <c r="AE9" s="589"/>
      <c r="AF9" s="589"/>
    </row>
    <row r="10" customFormat="false" ht="14.9" hidden="false" customHeight="false" outlineLevel="0" collapsed="false">
      <c r="A10" s="587" t="s">
        <v>1357</v>
      </c>
      <c r="B10" s="588" t="n">
        <f aca="false">IF($J10=1,IFERROR(VLOOKUP(VALUE(REPLACE($A10,FIND("日",$A10),1,"")),OFFSET(操業担当集計[],,2),B$36,0),0),Y10)</f>
        <v>169.607</v>
      </c>
      <c r="C10" s="588" t="n">
        <f aca="false">IF($J10=1,IFERROR(VLOOKUP(VALUE(REPLACE($A10,FIND("日",$A10),1,"")),OFFSET(操業担当集計[],,2),C$36,0),0),Z10)</f>
        <v>3</v>
      </c>
      <c r="D10" s="589" t="n">
        <f aca="false">IF($J10=1,IFERROR(VLOOKUP(VALUE(REPLACE($A10,FIND("日",$A10),1,"")),OFFSET(操業担当集計[],,2),D$36,0),0),AA10)</f>
        <v>0.0555555555555556</v>
      </c>
      <c r="E10" s="589" t="n">
        <f aca="false">IF($J10=1,IFERROR(VLOOKUP(VALUE(REPLACE($A10,FIND("日",$A10),1,"")),OFFSET(操業担当集計[],,2),E$36,0),0),AB10)</f>
        <v>0</v>
      </c>
      <c r="F10" s="588" t="n">
        <f aca="false">IF($J10=1,IFERROR(VLOOKUP(VALUE(REPLACE($A10,FIND("日",$A10),1,"")),OFFSET(操業担当集計[],,2),F$36,0),0),AC10)</f>
        <v>190.811</v>
      </c>
      <c r="G10" s="588" t="n">
        <f aca="false">IF($J10=1,IFERROR(VLOOKUP(VALUE(REPLACE($A10,FIND("日",$A10),1,"")),OFFSET(操業担当集計[],,2),G$36,0),0),AD10)</f>
        <v>1</v>
      </c>
      <c r="H10" s="589" t="n">
        <f aca="false">IF($J10=1,IFERROR(VLOOKUP(VALUE(REPLACE($A10,FIND("日",$A10),1,"")),OFFSET(操業担当集計[],,2),H$36,0),0),AE10)</f>
        <v>0.0277777777777778</v>
      </c>
      <c r="I10" s="589" t="n">
        <f aca="false">IF($J10=1,IFERROR(VLOOKUP(VALUE(REPLACE($A10,FIND("日",$A10),1,"")),OFFSET(操業担当集計[],,2),I$36,0),0),AF10)</f>
        <v>0</v>
      </c>
      <c r="J10" s="207" t="n">
        <v>1</v>
      </c>
      <c r="L10" s="207" t="n">
        <v>2026</v>
      </c>
      <c r="M10" s="207" t="n">
        <v>7</v>
      </c>
      <c r="N10" s="207" t="n">
        <v>7</v>
      </c>
      <c r="O10" s="207" t="n">
        <v>169.607</v>
      </c>
      <c r="P10" s="207" t="n">
        <v>3</v>
      </c>
      <c r="Q10" s="573" t="n">
        <v>0.0555555555555556</v>
      </c>
      <c r="R10" s="573" t="n">
        <v>0</v>
      </c>
      <c r="S10" s="207" t="n">
        <v>190.811</v>
      </c>
      <c r="T10" s="207" t="n">
        <v>1</v>
      </c>
      <c r="U10" s="573" t="n">
        <v>0.0277777777777778</v>
      </c>
      <c r="V10" s="573" t="n">
        <v>0</v>
      </c>
      <c r="X10" s="587" t="s">
        <v>1357</v>
      </c>
      <c r="Y10" s="588"/>
      <c r="Z10" s="588"/>
      <c r="AA10" s="589"/>
      <c r="AB10" s="589"/>
      <c r="AC10" s="588"/>
      <c r="AD10" s="588"/>
      <c r="AE10" s="589"/>
      <c r="AF10" s="589"/>
    </row>
    <row r="11" customFormat="false" ht="14.9" hidden="false" customHeight="false" outlineLevel="0" collapsed="false">
      <c r="A11" s="587" t="s">
        <v>1358</v>
      </c>
      <c r="B11" s="588" t="n">
        <f aca="false">IF($J11=1,IFERROR(VLOOKUP(VALUE(REPLACE($A11,FIND("日",$A11),1,"")),OFFSET(操業担当集計[],,2),B$36,0),0),Y11)</f>
        <v>236.645</v>
      </c>
      <c r="C11" s="588" t="n">
        <f aca="false">IF($J11=1,IFERROR(VLOOKUP(VALUE(REPLACE($A11,FIND("日",$A11),1,"")),OFFSET(操業担当集計[],,2),C$36,0),0),Z11)</f>
        <v>2</v>
      </c>
      <c r="D11" s="589" t="n">
        <f aca="false">IF($J11=1,IFERROR(VLOOKUP(VALUE(REPLACE($A11,FIND("日",$A11),1,"")),OFFSET(操業担当集計[],,2),D$36,0),0),AA11)</f>
        <v>0.0277777777777778</v>
      </c>
      <c r="E11" s="589" t="n">
        <f aca="false">IF($J11=1,IFERROR(VLOOKUP(VALUE(REPLACE($A11,FIND("日",$A11),1,"")),OFFSET(操業担当集計[],,2),E$36,0),0),AB11)</f>
        <v>0</v>
      </c>
      <c r="F11" s="588" t="n">
        <f aca="false">IF($J11=1,IFERROR(VLOOKUP(VALUE(REPLACE($A11,FIND("日",$A11),1,"")),OFFSET(操業担当集計[],,2),F$36,0),0),AC11)</f>
        <v>215.639</v>
      </c>
      <c r="G11" s="588" t="n">
        <f aca="false">IF($J11=1,IFERROR(VLOOKUP(VALUE(REPLACE($A11,FIND("日",$A11),1,"")),OFFSET(操業担当集計[],,2),G$36,0),0),AD11)</f>
        <v>3</v>
      </c>
      <c r="H11" s="589" t="n">
        <f aca="false">IF($J11=1,IFERROR(VLOOKUP(VALUE(REPLACE($A11,FIND("日",$A11),1,"")),OFFSET(操業担当集計[],,2),H$36,0),0),AE11)</f>
        <v>0.0625</v>
      </c>
      <c r="I11" s="589" t="n">
        <f aca="false">IF($J11=1,IFERROR(VLOOKUP(VALUE(REPLACE($A11,FIND("日",$A11),1,"")),OFFSET(操業担当集計[],,2),I$36,0),0),AF11)</f>
        <v>0.0520833333333333</v>
      </c>
      <c r="J11" s="207" t="n">
        <v>1</v>
      </c>
      <c r="L11" s="207" t="n">
        <v>2026</v>
      </c>
      <c r="M11" s="207" t="n">
        <v>7</v>
      </c>
      <c r="N11" s="207" t="n">
        <v>8</v>
      </c>
      <c r="O11" s="207" t="n">
        <v>236.645</v>
      </c>
      <c r="P11" s="207" t="n">
        <v>2</v>
      </c>
      <c r="Q11" s="573" t="n">
        <v>0.0277777777777778</v>
      </c>
      <c r="R11" s="573" t="n">
        <v>0</v>
      </c>
      <c r="S11" s="207" t="n">
        <v>215.639</v>
      </c>
      <c r="T11" s="207" t="n">
        <v>3</v>
      </c>
      <c r="U11" s="573" t="n">
        <v>0.0625</v>
      </c>
      <c r="V11" s="573" t="n">
        <v>0.0520833333333333</v>
      </c>
      <c r="X11" s="587" t="s">
        <v>1358</v>
      </c>
      <c r="Y11" s="588"/>
      <c r="Z11" s="588"/>
      <c r="AA11" s="589"/>
      <c r="AB11" s="589"/>
      <c r="AC11" s="588"/>
      <c r="AD11" s="588"/>
      <c r="AE11" s="589"/>
      <c r="AF11" s="589"/>
    </row>
    <row r="12" customFormat="false" ht="14.9" hidden="false" customHeight="false" outlineLevel="0" collapsed="false">
      <c r="A12" s="587" t="s">
        <v>1359</v>
      </c>
      <c r="B12" s="588" t="n">
        <f aca="false">IF($J12=1,IFERROR(VLOOKUP(VALUE(REPLACE($A12,FIND("日",$A12),1,"")),OFFSET(操業担当集計[],,2),B$36,0),0),Y12)</f>
        <v>239.286</v>
      </c>
      <c r="C12" s="588" t="n">
        <f aca="false">IF($J12=1,IFERROR(VLOOKUP(VALUE(REPLACE($A12,FIND("日",$A12),1,"")),OFFSET(操業担当集計[],,2),C$36,0),0),Z12)</f>
        <v>1</v>
      </c>
      <c r="D12" s="589" t="n">
        <f aca="false">IF($J12=1,IFERROR(VLOOKUP(VALUE(REPLACE($A12,FIND("日",$A12),1,"")),OFFSET(操業担当集計[],,2),D$36,0),0),AA12)</f>
        <v>0.0277777777777778</v>
      </c>
      <c r="E12" s="589" t="n">
        <f aca="false">IF($J12=1,IFERROR(VLOOKUP(VALUE(REPLACE($A12,FIND("日",$A12),1,"")),OFFSET(操業担当集計[],,2),E$36,0),0),AB12)</f>
        <v>0</v>
      </c>
      <c r="F12" s="588" t="n">
        <f aca="false">IF($J12=1,IFERROR(VLOOKUP(VALUE(REPLACE($A12,FIND("日",$A12),1,"")),OFFSET(操業担当集計[],,2),F$36,0),0),AC12)</f>
        <v>225.038</v>
      </c>
      <c r="G12" s="588" t="n">
        <f aca="false">IF($J12=1,IFERROR(VLOOKUP(VALUE(REPLACE($A12,FIND("日",$A12),1,"")),OFFSET(操業担当集計[],,2),G$36,0),0),AD12)</f>
        <v>1</v>
      </c>
      <c r="H12" s="589" t="n">
        <f aca="false">IF($J12=1,IFERROR(VLOOKUP(VALUE(REPLACE($A12,FIND("日",$A12),1,"")),OFFSET(操業担当集計[],,2),H$36,0),0),AE12)</f>
        <v>0.0277777777777778</v>
      </c>
      <c r="I12" s="589" t="n">
        <f aca="false">IF($J12=1,IFERROR(VLOOKUP(VALUE(REPLACE($A12,FIND("日",$A12),1,"")),OFFSET(操業担当集計[],,2),I$36,0),0),AF12)</f>
        <v>0</v>
      </c>
      <c r="J12" s="207" t="n">
        <v>1</v>
      </c>
      <c r="L12" s="207" t="n">
        <v>2026</v>
      </c>
      <c r="M12" s="207" t="n">
        <v>7</v>
      </c>
      <c r="N12" s="207" t="n">
        <v>9</v>
      </c>
      <c r="O12" s="207" t="n">
        <v>239.286</v>
      </c>
      <c r="P12" s="207" t="n">
        <v>1</v>
      </c>
      <c r="Q12" s="573" t="n">
        <v>0.0277777777777778</v>
      </c>
      <c r="R12" s="573" t="n">
        <v>0</v>
      </c>
      <c r="S12" s="207" t="n">
        <v>225.038</v>
      </c>
      <c r="T12" s="207" t="n">
        <v>1</v>
      </c>
      <c r="U12" s="573" t="n">
        <v>0.0277777777777778</v>
      </c>
      <c r="V12" s="573" t="n">
        <v>0</v>
      </c>
      <c r="X12" s="587" t="s">
        <v>1359</v>
      </c>
      <c r="Y12" s="588"/>
      <c r="Z12" s="588"/>
      <c r="AA12" s="589"/>
      <c r="AB12" s="589"/>
      <c r="AC12" s="588"/>
      <c r="AD12" s="588"/>
      <c r="AE12" s="589"/>
      <c r="AF12" s="589"/>
    </row>
    <row r="13" customFormat="false" ht="14.9" hidden="false" customHeight="false" outlineLevel="0" collapsed="false">
      <c r="A13" s="587" t="s">
        <v>1360</v>
      </c>
      <c r="B13" s="588" t="n">
        <f aca="false">IF($J13=1,IFERROR(VLOOKUP(VALUE(REPLACE($A13,FIND("日",$A13),1,"")),OFFSET(操業担当集計[],,2),B$36,0),0),Y13)</f>
        <v>196.614</v>
      </c>
      <c r="C13" s="588" t="n">
        <f aca="false">IF($J13=1,IFERROR(VLOOKUP(VALUE(REPLACE($A13,FIND("日",$A13),1,"")),OFFSET(操業担当集計[],,2),C$36,0),0),Z13)</f>
        <v>2</v>
      </c>
      <c r="D13" s="589" t="n">
        <f aca="false">IF($J13=1,IFERROR(VLOOKUP(VALUE(REPLACE($A13,FIND("日",$A13),1,"")),OFFSET(操業担当集計[],,2),D$36,0),0),AA13)</f>
        <v>0.0555555555555556</v>
      </c>
      <c r="E13" s="589" t="n">
        <f aca="false">IF($J13=1,IFERROR(VLOOKUP(VALUE(REPLACE($A13,FIND("日",$A13),1,"")),OFFSET(操業担当集計[],,2),E$36,0),0),AB13)</f>
        <v>0.0486111111111111</v>
      </c>
      <c r="F13" s="588" t="n">
        <f aca="false">IF($J13=1,IFERROR(VLOOKUP(VALUE(REPLACE($A13,FIND("日",$A13),1,"")),OFFSET(操業担当集計[],,2),F$36,0),0),AC13)</f>
        <v>239.704</v>
      </c>
      <c r="G13" s="588" t="n">
        <f aca="false">IF($J13=1,IFERROR(VLOOKUP(VALUE(REPLACE($A13,FIND("日",$A13),1,"")),OFFSET(操業担当集計[],,2),G$36,0),0),AD13)</f>
        <v>2</v>
      </c>
      <c r="H13" s="589" t="n">
        <f aca="false">IF($J13=1,IFERROR(VLOOKUP(VALUE(REPLACE($A13,FIND("日",$A13),1,"")),OFFSET(操業担当集計[],,2),H$36,0),0),AE13)</f>
        <v>0.0416666666666667</v>
      </c>
      <c r="I13" s="589" t="n">
        <f aca="false">IF($J13=1,IFERROR(VLOOKUP(VALUE(REPLACE($A13,FIND("日",$A13),1,"")),OFFSET(操業担当集計[],,2),I$36,0),0),AF13)</f>
        <v>0</v>
      </c>
      <c r="J13" s="207" t="n">
        <v>1</v>
      </c>
      <c r="L13" s="207" t="n">
        <v>2026</v>
      </c>
      <c r="M13" s="207" t="n">
        <v>7</v>
      </c>
      <c r="N13" s="207" t="n">
        <v>10</v>
      </c>
      <c r="O13" s="207" t="n">
        <v>196.614</v>
      </c>
      <c r="P13" s="207" t="n">
        <v>2</v>
      </c>
      <c r="Q13" s="573" t="n">
        <v>0.0555555555555556</v>
      </c>
      <c r="R13" s="573" t="n">
        <v>0.0486111111111111</v>
      </c>
      <c r="S13" s="207" t="n">
        <v>239.704</v>
      </c>
      <c r="T13" s="207" t="n">
        <v>2</v>
      </c>
      <c r="U13" s="573" t="n">
        <v>0.0416666666666667</v>
      </c>
      <c r="V13" s="573" t="n">
        <v>0</v>
      </c>
      <c r="X13" s="587" t="s">
        <v>1360</v>
      </c>
      <c r="Y13" s="588"/>
      <c r="Z13" s="588"/>
      <c r="AA13" s="589"/>
      <c r="AB13" s="589"/>
      <c r="AC13" s="588"/>
      <c r="AD13" s="588"/>
      <c r="AE13" s="589"/>
      <c r="AF13" s="589"/>
    </row>
    <row r="14" customFormat="false" ht="14.9" hidden="false" customHeight="false" outlineLevel="0" collapsed="false">
      <c r="A14" s="587" t="s">
        <v>1361</v>
      </c>
      <c r="B14" s="588" t="n">
        <f aca="false">IF($J14=1,IFERROR(VLOOKUP(VALUE(REPLACE($A14,FIND("日",$A14),1,"")),OFFSET(操業担当集計[],,2),B$36,0),0),Y14)</f>
        <v>148.346</v>
      </c>
      <c r="C14" s="588" t="n">
        <f aca="false">IF($J14=1,IFERROR(VLOOKUP(VALUE(REPLACE($A14,FIND("日",$A14),1,"")),OFFSET(操業担当集計[],,2),C$36,0),0),Z14)</f>
        <v>0</v>
      </c>
      <c r="D14" s="589" t="n">
        <f aca="false">IF($J14=1,IFERROR(VLOOKUP(VALUE(REPLACE($A14,FIND("日",$A14),1,"")),OFFSET(操業担当集計[],,2),D$36,0),0),AA14)</f>
        <v>0</v>
      </c>
      <c r="E14" s="589" t="n">
        <f aca="false">IF($J14=1,IFERROR(VLOOKUP(VALUE(REPLACE($A14,FIND("日",$A14),1,"")),OFFSET(操業担当集計[],,2),E$36,0),0),AB14)</f>
        <v>0</v>
      </c>
      <c r="F14" s="588" t="n">
        <f aca="false">IF($J14=1,IFERROR(VLOOKUP(VALUE(REPLACE($A14,FIND("日",$A14),1,"")),OFFSET(操業担当集計[],,2),F$36,0),0),AC14)</f>
        <v>236.39</v>
      </c>
      <c r="G14" s="588" t="n">
        <f aca="false">IF($J14=1,IFERROR(VLOOKUP(VALUE(REPLACE($A14,FIND("日",$A14),1,"")),OFFSET(操業担当集計[],,2),G$36,0),0),AD14)</f>
        <v>2</v>
      </c>
      <c r="H14" s="589" t="n">
        <f aca="false">IF($J14=1,IFERROR(VLOOKUP(VALUE(REPLACE($A14,FIND("日",$A14),1,"")),OFFSET(操業担当集計[],,2),H$36,0),0),AE14)</f>
        <v>0.0416666666666667</v>
      </c>
      <c r="I14" s="589" t="n">
        <f aca="false">IF($J14=1,IFERROR(VLOOKUP(VALUE(REPLACE($A14,FIND("日",$A14),1,"")),OFFSET(操業担当集計[],,2),I$36,0),0),AF14)</f>
        <v>0</v>
      </c>
      <c r="J14" s="207" t="n">
        <v>1</v>
      </c>
      <c r="L14" s="207" t="n">
        <v>2026</v>
      </c>
      <c r="M14" s="207" t="n">
        <v>7</v>
      </c>
      <c r="N14" s="207" t="n">
        <v>11</v>
      </c>
      <c r="O14" s="207" t="n">
        <v>148.346</v>
      </c>
      <c r="P14" s="207" t="n">
        <v>0</v>
      </c>
      <c r="Q14" s="573" t="n">
        <v>0</v>
      </c>
      <c r="R14" s="573" t="n">
        <v>0</v>
      </c>
      <c r="S14" s="207" t="n">
        <v>236.39</v>
      </c>
      <c r="T14" s="207" t="n">
        <v>2</v>
      </c>
      <c r="U14" s="573" t="n">
        <v>0.0416666666666667</v>
      </c>
      <c r="V14" s="573" t="n">
        <v>0</v>
      </c>
      <c r="X14" s="587" t="s">
        <v>1361</v>
      </c>
      <c r="Y14" s="588"/>
      <c r="Z14" s="588"/>
      <c r="AA14" s="589"/>
      <c r="AB14" s="589"/>
      <c r="AC14" s="588"/>
      <c r="AD14" s="588"/>
      <c r="AE14" s="589"/>
      <c r="AF14" s="589"/>
    </row>
    <row r="15" customFormat="false" ht="14.9" hidden="false" customHeight="false" outlineLevel="0" collapsed="false">
      <c r="A15" s="587" t="s">
        <v>1362</v>
      </c>
      <c r="B15" s="588" t="n">
        <f aca="false">IF($J15=1,IFERROR(VLOOKUP(VALUE(REPLACE($A15,FIND("日",$A15),1,"")),OFFSET(操業担当集計[],,2),B$36,0),0),Y15)</f>
        <v>251.54</v>
      </c>
      <c r="C15" s="588" t="n">
        <f aca="false">IF($J15=1,IFERROR(VLOOKUP(VALUE(REPLACE($A15,FIND("日",$A15),1,"")),OFFSET(操業担当集計[],,2),C$36,0),0),Z15)</f>
        <v>0</v>
      </c>
      <c r="D15" s="589" t="n">
        <f aca="false">IF($J15=1,IFERROR(VLOOKUP(VALUE(REPLACE($A15,FIND("日",$A15),1,"")),OFFSET(操業担当集計[],,2),D$36,0),0),AA15)</f>
        <v>0</v>
      </c>
      <c r="E15" s="589" t="n">
        <f aca="false">IF($J15=1,IFERROR(VLOOKUP(VALUE(REPLACE($A15,FIND("日",$A15),1,"")),OFFSET(操業担当集計[],,2),E$36,0),0),AB15)</f>
        <v>0</v>
      </c>
      <c r="F15" s="588" t="n">
        <f aca="false">IF($J15=1,IFERROR(VLOOKUP(VALUE(REPLACE($A15,FIND("日",$A15),1,"")),OFFSET(操業担当集計[],,2),F$36,0),0),AC15)</f>
        <v>277.04</v>
      </c>
      <c r="G15" s="588" t="n">
        <f aca="false">IF($J15=1,IFERROR(VLOOKUP(VALUE(REPLACE($A15,FIND("日",$A15),1,"")),OFFSET(操業担当集計[],,2),G$36,0),0),AD15)</f>
        <v>1</v>
      </c>
      <c r="H15" s="589" t="n">
        <f aca="false">IF($J15=1,IFERROR(VLOOKUP(VALUE(REPLACE($A15,FIND("日",$A15),1,"")),OFFSET(操業担当集計[],,2),H$36,0),0),AE15)</f>
        <v>0.0277777777777778</v>
      </c>
      <c r="I15" s="589" t="n">
        <f aca="false">IF($J15=1,IFERROR(VLOOKUP(VALUE(REPLACE($A15,FIND("日",$A15),1,"")),OFFSET(操業担当集計[],,2),I$36,0),0),AF15)</f>
        <v>0</v>
      </c>
      <c r="J15" s="207" t="n">
        <v>1</v>
      </c>
      <c r="L15" s="207" t="n">
        <v>2026</v>
      </c>
      <c r="M15" s="207" t="n">
        <v>7</v>
      </c>
      <c r="N15" s="207" t="n">
        <v>12</v>
      </c>
      <c r="O15" s="207" t="n">
        <v>251.54</v>
      </c>
      <c r="P15" s="207" t="n">
        <v>0</v>
      </c>
      <c r="Q15" s="573" t="n">
        <v>0</v>
      </c>
      <c r="R15" s="573" t="n">
        <v>0</v>
      </c>
      <c r="S15" s="207" t="n">
        <v>277.04</v>
      </c>
      <c r="T15" s="207" t="n">
        <v>1</v>
      </c>
      <c r="U15" s="573" t="n">
        <v>0.0277777777777778</v>
      </c>
      <c r="V15" s="573" t="n">
        <v>0</v>
      </c>
      <c r="X15" s="587" t="s">
        <v>1362</v>
      </c>
      <c r="Y15" s="588"/>
      <c r="Z15" s="588"/>
      <c r="AA15" s="589"/>
      <c r="AB15" s="589"/>
      <c r="AC15" s="588"/>
      <c r="AD15" s="588"/>
      <c r="AE15" s="589"/>
      <c r="AF15" s="589"/>
    </row>
    <row r="16" customFormat="false" ht="14.9" hidden="false" customHeight="false" outlineLevel="0" collapsed="false">
      <c r="A16" s="587" t="s">
        <v>1363</v>
      </c>
      <c r="B16" s="588" t="n">
        <f aca="false">IF($J16=1,IFERROR(VLOOKUP(VALUE(REPLACE($A16,FIND("日",$A16),1,"")),OFFSET(操業担当集計[],,2),B$36,0),0),Y16)</f>
        <v>215.529</v>
      </c>
      <c r="C16" s="588" t="n">
        <f aca="false">IF($J16=1,IFERROR(VLOOKUP(VALUE(REPLACE($A16,FIND("日",$A16),1,"")),OFFSET(操業担当集計[],,2),C$36,0),0),Z16)</f>
        <v>4</v>
      </c>
      <c r="D16" s="589" t="n">
        <f aca="false">IF($J16=1,IFERROR(VLOOKUP(VALUE(REPLACE($A16,FIND("日",$A16),1,"")),OFFSET(操業担当集計[],,2),D$36,0),0),AA16)</f>
        <v>0.0972222222222222</v>
      </c>
      <c r="E16" s="589" t="n">
        <f aca="false">IF($J16=1,IFERROR(VLOOKUP(VALUE(REPLACE($A16,FIND("日",$A16),1,"")),OFFSET(操業担当集計[],,2),E$36,0),0),AB16)</f>
        <v>0</v>
      </c>
      <c r="F16" s="588" t="n">
        <f aca="false">IF($J16=1,IFERROR(VLOOKUP(VALUE(REPLACE($A16,FIND("日",$A16),1,"")),OFFSET(操業担当集計[],,2),F$36,0),0),AC16)</f>
        <v>244.092</v>
      </c>
      <c r="G16" s="588" t="n">
        <f aca="false">IF($J16=1,IFERROR(VLOOKUP(VALUE(REPLACE($A16,FIND("日",$A16),1,"")),OFFSET(操業担当集計[],,2),G$36,0),0),AD16)</f>
        <v>3</v>
      </c>
      <c r="H16" s="589" t="n">
        <f aca="false">IF($J16=1,IFERROR(VLOOKUP(VALUE(REPLACE($A16,FIND("日",$A16),1,"")),OFFSET(操業担当集計[],,2),H$36,0),0),AE16)</f>
        <v>0.0486111111111111</v>
      </c>
      <c r="I16" s="589" t="n">
        <f aca="false">IF($J16=1,IFERROR(VLOOKUP(VALUE(REPLACE($A16,FIND("日",$A16),1,"")),OFFSET(操業担当集計[],,2),I$36,0),0),AF16)</f>
        <v>0</v>
      </c>
      <c r="J16" s="207" t="n">
        <v>1</v>
      </c>
      <c r="L16" s="207" t="n">
        <v>2026</v>
      </c>
      <c r="M16" s="207" t="n">
        <v>7</v>
      </c>
      <c r="N16" s="207" t="n">
        <v>13</v>
      </c>
      <c r="O16" s="207" t="n">
        <v>215.529</v>
      </c>
      <c r="P16" s="207" t="n">
        <v>4</v>
      </c>
      <c r="Q16" s="573" t="n">
        <v>0.0972222222222222</v>
      </c>
      <c r="R16" s="573" t="n">
        <v>0</v>
      </c>
      <c r="S16" s="207" t="n">
        <v>244.092</v>
      </c>
      <c r="T16" s="207" t="n">
        <v>3</v>
      </c>
      <c r="U16" s="573" t="n">
        <v>0.0486111111111111</v>
      </c>
      <c r="V16" s="573" t="n">
        <v>0</v>
      </c>
      <c r="X16" s="587" t="s">
        <v>1363</v>
      </c>
      <c r="Y16" s="588"/>
      <c r="Z16" s="588"/>
      <c r="AA16" s="589"/>
      <c r="AB16" s="589"/>
      <c r="AC16" s="588"/>
      <c r="AD16" s="588"/>
      <c r="AE16" s="589"/>
      <c r="AF16" s="589"/>
    </row>
    <row r="17" customFormat="false" ht="14.9" hidden="false" customHeight="false" outlineLevel="0" collapsed="false">
      <c r="A17" s="587" t="s">
        <v>1364</v>
      </c>
      <c r="B17" s="588" t="n">
        <f aca="false">IF($J17=1,IFERROR(VLOOKUP(VALUE(REPLACE($A17,FIND("日",$A17),1,"")),OFFSET(操業担当集計[],,2),B$36,0),0),Y17)</f>
        <v>179.224</v>
      </c>
      <c r="C17" s="588" t="n">
        <f aca="false">IF($J17=1,IFERROR(VLOOKUP(VALUE(REPLACE($A17,FIND("日",$A17),1,"")),OFFSET(操業担当集計[],,2),C$36,0),0),Z17)</f>
        <v>3</v>
      </c>
      <c r="D17" s="589" t="n">
        <f aca="false">IF($J17=1,IFERROR(VLOOKUP(VALUE(REPLACE($A17,FIND("日",$A17),1,"")),OFFSET(操業担当集計[],,2),D$36,0),0),AA17)</f>
        <v>0.0694444444444445</v>
      </c>
      <c r="E17" s="589" t="n">
        <f aca="false">IF($J17=1,IFERROR(VLOOKUP(VALUE(REPLACE($A17,FIND("日",$A17),1,"")),OFFSET(操業担当集計[],,2),E$36,0),0),AB17)</f>
        <v>0</v>
      </c>
      <c r="F17" s="588" t="n">
        <f aca="false">IF($J17=1,IFERROR(VLOOKUP(VALUE(REPLACE($A17,FIND("日",$A17),1,"")),OFFSET(操業担当集計[],,2),F$36,0),0),AC17)</f>
        <v>218.83</v>
      </c>
      <c r="G17" s="588" t="n">
        <f aca="false">IF($J17=1,IFERROR(VLOOKUP(VALUE(REPLACE($A17,FIND("日",$A17),1,"")),OFFSET(操業担当集計[],,2),G$36,0),0),AD17)</f>
        <v>2</v>
      </c>
      <c r="H17" s="589" t="n">
        <f aca="false">IF($J17=1,IFERROR(VLOOKUP(VALUE(REPLACE($A17,FIND("日",$A17),1,"")),OFFSET(操業担当集計[],,2),H$36,0),0),AE17)</f>
        <v>0.0555555555555556</v>
      </c>
      <c r="I17" s="589" t="n">
        <f aca="false">IF($J17=1,IFERROR(VLOOKUP(VALUE(REPLACE($A17,FIND("日",$A17),1,"")),OFFSET(操業担当集計[],,2),I$36,0),0),AF17)</f>
        <v>0</v>
      </c>
      <c r="J17" s="207" t="n">
        <v>1</v>
      </c>
      <c r="L17" s="207" t="n">
        <v>2026</v>
      </c>
      <c r="M17" s="207" t="n">
        <v>7</v>
      </c>
      <c r="N17" s="207" t="n">
        <v>14</v>
      </c>
      <c r="O17" s="207" t="n">
        <v>179.224</v>
      </c>
      <c r="P17" s="207" t="n">
        <v>3</v>
      </c>
      <c r="Q17" s="573" t="n">
        <v>0.0694444444444445</v>
      </c>
      <c r="R17" s="573" t="n">
        <v>0</v>
      </c>
      <c r="S17" s="207" t="n">
        <v>218.83</v>
      </c>
      <c r="T17" s="207" t="n">
        <v>2</v>
      </c>
      <c r="U17" s="573" t="n">
        <v>0.0555555555555556</v>
      </c>
      <c r="V17" s="573" t="n">
        <v>0</v>
      </c>
      <c r="X17" s="587" t="s">
        <v>1364</v>
      </c>
      <c r="Y17" s="588"/>
      <c r="Z17" s="588"/>
      <c r="AA17" s="589"/>
      <c r="AB17" s="589"/>
      <c r="AC17" s="588"/>
      <c r="AD17" s="588"/>
      <c r="AE17" s="589"/>
      <c r="AF17" s="589"/>
    </row>
    <row r="18" customFormat="false" ht="14.9" hidden="false" customHeight="false" outlineLevel="0" collapsed="false">
      <c r="A18" s="587" t="s">
        <v>1365</v>
      </c>
      <c r="B18" s="588" t="n">
        <f aca="false">IF($J18=1,IFERROR(VLOOKUP(VALUE(REPLACE($A18,FIND("日",$A18),1,"")),OFFSET(操業担当集計[],,2),B$36,0),0),Y18)</f>
        <v>163.562</v>
      </c>
      <c r="C18" s="588" t="n">
        <f aca="false">IF($J18=1,IFERROR(VLOOKUP(VALUE(REPLACE($A18,FIND("日",$A18),1,"")),OFFSET(操業担当集計[],,2),C$36,0),0),Z18)</f>
        <v>1</v>
      </c>
      <c r="D18" s="589" t="n">
        <f aca="false">IF($J18=1,IFERROR(VLOOKUP(VALUE(REPLACE($A18,FIND("日",$A18),1,"")),OFFSET(操業担当集計[],,2),D$36,0),0),AA18)</f>
        <v>0.0138888888888889</v>
      </c>
      <c r="E18" s="589" t="n">
        <f aca="false">IF($J18=1,IFERROR(VLOOKUP(VALUE(REPLACE($A18,FIND("日",$A18),1,"")),OFFSET(操業担当集計[],,2),E$36,0),0),AB18)</f>
        <v>0</v>
      </c>
      <c r="F18" s="588" t="n">
        <f aca="false">IF($J18=1,IFERROR(VLOOKUP(VALUE(REPLACE($A18,FIND("日",$A18),1,"")),OFFSET(操業担当集計[],,2),F$36,0),0),AC18)</f>
        <v>148.229</v>
      </c>
      <c r="G18" s="588" t="n">
        <f aca="false">IF($J18=1,IFERROR(VLOOKUP(VALUE(REPLACE($A18,FIND("日",$A18),1,"")),OFFSET(操業担当集計[],,2),G$36,0),0),AD18)</f>
        <v>2</v>
      </c>
      <c r="H18" s="589" t="n">
        <f aca="false">IF($J18=1,IFERROR(VLOOKUP(VALUE(REPLACE($A18,FIND("日",$A18),1,"")),OFFSET(操業担当集計[],,2),H$36,0),0),AE18)</f>
        <v>0.0243055555555556</v>
      </c>
      <c r="I18" s="589" t="n">
        <f aca="false">IF($J18=1,IFERROR(VLOOKUP(VALUE(REPLACE($A18,FIND("日",$A18),1,"")),OFFSET(操業担当集計[],,2),I$36,0),0),AF18)</f>
        <v>0</v>
      </c>
      <c r="J18" s="207" t="n">
        <v>1</v>
      </c>
      <c r="L18" s="207" t="n">
        <v>2026</v>
      </c>
      <c r="M18" s="207" t="n">
        <v>7</v>
      </c>
      <c r="N18" s="207" t="n">
        <v>15</v>
      </c>
      <c r="O18" s="207" t="n">
        <v>163.562</v>
      </c>
      <c r="P18" s="207" t="n">
        <v>1</v>
      </c>
      <c r="Q18" s="573" t="n">
        <v>0.0138888888888889</v>
      </c>
      <c r="R18" s="573" t="n">
        <v>0</v>
      </c>
      <c r="S18" s="207" t="n">
        <v>148.229</v>
      </c>
      <c r="T18" s="207" t="n">
        <v>2</v>
      </c>
      <c r="U18" s="573" t="n">
        <v>0.0243055555555556</v>
      </c>
      <c r="V18" s="573" t="n">
        <v>0</v>
      </c>
      <c r="X18" s="587" t="s">
        <v>1365</v>
      </c>
      <c r="Y18" s="588"/>
      <c r="Z18" s="588"/>
      <c r="AA18" s="589"/>
      <c r="AB18" s="589"/>
      <c r="AC18" s="588"/>
      <c r="AD18" s="588"/>
      <c r="AE18" s="589"/>
      <c r="AF18" s="589"/>
    </row>
    <row r="19" customFormat="false" ht="14.9" hidden="false" customHeight="false" outlineLevel="0" collapsed="false">
      <c r="A19" s="587" t="s">
        <v>1366</v>
      </c>
      <c r="B19" s="588" t="n">
        <f aca="false">IF($J19=1,IFERROR(VLOOKUP(VALUE(REPLACE($A19,FIND("日",$A19),1,"")),OFFSET(操業担当集計[],,2),B$36,0),0),Y19)</f>
        <v>174.813</v>
      </c>
      <c r="C19" s="588" t="n">
        <f aca="false">IF($J19=1,IFERROR(VLOOKUP(VALUE(REPLACE($A19,FIND("日",$A19),1,"")),OFFSET(操業担当集計[],,2),C$36,0),0),Z19)</f>
        <v>2</v>
      </c>
      <c r="D19" s="589" t="n">
        <f aca="false">IF($J19=1,IFERROR(VLOOKUP(VALUE(REPLACE($A19,FIND("日",$A19),1,"")),OFFSET(操業担当集計[],,2),D$36,0),0),AA19)</f>
        <v>0.0416666666666667</v>
      </c>
      <c r="E19" s="589" t="n">
        <f aca="false">IF($J19=1,IFERROR(VLOOKUP(VALUE(REPLACE($A19,FIND("日",$A19),1,"")),OFFSET(操業担当集計[],,2),E$36,0),0),AB19)</f>
        <v>0</v>
      </c>
      <c r="F19" s="588" t="n">
        <f aca="false">IF($J19=1,IFERROR(VLOOKUP(VALUE(REPLACE($A19,FIND("日",$A19),1,"")),OFFSET(操業担当集計[],,2),F$36,0),0),AC19)</f>
        <v>186.502</v>
      </c>
      <c r="G19" s="588" t="n">
        <f aca="false">IF($J19=1,IFERROR(VLOOKUP(VALUE(REPLACE($A19,FIND("日",$A19),1,"")),OFFSET(操業担当集計[],,2),G$36,0),0),AD19)</f>
        <v>4</v>
      </c>
      <c r="H19" s="589" t="n">
        <f aca="false">IF($J19=1,IFERROR(VLOOKUP(VALUE(REPLACE($A19,FIND("日",$A19),1,"")),OFFSET(操業担当集計[],,2),H$36,0),0),AE19)</f>
        <v>0.0833333333333333</v>
      </c>
      <c r="I19" s="589" t="n">
        <f aca="false">IF($J19=1,IFERROR(VLOOKUP(VALUE(REPLACE($A19,FIND("日",$A19),1,"")),OFFSET(操業担当集計[],,2),I$36,0),0),AF19)</f>
        <v>0</v>
      </c>
      <c r="J19" s="207" t="n">
        <v>1</v>
      </c>
      <c r="L19" s="207" t="n">
        <v>2026</v>
      </c>
      <c r="M19" s="207" t="n">
        <v>7</v>
      </c>
      <c r="N19" s="207" t="n">
        <v>16</v>
      </c>
      <c r="O19" s="207" t="n">
        <v>174.813</v>
      </c>
      <c r="P19" s="207" t="n">
        <v>2</v>
      </c>
      <c r="Q19" s="573" t="n">
        <v>0.0416666666666667</v>
      </c>
      <c r="R19" s="573" t="n">
        <v>0</v>
      </c>
      <c r="S19" s="207" t="n">
        <v>186.502</v>
      </c>
      <c r="T19" s="207" t="n">
        <v>4</v>
      </c>
      <c r="U19" s="573" t="n">
        <v>0.0833333333333333</v>
      </c>
      <c r="V19" s="573" t="n">
        <v>0</v>
      </c>
      <c r="X19" s="587" t="s">
        <v>1366</v>
      </c>
      <c r="Y19" s="588"/>
      <c r="Z19" s="588"/>
      <c r="AA19" s="589"/>
      <c r="AB19" s="589"/>
      <c r="AC19" s="588"/>
      <c r="AD19" s="588"/>
      <c r="AE19" s="589"/>
      <c r="AF19" s="589"/>
    </row>
    <row r="20" customFormat="false" ht="14.9" hidden="false" customHeight="false" outlineLevel="0" collapsed="false">
      <c r="A20" s="587" t="s">
        <v>1367</v>
      </c>
      <c r="B20" s="588" t="n">
        <f aca="false">IF($J20=1,IFERROR(VLOOKUP(VALUE(REPLACE($A20,FIND("日",$A20),1,"")),OFFSET(操業担当集計[],,2),B$36,0),0),Y20)</f>
        <v>165.369</v>
      </c>
      <c r="C20" s="588" t="n">
        <f aca="false">IF($J20=1,IFERROR(VLOOKUP(VALUE(REPLACE($A20,FIND("日",$A20),1,"")),OFFSET(操業担当集計[],,2),C$36,0),0),Z20)</f>
        <v>4</v>
      </c>
      <c r="D20" s="589" t="n">
        <f aca="false">IF($J20=1,IFERROR(VLOOKUP(VALUE(REPLACE($A20,FIND("日",$A20),1,"")),OFFSET(操業担当集計[],,2),D$36,0),0),AA20)</f>
        <v>0.111111111111111</v>
      </c>
      <c r="E20" s="589" t="n">
        <f aca="false">IF($J20=1,IFERROR(VLOOKUP(VALUE(REPLACE($A20,FIND("日",$A20),1,"")),OFFSET(操業担当集計[],,2),E$36,0),0),AB20)</f>
        <v>0</v>
      </c>
      <c r="F20" s="588" t="n">
        <f aca="false">IF($J20=1,IFERROR(VLOOKUP(VALUE(REPLACE($A20,FIND("日",$A20),1,"")),OFFSET(操業担当集計[],,2),F$36,0),0),AC20)</f>
        <v>151.061</v>
      </c>
      <c r="G20" s="588" t="n">
        <f aca="false">IF($J20=1,IFERROR(VLOOKUP(VALUE(REPLACE($A20,FIND("日",$A20),1,"")),OFFSET(操業担当集計[],,2),G$36,0),0),AD20)</f>
        <v>3</v>
      </c>
      <c r="H20" s="589" t="n">
        <f aca="false">IF($J20=1,IFERROR(VLOOKUP(VALUE(REPLACE($A20,FIND("日",$A20),1,"")),OFFSET(操業担当集計[],,2),H$36,0),0),AE20)</f>
        <v>0.0659722222222222</v>
      </c>
      <c r="I20" s="589" t="n">
        <f aca="false">IF($J20=1,IFERROR(VLOOKUP(VALUE(REPLACE($A20,FIND("日",$A20),1,"")),OFFSET(操業担当集計[],,2),I$36,0),0),AF20)</f>
        <v>0</v>
      </c>
      <c r="J20" s="207" t="n">
        <v>1</v>
      </c>
      <c r="L20" s="207" t="n">
        <v>2026</v>
      </c>
      <c r="M20" s="207" t="n">
        <v>7</v>
      </c>
      <c r="N20" s="207" t="n">
        <v>17</v>
      </c>
      <c r="O20" s="207" t="n">
        <v>165.369</v>
      </c>
      <c r="P20" s="207" t="n">
        <v>4</v>
      </c>
      <c r="Q20" s="573" t="n">
        <v>0.111111111111111</v>
      </c>
      <c r="R20" s="573" t="n">
        <v>0</v>
      </c>
      <c r="S20" s="207" t="n">
        <v>151.061</v>
      </c>
      <c r="T20" s="207" t="n">
        <v>3</v>
      </c>
      <c r="U20" s="573" t="n">
        <v>0.0659722222222222</v>
      </c>
      <c r="V20" s="573" t="n">
        <v>0</v>
      </c>
      <c r="X20" s="587" t="s">
        <v>1367</v>
      </c>
      <c r="Y20" s="588"/>
      <c r="Z20" s="588"/>
      <c r="AA20" s="589"/>
      <c r="AB20" s="589"/>
      <c r="AC20" s="588"/>
      <c r="AD20" s="588"/>
      <c r="AE20" s="589"/>
      <c r="AF20" s="589"/>
    </row>
    <row r="21" customFormat="false" ht="14.9" hidden="false" customHeight="false" outlineLevel="0" collapsed="false">
      <c r="A21" s="587" t="s">
        <v>1368</v>
      </c>
      <c r="B21" s="588" t="n">
        <f aca="false">IF($J21=1,IFERROR(VLOOKUP(VALUE(REPLACE($A21,FIND("日",$A21),1,"")),OFFSET(操業担当集計[],,2),B$36,0),0),Y21)</f>
        <v>178.923</v>
      </c>
      <c r="C21" s="588" t="n">
        <f aca="false">IF($J21=1,IFERROR(VLOOKUP(VALUE(REPLACE($A21,FIND("日",$A21),1,"")),OFFSET(操業担当集計[],,2),C$36,0),0),Z21)</f>
        <v>1</v>
      </c>
      <c r="D21" s="589" t="n">
        <f aca="false">IF($J21=1,IFERROR(VLOOKUP(VALUE(REPLACE($A21,FIND("日",$A21),1,"")),OFFSET(操業担当集計[],,2),D$36,0),0),AA21)</f>
        <v>0.0277777777777778</v>
      </c>
      <c r="E21" s="589" t="n">
        <f aca="false">IF($J21=1,IFERROR(VLOOKUP(VALUE(REPLACE($A21,FIND("日",$A21),1,"")),OFFSET(操業担当集計[],,2),E$36,0),0),AB21)</f>
        <v>0</v>
      </c>
      <c r="F21" s="588" t="n">
        <f aca="false">IF($J21=1,IFERROR(VLOOKUP(VALUE(REPLACE($A21,FIND("日",$A21),1,"")),OFFSET(操業担当集計[],,2),F$36,0),0),AC21)</f>
        <v>243.75</v>
      </c>
      <c r="G21" s="588" t="n">
        <f aca="false">IF($J21=1,IFERROR(VLOOKUP(VALUE(REPLACE($A21,FIND("日",$A21),1,"")),OFFSET(操業担当集計[],,2),G$36,0),0),AD21)</f>
        <v>2</v>
      </c>
      <c r="H21" s="589" t="n">
        <f aca="false">IF($J21=1,IFERROR(VLOOKUP(VALUE(REPLACE($A21,FIND("日",$A21),1,"")),OFFSET(操業担当集計[],,2),H$36,0),0),AE21)</f>
        <v>0.0694444444444445</v>
      </c>
      <c r="I21" s="589" t="n">
        <f aca="false">IF($J21=1,IFERROR(VLOOKUP(VALUE(REPLACE($A21,FIND("日",$A21),1,"")),OFFSET(操業担当集計[],,2),I$36,0),0),AF21)</f>
        <v>0</v>
      </c>
      <c r="J21" s="207" t="n">
        <v>1</v>
      </c>
      <c r="L21" s="207" t="n">
        <v>2026</v>
      </c>
      <c r="M21" s="207" t="n">
        <v>7</v>
      </c>
      <c r="N21" s="207" t="n">
        <v>18</v>
      </c>
      <c r="O21" s="207" t="n">
        <v>178.923</v>
      </c>
      <c r="P21" s="207" t="n">
        <v>1</v>
      </c>
      <c r="Q21" s="573" t="n">
        <v>0.0277777777777778</v>
      </c>
      <c r="R21" s="573" t="n">
        <v>0</v>
      </c>
      <c r="S21" s="207" t="n">
        <v>243.75</v>
      </c>
      <c r="T21" s="207" t="n">
        <v>2</v>
      </c>
      <c r="U21" s="573" t="n">
        <v>0.0694444444444445</v>
      </c>
      <c r="V21" s="573" t="n">
        <v>0</v>
      </c>
      <c r="X21" s="587" t="s">
        <v>1368</v>
      </c>
      <c r="Y21" s="588"/>
      <c r="Z21" s="588"/>
      <c r="AA21" s="589"/>
      <c r="AB21" s="589"/>
      <c r="AC21" s="588"/>
      <c r="AD21" s="588"/>
      <c r="AE21" s="589"/>
      <c r="AF21" s="589"/>
    </row>
    <row r="22" customFormat="false" ht="14.9" hidden="false" customHeight="false" outlineLevel="0" collapsed="false">
      <c r="A22" s="587" t="s">
        <v>1369</v>
      </c>
      <c r="B22" s="588" t="n">
        <f aca="false">IF($J22=1,IFERROR(VLOOKUP(VALUE(REPLACE($A22,FIND("日",$A22),1,"")),OFFSET(操業担当集計[],,2),B$36,0),0),Y22)</f>
        <v>151.73</v>
      </c>
      <c r="C22" s="588" t="n">
        <f aca="false">IF($J22=1,IFERROR(VLOOKUP(VALUE(REPLACE($A22,FIND("日",$A22),1,"")),OFFSET(操業担当集計[],,2),C$36,0),0),Z22)</f>
        <v>2</v>
      </c>
      <c r="D22" s="589" t="n">
        <f aca="false">IF($J22=1,IFERROR(VLOOKUP(VALUE(REPLACE($A22,FIND("日",$A22),1,"")),OFFSET(操業担当集計[],,2),D$36,0),0),AA22)</f>
        <v>0.0416666666666667</v>
      </c>
      <c r="E22" s="589" t="n">
        <f aca="false">IF($J22=1,IFERROR(VLOOKUP(VALUE(REPLACE($A22,FIND("日",$A22),1,"")),OFFSET(操業担当集計[],,2),E$36,0),0),AB22)</f>
        <v>0</v>
      </c>
      <c r="F22" s="588" t="n">
        <f aca="false">IF($J22=1,IFERROR(VLOOKUP(VALUE(REPLACE($A22,FIND("日",$A22),1,"")),OFFSET(操業担当集計[],,2),F$36,0),0),AC22)</f>
        <v>173.973</v>
      </c>
      <c r="G22" s="588" t="n">
        <f aca="false">IF($J22=1,IFERROR(VLOOKUP(VALUE(REPLACE($A22,FIND("日",$A22),1,"")),OFFSET(操業担当集計[],,2),G$36,0),0),AD22)</f>
        <v>3</v>
      </c>
      <c r="H22" s="589" t="n">
        <f aca="false">IF($J22=1,IFERROR(VLOOKUP(VALUE(REPLACE($A22,FIND("日",$A22),1,"")),OFFSET(操業担当集計[],,2),H$36,0),0),AE22)</f>
        <v>0.0833333333333333</v>
      </c>
      <c r="I22" s="589" t="n">
        <f aca="false">IF($J22=1,IFERROR(VLOOKUP(VALUE(REPLACE($A22,FIND("日",$A22),1,"")),OFFSET(操業担当集計[],,2),I$36,0),0),AF22)</f>
        <v>0</v>
      </c>
      <c r="J22" s="207" t="n">
        <v>1</v>
      </c>
      <c r="L22" s="207" t="n">
        <v>2026</v>
      </c>
      <c r="M22" s="207" t="n">
        <v>7</v>
      </c>
      <c r="N22" s="207" t="n">
        <v>19</v>
      </c>
      <c r="O22" s="207" t="n">
        <v>151.73</v>
      </c>
      <c r="P22" s="207" t="n">
        <v>2</v>
      </c>
      <c r="Q22" s="573" t="n">
        <v>0.0416666666666667</v>
      </c>
      <c r="R22" s="573" t="n">
        <v>0</v>
      </c>
      <c r="S22" s="207" t="n">
        <v>173.973</v>
      </c>
      <c r="T22" s="207" t="n">
        <v>3</v>
      </c>
      <c r="U22" s="573" t="n">
        <v>0.0833333333333333</v>
      </c>
      <c r="V22" s="573" t="n">
        <v>0</v>
      </c>
      <c r="X22" s="587" t="s">
        <v>1369</v>
      </c>
      <c r="Y22" s="588"/>
      <c r="Z22" s="588"/>
      <c r="AA22" s="589"/>
      <c r="AB22" s="589"/>
      <c r="AC22" s="588"/>
      <c r="AD22" s="588"/>
      <c r="AE22" s="589"/>
      <c r="AF22" s="589"/>
    </row>
    <row r="23" customFormat="false" ht="14.9" hidden="false" customHeight="false" outlineLevel="0" collapsed="false">
      <c r="A23" s="587" t="s">
        <v>1370</v>
      </c>
      <c r="B23" s="588" t="n">
        <f aca="false">IF($J23=1,IFERROR(VLOOKUP(VALUE(REPLACE($A23,FIND("日",$A23),1,"")),OFFSET(操業担当集計[],,2),B$36,0),0),Y23)</f>
        <v>241.499</v>
      </c>
      <c r="C23" s="588" t="n">
        <f aca="false">IF($J23=1,IFERROR(VLOOKUP(VALUE(REPLACE($A23,FIND("日",$A23),1,"")),OFFSET(操業担当集計[],,2),C$36,0),0),Z23)</f>
        <v>1</v>
      </c>
      <c r="D23" s="589" t="n">
        <f aca="false">IF($J23=1,IFERROR(VLOOKUP(VALUE(REPLACE($A23,FIND("日",$A23),1,"")),OFFSET(操業担当集計[],,2),D$36,0),0),AA23)</f>
        <v>0.0138888888888889</v>
      </c>
      <c r="E23" s="589" t="n">
        <f aca="false">IF($J23=1,IFERROR(VLOOKUP(VALUE(REPLACE($A23,FIND("日",$A23),1,"")),OFFSET(操業担当集計[],,2),E$36,0),0),AB23)</f>
        <v>0</v>
      </c>
      <c r="F23" s="588" t="n">
        <f aca="false">IF($J23=1,IFERROR(VLOOKUP(VALUE(REPLACE($A23,FIND("日",$A23),1,"")),OFFSET(操業担当集計[],,2),F$36,0),0),AC23)</f>
        <v>242.315</v>
      </c>
      <c r="G23" s="588" t="n">
        <f aca="false">IF($J23=1,IFERROR(VLOOKUP(VALUE(REPLACE($A23,FIND("日",$A23),1,"")),OFFSET(操業担当集計[],,2),G$36,0),0),AD23)</f>
        <v>2</v>
      </c>
      <c r="H23" s="589" t="n">
        <f aca="false">IF($J23=1,IFERROR(VLOOKUP(VALUE(REPLACE($A23,FIND("日",$A23),1,"")),OFFSET(操業担当集計[],,2),H$36,0),0),AE23)</f>
        <v>0.0416666666666667</v>
      </c>
      <c r="I23" s="589" t="n">
        <f aca="false">IF($J23=1,IFERROR(VLOOKUP(VALUE(REPLACE($A23,FIND("日",$A23),1,"")),OFFSET(操業担当集計[],,2),I$36,0),0),AF23)</f>
        <v>0</v>
      </c>
      <c r="J23" s="207" t="n">
        <v>1</v>
      </c>
      <c r="L23" s="207" t="n">
        <v>2026</v>
      </c>
      <c r="M23" s="207" t="n">
        <v>7</v>
      </c>
      <c r="N23" s="207" t="n">
        <v>20</v>
      </c>
      <c r="O23" s="207" t="n">
        <v>241.499</v>
      </c>
      <c r="P23" s="207" t="n">
        <v>1</v>
      </c>
      <c r="Q23" s="573" t="n">
        <v>0.0138888888888889</v>
      </c>
      <c r="R23" s="573" t="n">
        <v>0</v>
      </c>
      <c r="S23" s="207" t="n">
        <v>242.315</v>
      </c>
      <c r="T23" s="207" t="n">
        <v>2</v>
      </c>
      <c r="U23" s="573" t="n">
        <v>0.0416666666666667</v>
      </c>
      <c r="V23" s="573" t="n">
        <v>0</v>
      </c>
      <c r="X23" s="587" t="s">
        <v>1370</v>
      </c>
      <c r="Y23" s="588"/>
      <c r="Z23" s="588"/>
      <c r="AA23" s="589"/>
      <c r="AB23" s="589"/>
      <c r="AC23" s="588"/>
      <c r="AD23" s="588"/>
      <c r="AE23" s="589"/>
      <c r="AF23" s="589"/>
    </row>
    <row r="24" customFormat="false" ht="14.9" hidden="false" customHeight="false" outlineLevel="0" collapsed="false">
      <c r="A24" s="587" t="s">
        <v>1371</v>
      </c>
      <c r="B24" s="588" t="n">
        <f aca="false">IF($J24=1,IFERROR(VLOOKUP(VALUE(REPLACE($A24,FIND("日",$A24),1,"")),OFFSET(操業担当集計[],,2),B$36,0),0),Y24)</f>
        <v>223.027</v>
      </c>
      <c r="C24" s="588" t="n">
        <f aca="false">IF($J24=1,IFERROR(VLOOKUP(VALUE(REPLACE($A24,FIND("日",$A24),1,"")),OFFSET(操業担当集計[],,2),C$36,0),0),Z24)</f>
        <v>2</v>
      </c>
      <c r="D24" s="589" t="n">
        <f aca="false">IF($J24=1,IFERROR(VLOOKUP(VALUE(REPLACE($A24,FIND("日",$A24),1,"")),OFFSET(操業担当集計[],,2),D$36,0),0),AA24)</f>
        <v>0.0277777777777778</v>
      </c>
      <c r="E24" s="589" t="n">
        <f aca="false">IF($J24=1,IFERROR(VLOOKUP(VALUE(REPLACE($A24,FIND("日",$A24),1,"")),OFFSET(操業担当集計[],,2),E$36,0),0),AB24)</f>
        <v>0</v>
      </c>
      <c r="F24" s="588" t="n">
        <f aca="false">IF($J24=1,IFERROR(VLOOKUP(VALUE(REPLACE($A24,FIND("日",$A24),1,"")),OFFSET(操業担当集計[],,2),F$36,0),0),AC24)</f>
        <v>220.484</v>
      </c>
      <c r="G24" s="588" t="n">
        <f aca="false">IF($J24=1,IFERROR(VLOOKUP(VALUE(REPLACE($A24,FIND("日",$A24),1,"")),OFFSET(操業担当集計[],,2),G$36,0),0),AD24)</f>
        <v>2</v>
      </c>
      <c r="H24" s="589" t="n">
        <f aca="false">IF($J24=1,IFERROR(VLOOKUP(VALUE(REPLACE($A24,FIND("日",$A24),1,"")),OFFSET(操業担当集計[],,2),H$36,0),0),AE24)</f>
        <v>0.0694444444444445</v>
      </c>
      <c r="I24" s="589" t="n">
        <f aca="false">IF($J24=1,IFERROR(VLOOKUP(VALUE(REPLACE($A24,FIND("日",$A24),1,"")),OFFSET(操業担当集計[],,2),I$36,0),0),AF24)</f>
        <v>0</v>
      </c>
      <c r="J24" s="207" t="n">
        <v>1</v>
      </c>
      <c r="L24" s="207" t="n">
        <v>2026</v>
      </c>
      <c r="M24" s="207" t="n">
        <v>7</v>
      </c>
      <c r="N24" s="207" t="n">
        <v>21</v>
      </c>
      <c r="O24" s="207" t="n">
        <v>223.027</v>
      </c>
      <c r="P24" s="207" t="n">
        <v>2</v>
      </c>
      <c r="Q24" s="573" t="n">
        <v>0.0277777777777778</v>
      </c>
      <c r="R24" s="573" t="n">
        <v>0</v>
      </c>
      <c r="S24" s="207" t="n">
        <v>220.484</v>
      </c>
      <c r="T24" s="207" t="n">
        <v>2</v>
      </c>
      <c r="U24" s="573" t="n">
        <v>0.0694444444444445</v>
      </c>
      <c r="V24" s="573" t="n">
        <v>0</v>
      </c>
      <c r="X24" s="587" t="s">
        <v>1371</v>
      </c>
      <c r="Y24" s="588"/>
      <c r="Z24" s="588"/>
      <c r="AA24" s="589"/>
      <c r="AB24" s="589"/>
      <c r="AC24" s="588"/>
      <c r="AD24" s="588"/>
      <c r="AE24" s="589"/>
      <c r="AF24" s="589"/>
    </row>
    <row r="25" customFormat="false" ht="14.9" hidden="false" customHeight="false" outlineLevel="0" collapsed="false">
      <c r="A25" s="587" t="s">
        <v>1372</v>
      </c>
      <c r="B25" s="588" t="n">
        <f aca="false">IF($J25=1,IFERROR(VLOOKUP(VALUE(REPLACE($A25,FIND("日",$A25),1,"")),OFFSET(操業担当集計[],,2),B$36,0),0),Y25)</f>
        <v>245.348</v>
      </c>
      <c r="C25" s="588" t="n">
        <f aca="false">IF($J25=1,IFERROR(VLOOKUP(VALUE(REPLACE($A25,FIND("日",$A25),1,"")),OFFSET(操業担当集計[],,2),C$36,0),0),Z25)</f>
        <v>1</v>
      </c>
      <c r="D25" s="589" t="n">
        <f aca="false">IF($J25=1,IFERROR(VLOOKUP(VALUE(REPLACE($A25,FIND("日",$A25),1,"")),OFFSET(操業担当集計[],,2),D$36,0),0),AA25)</f>
        <v>0.0277777777777778</v>
      </c>
      <c r="E25" s="589" t="n">
        <f aca="false">IF($J25=1,IFERROR(VLOOKUP(VALUE(REPLACE($A25,FIND("日",$A25),1,"")),OFFSET(操業担当集計[],,2),E$36,0),0),AB25)</f>
        <v>0</v>
      </c>
      <c r="F25" s="588" t="n">
        <f aca="false">IF($J25=1,IFERROR(VLOOKUP(VALUE(REPLACE($A25,FIND("日",$A25),1,"")),OFFSET(操業担当集計[],,2),F$36,0),0),AC25)</f>
        <v>261.423</v>
      </c>
      <c r="G25" s="588" t="n">
        <f aca="false">IF($J25=1,IFERROR(VLOOKUP(VALUE(REPLACE($A25,FIND("日",$A25),1,"")),OFFSET(操業担当集計[],,2),G$36,0),0),AD25)</f>
        <v>1</v>
      </c>
      <c r="H25" s="589" t="n">
        <f aca="false">IF($J25=1,IFERROR(VLOOKUP(VALUE(REPLACE($A25,FIND("日",$A25),1,"")),OFFSET(操業担当集計[],,2),H$36,0),0),AE25)</f>
        <v>0.0138888888888889</v>
      </c>
      <c r="I25" s="589" t="n">
        <f aca="false">IF($J25=1,IFERROR(VLOOKUP(VALUE(REPLACE($A25,FIND("日",$A25),1,"")),OFFSET(操業担当集計[],,2),I$36,0),0),AF25)</f>
        <v>0</v>
      </c>
      <c r="J25" s="207" t="n">
        <v>1</v>
      </c>
      <c r="L25" s="207" t="n">
        <v>2026</v>
      </c>
      <c r="M25" s="207" t="n">
        <v>7</v>
      </c>
      <c r="N25" s="207" t="n">
        <v>22</v>
      </c>
      <c r="O25" s="207" t="n">
        <v>245.348</v>
      </c>
      <c r="P25" s="207" t="n">
        <v>1</v>
      </c>
      <c r="Q25" s="573" t="n">
        <v>0.0277777777777778</v>
      </c>
      <c r="R25" s="573" t="n">
        <v>0</v>
      </c>
      <c r="S25" s="207" t="n">
        <v>261.423</v>
      </c>
      <c r="T25" s="207" t="n">
        <v>1</v>
      </c>
      <c r="U25" s="573" t="n">
        <v>0.0138888888888889</v>
      </c>
      <c r="V25" s="573" t="n">
        <v>0</v>
      </c>
      <c r="X25" s="587" t="s">
        <v>1372</v>
      </c>
      <c r="Y25" s="588"/>
      <c r="Z25" s="588"/>
      <c r="AA25" s="589"/>
      <c r="AB25" s="589"/>
      <c r="AC25" s="588"/>
      <c r="AD25" s="588"/>
      <c r="AE25" s="589"/>
      <c r="AF25" s="589"/>
    </row>
    <row r="26" customFormat="false" ht="14.9" hidden="false" customHeight="false" outlineLevel="0" collapsed="false">
      <c r="A26" s="587" t="s">
        <v>1373</v>
      </c>
      <c r="B26" s="588" t="n">
        <f aca="false">IF($J26=1,IFERROR(VLOOKUP(VALUE(REPLACE($A26,FIND("日",$A26),1,"")),OFFSET(操業担当集計[],,2),B$36,0),0),Y26)</f>
        <v>229.026</v>
      </c>
      <c r="C26" s="588" t="n">
        <f aca="false">IF($J26=1,IFERROR(VLOOKUP(VALUE(REPLACE($A26,FIND("日",$A26),1,"")),OFFSET(操業担当集計[],,2),C$36,0),0),Z26)</f>
        <v>1</v>
      </c>
      <c r="D26" s="589" t="n">
        <f aca="false">IF($J26=1,IFERROR(VLOOKUP(VALUE(REPLACE($A26,FIND("日",$A26),1,"")),OFFSET(操業担当集計[],,2),D$36,0),0),AA26)</f>
        <v>0.0277777777777778</v>
      </c>
      <c r="E26" s="589" t="n">
        <f aca="false">IF($J26=1,IFERROR(VLOOKUP(VALUE(REPLACE($A26,FIND("日",$A26),1,"")),OFFSET(操業担当集計[],,2),E$36,0),0),AB26)</f>
        <v>0</v>
      </c>
      <c r="F26" s="588" t="n">
        <f aca="false">IF($J26=1,IFERROR(VLOOKUP(VALUE(REPLACE($A26,FIND("日",$A26),1,"")),OFFSET(操業担当集計[],,2),F$36,0),0),AC26)</f>
        <v>183.557</v>
      </c>
      <c r="G26" s="588" t="n">
        <f aca="false">IF($J26=1,IFERROR(VLOOKUP(VALUE(REPLACE($A26,FIND("日",$A26),1,"")),OFFSET(操業担当集計[],,2),G$36,0),0),AD26)</f>
        <v>3</v>
      </c>
      <c r="H26" s="589" t="n">
        <f aca="false">IF($J26=1,IFERROR(VLOOKUP(VALUE(REPLACE($A26,FIND("日",$A26),1,"")),OFFSET(操業担当集計[],,2),H$36,0),0),AE26)</f>
        <v>0.0694444444444445</v>
      </c>
      <c r="I26" s="589" t="n">
        <f aca="false">IF($J26=1,IFERROR(VLOOKUP(VALUE(REPLACE($A26,FIND("日",$A26),1,"")),OFFSET(操業担当集計[],,2),I$36,0),0),AF26)</f>
        <v>0.0486111111111111</v>
      </c>
      <c r="J26" s="207" t="n">
        <v>1</v>
      </c>
      <c r="L26" s="207" t="n">
        <v>2026</v>
      </c>
      <c r="M26" s="207" t="n">
        <v>7</v>
      </c>
      <c r="N26" s="207" t="n">
        <v>23</v>
      </c>
      <c r="O26" s="207" t="n">
        <v>229.026</v>
      </c>
      <c r="P26" s="207" t="n">
        <v>1</v>
      </c>
      <c r="Q26" s="573" t="n">
        <v>0.0277777777777778</v>
      </c>
      <c r="R26" s="573" t="n">
        <v>0</v>
      </c>
      <c r="S26" s="207" t="n">
        <v>183.557</v>
      </c>
      <c r="T26" s="207" t="n">
        <v>3</v>
      </c>
      <c r="U26" s="573" t="n">
        <v>0.0694444444444445</v>
      </c>
      <c r="V26" s="573" t="n">
        <v>0.0486111111111111</v>
      </c>
      <c r="X26" s="587" t="s">
        <v>1373</v>
      </c>
      <c r="Y26" s="588"/>
      <c r="Z26" s="588"/>
      <c r="AA26" s="589"/>
      <c r="AB26" s="589"/>
      <c r="AC26" s="588"/>
      <c r="AD26" s="588"/>
      <c r="AE26" s="589"/>
      <c r="AF26" s="589"/>
    </row>
    <row r="27" customFormat="false" ht="14.9" hidden="false" customHeight="false" outlineLevel="0" collapsed="false">
      <c r="A27" s="587" t="s">
        <v>1374</v>
      </c>
      <c r="B27" s="588" t="n">
        <f aca="false">IF($J27=1,IFERROR(VLOOKUP(VALUE(REPLACE($A27,FIND("日",$A27),1,"")),OFFSET(操業担当集計[],,2),B$36,0),0),Y27)</f>
        <v>112.494</v>
      </c>
      <c r="C27" s="588" t="n">
        <f aca="false">IF($J27=1,IFERROR(VLOOKUP(VALUE(REPLACE($A27,FIND("日",$A27),1,"")),OFFSET(操業担当集計[],,2),C$36,0),0),Z27)</f>
        <v>3</v>
      </c>
      <c r="D27" s="589" t="n">
        <f aca="false">IF($J27=1,IFERROR(VLOOKUP(VALUE(REPLACE($A27,FIND("日",$A27),1,"")),OFFSET(操業担当集計[],,2),D$36,0),0),AA27)</f>
        <v>0.0659722222222222</v>
      </c>
      <c r="E27" s="589" t="n">
        <f aca="false">IF($J27=1,IFERROR(VLOOKUP(VALUE(REPLACE($A27,FIND("日",$A27),1,"")),OFFSET(操業担当集計[],,2),E$36,0),0),AB27)</f>
        <v>0.145833333333333</v>
      </c>
      <c r="F27" s="588" t="n">
        <f aca="false">IF($J27=1,IFERROR(VLOOKUP(VALUE(REPLACE($A27,FIND("日",$A27),1,"")),OFFSET(操業担当集計[],,2),F$36,0),0),AC27)</f>
        <v>152.809</v>
      </c>
      <c r="G27" s="588" t="n">
        <f aca="false">IF($J27=1,IFERROR(VLOOKUP(VALUE(REPLACE($A27,FIND("日",$A27),1,"")),OFFSET(操業担当集計[],,2),G$36,0),0),AD27)</f>
        <v>0</v>
      </c>
      <c r="H27" s="589" t="n">
        <f aca="false">IF($J27=1,IFERROR(VLOOKUP(VALUE(REPLACE($A27,FIND("日",$A27),1,"")),OFFSET(操業担当集計[],,2),H$36,0),0),AE27)</f>
        <v>0</v>
      </c>
      <c r="I27" s="589" t="n">
        <f aca="false">IF($J27=1,IFERROR(VLOOKUP(VALUE(REPLACE($A27,FIND("日",$A27),1,"")),OFFSET(操業担当集計[],,2),I$36,0),0),AF27)</f>
        <v>0</v>
      </c>
      <c r="J27" s="207" t="n">
        <v>1</v>
      </c>
      <c r="L27" s="207" t="n">
        <v>2026</v>
      </c>
      <c r="M27" s="207" t="n">
        <v>7</v>
      </c>
      <c r="N27" s="207" t="n">
        <v>24</v>
      </c>
      <c r="O27" s="207" t="n">
        <v>112.494</v>
      </c>
      <c r="P27" s="207" t="n">
        <v>3</v>
      </c>
      <c r="Q27" s="573" t="n">
        <v>0.0659722222222222</v>
      </c>
      <c r="R27" s="573" t="n">
        <v>0.145833333333333</v>
      </c>
      <c r="S27" s="207" t="n">
        <v>152.809</v>
      </c>
      <c r="T27" s="207" t="n">
        <v>0</v>
      </c>
      <c r="U27" s="573" t="n">
        <v>0</v>
      </c>
      <c r="V27" s="573" t="n">
        <v>0</v>
      </c>
      <c r="X27" s="587" t="s">
        <v>1374</v>
      </c>
      <c r="Y27" s="588"/>
      <c r="Z27" s="588"/>
      <c r="AA27" s="589"/>
      <c r="AB27" s="589"/>
      <c r="AC27" s="588"/>
      <c r="AD27" s="588"/>
      <c r="AE27" s="589"/>
      <c r="AF27" s="589"/>
    </row>
    <row r="28" customFormat="false" ht="14.9" hidden="false" customHeight="false" outlineLevel="0" collapsed="false">
      <c r="A28" s="587" t="s">
        <v>1375</v>
      </c>
      <c r="B28" s="588" t="n">
        <f aca="false">IF($J28=1,IFERROR(VLOOKUP(VALUE(REPLACE($A28,FIND("日",$A28),1,"")),OFFSET(操業担当集計[],,2),B$36,0),0),Y28)</f>
        <v>193.41</v>
      </c>
      <c r="C28" s="588" t="n">
        <f aca="false">IF($J28=1,IFERROR(VLOOKUP(VALUE(REPLACE($A28,FIND("日",$A28),1,"")),OFFSET(操業担当集計[],,2),C$36,0),0),Z28)</f>
        <v>3</v>
      </c>
      <c r="D28" s="589" t="n">
        <f aca="false">IF($J28=1,IFERROR(VLOOKUP(VALUE(REPLACE($A28,FIND("日",$A28),1,"")),OFFSET(操業担当集計[],,2),D$36,0),0),AA28)</f>
        <v>0.0555555555555556</v>
      </c>
      <c r="E28" s="589" t="n">
        <f aca="false">IF($J28=1,IFERROR(VLOOKUP(VALUE(REPLACE($A28,FIND("日",$A28),1,"")),OFFSET(操業担当集計[],,2),E$36,0),0),AB28)</f>
        <v>0</v>
      </c>
      <c r="F28" s="588" t="n">
        <f aca="false">IF($J28=1,IFERROR(VLOOKUP(VALUE(REPLACE($A28,FIND("日",$A28),1,"")),OFFSET(操業担当集計[],,2),F$36,0),0),AC28)</f>
        <v>199.113</v>
      </c>
      <c r="G28" s="588" t="n">
        <f aca="false">IF($J28=1,IFERROR(VLOOKUP(VALUE(REPLACE($A28,FIND("日",$A28),1,"")),OFFSET(操業担当集計[],,2),G$36,0),0),AD28)</f>
        <v>0</v>
      </c>
      <c r="H28" s="589" t="n">
        <f aca="false">IF($J28=1,IFERROR(VLOOKUP(VALUE(REPLACE($A28,FIND("日",$A28),1,"")),OFFSET(操業担当集計[],,2),H$36,0),0),AE28)</f>
        <v>0</v>
      </c>
      <c r="I28" s="589" t="n">
        <f aca="false">IF($J28=1,IFERROR(VLOOKUP(VALUE(REPLACE($A28,FIND("日",$A28),1,"")),OFFSET(操業担当集計[],,2),I$36,0),0),AF28)</f>
        <v>0</v>
      </c>
      <c r="J28" s="207" t="n">
        <v>1</v>
      </c>
      <c r="L28" s="207" t="n">
        <v>2026</v>
      </c>
      <c r="M28" s="207" t="n">
        <v>7</v>
      </c>
      <c r="N28" s="207" t="n">
        <v>25</v>
      </c>
      <c r="O28" s="207" t="n">
        <v>193.41</v>
      </c>
      <c r="P28" s="207" t="n">
        <v>3</v>
      </c>
      <c r="Q28" s="573" t="n">
        <v>0.0555555555555556</v>
      </c>
      <c r="R28" s="573" t="n">
        <v>0</v>
      </c>
      <c r="S28" s="207" t="n">
        <v>199.113</v>
      </c>
      <c r="T28" s="207" t="n">
        <v>0</v>
      </c>
      <c r="U28" s="573" t="n">
        <v>0</v>
      </c>
      <c r="V28" s="573" t="n">
        <v>0</v>
      </c>
      <c r="X28" s="587" t="s">
        <v>1375</v>
      </c>
      <c r="Y28" s="588"/>
      <c r="Z28" s="588"/>
      <c r="AA28" s="589"/>
      <c r="AB28" s="589"/>
      <c r="AC28" s="588"/>
      <c r="AD28" s="588"/>
      <c r="AE28" s="589"/>
      <c r="AF28" s="589"/>
    </row>
    <row r="29" customFormat="false" ht="14.9" hidden="false" customHeight="false" outlineLevel="0" collapsed="false">
      <c r="A29" s="587" t="s">
        <v>1376</v>
      </c>
      <c r="B29" s="588" t="n">
        <f aca="false">IF($J29=1,IFERROR(VLOOKUP(VALUE(REPLACE($A29,FIND("日",$A29),1,"")),OFFSET(操業担当集計[],,2),B$36,0),0),Y29)</f>
        <v>152.437</v>
      </c>
      <c r="C29" s="588" t="n">
        <f aca="false">IF($J29=1,IFERROR(VLOOKUP(VALUE(REPLACE($A29,FIND("日",$A29),1,"")),OFFSET(操業担当集計[],,2),C$36,0),0),Z29)</f>
        <v>2</v>
      </c>
      <c r="D29" s="589" t="n">
        <f aca="false">IF($J29=1,IFERROR(VLOOKUP(VALUE(REPLACE($A29,FIND("日",$A29),1,"")),OFFSET(操業担当集計[],,2),D$36,0),0),AA29)</f>
        <v>0.0555555555555556</v>
      </c>
      <c r="E29" s="589" t="n">
        <f aca="false">IF($J29=1,IFERROR(VLOOKUP(VALUE(REPLACE($A29,FIND("日",$A29),1,"")),OFFSET(操業担当集計[],,2),E$36,0),0),AB29)</f>
        <v>0</v>
      </c>
      <c r="F29" s="588" t="n">
        <f aca="false">IF($J29=1,IFERROR(VLOOKUP(VALUE(REPLACE($A29,FIND("日",$A29),1,"")),OFFSET(操業担当集計[],,2),F$36,0),0),AC29)</f>
        <v>186.178</v>
      </c>
      <c r="G29" s="588" t="n">
        <f aca="false">IF($J29=1,IFERROR(VLOOKUP(VALUE(REPLACE($A29,FIND("日",$A29),1,"")),OFFSET(操業担当集計[],,2),G$36,0),0),AD29)</f>
        <v>1</v>
      </c>
      <c r="H29" s="589" t="n">
        <f aca="false">IF($J29=1,IFERROR(VLOOKUP(VALUE(REPLACE($A29,FIND("日",$A29),1,"")),OFFSET(操業担当集計[],,2),H$36,0),0),AE29)</f>
        <v>0.0277777777777778</v>
      </c>
      <c r="I29" s="589" t="n">
        <f aca="false">IF($J29=1,IFERROR(VLOOKUP(VALUE(REPLACE($A29,FIND("日",$A29),1,"")),OFFSET(操業担当集計[],,2),I$36,0),0),AF29)</f>
        <v>0</v>
      </c>
      <c r="J29" s="207" t="n">
        <v>1</v>
      </c>
      <c r="L29" s="207" t="n">
        <v>2026</v>
      </c>
      <c r="M29" s="207" t="n">
        <v>7</v>
      </c>
      <c r="N29" s="207" t="n">
        <v>26</v>
      </c>
      <c r="O29" s="207" t="n">
        <v>152.437</v>
      </c>
      <c r="P29" s="207" t="n">
        <v>2</v>
      </c>
      <c r="Q29" s="573" t="n">
        <v>0.0555555555555556</v>
      </c>
      <c r="R29" s="573" t="n">
        <v>0</v>
      </c>
      <c r="S29" s="207" t="n">
        <v>186.178</v>
      </c>
      <c r="T29" s="207" t="n">
        <v>1</v>
      </c>
      <c r="U29" s="573" t="n">
        <v>0.0277777777777778</v>
      </c>
      <c r="V29" s="573" t="n">
        <v>0</v>
      </c>
      <c r="X29" s="587" t="s">
        <v>1376</v>
      </c>
      <c r="Y29" s="588"/>
      <c r="Z29" s="588"/>
      <c r="AA29" s="589"/>
      <c r="AB29" s="589"/>
      <c r="AC29" s="588"/>
      <c r="AD29" s="588"/>
      <c r="AE29" s="589"/>
      <c r="AF29" s="589"/>
    </row>
    <row r="30" customFormat="false" ht="14.9" hidden="false" customHeight="false" outlineLevel="0" collapsed="false">
      <c r="A30" s="587" t="s">
        <v>1377</v>
      </c>
      <c r="B30" s="588" t="n">
        <f aca="false">IF($J30=1,IFERROR(VLOOKUP(VALUE(REPLACE($A30,FIND("日",$A30),1,"")),OFFSET(操業担当集計[],,2),B$36,0),0),Y30)</f>
        <v>172.818</v>
      </c>
      <c r="C30" s="588" t="n">
        <f aca="false">IF($J30=1,IFERROR(VLOOKUP(VALUE(REPLACE($A30,FIND("日",$A30),1,"")),OFFSET(操業担当集計[],,2),C$36,0),0),Z30)</f>
        <v>1</v>
      </c>
      <c r="D30" s="589" t="n">
        <f aca="false">IF($J30=1,IFERROR(VLOOKUP(VALUE(REPLACE($A30,FIND("日",$A30),1,"")),OFFSET(操業担当集計[],,2),D$36,0),0),AA30)</f>
        <v>0.0138888888888889</v>
      </c>
      <c r="E30" s="589" t="n">
        <f aca="false">IF($J30=1,IFERROR(VLOOKUP(VALUE(REPLACE($A30,FIND("日",$A30),1,"")),OFFSET(操業担当集計[],,2),E$36,0),0),AB30)</f>
        <v>0</v>
      </c>
      <c r="F30" s="588" t="n">
        <f aca="false">IF($J30=1,IFERROR(VLOOKUP(VALUE(REPLACE($A30,FIND("日",$A30),1,"")),OFFSET(操業担当集計[],,2),F$36,0),0),AC30)</f>
        <v>192.37</v>
      </c>
      <c r="G30" s="588" t="n">
        <f aca="false">IF($J30=1,IFERROR(VLOOKUP(VALUE(REPLACE($A30,FIND("日",$A30),1,"")),OFFSET(操業担当集計[],,2),G$36,0),0),AD30)</f>
        <v>2</v>
      </c>
      <c r="H30" s="589" t="n">
        <f aca="false">IF($J30=1,IFERROR(VLOOKUP(VALUE(REPLACE($A30,FIND("日",$A30),1,"")),OFFSET(操業担当集計[],,2),H$36,0),0),AE30)</f>
        <v>0.0277777777777778</v>
      </c>
      <c r="I30" s="589" t="n">
        <f aca="false">IF($J30=1,IFERROR(VLOOKUP(VALUE(REPLACE($A30,FIND("日",$A30),1,"")),OFFSET(操業担当集計[],,2),I$36,0),0),AF30)</f>
        <v>0</v>
      </c>
      <c r="J30" s="207" t="n">
        <v>1</v>
      </c>
      <c r="L30" s="207" t="n">
        <v>2026</v>
      </c>
      <c r="M30" s="207" t="n">
        <v>7</v>
      </c>
      <c r="N30" s="207" t="n">
        <v>27</v>
      </c>
      <c r="O30" s="207" t="n">
        <v>172.818</v>
      </c>
      <c r="P30" s="207" t="n">
        <v>1</v>
      </c>
      <c r="Q30" s="573" t="n">
        <v>0.0138888888888889</v>
      </c>
      <c r="R30" s="573" t="n">
        <v>0</v>
      </c>
      <c r="S30" s="207" t="n">
        <v>192.37</v>
      </c>
      <c r="T30" s="207" t="n">
        <v>2</v>
      </c>
      <c r="U30" s="573" t="n">
        <v>0.0277777777777778</v>
      </c>
      <c r="V30" s="573" t="n">
        <v>0</v>
      </c>
      <c r="X30" s="587" t="s">
        <v>1377</v>
      </c>
      <c r="Y30" s="588"/>
      <c r="Z30" s="588"/>
      <c r="AA30" s="589"/>
      <c r="AB30" s="589"/>
      <c r="AC30" s="588"/>
      <c r="AD30" s="588"/>
      <c r="AE30" s="589"/>
      <c r="AF30" s="589"/>
    </row>
    <row r="31" customFormat="false" ht="14.9" hidden="false" customHeight="false" outlineLevel="0" collapsed="false">
      <c r="A31" s="587" t="s">
        <v>1378</v>
      </c>
      <c r="B31" s="588" t="n">
        <f aca="false">IF($J31=1,IFERROR(VLOOKUP(VALUE(REPLACE($A31,FIND("日",$A31),1,"")),OFFSET(操業担当集計[],,2),B$36,0),0),Y31)</f>
        <v>196.017</v>
      </c>
      <c r="C31" s="588" t="n">
        <f aca="false">IF($J31=1,IFERROR(VLOOKUP(VALUE(REPLACE($A31,FIND("日",$A31),1,"")),OFFSET(操業担当集計[],,2),C$36,0),0),Z31)</f>
        <v>1</v>
      </c>
      <c r="D31" s="589" t="n">
        <f aca="false">IF($J31=1,IFERROR(VLOOKUP(VALUE(REPLACE($A31,FIND("日",$A31),1,"")),OFFSET(操業担当集計[],,2),D$36,0),0),AA31)</f>
        <v>0.0277777777777778</v>
      </c>
      <c r="E31" s="589" t="n">
        <f aca="false">IF($J31=1,IFERROR(VLOOKUP(VALUE(REPLACE($A31,FIND("日",$A31),1,"")),OFFSET(操業担当集計[],,2),E$36,0),0),AB31)</f>
        <v>0</v>
      </c>
      <c r="F31" s="588" t="n">
        <f aca="false">IF($J31=1,IFERROR(VLOOKUP(VALUE(REPLACE($A31,FIND("日",$A31),1,"")),OFFSET(操業担当集計[],,2),F$36,0),0),AC31)</f>
        <v>193.871</v>
      </c>
      <c r="G31" s="588" t="n">
        <f aca="false">IF($J31=1,IFERROR(VLOOKUP(VALUE(REPLACE($A31,FIND("日",$A31),1,"")),OFFSET(操業担当集計[],,2),G$36,0),0),AD31)</f>
        <v>3</v>
      </c>
      <c r="H31" s="589" t="n">
        <f aca="false">IF($J31=1,IFERROR(VLOOKUP(VALUE(REPLACE($A31,FIND("日",$A31),1,"")),OFFSET(操業担当集計[],,2),H$36,0),0),AE31)</f>
        <v>0.0555555555555556</v>
      </c>
      <c r="I31" s="589" t="n">
        <f aca="false">IF($J31=1,IFERROR(VLOOKUP(VALUE(REPLACE($A31,FIND("日",$A31),1,"")),OFFSET(操業担当集計[],,2),I$36,0),0),AF31)</f>
        <v>0</v>
      </c>
      <c r="J31" s="207" t="n">
        <v>1</v>
      </c>
      <c r="L31" s="207" t="n">
        <v>2026</v>
      </c>
      <c r="M31" s="207" t="n">
        <v>7</v>
      </c>
      <c r="N31" s="207" t="n">
        <v>28</v>
      </c>
      <c r="O31" s="207" t="n">
        <v>196.017</v>
      </c>
      <c r="P31" s="207" t="n">
        <v>1</v>
      </c>
      <c r="Q31" s="573" t="n">
        <v>0.0277777777777778</v>
      </c>
      <c r="R31" s="573" t="n">
        <v>0</v>
      </c>
      <c r="S31" s="207" t="n">
        <v>193.871</v>
      </c>
      <c r="T31" s="207" t="n">
        <v>3</v>
      </c>
      <c r="U31" s="573" t="n">
        <v>0.0555555555555556</v>
      </c>
      <c r="V31" s="573" t="n">
        <v>0</v>
      </c>
      <c r="X31" s="587" t="s">
        <v>1378</v>
      </c>
      <c r="Y31" s="588"/>
      <c r="Z31" s="588"/>
      <c r="AA31" s="589"/>
      <c r="AB31" s="589"/>
      <c r="AC31" s="588"/>
      <c r="AD31" s="588"/>
      <c r="AE31" s="589"/>
      <c r="AF31" s="589"/>
    </row>
    <row r="32" customFormat="false" ht="14.9" hidden="false" customHeight="false" outlineLevel="0" collapsed="false">
      <c r="A32" s="587" t="s">
        <v>1379</v>
      </c>
      <c r="B32" s="588" t="n">
        <f aca="false">IF($J32=1,IFERROR(VLOOKUP(VALUE(REPLACE($A32,FIND("日",$A32),1,"")),OFFSET(操業担当集計[],,2),B$36,0),0),Y32)</f>
        <v>204.662</v>
      </c>
      <c r="C32" s="588" t="n">
        <f aca="false">IF($J32=1,IFERROR(VLOOKUP(VALUE(REPLACE($A32,FIND("日",$A32),1,"")),OFFSET(操業担当集計[],,2),C$36,0),0),Z32)</f>
        <v>1</v>
      </c>
      <c r="D32" s="589" t="n">
        <f aca="false">IF($J32=1,IFERROR(VLOOKUP(VALUE(REPLACE($A32,FIND("日",$A32),1,"")),OFFSET(操業担当集計[],,2),D$36,0),0),AA32)</f>
        <v>0.0277777777777778</v>
      </c>
      <c r="E32" s="589" t="n">
        <f aca="false">IF($J32=1,IFERROR(VLOOKUP(VALUE(REPLACE($A32,FIND("日",$A32),1,"")),OFFSET(操業担当集計[],,2),E$36,0),0),AB32)</f>
        <v>0</v>
      </c>
      <c r="F32" s="588" t="n">
        <f aca="false">IF($J32=1,IFERROR(VLOOKUP(VALUE(REPLACE($A32,FIND("日",$A32),1,"")),OFFSET(操業担当集計[],,2),F$36,0),0),AC32)</f>
        <v>246.888</v>
      </c>
      <c r="G32" s="588" t="n">
        <f aca="false">IF($J32=1,IFERROR(VLOOKUP(VALUE(REPLACE($A32,FIND("日",$A32),1,"")),OFFSET(操業担当集計[],,2),G$36,0),0),AD32)</f>
        <v>2</v>
      </c>
      <c r="H32" s="589" t="n">
        <f aca="false">IF($J32=1,IFERROR(VLOOKUP(VALUE(REPLACE($A32,FIND("日",$A32),1,"")),OFFSET(操業担当集計[],,2),H$36,0),0),AE32)</f>
        <v>0.0277777777777778</v>
      </c>
      <c r="I32" s="589" t="n">
        <f aca="false">IF($J32=1,IFERROR(VLOOKUP(VALUE(REPLACE($A32,FIND("日",$A32),1,"")),OFFSET(操業担当集計[],,2),I$36,0),0),AF32)</f>
        <v>0</v>
      </c>
      <c r="J32" s="207" t="n">
        <v>1</v>
      </c>
      <c r="L32" s="207" t="n">
        <v>2026</v>
      </c>
      <c r="M32" s="207" t="n">
        <v>7</v>
      </c>
      <c r="N32" s="207" t="n">
        <v>29</v>
      </c>
      <c r="O32" s="207" t="n">
        <v>204.662</v>
      </c>
      <c r="P32" s="207" t="n">
        <v>1</v>
      </c>
      <c r="Q32" s="573" t="n">
        <v>0.0277777777777778</v>
      </c>
      <c r="R32" s="573" t="n">
        <v>0</v>
      </c>
      <c r="S32" s="207" t="n">
        <v>246.888</v>
      </c>
      <c r="T32" s="207" t="n">
        <v>2</v>
      </c>
      <c r="U32" s="573" t="n">
        <v>0.0277777777777778</v>
      </c>
      <c r="V32" s="573" t="n">
        <v>0</v>
      </c>
      <c r="X32" s="587" t="s">
        <v>1379</v>
      </c>
      <c r="Y32" s="588"/>
      <c r="Z32" s="588"/>
      <c r="AA32" s="589"/>
      <c r="AB32" s="589"/>
      <c r="AC32" s="588"/>
      <c r="AD32" s="588"/>
      <c r="AE32" s="589"/>
      <c r="AF32" s="589"/>
    </row>
    <row r="33" customFormat="false" ht="14.9" hidden="false" customHeight="false" outlineLevel="0" collapsed="false">
      <c r="A33" s="587" t="s">
        <v>1380</v>
      </c>
      <c r="B33" s="588" t="n">
        <f aca="false">IF($J33=1,IFERROR(VLOOKUP(VALUE(REPLACE($A33,FIND("日",$A33),1,"")),OFFSET(操業担当集計[],,2),B$36,0),0),Y33)</f>
        <v>267.632</v>
      </c>
      <c r="C33" s="588" t="n">
        <f aca="false">IF($J33=1,IFERROR(VLOOKUP(VALUE(REPLACE($A33,FIND("日",$A33),1,"")),OFFSET(操業担当集計[],,2),C$36,0),0),Z33)</f>
        <v>1</v>
      </c>
      <c r="D33" s="589" t="n">
        <f aca="false">IF($J33=1,IFERROR(VLOOKUP(VALUE(REPLACE($A33,FIND("日",$A33),1,"")),OFFSET(操業担当集計[],,2),D$36,0),0),AA33)</f>
        <v>0.0277777777777778</v>
      </c>
      <c r="E33" s="589" t="n">
        <f aca="false">IF($J33=1,IFERROR(VLOOKUP(VALUE(REPLACE($A33,FIND("日",$A33),1,"")),OFFSET(操業担当集計[],,2),E$36,0),0),AB33)</f>
        <v>0</v>
      </c>
      <c r="F33" s="588" t="n">
        <f aca="false">IF($J33=1,IFERROR(VLOOKUP(VALUE(REPLACE($A33,FIND("日",$A33),1,"")),OFFSET(操業担当集計[],,2),F$36,0),0),AC33)</f>
        <v>251.757</v>
      </c>
      <c r="G33" s="588" t="n">
        <f aca="false">IF($J33=1,IFERROR(VLOOKUP(VALUE(REPLACE($A33,FIND("日",$A33),1,"")),OFFSET(操業担当集計[],,2),G$36,0),0),AD33)</f>
        <v>2</v>
      </c>
      <c r="H33" s="589" t="n">
        <f aca="false">IF($J33=1,IFERROR(VLOOKUP(VALUE(REPLACE($A33,FIND("日",$A33),1,"")),OFFSET(操業担当集計[],,2),H$36,0),0),AE33)</f>
        <v>0.0555555555555556</v>
      </c>
      <c r="I33" s="589" t="n">
        <f aca="false">IF($J33=1,IFERROR(VLOOKUP(VALUE(REPLACE($A33,FIND("日",$A33),1,"")),OFFSET(操業担当集計[],,2),I$36,0),0),AF33)</f>
        <v>0</v>
      </c>
      <c r="J33" s="207" t="n">
        <v>1</v>
      </c>
      <c r="L33" s="207" t="n">
        <v>2026</v>
      </c>
      <c r="M33" s="207" t="n">
        <v>7</v>
      </c>
      <c r="N33" s="207" t="n">
        <v>30</v>
      </c>
      <c r="O33" s="207" t="n">
        <v>267.632</v>
      </c>
      <c r="P33" s="207" t="n">
        <v>1</v>
      </c>
      <c r="Q33" s="573" t="n">
        <v>0.0277777777777778</v>
      </c>
      <c r="R33" s="573" t="n">
        <v>0</v>
      </c>
      <c r="S33" s="207" t="n">
        <v>251.757</v>
      </c>
      <c r="T33" s="207" t="n">
        <v>2</v>
      </c>
      <c r="U33" s="573" t="n">
        <v>0.0555555555555556</v>
      </c>
      <c r="V33" s="573" t="n">
        <v>0</v>
      </c>
      <c r="X33" s="587" t="s">
        <v>1380</v>
      </c>
      <c r="Y33" s="588"/>
      <c r="Z33" s="588"/>
      <c r="AA33" s="589"/>
      <c r="AB33" s="589"/>
      <c r="AC33" s="588"/>
      <c r="AD33" s="588"/>
      <c r="AE33" s="589"/>
      <c r="AF33" s="589"/>
    </row>
    <row r="34" customFormat="false" ht="14.9" hidden="false" customHeight="false" outlineLevel="0" collapsed="false">
      <c r="A34" s="587" t="s">
        <v>1381</v>
      </c>
      <c r="B34" s="588" t="n">
        <f aca="false">IF($J34=1,IFERROR(VLOOKUP(VALUE(REPLACE($A34,FIND("日",$A34),1,"")),OFFSET(操業担当集計[],,2),B$36,0),0),Y34)</f>
        <v>184.963</v>
      </c>
      <c r="C34" s="588" t="n">
        <f aca="false">IF($J34=1,IFERROR(VLOOKUP(VALUE(REPLACE($A34,FIND("日",$A34),1,"")),OFFSET(操業担当集計[],,2),C$36,0),0),Z34)</f>
        <v>3</v>
      </c>
      <c r="D34" s="589" t="n">
        <f aca="false">IF($J34=1,IFERROR(VLOOKUP(VALUE(REPLACE($A34,FIND("日",$A34),1,"")),OFFSET(操業担当集計[],,2),D$36,0),0),AA34)</f>
        <v>0.0694444444444445</v>
      </c>
      <c r="E34" s="589" t="n">
        <f aca="false">IF($J34=1,IFERROR(VLOOKUP(VALUE(REPLACE($A34,FIND("日",$A34),1,"")),OFFSET(操業担当集計[],,2),E$36,0),0),AB34)</f>
        <v>0</v>
      </c>
      <c r="F34" s="588" t="n">
        <f aca="false">IF($J34=1,IFERROR(VLOOKUP(VALUE(REPLACE($A34,FIND("日",$A34),1,"")),OFFSET(操業担当集計[],,2),F$36,0),0),AC34)</f>
        <v>195.771</v>
      </c>
      <c r="G34" s="588" t="n">
        <f aca="false">IF($J34=1,IFERROR(VLOOKUP(VALUE(REPLACE($A34,FIND("日",$A34),1,"")),OFFSET(操業担当集計[],,2),G$36,0),0),AD34)</f>
        <v>2</v>
      </c>
      <c r="H34" s="589" t="n">
        <f aca="false">IF($J34=1,IFERROR(VLOOKUP(VALUE(REPLACE($A34,FIND("日",$A34),1,"")),OFFSET(操業担当集計[],,2),H$36,0),0),AE34)</f>
        <v>0.0416666666666667</v>
      </c>
      <c r="I34" s="589" t="n">
        <f aca="false">IF($J34=1,IFERROR(VLOOKUP(VALUE(REPLACE($A34,FIND("日",$A34),1,"")),OFFSET(操業担当集計[],,2),I$36,0),0),AF34)</f>
        <v>0</v>
      </c>
      <c r="J34" s="207" t="n">
        <v>1</v>
      </c>
      <c r="L34" s="207" t="n">
        <v>2026</v>
      </c>
      <c r="M34" s="207" t="n">
        <v>7</v>
      </c>
      <c r="N34" s="207" t="n">
        <v>31</v>
      </c>
      <c r="O34" s="207" t="n">
        <v>184.963</v>
      </c>
      <c r="P34" s="207" t="n">
        <v>3</v>
      </c>
      <c r="Q34" s="573" t="n">
        <v>0.0694444444444445</v>
      </c>
      <c r="R34" s="573" t="n">
        <v>0</v>
      </c>
      <c r="S34" s="207" t="n">
        <v>195.771</v>
      </c>
      <c r="T34" s="207" t="n">
        <v>2</v>
      </c>
      <c r="U34" s="573" t="n">
        <v>0.0416666666666667</v>
      </c>
      <c r="V34" s="573" t="n">
        <v>0</v>
      </c>
      <c r="X34" s="587" t="s">
        <v>1381</v>
      </c>
      <c r="Y34" s="588"/>
      <c r="Z34" s="588"/>
      <c r="AA34" s="589"/>
      <c r="AB34" s="589"/>
      <c r="AC34" s="588"/>
      <c r="AD34" s="588"/>
      <c r="AE34" s="589"/>
      <c r="AF34" s="589"/>
    </row>
    <row r="36" customFormat="false" ht="13.5" hidden="false" customHeight="false" outlineLevel="0" collapsed="false">
      <c r="B36" s="207" t="n">
        <v>2</v>
      </c>
      <c r="C36" s="207" t="n">
        <v>3</v>
      </c>
      <c r="D36" s="207" t="n">
        <v>4</v>
      </c>
      <c r="E36" s="207" t="n">
        <v>5</v>
      </c>
      <c r="F36" s="207" t="n">
        <v>6</v>
      </c>
      <c r="G36" s="207" t="n">
        <v>7</v>
      </c>
      <c r="H36" s="207" t="n">
        <v>8</v>
      </c>
      <c r="I36" s="207" t="n">
        <v>9</v>
      </c>
    </row>
  </sheetData>
  <mergeCells count="8">
    <mergeCell ref="A1:I1"/>
    <mergeCell ref="X1:AF1"/>
    <mergeCell ref="A2:A3"/>
    <mergeCell ref="B2:E2"/>
    <mergeCell ref="F2:I2"/>
    <mergeCell ref="X2:X3"/>
    <mergeCell ref="Y2:AB2"/>
    <mergeCell ref="AC2:A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FF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7.38"/>
    <col collapsed="false" customWidth="true" hidden="false" outlineLevel="0" max="2" min="2" style="1" width="5.75"/>
    <col collapsed="false" customWidth="true" hidden="false" outlineLevel="0" max="3" min="3" style="1" width="7.75"/>
    <col collapsed="false" customWidth="true" hidden="false" outlineLevel="0" max="6" min="4" style="1" width="11.75"/>
    <col collapsed="false" customWidth="true" hidden="false" outlineLevel="0" max="9" min="7" style="1" width="7.63"/>
    <col collapsed="false" customWidth="true" hidden="false" outlineLevel="0" max="10" min="10" style="1" width="7.5"/>
  </cols>
  <sheetData>
    <row r="1" customFormat="false" ht="13.5" hidden="false" customHeight="false" outlineLevel="0" collapsed="false">
      <c r="A1" s="207" t="s">
        <v>1402</v>
      </c>
      <c r="B1" s="499" t="s">
        <v>24</v>
      </c>
      <c r="C1" s="499" t="s">
        <v>1403</v>
      </c>
      <c r="D1" s="499" t="s">
        <v>1404</v>
      </c>
      <c r="E1" s="499" t="s">
        <v>1405</v>
      </c>
      <c r="F1" s="499" t="s">
        <v>1406</v>
      </c>
      <c r="I1" s="590" t="str">
        <f aca="false">５ＣＲワインダデータシート!L1&amp;TEXT(５ＣＲワインダデータシート!M1,"00")</f>
        <v>202607</v>
      </c>
    </row>
    <row r="2" customFormat="false" ht="14.9" hidden="false" customHeight="false" outlineLevel="0" collapsed="false">
      <c r="A2" s="207" t="str">
        <f aca="false">仕上データ[[#This Row],[日]]&amp;仕上データ[[#This Row],[区分]]</f>
        <v>1新設</v>
      </c>
      <c r="B2" s="207" t="n">
        <v>1</v>
      </c>
      <c r="C2" s="499" t="s">
        <v>1407</v>
      </c>
      <c r="D2" s="207" t="n">
        <v>9</v>
      </c>
    </row>
    <row r="3" customFormat="false" ht="14.9" hidden="false" customHeight="false" outlineLevel="0" collapsed="false">
      <c r="A3" s="207" t="str">
        <f aca="false">仕上データ[[#This Row],[日]]&amp;仕上データ[[#This Row],[区分]]</f>
        <v>2新設</v>
      </c>
      <c r="B3" s="207" t="n">
        <v>2</v>
      </c>
      <c r="C3" s="499" t="s">
        <v>1407</v>
      </c>
      <c r="D3" s="207" t="n">
        <v>6</v>
      </c>
    </row>
    <row r="4" customFormat="false" ht="14.9" hidden="false" customHeight="false" outlineLevel="0" collapsed="false">
      <c r="A4" s="207" t="str">
        <f aca="false">仕上データ[[#This Row],[日]]&amp;仕上データ[[#This Row],[区分]]</f>
        <v>3新設</v>
      </c>
      <c r="B4" s="207" t="n">
        <v>3</v>
      </c>
      <c r="C4" s="499" t="s">
        <v>1407</v>
      </c>
      <c r="D4" s="207" t="n">
        <v>20</v>
      </c>
    </row>
    <row r="5" customFormat="false" ht="14.9" hidden="false" customHeight="false" outlineLevel="0" collapsed="false">
      <c r="A5" s="207" t="str">
        <f aca="false">仕上データ[[#This Row],[日]]&amp;仕上データ[[#This Row],[区分]]</f>
        <v>4新設</v>
      </c>
      <c r="B5" s="207" t="n">
        <v>4</v>
      </c>
      <c r="C5" s="499" t="s">
        <v>1407</v>
      </c>
      <c r="D5" s="207" t="n">
        <v>49</v>
      </c>
    </row>
    <row r="6" customFormat="false" ht="14.9" hidden="false" customHeight="false" outlineLevel="0" collapsed="false">
      <c r="A6" s="207" t="str">
        <f aca="false">仕上データ[[#This Row],[日]]&amp;仕上データ[[#This Row],[区分]]</f>
        <v>5新設</v>
      </c>
      <c r="B6" s="207" t="n">
        <v>5</v>
      </c>
      <c r="C6" s="499" t="s">
        <v>1407</v>
      </c>
      <c r="D6" s="207" t="n">
        <v>53</v>
      </c>
    </row>
    <row r="7" customFormat="false" ht="14.9" hidden="false" customHeight="false" outlineLevel="0" collapsed="false">
      <c r="A7" s="207" t="str">
        <f aca="false">仕上データ[[#This Row],[日]]&amp;仕上データ[[#This Row],[区分]]</f>
        <v>6新設</v>
      </c>
      <c r="B7" s="207" t="n">
        <v>6</v>
      </c>
      <c r="C7" s="499" t="s">
        <v>1407</v>
      </c>
      <c r="D7" s="207" t="n">
        <v>19</v>
      </c>
    </row>
    <row r="8" customFormat="false" ht="14.9" hidden="false" customHeight="false" outlineLevel="0" collapsed="false">
      <c r="A8" s="207" t="str">
        <f aca="false">仕上データ[[#This Row],[日]]&amp;仕上データ[[#This Row],[区分]]</f>
        <v>8新設</v>
      </c>
      <c r="B8" s="207" t="n">
        <v>8</v>
      </c>
      <c r="C8" s="499" t="s">
        <v>1407</v>
      </c>
      <c r="D8" s="207" t="n">
        <v>32</v>
      </c>
    </row>
    <row r="9" customFormat="false" ht="14.9" hidden="false" customHeight="false" outlineLevel="0" collapsed="false">
      <c r="A9" s="207" t="str">
        <f aca="false">仕上データ[[#This Row],[日]]&amp;仕上データ[[#This Row],[区分]]</f>
        <v>9新設</v>
      </c>
      <c r="B9" s="207" t="n">
        <v>9</v>
      </c>
      <c r="C9" s="499" t="s">
        <v>1407</v>
      </c>
      <c r="D9" s="207" t="n">
        <v>20</v>
      </c>
    </row>
    <row r="10" customFormat="false" ht="14.9" hidden="false" customHeight="false" outlineLevel="0" collapsed="false">
      <c r="A10" s="207" t="str">
        <f aca="false">仕上データ[[#This Row],[日]]&amp;仕上データ[[#This Row],[区分]]</f>
        <v>10新設</v>
      </c>
      <c r="B10" s="207" t="n">
        <v>10</v>
      </c>
      <c r="C10" s="499" t="s">
        <v>1407</v>
      </c>
      <c r="D10" s="207" t="n">
        <v>9</v>
      </c>
    </row>
    <row r="11" customFormat="false" ht="14.9" hidden="false" customHeight="false" outlineLevel="0" collapsed="false">
      <c r="A11" s="207" t="str">
        <f aca="false">仕上データ[[#This Row],[日]]&amp;仕上データ[[#This Row],[区分]]</f>
        <v>12既設</v>
      </c>
      <c r="B11" s="207" t="n">
        <v>12</v>
      </c>
      <c r="C11" s="499" t="s">
        <v>125</v>
      </c>
      <c r="D11" s="207" t="n">
        <v>40</v>
      </c>
    </row>
    <row r="12" customFormat="false" ht="14.9" hidden="false" customHeight="false" outlineLevel="0" collapsed="false">
      <c r="A12" s="207" t="str">
        <f aca="false">仕上データ[[#This Row],[日]]&amp;仕上データ[[#This Row],[区分]]</f>
        <v>12新設</v>
      </c>
      <c r="B12" s="207" t="n">
        <v>12</v>
      </c>
      <c r="C12" s="499" t="s">
        <v>1407</v>
      </c>
      <c r="D12" s="207" t="n">
        <v>70</v>
      </c>
    </row>
    <row r="13" customFormat="false" ht="14.9" hidden="false" customHeight="false" outlineLevel="0" collapsed="false">
      <c r="A13" s="207" t="str">
        <f aca="false">仕上データ[[#This Row],[日]]&amp;仕上データ[[#This Row],[区分]]</f>
        <v>13既設</v>
      </c>
      <c r="B13" s="207" t="n">
        <v>13</v>
      </c>
      <c r="C13" s="499" t="s">
        <v>125</v>
      </c>
      <c r="D13" s="207" t="n">
        <v>80</v>
      </c>
    </row>
    <row r="14" customFormat="false" ht="14.9" hidden="false" customHeight="false" outlineLevel="0" collapsed="false">
      <c r="A14" s="207" t="str">
        <f aca="false">仕上データ[[#This Row],[日]]&amp;仕上データ[[#This Row],[区分]]</f>
        <v>13新設</v>
      </c>
      <c r="B14" s="207" t="n">
        <v>13</v>
      </c>
      <c r="C14" s="499" t="s">
        <v>1407</v>
      </c>
      <c r="D14" s="207" t="n">
        <v>43</v>
      </c>
    </row>
    <row r="15" customFormat="false" ht="14.9" hidden="false" customHeight="false" outlineLevel="0" collapsed="false">
      <c r="A15" s="207" t="str">
        <f aca="false">仕上データ[[#This Row],[日]]&amp;仕上データ[[#This Row],[区分]]</f>
        <v>14既設</v>
      </c>
      <c r="B15" s="207" t="n">
        <v>14</v>
      </c>
      <c r="C15" s="499" t="s">
        <v>125</v>
      </c>
      <c r="D15" s="207" t="n">
        <v>37</v>
      </c>
    </row>
    <row r="16" customFormat="false" ht="14.9" hidden="false" customHeight="false" outlineLevel="0" collapsed="false">
      <c r="A16" s="207" t="str">
        <f aca="false">仕上データ[[#This Row],[日]]&amp;仕上データ[[#This Row],[区分]]</f>
        <v>14新設</v>
      </c>
      <c r="B16" s="207" t="n">
        <v>14</v>
      </c>
      <c r="C16" s="499" t="s">
        <v>1407</v>
      </c>
      <c r="D16" s="207" t="n">
        <v>32</v>
      </c>
    </row>
    <row r="17" customFormat="false" ht="14.9" hidden="false" customHeight="false" outlineLevel="0" collapsed="false">
      <c r="A17" s="207" t="str">
        <f aca="false">仕上データ[[#This Row],[日]]&amp;仕上データ[[#This Row],[区分]]</f>
        <v>15既設</v>
      </c>
      <c r="B17" s="207" t="n">
        <v>15</v>
      </c>
      <c r="C17" s="499" t="s">
        <v>125</v>
      </c>
      <c r="D17" s="207" t="n">
        <v>37</v>
      </c>
    </row>
    <row r="18" customFormat="false" ht="14.9" hidden="false" customHeight="false" outlineLevel="0" collapsed="false">
      <c r="A18" s="207" t="str">
        <f aca="false">仕上データ[[#This Row],[日]]&amp;仕上データ[[#This Row],[区分]]</f>
        <v>15新設</v>
      </c>
      <c r="B18" s="207" t="n">
        <v>15</v>
      </c>
      <c r="C18" s="499" t="s">
        <v>1407</v>
      </c>
      <c r="D18" s="207" t="n">
        <v>16</v>
      </c>
    </row>
    <row r="19" customFormat="false" ht="14.9" hidden="false" customHeight="false" outlineLevel="0" collapsed="false">
      <c r="A19" s="207" t="str">
        <f aca="false">仕上データ[[#This Row],[日]]&amp;仕上データ[[#This Row],[区分]]</f>
        <v>16既設</v>
      </c>
      <c r="B19" s="207" t="n">
        <v>16</v>
      </c>
      <c r="C19" s="499" t="s">
        <v>125</v>
      </c>
      <c r="D19" s="207" t="n">
        <v>13</v>
      </c>
    </row>
    <row r="20" customFormat="false" ht="14.9" hidden="false" customHeight="false" outlineLevel="0" collapsed="false">
      <c r="A20" s="207" t="str">
        <f aca="false">仕上データ[[#This Row],[日]]&amp;仕上データ[[#This Row],[区分]]</f>
        <v>17既設</v>
      </c>
      <c r="B20" s="207" t="n">
        <v>17</v>
      </c>
      <c r="C20" s="499" t="s">
        <v>125</v>
      </c>
      <c r="D20" s="207" t="n">
        <v>23</v>
      </c>
    </row>
    <row r="21" customFormat="false" ht="14.9" hidden="false" customHeight="false" outlineLevel="0" collapsed="false">
      <c r="A21" s="207" t="str">
        <f aca="false">仕上データ[[#This Row],[日]]&amp;仕上データ[[#This Row],[区分]]</f>
        <v>17新設</v>
      </c>
      <c r="B21" s="207" t="n">
        <v>17</v>
      </c>
      <c r="C21" s="499" t="s">
        <v>1407</v>
      </c>
      <c r="D21" s="207" t="n">
        <v>48</v>
      </c>
    </row>
    <row r="22" customFormat="false" ht="14.9" hidden="false" customHeight="false" outlineLevel="0" collapsed="false">
      <c r="A22" s="207" t="str">
        <f aca="false">仕上データ[[#This Row],[日]]&amp;仕上データ[[#This Row],[区分]]</f>
        <v>18既設</v>
      </c>
      <c r="B22" s="207" t="n">
        <v>18</v>
      </c>
      <c r="C22" s="499" t="s">
        <v>125</v>
      </c>
      <c r="D22" s="207" t="n">
        <v>17</v>
      </c>
    </row>
    <row r="23" customFormat="false" ht="14.9" hidden="false" customHeight="false" outlineLevel="0" collapsed="false">
      <c r="A23" s="207" t="str">
        <f aca="false">仕上データ[[#This Row],[日]]&amp;仕上データ[[#This Row],[区分]]</f>
        <v>18新設</v>
      </c>
      <c r="B23" s="207" t="n">
        <v>18</v>
      </c>
      <c r="C23" s="499" t="s">
        <v>1407</v>
      </c>
      <c r="D23" s="207" t="n">
        <v>11</v>
      </c>
    </row>
    <row r="24" customFormat="false" ht="14.9" hidden="false" customHeight="false" outlineLevel="0" collapsed="false">
      <c r="A24" s="207" t="str">
        <f aca="false">仕上データ[[#This Row],[日]]&amp;仕上データ[[#This Row],[区分]]</f>
        <v>19既設</v>
      </c>
      <c r="B24" s="207" t="n">
        <v>19</v>
      </c>
      <c r="C24" s="499" t="s">
        <v>125</v>
      </c>
      <c r="D24" s="207" t="n">
        <v>14</v>
      </c>
    </row>
    <row r="25" customFormat="false" ht="14.9" hidden="false" customHeight="false" outlineLevel="0" collapsed="false">
      <c r="A25" s="207" t="str">
        <f aca="false">仕上データ[[#This Row],[日]]&amp;仕上データ[[#This Row],[区分]]</f>
        <v>19新設</v>
      </c>
      <c r="B25" s="207" t="n">
        <v>19</v>
      </c>
      <c r="C25" s="499" t="s">
        <v>1407</v>
      </c>
      <c r="D25" s="207" t="n">
        <v>19</v>
      </c>
    </row>
    <row r="26" customFormat="false" ht="14.9" hidden="false" customHeight="false" outlineLevel="0" collapsed="false">
      <c r="A26" s="207" t="str">
        <f aca="false">仕上データ[[#This Row],[日]]&amp;仕上データ[[#This Row],[区分]]</f>
        <v>20既設</v>
      </c>
      <c r="B26" s="207" t="n">
        <v>20</v>
      </c>
      <c r="C26" s="499" t="s">
        <v>125</v>
      </c>
      <c r="D26" s="207" t="n">
        <v>14</v>
      </c>
    </row>
    <row r="27" customFormat="false" ht="14.9" hidden="false" customHeight="false" outlineLevel="0" collapsed="false">
      <c r="A27" s="207" t="str">
        <f aca="false">仕上データ[[#This Row],[日]]&amp;仕上データ[[#This Row],[区分]]</f>
        <v>20新設</v>
      </c>
      <c r="B27" s="207" t="n">
        <v>20</v>
      </c>
      <c r="C27" s="499" t="s">
        <v>1407</v>
      </c>
      <c r="D27" s="207" t="n">
        <v>34</v>
      </c>
    </row>
    <row r="28" customFormat="false" ht="14.9" hidden="false" customHeight="false" outlineLevel="0" collapsed="false">
      <c r="A28" s="207" t="str">
        <f aca="false">仕上データ[[#This Row],[日]]&amp;仕上データ[[#This Row],[区分]]</f>
        <v>21既設</v>
      </c>
      <c r="B28" s="207" t="n">
        <v>21</v>
      </c>
      <c r="C28" s="499" t="s">
        <v>125</v>
      </c>
      <c r="D28" s="207" t="n">
        <v>44</v>
      </c>
    </row>
    <row r="29" customFormat="false" ht="14.9" hidden="false" customHeight="false" outlineLevel="0" collapsed="false">
      <c r="A29" s="207" t="str">
        <f aca="false">仕上データ[[#This Row],[日]]&amp;仕上データ[[#This Row],[区分]]</f>
        <v>21新設</v>
      </c>
      <c r="B29" s="207" t="n">
        <v>21</v>
      </c>
      <c r="C29" s="499" t="s">
        <v>1407</v>
      </c>
      <c r="D29" s="207" t="n">
        <v>21</v>
      </c>
    </row>
    <row r="30" customFormat="false" ht="14.9" hidden="false" customHeight="false" outlineLevel="0" collapsed="false">
      <c r="A30" s="207" t="str">
        <f aca="false">仕上データ[[#This Row],[日]]&amp;仕上データ[[#This Row],[区分]]</f>
        <v>22既設</v>
      </c>
      <c r="B30" s="207" t="n">
        <v>22</v>
      </c>
      <c r="C30" s="499" t="s">
        <v>125</v>
      </c>
      <c r="D30" s="207" t="n">
        <v>6</v>
      </c>
    </row>
    <row r="31" customFormat="false" ht="14.9" hidden="false" customHeight="false" outlineLevel="0" collapsed="false">
      <c r="A31" s="207" t="str">
        <f aca="false">仕上データ[[#This Row],[日]]&amp;仕上データ[[#This Row],[区分]]</f>
        <v>23既設</v>
      </c>
      <c r="B31" s="207" t="n">
        <v>23</v>
      </c>
      <c r="C31" s="499" t="s">
        <v>125</v>
      </c>
      <c r="D31" s="207" t="n">
        <v>27</v>
      </c>
    </row>
    <row r="32" customFormat="false" ht="14.9" hidden="false" customHeight="false" outlineLevel="0" collapsed="false">
      <c r="A32" s="207" t="str">
        <f aca="false">仕上データ[[#This Row],[日]]&amp;仕上データ[[#This Row],[区分]]</f>
        <v>23新設</v>
      </c>
      <c r="B32" s="207" t="n">
        <v>23</v>
      </c>
      <c r="C32" s="499" t="s">
        <v>1407</v>
      </c>
      <c r="D32" s="207" t="n">
        <v>10</v>
      </c>
    </row>
    <row r="33" customFormat="false" ht="14.9" hidden="false" customHeight="false" outlineLevel="0" collapsed="false">
      <c r="A33" s="207" t="str">
        <f aca="false">仕上データ[[#This Row],[日]]&amp;仕上データ[[#This Row],[区分]]</f>
        <v>24既設</v>
      </c>
      <c r="B33" s="207" t="n">
        <v>24</v>
      </c>
      <c r="C33" s="499" t="s">
        <v>125</v>
      </c>
      <c r="D33" s="207" t="n">
        <v>10</v>
      </c>
    </row>
    <row r="34" customFormat="false" ht="14.9" hidden="false" customHeight="false" outlineLevel="0" collapsed="false">
      <c r="A34" s="207" t="str">
        <f aca="false">仕上データ[[#This Row],[日]]&amp;仕上データ[[#This Row],[区分]]</f>
        <v>25既設</v>
      </c>
      <c r="B34" s="207" t="n">
        <v>25</v>
      </c>
      <c r="C34" s="499" t="s">
        <v>125</v>
      </c>
      <c r="D34" s="207" t="n">
        <v>9</v>
      </c>
    </row>
    <row r="35" customFormat="false" ht="14.9" hidden="false" customHeight="false" outlineLevel="0" collapsed="false">
      <c r="A35" s="207" t="str">
        <f aca="false">仕上データ[[#This Row],[日]]&amp;仕上データ[[#This Row],[区分]]</f>
        <v>25新設</v>
      </c>
      <c r="B35" s="207" t="n">
        <v>25</v>
      </c>
      <c r="C35" s="499" t="s">
        <v>1407</v>
      </c>
      <c r="D35" s="207" t="n">
        <v>15</v>
      </c>
    </row>
    <row r="36" customFormat="false" ht="14.9" hidden="false" customHeight="false" outlineLevel="0" collapsed="false">
      <c r="A36" s="207" t="str">
        <f aca="false">仕上データ[[#This Row],[日]]&amp;仕上データ[[#This Row],[区分]]</f>
        <v>26既設</v>
      </c>
      <c r="B36" s="207" t="n">
        <v>26</v>
      </c>
      <c r="C36" s="499" t="s">
        <v>125</v>
      </c>
      <c r="D36" s="207" t="n">
        <v>24</v>
      </c>
    </row>
    <row r="37" customFormat="false" ht="14.9" hidden="false" customHeight="false" outlineLevel="0" collapsed="false">
      <c r="A37" s="207" t="str">
        <f aca="false">仕上データ[[#This Row],[日]]&amp;仕上データ[[#This Row],[区分]]</f>
        <v>26新設</v>
      </c>
      <c r="B37" s="207" t="n">
        <v>26</v>
      </c>
      <c r="C37" s="499" t="s">
        <v>1407</v>
      </c>
      <c r="D37" s="207" t="n">
        <v>15</v>
      </c>
    </row>
    <row r="38" customFormat="false" ht="14.9" hidden="false" customHeight="false" outlineLevel="0" collapsed="false">
      <c r="A38" s="207" t="str">
        <f aca="false">仕上データ[[#This Row],[日]]&amp;仕上データ[[#This Row],[区分]]</f>
        <v>27既設</v>
      </c>
      <c r="B38" s="207" t="n">
        <v>27</v>
      </c>
      <c r="C38" s="499" t="s">
        <v>125</v>
      </c>
      <c r="D38" s="207" t="n">
        <v>13</v>
      </c>
    </row>
    <row r="39" customFormat="false" ht="14.9" hidden="false" customHeight="false" outlineLevel="0" collapsed="false">
      <c r="A39" s="207" t="str">
        <f aca="false">仕上データ[[#This Row],[日]]&amp;仕上データ[[#This Row],[区分]]</f>
        <v>27新設</v>
      </c>
      <c r="B39" s="207" t="n">
        <v>27</v>
      </c>
      <c r="C39" s="499" t="s">
        <v>1407</v>
      </c>
      <c r="D39" s="207" t="n">
        <v>18</v>
      </c>
    </row>
    <row r="40" customFormat="false" ht="14.9" hidden="false" customHeight="false" outlineLevel="0" collapsed="false">
      <c r="A40" s="207" t="str">
        <f aca="false">仕上データ[[#This Row],[日]]&amp;仕上データ[[#This Row],[区分]]</f>
        <v>28既設</v>
      </c>
      <c r="B40" s="207" t="n">
        <v>28</v>
      </c>
      <c r="C40" s="499" t="s">
        <v>125</v>
      </c>
      <c r="D40" s="207" t="n">
        <v>2</v>
      </c>
    </row>
    <row r="41" customFormat="false" ht="14.9" hidden="false" customHeight="false" outlineLevel="0" collapsed="false">
      <c r="A41" s="207" t="str">
        <f aca="false">仕上データ[[#This Row],[日]]&amp;仕上データ[[#This Row],[区分]]</f>
        <v>28新設</v>
      </c>
      <c r="B41" s="207" t="n">
        <v>28</v>
      </c>
      <c r="C41" s="499" t="s">
        <v>1407</v>
      </c>
      <c r="D41" s="207" t="n">
        <v>30</v>
      </c>
    </row>
    <row r="42" customFormat="false" ht="14.9" hidden="false" customHeight="false" outlineLevel="0" collapsed="false">
      <c r="A42" s="207" t="str">
        <f aca="false">仕上データ[[#This Row],[日]]&amp;仕上データ[[#This Row],[区分]]</f>
        <v>29既設</v>
      </c>
      <c r="B42" s="207" t="n">
        <v>29</v>
      </c>
      <c r="C42" s="499" t="s">
        <v>125</v>
      </c>
      <c r="D42" s="207" t="n">
        <v>3</v>
      </c>
    </row>
    <row r="43" customFormat="false" ht="14.9" hidden="false" customHeight="false" outlineLevel="0" collapsed="false">
      <c r="A43" s="207" t="str">
        <f aca="false">仕上データ[[#This Row],[日]]&amp;仕上データ[[#This Row],[区分]]</f>
        <v>29新設</v>
      </c>
      <c r="B43" s="207" t="n">
        <v>29</v>
      </c>
      <c r="C43" s="499" t="s">
        <v>1407</v>
      </c>
      <c r="D43" s="207" t="n">
        <v>16</v>
      </c>
    </row>
    <row r="44" customFormat="false" ht="14.9" hidden="false" customHeight="false" outlineLevel="0" collapsed="false">
      <c r="A44" s="207" t="str">
        <f aca="false">仕上データ[[#This Row],[日]]&amp;仕上データ[[#This Row],[区分]]</f>
        <v>30既設</v>
      </c>
      <c r="B44" s="207" t="n">
        <v>30</v>
      </c>
      <c r="C44" s="499" t="s">
        <v>125</v>
      </c>
      <c r="D44" s="207" t="n">
        <v>7</v>
      </c>
    </row>
    <row r="45" customFormat="false" ht="14.9" hidden="false" customHeight="false" outlineLevel="0" collapsed="false">
      <c r="A45" s="207" t="str">
        <f aca="false">仕上データ[[#This Row],[日]]&amp;仕上データ[[#This Row],[区分]]</f>
        <v>30新設</v>
      </c>
      <c r="B45" s="207" t="n">
        <v>30</v>
      </c>
      <c r="C45" s="499" t="s">
        <v>1407</v>
      </c>
      <c r="D45" s="207" t="n">
        <v>12</v>
      </c>
    </row>
    <row r="46" customFormat="false" ht="14.9" hidden="false" customHeight="false" outlineLevel="0" collapsed="false">
      <c r="A46" s="207" t="str">
        <f aca="false">仕上データ[[#This Row],[日]]&amp;仕上データ[[#This Row],[区分]]</f>
        <v>31既設</v>
      </c>
      <c r="B46" s="207" t="n">
        <v>31</v>
      </c>
      <c r="C46" s="499" t="s">
        <v>125</v>
      </c>
      <c r="D46" s="207" t="n">
        <v>13</v>
      </c>
    </row>
    <row r="47" customFormat="false" ht="14.9" hidden="false" customHeight="false" outlineLevel="0" collapsed="false">
      <c r="A47" s="207" t="str">
        <f aca="false">仕上データ[[#This Row],[日]]&amp;仕上データ[[#This Row],[区分]]</f>
        <v>31新設</v>
      </c>
      <c r="B47" s="207" t="n">
        <v>31</v>
      </c>
      <c r="C47" s="499" t="s">
        <v>1407</v>
      </c>
      <c r="D47" s="207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S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2.25" defaultRowHeight="13.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522" width="9"/>
    <col collapsed="false" customWidth="true" hidden="false" outlineLevel="0" max="4" min="4" style="522" width="10.63"/>
    <col collapsed="false" customWidth="true" hidden="false" outlineLevel="0" max="5" min="5" style="522" width="9"/>
    <col collapsed="false" customWidth="true" hidden="false" outlineLevel="0" max="6" min="6" style="522" width="11.63"/>
    <col collapsed="false" customWidth="true" hidden="false" outlineLevel="0" max="7" min="7" style="522" width="9"/>
    <col collapsed="false" customWidth="true" hidden="false" outlineLevel="0" max="8" min="8" style="522" width="11.63"/>
    <col collapsed="false" customWidth="true" hidden="false" outlineLevel="0" max="9" min="9" style="522" width="12.63"/>
    <col collapsed="false" customWidth="true" hidden="false" outlineLevel="0" max="15" min="10" style="522" width="9"/>
    <col collapsed="false" customWidth="true" hidden="false" outlineLevel="0" max="16" min="16" style="522" width="13"/>
    <col collapsed="false" customWidth="true" hidden="false" outlineLevel="0" max="20" min="17" style="522" width="9"/>
    <col collapsed="false" customWidth="true" hidden="false" outlineLevel="0" max="21" min="21" style="522" width="13"/>
    <col collapsed="false" customWidth="false" hidden="false" outlineLevel="0" max="31" min="22" style="522" width="12.25"/>
    <col collapsed="false" customWidth="true" hidden="false" outlineLevel="0" max="46" min="46" style="1" width="13"/>
    <col collapsed="false" customWidth="true" hidden="false" outlineLevel="0" max="47" min="47" style="1" width="12.13"/>
    <col collapsed="false" customWidth="true" hidden="false" outlineLevel="0" max="53" min="52" style="522" width="9"/>
    <col collapsed="false" customWidth="true" hidden="false" outlineLevel="0" max="58" min="54" style="522" width="10.63"/>
    <col collapsed="false" customWidth="true" hidden="false" outlineLevel="0" max="59" min="59" style="1" width="10.63"/>
    <col collapsed="false" customWidth="false" hidden="false" outlineLevel="0" max="62" min="62" style="522" width="12.25"/>
  </cols>
  <sheetData>
    <row r="2" customFormat="false" ht="13.5" hidden="false" customHeight="false" outlineLevel="0" collapsed="false">
      <c r="B2" s="499" t="s">
        <v>1211</v>
      </c>
    </row>
    <row r="3" s="504" customFormat="true" ht="13.5" hidden="false" customHeight="false" outlineLevel="0" collapsed="false">
      <c r="B3" s="591" t="n">
        <v>1</v>
      </c>
      <c r="C3" s="591" t="n">
        <v>2</v>
      </c>
      <c r="D3" s="591" t="n">
        <v>3</v>
      </c>
      <c r="E3" s="591" t="n">
        <v>4</v>
      </c>
      <c r="F3" s="591" t="n">
        <v>5</v>
      </c>
      <c r="G3" s="591" t="n">
        <v>6</v>
      </c>
      <c r="H3" s="591" t="n">
        <v>7</v>
      </c>
      <c r="I3" s="591" t="n">
        <v>8</v>
      </c>
      <c r="J3" s="591" t="n">
        <v>9</v>
      </c>
      <c r="K3" s="591" t="n">
        <v>10</v>
      </c>
      <c r="L3" s="591" t="n">
        <v>11</v>
      </c>
      <c r="M3" s="591" t="n">
        <v>12</v>
      </c>
      <c r="N3" s="591" t="n">
        <v>13</v>
      </c>
      <c r="O3" s="591" t="n">
        <v>14</v>
      </c>
      <c r="P3" s="591" t="n">
        <v>15</v>
      </c>
      <c r="Q3" s="591" t="n">
        <v>16</v>
      </c>
      <c r="R3" s="591" t="n">
        <v>17</v>
      </c>
      <c r="S3" s="591" t="n">
        <v>18</v>
      </c>
      <c r="T3" s="591" t="n">
        <v>19</v>
      </c>
      <c r="U3" s="591" t="n">
        <v>20</v>
      </c>
      <c r="V3" s="591" t="n">
        <v>21</v>
      </c>
      <c r="W3" s="591" t="n">
        <v>22</v>
      </c>
      <c r="X3" s="591" t="n">
        <v>23</v>
      </c>
      <c r="Y3" s="591" t="n">
        <v>24</v>
      </c>
      <c r="Z3" s="591" t="n">
        <v>25</v>
      </c>
      <c r="AA3" s="591" t="n">
        <v>26</v>
      </c>
      <c r="AB3" s="591" t="n">
        <v>27</v>
      </c>
      <c r="AC3" s="591" t="n">
        <v>28</v>
      </c>
      <c r="AD3" s="591" t="n">
        <v>29</v>
      </c>
      <c r="AE3" s="591" t="n">
        <v>30</v>
      </c>
      <c r="AF3" s="591" t="n">
        <v>31</v>
      </c>
      <c r="AG3" s="591" t="n">
        <v>32</v>
      </c>
      <c r="AH3" s="591" t="n">
        <v>33</v>
      </c>
      <c r="AI3" s="591" t="n">
        <v>34</v>
      </c>
      <c r="AJ3" s="591" t="n">
        <v>35</v>
      </c>
      <c r="AK3" s="591" t="n">
        <v>36</v>
      </c>
      <c r="AL3" s="591" t="n">
        <v>37</v>
      </c>
      <c r="AM3" s="591" t="n">
        <v>38</v>
      </c>
      <c r="AN3" s="591" t="n">
        <v>39</v>
      </c>
      <c r="AO3" s="591" t="n">
        <v>40</v>
      </c>
      <c r="AP3" s="591" t="n">
        <v>41</v>
      </c>
      <c r="AQ3" s="591" t="n">
        <v>42</v>
      </c>
      <c r="AR3" s="591" t="n">
        <v>43</v>
      </c>
      <c r="AS3" s="591" t="n">
        <v>44</v>
      </c>
      <c r="AT3" s="504" t="n">
        <v>45</v>
      </c>
      <c r="AU3" s="504" t="n">
        <v>46</v>
      </c>
      <c r="AV3" s="504" t="n">
        <v>47</v>
      </c>
      <c r="AW3" s="504" t="n">
        <v>48</v>
      </c>
      <c r="AX3" s="504" t="n">
        <v>49</v>
      </c>
      <c r="AY3" s="504" t="n">
        <v>50</v>
      </c>
      <c r="AZ3" s="504" t="n">
        <v>51</v>
      </c>
      <c r="BA3" s="504" t="n">
        <v>52</v>
      </c>
      <c r="BB3" s="504" t="n">
        <v>53</v>
      </c>
      <c r="BC3" s="504" t="n">
        <v>54</v>
      </c>
      <c r="BD3" s="504" t="n">
        <v>55</v>
      </c>
      <c r="BE3" s="504" t="n">
        <v>56</v>
      </c>
      <c r="BF3" s="504" t="n">
        <v>57</v>
      </c>
      <c r="BG3" s="504" t="n">
        <v>58</v>
      </c>
      <c r="BH3" s="504" t="n">
        <v>59</v>
      </c>
      <c r="BI3" s="504" t="n">
        <v>60</v>
      </c>
      <c r="BJ3" s="504" t="n">
        <v>61</v>
      </c>
      <c r="BK3" s="592" t="n">
        <v>62</v>
      </c>
      <c r="BL3" s="592" t="n">
        <v>63</v>
      </c>
      <c r="BM3" s="592" t="n">
        <v>64</v>
      </c>
    </row>
    <row r="4" customFormat="false" ht="14.9" hidden="false" customHeight="false" outlineLevel="0" collapsed="false">
      <c r="C4" s="593" t="s">
        <v>1408</v>
      </c>
      <c r="Q4" s="593" t="s">
        <v>1409</v>
      </c>
      <c r="AN4" s="594" t="s">
        <v>1408</v>
      </c>
      <c r="AO4" s="595"/>
      <c r="AP4" s="595"/>
      <c r="AQ4" s="595"/>
      <c r="AR4" s="595"/>
      <c r="AS4" s="595"/>
      <c r="AT4" s="512" t="s">
        <v>1229</v>
      </c>
    </row>
    <row r="5" s="207" customFormat="true" ht="14.9" hidden="false" customHeight="true" outlineLevel="0" collapsed="false">
      <c r="C5" s="387" t="s">
        <v>1410</v>
      </c>
      <c r="D5" s="387"/>
      <c r="E5" s="387"/>
      <c r="F5" s="387"/>
      <c r="G5" s="387"/>
      <c r="H5" s="387"/>
      <c r="I5" s="387"/>
      <c r="J5" s="596" t="s">
        <v>1411</v>
      </c>
      <c r="K5" s="596"/>
      <c r="L5" s="596"/>
      <c r="M5" s="596" t="s">
        <v>1412</v>
      </c>
      <c r="N5" s="596"/>
      <c r="O5" s="596"/>
      <c r="P5" s="597" t="s">
        <v>1413</v>
      </c>
      <c r="Q5" s="583" t="s">
        <v>1414</v>
      </c>
      <c r="R5" s="583"/>
      <c r="S5" s="583"/>
      <c r="T5" s="583"/>
      <c r="U5" s="583"/>
      <c r="V5" s="387" t="s">
        <v>1411</v>
      </c>
      <c r="W5" s="387"/>
      <c r="X5" s="387" t="s">
        <v>1415</v>
      </c>
      <c r="Y5" s="387"/>
      <c r="Z5" s="387" t="s">
        <v>1416</v>
      </c>
      <c r="AA5" s="387"/>
      <c r="AB5" s="387" t="s">
        <v>1417</v>
      </c>
      <c r="AC5" s="387"/>
      <c r="AD5" s="387" t="s">
        <v>137</v>
      </c>
      <c r="AE5" s="387"/>
      <c r="AF5" s="387" t="s">
        <v>1411</v>
      </c>
      <c r="AG5" s="387"/>
      <c r="AH5" s="387" t="s">
        <v>1415</v>
      </c>
      <c r="AI5" s="387"/>
      <c r="AJ5" s="387" t="s">
        <v>1416</v>
      </c>
      <c r="AK5" s="387"/>
      <c r="AL5" s="583" t="s">
        <v>136</v>
      </c>
      <c r="AM5" s="583" t="s">
        <v>136</v>
      </c>
      <c r="AN5" s="598" t="s">
        <v>137</v>
      </c>
      <c r="AO5" s="598"/>
      <c r="AP5" s="598"/>
      <c r="AQ5" s="598" t="s">
        <v>136</v>
      </c>
      <c r="AR5" s="598"/>
      <c r="AS5" s="598"/>
      <c r="AT5" s="499" t="s">
        <v>1266</v>
      </c>
      <c r="AV5" s="499" t="s">
        <v>1246</v>
      </c>
      <c r="AX5" s="499" t="s">
        <v>1418</v>
      </c>
      <c r="BB5" s="517" t="s">
        <v>1411</v>
      </c>
      <c r="BC5" s="517" t="s">
        <v>1415</v>
      </c>
      <c r="BD5" s="517" t="s">
        <v>1416</v>
      </c>
      <c r="BE5" s="517" t="s">
        <v>1419</v>
      </c>
      <c r="BF5" s="517" t="s">
        <v>1411</v>
      </c>
      <c r="BG5" s="517" t="s">
        <v>1415</v>
      </c>
      <c r="BH5" s="517" t="s">
        <v>1416</v>
      </c>
      <c r="BI5" s="583" t="s">
        <v>136</v>
      </c>
      <c r="BJ5" s="517" t="s">
        <v>137</v>
      </c>
      <c r="BK5" s="586" t="s">
        <v>1420</v>
      </c>
      <c r="BL5" s="586" t="s">
        <v>1420</v>
      </c>
      <c r="BM5" s="586" t="s">
        <v>1420</v>
      </c>
    </row>
    <row r="6" s="523" customFormat="true" ht="14.9" hidden="false" customHeight="false" outlineLevel="0" collapsed="false">
      <c r="B6" s="524" t="s">
        <v>1267</v>
      </c>
      <c r="C6" s="599" t="s">
        <v>1421</v>
      </c>
      <c r="D6" s="599" t="s">
        <v>1422</v>
      </c>
      <c r="E6" s="600" t="s">
        <v>1423</v>
      </c>
      <c r="F6" s="583" t="s">
        <v>1424</v>
      </c>
      <c r="G6" s="599" t="s">
        <v>1425</v>
      </c>
      <c r="H6" s="583" t="s">
        <v>1426</v>
      </c>
      <c r="I6" s="601" t="s">
        <v>1427</v>
      </c>
      <c r="J6" s="602" t="s">
        <v>1428</v>
      </c>
      <c r="K6" s="596" t="s">
        <v>1429</v>
      </c>
      <c r="L6" s="596" t="s">
        <v>1430</v>
      </c>
      <c r="M6" s="602" t="s">
        <v>1428</v>
      </c>
      <c r="N6" s="596" t="s">
        <v>1429</v>
      </c>
      <c r="O6" s="596" t="s">
        <v>1430</v>
      </c>
      <c r="P6" s="597"/>
      <c r="Q6" s="387" t="s">
        <v>1431</v>
      </c>
      <c r="R6" s="387" t="s">
        <v>1432</v>
      </c>
      <c r="S6" s="583" t="s">
        <v>1433</v>
      </c>
      <c r="T6" s="387" t="s">
        <v>1434</v>
      </c>
      <c r="U6" s="603" t="s">
        <v>1435</v>
      </c>
      <c r="V6" s="583" t="s">
        <v>1431</v>
      </c>
      <c r="W6" s="583" t="s">
        <v>1433</v>
      </c>
      <c r="X6" s="583" t="s">
        <v>1431</v>
      </c>
      <c r="Y6" s="583" t="s">
        <v>1433</v>
      </c>
      <c r="Z6" s="583" t="s">
        <v>1431</v>
      </c>
      <c r="AA6" s="583" t="s">
        <v>1433</v>
      </c>
      <c r="AB6" s="583" t="s">
        <v>1431</v>
      </c>
      <c r="AC6" s="583" t="s">
        <v>1433</v>
      </c>
      <c r="AD6" s="583" t="s">
        <v>1431</v>
      </c>
      <c r="AE6" s="602" t="s">
        <v>1433</v>
      </c>
      <c r="AF6" s="583" t="s">
        <v>1431</v>
      </c>
      <c r="AG6" s="583" t="s">
        <v>1433</v>
      </c>
      <c r="AH6" s="604" t="s">
        <v>1431</v>
      </c>
      <c r="AI6" s="583" t="s">
        <v>1433</v>
      </c>
      <c r="AJ6" s="583" t="s">
        <v>1431</v>
      </c>
      <c r="AK6" s="604" t="s">
        <v>1433</v>
      </c>
      <c r="AL6" s="605" t="s">
        <v>1431</v>
      </c>
      <c r="AM6" s="605" t="s">
        <v>1433</v>
      </c>
      <c r="AN6" s="606" t="s">
        <v>1428</v>
      </c>
      <c r="AO6" s="607" t="s">
        <v>1429</v>
      </c>
      <c r="AP6" s="607" t="s">
        <v>1430</v>
      </c>
      <c r="AQ6" s="608" t="s">
        <v>1428</v>
      </c>
      <c r="AR6" s="609" t="s">
        <v>1429</v>
      </c>
      <c r="AS6" s="609" t="s">
        <v>1430</v>
      </c>
      <c r="AT6" s="542" t="s">
        <v>1349</v>
      </c>
      <c r="AU6" s="542" t="s">
        <v>1350</v>
      </c>
      <c r="AV6" s="542" t="s">
        <v>1349</v>
      </c>
      <c r="AW6" s="542" t="s">
        <v>1350</v>
      </c>
      <c r="AX6" s="542" t="s">
        <v>1349</v>
      </c>
      <c r="AY6" s="542" t="s">
        <v>1350</v>
      </c>
      <c r="AZ6" s="583" t="s">
        <v>1436</v>
      </c>
      <c r="BA6" s="387" t="s">
        <v>1437</v>
      </c>
      <c r="BB6" s="583" t="s">
        <v>256</v>
      </c>
      <c r="BC6" s="583" t="s">
        <v>256</v>
      </c>
      <c r="BD6" s="583" t="s">
        <v>256</v>
      </c>
      <c r="BE6" s="583" t="s">
        <v>256</v>
      </c>
      <c r="BF6" s="583" t="s">
        <v>256</v>
      </c>
      <c r="BG6" s="583" t="s">
        <v>256</v>
      </c>
      <c r="BH6" s="583" t="s">
        <v>256</v>
      </c>
      <c r="BI6" s="605" t="s">
        <v>1436</v>
      </c>
      <c r="BJ6" s="583" t="s">
        <v>256</v>
      </c>
      <c r="BK6" s="542" t="s">
        <v>251</v>
      </c>
      <c r="BL6" s="542" t="s">
        <v>254</v>
      </c>
      <c r="BM6" s="542" t="s">
        <v>256</v>
      </c>
    </row>
    <row r="7" customFormat="false" ht="14.9" hidden="false" customHeight="false" outlineLevel="0" collapsed="false">
      <c r="A7" s="546" t="s">
        <v>1351</v>
      </c>
      <c r="B7" s="207" t="n">
        <v>1</v>
      </c>
      <c r="C7" s="610" t="n">
        <v>31.3</v>
      </c>
      <c r="D7" s="611" t="n">
        <v>31.3</v>
      </c>
      <c r="E7" s="611" t="n">
        <v>62.5</v>
      </c>
      <c r="F7" s="611" t="n">
        <v>62.5</v>
      </c>
      <c r="G7" s="611" t="n">
        <v>26.6</v>
      </c>
      <c r="H7" s="611" t="n">
        <v>26.6</v>
      </c>
      <c r="I7" s="612" t="n">
        <v>120.4</v>
      </c>
      <c r="J7" s="610" t="n">
        <v>2</v>
      </c>
      <c r="K7" s="611" t="n">
        <v>0</v>
      </c>
      <c r="L7" s="612" t="n">
        <v>0</v>
      </c>
      <c r="M7" s="610" t="n">
        <v>5</v>
      </c>
      <c r="N7" s="611" t="n">
        <v>9</v>
      </c>
      <c r="O7" s="612" t="n">
        <v>6</v>
      </c>
      <c r="P7" s="613" t="n">
        <v>23400</v>
      </c>
      <c r="Q7" s="610" t="n">
        <v>2805</v>
      </c>
      <c r="R7" s="611" t="n">
        <v>2805</v>
      </c>
      <c r="S7" s="611" t="n">
        <v>3307</v>
      </c>
      <c r="T7" s="611" t="n">
        <v>3307</v>
      </c>
      <c r="U7" s="612" t="n">
        <v>6112</v>
      </c>
      <c r="V7" s="610" t="n">
        <v>2</v>
      </c>
      <c r="W7" s="612" t="n">
        <v>0</v>
      </c>
      <c r="X7" s="610" t="n">
        <v>0</v>
      </c>
      <c r="Y7" s="612" t="n">
        <v>0</v>
      </c>
      <c r="Z7" s="610" t="n">
        <v>3</v>
      </c>
      <c r="AA7" s="612" t="n">
        <v>1</v>
      </c>
      <c r="AB7" s="614" t="n">
        <v>0</v>
      </c>
      <c r="AC7" s="615" t="n">
        <v>0</v>
      </c>
      <c r="AD7" s="614" t="n">
        <v>0</v>
      </c>
      <c r="AE7" s="615" t="n">
        <v>0</v>
      </c>
      <c r="AF7" s="616" t="n">
        <f aca="false">V7*$AF$39</f>
        <v>0.0277777777777778</v>
      </c>
      <c r="AG7" s="617" t="n">
        <f aca="false">W7*$AG$39</f>
        <v>0</v>
      </c>
      <c r="AH7" s="616" t="n">
        <f aca="false">X7*$AH$39</f>
        <v>0</v>
      </c>
      <c r="AI7" s="618" t="n">
        <f aca="false">Y7*$AI$39</f>
        <v>0</v>
      </c>
      <c r="AJ7" s="619" t="n">
        <f aca="false">Z7*$AJ$39</f>
        <v>0.0416666666666667</v>
      </c>
      <c r="AK7" s="620" t="n">
        <f aca="false">AA7*$AK$39</f>
        <v>0.0138888888888889</v>
      </c>
      <c r="AL7" s="621" t="n">
        <f aca="false">SUM(AB7,AF7,AH7,AJ7,BK7)</f>
        <v>0.0694444444444445</v>
      </c>
      <c r="AM7" s="621" t="n">
        <f aca="false">SUM(AC7,AG7,AI7,AK7,BL7)</f>
        <v>0.0138888888888889</v>
      </c>
      <c r="AN7" s="622" t="n">
        <v>0</v>
      </c>
      <c r="AO7" s="623" t="n">
        <v>0</v>
      </c>
      <c r="AP7" s="624" t="n">
        <v>0</v>
      </c>
      <c r="AQ7" s="625" t="n">
        <v>0.7778</v>
      </c>
      <c r="AR7" s="626" t="n">
        <v>0.3229</v>
      </c>
      <c r="AS7" s="627" t="n">
        <v>0.6354</v>
      </c>
      <c r="AT7" s="628" t="n">
        <v>61.698</v>
      </c>
      <c r="AU7" s="629" t="n">
        <f aca="false">AT7</f>
        <v>61.698</v>
      </c>
      <c r="AV7" s="552" t="n">
        <v>50.353</v>
      </c>
      <c r="AW7" s="630" t="n">
        <f aca="false">AV7</f>
        <v>50.353</v>
      </c>
      <c r="AX7" s="552" t="n">
        <v>0</v>
      </c>
      <c r="AY7" s="630" t="n">
        <f aca="false">AX7</f>
        <v>0</v>
      </c>
      <c r="AZ7" s="611" t="n">
        <v>0</v>
      </c>
      <c r="BA7" s="611" t="n">
        <v>0</v>
      </c>
      <c r="BB7" s="612" t="n">
        <v>0</v>
      </c>
      <c r="BC7" s="612" t="n">
        <v>0</v>
      </c>
      <c r="BD7" s="612" t="n">
        <v>0</v>
      </c>
      <c r="BE7" s="615" t="n">
        <v>0</v>
      </c>
      <c r="BF7" s="615" t="n">
        <f aca="false">BB7*$BF$39</f>
        <v>0</v>
      </c>
      <c r="BG7" s="617" t="n">
        <f aca="false">BC7*$BG$39</f>
        <v>0</v>
      </c>
      <c r="BH7" s="618" t="n">
        <f aca="false">BD7*$BH$39</f>
        <v>0</v>
      </c>
      <c r="BI7" s="621" t="n">
        <f aca="false">SUM(BE7,BF7,BG7,BH7,BM7)</f>
        <v>0</v>
      </c>
      <c r="BJ7" s="615" t="n">
        <v>0</v>
      </c>
      <c r="BK7" s="573" t="n">
        <v>0</v>
      </c>
      <c r="BL7" s="573" t="n">
        <v>0</v>
      </c>
      <c r="BM7" s="573" t="n">
        <v>0</v>
      </c>
    </row>
    <row r="8" customFormat="false" ht="14.9" hidden="false" customHeight="false" outlineLevel="0" collapsed="false">
      <c r="A8" s="546" t="s">
        <v>1352</v>
      </c>
      <c r="B8" s="207" t="n">
        <v>2</v>
      </c>
      <c r="C8" s="631" t="n">
        <v>28.3</v>
      </c>
      <c r="D8" s="632" t="n">
        <v>59.7</v>
      </c>
      <c r="E8" s="632" t="n">
        <v>65.2</v>
      </c>
      <c r="F8" s="632" t="n">
        <v>127.7</v>
      </c>
      <c r="G8" s="632" t="n">
        <v>17.7</v>
      </c>
      <c r="H8" s="632" t="n">
        <v>44.3</v>
      </c>
      <c r="I8" s="633" t="n">
        <v>231.7</v>
      </c>
      <c r="J8" s="631" t="n">
        <v>0</v>
      </c>
      <c r="K8" s="632" t="n">
        <v>1</v>
      </c>
      <c r="L8" s="633" t="n">
        <v>1</v>
      </c>
      <c r="M8" s="631" t="n">
        <v>3</v>
      </c>
      <c r="N8" s="632" t="n">
        <v>10</v>
      </c>
      <c r="O8" s="633" t="n">
        <v>4</v>
      </c>
      <c r="P8" s="634" t="n">
        <v>17400</v>
      </c>
      <c r="Q8" s="631" t="n">
        <v>3059</v>
      </c>
      <c r="R8" s="632" t="n">
        <v>5864</v>
      </c>
      <c r="S8" s="632" t="n">
        <v>2044</v>
      </c>
      <c r="T8" s="632" t="n">
        <v>5351</v>
      </c>
      <c r="U8" s="633" t="n">
        <v>11215</v>
      </c>
      <c r="V8" s="631" t="n">
        <v>3</v>
      </c>
      <c r="W8" s="633" t="n">
        <v>1</v>
      </c>
      <c r="X8" s="631" t="n">
        <v>0</v>
      </c>
      <c r="Y8" s="633" t="n">
        <v>0</v>
      </c>
      <c r="Z8" s="631" t="n">
        <v>2</v>
      </c>
      <c r="AA8" s="633" t="n">
        <v>2</v>
      </c>
      <c r="AB8" s="635" t="n">
        <v>0</v>
      </c>
      <c r="AC8" s="636" t="n">
        <v>0</v>
      </c>
      <c r="AD8" s="635" t="n">
        <v>0</v>
      </c>
      <c r="AE8" s="636" t="n">
        <v>0.0416666666666667</v>
      </c>
      <c r="AF8" s="637" t="n">
        <f aca="false">V8*$AF$39</f>
        <v>0.0416666666666667</v>
      </c>
      <c r="AG8" s="638" t="n">
        <f aca="false">W8*$AG$39</f>
        <v>0.0138888888888889</v>
      </c>
      <c r="AH8" s="637" t="n">
        <f aca="false">X8*$AH$39</f>
        <v>0</v>
      </c>
      <c r="AI8" s="638" t="n">
        <f aca="false">Y8*$AI$39</f>
        <v>0</v>
      </c>
      <c r="AJ8" s="639" t="n">
        <f aca="false">Z8*$AJ$39</f>
        <v>0.0277777777777778</v>
      </c>
      <c r="AK8" s="640" t="n">
        <f aca="false">AA8*$AK$39</f>
        <v>0.0277777777777778</v>
      </c>
      <c r="AL8" s="641" t="n">
        <f aca="false">SUM(AB8,AF8,AH8,AJ8,BK8)</f>
        <v>0.0694444444444445</v>
      </c>
      <c r="AM8" s="641" t="n">
        <f aca="false">SUM(AC8,AG8,AI8,AK8,BL8)</f>
        <v>0.0416666666666667</v>
      </c>
      <c r="AN8" s="642" t="n">
        <v>0</v>
      </c>
      <c r="AO8" s="643" t="n">
        <v>0</v>
      </c>
      <c r="AP8" s="644" t="n">
        <v>0</v>
      </c>
      <c r="AQ8" s="642" t="n">
        <v>0.7917</v>
      </c>
      <c r="AR8" s="643" t="n">
        <v>0.2708</v>
      </c>
      <c r="AS8" s="644" t="n">
        <v>0.6111</v>
      </c>
      <c r="AT8" s="628" t="n">
        <v>42.859</v>
      </c>
      <c r="AU8" s="629" t="n">
        <f aca="false">AU7+AT8</f>
        <v>104.557</v>
      </c>
      <c r="AV8" s="552" t="n">
        <v>37.017</v>
      </c>
      <c r="AW8" s="630" t="n">
        <f aca="false">AW7+AV8</f>
        <v>87.37</v>
      </c>
      <c r="AX8" s="552" t="n">
        <v>0</v>
      </c>
      <c r="AY8" s="630" t="n">
        <f aca="false">AY7+AX8</f>
        <v>0</v>
      </c>
      <c r="AZ8" s="611" t="n">
        <v>0</v>
      </c>
      <c r="BA8" s="611" t="n">
        <v>0</v>
      </c>
      <c r="BB8" s="633" t="n">
        <v>0</v>
      </c>
      <c r="BC8" s="633" t="n">
        <v>0</v>
      </c>
      <c r="BD8" s="633" t="n">
        <v>0</v>
      </c>
      <c r="BE8" s="636" t="n">
        <v>0</v>
      </c>
      <c r="BF8" s="636" t="n">
        <f aca="false">BB8*$BF$39</f>
        <v>0</v>
      </c>
      <c r="BG8" s="638" t="n">
        <f aca="false">BC8*$BG$39</f>
        <v>0</v>
      </c>
      <c r="BH8" s="638" t="n">
        <f aca="false">BD8*$BH$39</f>
        <v>0</v>
      </c>
      <c r="BI8" s="641" t="n">
        <f aca="false">SUM(BE8,BF8,BG8,BH8,BM8)</f>
        <v>0</v>
      </c>
      <c r="BJ8" s="636" t="n">
        <v>0</v>
      </c>
      <c r="BK8" s="573" t="n">
        <v>0</v>
      </c>
      <c r="BL8" s="573" t="n">
        <v>0</v>
      </c>
      <c r="BM8" s="573" t="n">
        <v>0</v>
      </c>
    </row>
    <row r="9" customFormat="false" ht="14.9" hidden="false" customHeight="false" outlineLevel="0" collapsed="false">
      <c r="A9" s="546" t="s">
        <v>1353</v>
      </c>
      <c r="B9" s="207" t="n">
        <v>3</v>
      </c>
      <c r="C9" s="631" t="n">
        <v>58.2</v>
      </c>
      <c r="D9" s="632" t="n">
        <v>117.9</v>
      </c>
      <c r="E9" s="632" t="n">
        <v>85.3</v>
      </c>
      <c r="F9" s="632" t="n">
        <v>213</v>
      </c>
      <c r="G9" s="632" t="n">
        <v>57.4</v>
      </c>
      <c r="H9" s="632" t="n">
        <v>101.8</v>
      </c>
      <c r="I9" s="633" t="n">
        <v>432.7</v>
      </c>
      <c r="J9" s="631" t="n">
        <v>1</v>
      </c>
      <c r="K9" s="632" t="n">
        <v>2</v>
      </c>
      <c r="L9" s="633" t="n">
        <v>1</v>
      </c>
      <c r="M9" s="631" t="n">
        <v>6</v>
      </c>
      <c r="N9" s="632" t="n">
        <v>10</v>
      </c>
      <c r="O9" s="633" t="n">
        <v>12</v>
      </c>
      <c r="P9" s="634" t="n">
        <v>3600</v>
      </c>
      <c r="Q9" s="631" t="n">
        <v>2867</v>
      </c>
      <c r="R9" s="632" t="n">
        <v>8731</v>
      </c>
      <c r="S9" s="632" t="n">
        <v>2831</v>
      </c>
      <c r="T9" s="632" t="n">
        <v>8182</v>
      </c>
      <c r="U9" s="633" t="n">
        <v>16913</v>
      </c>
      <c r="V9" s="631" t="n">
        <v>2</v>
      </c>
      <c r="W9" s="633" t="n">
        <v>0</v>
      </c>
      <c r="X9" s="631" t="n">
        <v>0</v>
      </c>
      <c r="Y9" s="633" t="n">
        <v>0</v>
      </c>
      <c r="Z9" s="631" t="n">
        <v>4</v>
      </c>
      <c r="AA9" s="633" t="n">
        <v>1</v>
      </c>
      <c r="AB9" s="635" t="n">
        <v>0.0625</v>
      </c>
      <c r="AC9" s="636" t="n">
        <v>0</v>
      </c>
      <c r="AD9" s="635" t="n">
        <v>0</v>
      </c>
      <c r="AE9" s="636" t="n">
        <v>0</v>
      </c>
      <c r="AF9" s="637" t="n">
        <f aca="false">V9*$AF$39</f>
        <v>0.0277777777777778</v>
      </c>
      <c r="AG9" s="638" t="n">
        <f aca="false">W9*$AG$39</f>
        <v>0</v>
      </c>
      <c r="AH9" s="637" t="n">
        <f aca="false">X9*$AH$39</f>
        <v>0</v>
      </c>
      <c r="AI9" s="638" t="n">
        <f aca="false">Y9*$AI$39</f>
        <v>0</v>
      </c>
      <c r="AJ9" s="639" t="n">
        <f aca="false">Z9*$AJ$39</f>
        <v>0.0555555555555556</v>
      </c>
      <c r="AK9" s="640" t="n">
        <f aca="false">AA9*$AK$39</f>
        <v>0.0138888888888889</v>
      </c>
      <c r="AL9" s="641" t="n">
        <f aca="false">SUM(AB9,AF9,AH9,AJ9,BK9)</f>
        <v>0.145833333333333</v>
      </c>
      <c r="AM9" s="641" t="n">
        <f aca="false">SUM(AC9,AG9,AI9,AK9,BL9)</f>
        <v>0.0138888888888889</v>
      </c>
      <c r="AN9" s="642" t="n">
        <v>0</v>
      </c>
      <c r="AO9" s="643" t="n">
        <v>0</v>
      </c>
      <c r="AP9" s="644" t="n">
        <v>0</v>
      </c>
      <c r="AQ9" s="642" t="n">
        <v>0.566</v>
      </c>
      <c r="AR9" s="643" t="n">
        <v>0.3438</v>
      </c>
      <c r="AS9" s="644" t="n">
        <v>0.3611</v>
      </c>
      <c r="AT9" s="628" t="n">
        <v>60.114</v>
      </c>
      <c r="AU9" s="629" t="n">
        <f aca="false">AU8+AT9</f>
        <v>164.671</v>
      </c>
      <c r="AV9" s="552" t="n">
        <v>42.666</v>
      </c>
      <c r="AW9" s="630" t="n">
        <f aca="false">AW8+AV9</f>
        <v>130.036</v>
      </c>
      <c r="AX9" s="552" t="n">
        <v>0</v>
      </c>
      <c r="AY9" s="630" t="n">
        <f aca="false">AY8+AX9</f>
        <v>0</v>
      </c>
      <c r="AZ9" s="611" t="n">
        <v>0</v>
      </c>
      <c r="BA9" s="611" t="n">
        <v>0</v>
      </c>
      <c r="BB9" s="633" t="n">
        <v>0</v>
      </c>
      <c r="BC9" s="633" t="n">
        <v>0</v>
      </c>
      <c r="BD9" s="633" t="n">
        <v>0</v>
      </c>
      <c r="BE9" s="636" t="n">
        <v>0</v>
      </c>
      <c r="BF9" s="636" t="n">
        <f aca="false">BB9*$BF$39</f>
        <v>0</v>
      </c>
      <c r="BG9" s="638" t="n">
        <f aca="false">BC9*$BG$39</f>
        <v>0</v>
      </c>
      <c r="BH9" s="638" t="n">
        <f aca="false">BD9*$BH$39</f>
        <v>0</v>
      </c>
      <c r="BI9" s="641" t="n">
        <f aca="false">SUM(BE9,BF9,BG9,BH9,BM9)</f>
        <v>0</v>
      </c>
      <c r="BJ9" s="636" t="n">
        <v>0</v>
      </c>
      <c r="BK9" s="573" t="n">
        <v>0</v>
      </c>
      <c r="BL9" s="573" t="n">
        <v>0</v>
      </c>
      <c r="BM9" s="573" t="n">
        <v>0</v>
      </c>
    </row>
    <row r="10" customFormat="false" ht="14.9" hidden="false" customHeight="false" outlineLevel="0" collapsed="false">
      <c r="A10" s="546" t="s">
        <v>1354</v>
      </c>
      <c r="B10" s="207" t="n">
        <v>4</v>
      </c>
      <c r="C10" s="631" t="n">
        <v>59</v>
      </c>
      <c r="D10" s="632" t="n">
        <v>176.9</v>
      </c>
      <c r="E10" s="632" t="n">
        <v>95.5</v>
      </c>
      <c r="F10" s="632" t="n">
        <v>308.5</v>
      </c>
      <c r="G10" s="632" t="n">
        <v>66.6</v>
      </c>
      <c r="H10" s="632" t="n">
        <v>168.4</v>
      </c>
      <c r="I10" s="633" t="n">
        <v>653.8</v>
      </c>
      <c r="J10" s="631" t="n">
        <v>0</v>
      </c>
      <c r="K10" s="632" t="n">
        <v>1</v>
      </c>
      <c r="L10" s="633" t="n">
        <v>0</v>
      </c>
      <c r="M10" s="631" t="n">
        <v>10</v>
      </c>
      <c r="N10" s="632" t="n">
        <v>14</v>
      </c>
      <c r="O10" s="633" t="n">
        <v>14</v>
      </c>
      <c r="P10" s="634" t="n">
        <v>2400</v>
      </c>
      <c r="Q10" s="631" t="n">
        <v>3194</v>
      </c>
      <c r="R10" s="632" t="n">
        <v>11925</v>
      </c>
      <c r="S10" s="632" t="n">
        <v>4540</v>
      </c>
      <c r="T10" s="632" t="n">
        <v>12722</v>
      </c>
      <c r="U10" s="633" t="n">
        <v>24647</v>
      </c>
      <c r="V10" s="631" t="n">
        <v>2</v>
      </c>
      <c r="W10" s="633" t="n">
        <v>3</v>
      </c>
      <c r="X10" s="631" t="n">
        <v>0</v>
      </c>
      <c r="Y10" s="633" t="n">
        <v>0</v>
      </c>
      <c r="Z10" s="631" t="n">
        <v>2</v>
      </c>
      <c r="AA10" s="633" t="n">
        <v>4</v>
      </c>
      <c r="AB10" s="635" t="n">
        <v>0</v>
      </c>
      <c r="AC10" s="636" t="n">
        <v>0</v>
      </c>
      <c r="AD10" s="635" t="n">
        <v>0</v>
      </c>
      <c r="AE10" s="636" t="n">
        <v>0</v>
      </c>
      <c r="AF10" s="637" t="n">
        <f aca="false">V10*$AF$39</f>
        <v>0.0277777777777778</v>
      </c>
      <c r="AG10" s="638" t="n">
        <f aca="false">W10*$AG$39</f>
        <v>0.0416666666666667</v>
      </c>
      <c r="AH10" s="637" t="n">
        <f aca="false">X10*$AH$39</f>
        <v>0</v>
      </c>
      <c r="AI10" s="638" t="n">
        <f aca="false">Y10*$AI$39</f>
        <v>0</v>
      </c>
      <c r="AJ10" s="639" t="n">
        <f aca="false">Z10*$AJ$39</f>
        <v>0.0277777777777778</v>
      </c>
      <c r="AK10" s="640" t="n">
        <f aca="false">AA10*$AK$39</f>
        <v>0.0555555555555556</v>
      </c>
      <c r="AL10" s="641" t="n">
        <f aca="false">SUM(AB10,AF10,AH10,AJ10,BK10)</f>
        <v>0.0555555555555556</v>
      </c>
      <c r="AM10" s="641" t="n">
        <f aca="false">SUM(AC10,AG10,AI10,AK10,BL10)</f>
        <v>0.0972222222222222</v>
      </c>
      <c r="AN10" s="642" t="n">
        <v>0</v>
      </c>
      <c r="AO10" s="643" t="n">
        <v>0</v>
      </c>
      <c r="AP10" s="644" t="n">
        <v>0</v>
      </c>
      <c r="AQ10" s="642" t="n">
        <v>0.566</v>
      </c>
      <c r="AR10" s="643" t="n">
        <v>0.4028</v>
      </c>
      <c r="AS10" s="644" t="n">
        <v>0.3264</v>
      </c>
      <c r="AT10" s="628" t="n">
        <v>77.103</v>
      </c>
      <c r="AU10" s="629" t="n">
        <f aca="false">AU9+AT10</f>
        <v>241.774</v>
      </c>
      <c r="AV10" s="552" t="n">
        <v>78.843</v>
      </c>
      <c r="AW10" s="630" t="n">
        <f aca="false">AW9+AV10</f>
        <v>208.879</v>
      </c>
      <c r="AX10" s="552" t="n">
        <v>0</v>
      </c>
      <c r="AY10" s="630" t="n">
        <f aca="false">AY9+AX10</f>
        <v>0</v>
      </c>
      <c r="AZ10" s="611" t="n">
        <v>0</v>
      </c>
      <c r="BA10" s="611" t="n">
        <v>0</v>
      </c>
      <c r="BB10" s="633" t="n">
        <v>0</v>
      </c>
      <c r="BC10" s="633" t="n">
        <v>0</v>
      </c>
      <c r="BD10" s="633" t="n">
        <v>0</v>
      </c>
      <c r="BE10" s="636" t="n">
        <v>0</v>
      </c>
      <c r="BF10" s="636" t="n">
        <f aca="false">BB10*$BF$39</f>
        <v>0</v>
      </c>
      <c r="BG10" s="638" t="n">
        <f aca="false">BC10*$BG$39</f>
        <v>0</v>
      </c>
      <c r="BH10" s="638" t="n">
        <f aca="false">BD10*$BH$39</f>
        <v>0</v>
      </c>
      <c r="BI10" s="641" t="n">
        <f aca="false">SUM(BE10,BF10,BG10,BH10,BM10)</f>
        <v>0</v>
      </c>
      <c r="BJ10" s="636" t="n">
        <v>0</v>
      </c>
      <c r="BK10" s="573" t="n">
        <v>0</v>
      </c>
      <c r="BL10" s="573" t="n">
        <v>0</v>
      </c>
      <c r="BM10" s="573" t="n">
        <v>0</v>
      </c>
    </row>
    <row r="11" customFormat="false" ht="14.9" hidden="false" customHeight="false" outlineLevel="0" collapsed="false">
      <c r="A11" s="546" t="s">
        <v>1355</v>
      </c>
      <c r="B11" s="207" t="n">
        <v>5</v>
      </c>
      <c r="C11" s="631" t="n">
        <v>27.8</v>
      </c>
      <c r="D11" s="632" t="n">
        <v>204.7</v>
      </c>
      <c r="E11" s="632" t="n">
        <v>65.6</v>
      </c>
      <c r="F11" s="632" t="n">
        <v>374.1</v>
      </c>
      <c r="G11" s="632" t="n">
        <v>58.6</v>
      </c>
      <c r="H11" s="632" t="n">
        <v>227</v>
      </c>
      <c r="I11" s="633" t="n">
        <v>805.8</v>
      </c>
      <c r="J11" s="631" t="n">
        <v>1</v>
      </c>
      <c r="K11" s="632" t="n">
        <v>0</v>
      </c>
      <c r="L11" s="633" t="n">
        <v>1</v>
      </c>
      <c r="M11" s="631" t="n">
        <v>3</v>
      </c>
      <c r="N11" s="632" t="n">
        <v>13</v>
      </c>
      <c r="O11" s="633" t="n">
        <v>12</v>
      </c>
      <c r="P11" s="634" t="n">
        <v>36000</v>
      </c>
      <c r="Q11" s="631" t="n">
        <v>2660</v>
      </c>
      <c r="R11" s="632" t="n">
        <v>14585</v>
      </c>
      <c r="S11" s="632" t="n">
        <v>3093</v>
      </c>
      <c r="T11" s="632" t="n">
        <v>15815</v>
      </c>
      <c r="U11" s="633" t="n">
        <v>30400</v>
      </c>
      <c r="V11" s="631" t="n">
        <v>1</v>
      </c>
      <c r="W11" s="633" t="n">
        <v>1</v>
      </c>
      <c r="X11" s="631" t="n">
        <v>2</v>
      </c>
      <c r="Y11" s="633" t="n">
        <v>0</v>
      </c>
      <c r="Z11" s="631" t="n">
        <v>2</v>
      </c>
      <c r="AA11" s="633" t="n">
        <v>2</v>
      </c>
      <c r="AB11" s="635" t="n">
        <v>0</v>
      </c>
      <c r="AC11" s="636" t="n">
        <v>0</v>
      </c>
      <c r="AD11" s="635" t="n">
        <v>0</v>
      </c>
      <c r="AE11" s="636" t="n">
        <v>0</v>
      </c>
      <c r="AF11" s="637" t="n">
        <f aca="false">V11*$AF$39</f>
        <v>0.0138888888888889</v>
      </c>
      <c r="AG11" s="638" t="n">
        <f aca="false">W11*$AG$39</f>
        <v>0.0138888888888889</v>
      </c>
      <c r="AH11" s="637" t="n">
        <f aca="false">X11*$AH$39</f>
        <v>0.0138888888888889</v>
      </c>
      <c r="AI11" s="638" t="n">
        <f aca="false">Y11*$AI$39</f>
        <v>0</v>
      </c>
      <c r="AJ11" s="639" t="n">
        <f aca="false">Z11*$AJ$39</f>
        <v>0.0277777777777778</v>
      </c>
      <c r="AK11" s="640" t="n">
        <f aca="false">AA11*$AK$39</f>
        <v>0.0277777777777778</v>
      </c>
      <c r="AL11" s="641" t="n">
        <f aca="false">SUM(AB11,AF11,AH11,AJ11,BK11)</f>
        <v>0.0555555555555556</v>
      </c>
      <c r="AM11" s="641" t="n">
        <f aca="false">SUM(AC11,AG11,AI11,AK11,BL11)</f>
        <v>0.0416666666666667</v>
      </c>
      <c r="AN11" s="642" t="n">
        <v>0</v>
      </c>
      <c r="AO11" s="643" t="n">
        <v>0</v>
      </c>
      <c r="AP11" s="644" t="n">
        <v>0</v>
      </c>
      <c r="AQ11" s="642" t="n">
        <v>0.7882</v>
      </c>
      <c r="AR11" s="643" t="n">
        <v>0.3229</v>
      </c>
      <c r="AS11" s="644" t="n">
        <v>0.3785</v>
      </c>
      <c r="AT11" s="628" t="n">
        <v>52.347</v>
      </c>
      <c r="AU11" s="629" t="n">
        <f aca="false">AU10+AT11</f>
        <v>294.121</v>
      </c>
      <c r="AV11" s="552" t="n">
        <v>58.671</v>
      </c>
      <c r="AW11" s="630" t="n">
        <f aca="false">AW10+AV11</f>
        <v>267.55</v>
      </c>
      <c r="AX11" s="552" t="n">
        <v>0</v>
      </c>
      <c r="AY11" s="630" t="n">
        <f aca="false">AY10+AX11</f>
        <v>0</v>
      </c>
      <c r="AZ11" s="611" t="n">
        <v>0</v>
      </c>
      <c r="BA11" s="611" t="n">
        <v>0</v>
      </c>
      <c r="BB11" s="633" t="n">
        <v>0</v>
      </c>
      <c r="BC11" s="633" t="n">
        <v>0</v>
      </c>
      <c r="BD11" s="633" t="n">
        <v>0</v>
      </c>
      <c r="BE11" s="636" t="n">
        <v>0</v>
      </c>
      <c r="BF11" s="636" t="n">
        <f aca="false">BB11*$BF$39</f>
        <v>0</v>
      </c>
      <c r="BG11" s="638" t="n">
        <f aca="false">BC11*$BG$39</f>
        <v>0</v>
      </c>
      <c r="BH11" s="638" t="n">
        <f aca="false">BD11*$BH$39</f>
        <v>0</v>
      </c>
      <c r="BI11" s="641" t="n">
        <f aca="false">SUM(BE11,BF11,BG11,BH11,BM11)</f>
        <v>0</v>
      </c>
      <c r="BJ11" s="636" t="n">
        <v>0</v>
      </c>
      <c r="BK11" s="573" t="n">
        <v>0</v>
      </c>
      <c r="BL11" s="573" t="n">
        <v>0</v>
      </c>
      <c r="BM11" s="573" t="n">
        <v>0</v>
      </c>
    </row>
    <row r="12" customFormat="false" ht="14.9" hidden="false" customHeight="false" outlineLevel="0" collapsed="false">
      <c r="A12" s="546" t="s">
        <v>1356</v>
      </c>
      <c r="B12" s="207" t="n">
        <v>6</v>
      </c>
      <c r="C12" s="631" t="n">
        <v>25.2</v>
      </c>
      <c r="D12" s="632" t="n">
        <v>229.8</v>
      </c>
      <c r="E12" s="632" t="n">
        <v>85.1</v>
      </c>
      <c r="F12" s="632" t="n">
        <v>459.2</v>
      </c>
      <c r="G12" s="632" t="n">
        <v>57.4</v>
      </c>
      <c r="H12" s="632" t="n">
        <v>284.4</v>
      </c>
      <c r="I12" s="633" t="n">
        <v>973.4</v>
      </c>
      <c r="J12" s="631" t="n">
        <v>1</v>
      </c>
      <c r="K12" s="632" t="n">
        <v>0</v>
      </c>
      <c r="L12" s="633" t="n">
        <v>3</v>
      </c>
      <c r="M12" s="631" t="n">
        <v>4</v>
      </c>
      <c r="N12" s="632" t="n">
        <v>12</v>
      </c>
      <c r="O12" s="633" t="n">
        <v>12</v>
      </c>
      <c r="P12" s="634" t="n">
        <v>41400</v>
      </c>
      <c r="Q12" s="631" t="n">
        <v>5148</v>
      </c>
      <c r="R12" s="632" t="n">
        <v>19733</v>
      </c>
      <c r="S12" s="632" t="n">
        <v>2848</v>
      </c>
      <c r="T12" s="632" t="n">
        <v>18663</v>
      </c>
      <c r="U12" s="633" t="n">
        <v>38396</v>
      </c>
      <c r="V12" s="631" t="n">
        <v>0</v>
      </c>
      <c r="W12" s="633" t="n">
        <v>0</v>
      </c>
      <c r="X12" s="631" t="n">
        <v>0</v>
      </c>
      <c r="Y12" s="633" t="n">
        <v>0</v>
      </c>
      <c r="Z12" s="631" t="n">
        <v>1</v>
      </c>
      <c r="AA12" s="633" t="n">
        <v>0</v>
      </c>
      <c r="AB12" s="635" t="n">
        <v>0</v>
      </c>
      <c r="AC12" s="636" t="n">
        <v>0</v>
      </c>
      <c r="AD12" s="635" t="n">
        <v>0</v>
      </c>
      <c r="AE12" s="636" t="n">
        <v>0</v>
      </c>
      <c r="AF12" s="637" t="n">
        <f aca="false">V12*$AF$39</f>
        <v>0</v>
      </c>
      <c r="AG12" s="638" t="n">
        <f aca="false">W12*$AG$39</f>
        <v>0</v>
      </c>
      <c r="AH12" s="637" t="n">
        <f aca="false">X12*$AH$39</f>
        <v>0</v>
      </c>
      <c r="AI12" s="638" t="n">
        <f aca="false">Y12*$AI$39</f>
        <v>0</v>
      </c>
      <c r="AJ12" s="639" t="n">
        <f aca="false">Z12*$AJ$39</f>
        <v>0.0138888888888889</v>
      </c>
      <c r="AK12" s="640" t="n">
        <f aca="false">AA12*$AK$39</f>
        <v>0</v>
      </c>
      <c r="AL12" s="641" t="n">
        <f aca="false">SUM(AB12,AF12,AH12,AJ12,BK12)</f>
        <v>0.0138888888888889</v>
      </c>
      <c r="AM12" s="641" t="n">
        <f aca="false">SUM(AC12,AG12,AI12,AK12,BL12)</f>
        <v>0</v>
      </c>
      <c r="AN12" s="642" t="n">
        <v>0</v>
      </c>
      <c r="AO12" s="643" t="n">
        <v>0</v>
      </c>
      <c r="AP12" s="644" t="n">
        <v>0</v>
      </c>
      <c r="AQ12" s="642" t="n">
        <v>0.816</v>
      </c>
      <c r="AR12" s="643" t="n">
        <v>0.309</v>
      </c>
      <c r="AS12" s="644" t="n">
        <v>0.3715</v>
      </c>
      <c r="AT12" s="628" t="n">
        <v>76.51</v>
      </c>
      <c r="AU12" s="629" t="n">
        <f aca="false">AU11+AT12</f>
        <v>370.631</v>
      </c>
      <c r="AV12" s="552" t="n">
        <v>46.7045</v>
      </c>
      <c r="AW12" s="630" t="n">
        <f aca="false">AW11+AV12</f>
        <v>314.2545</v>
      </c>
      <c r="AX12" s="552" t="n">
        <v>0</v>
      </c>
      <c r="AY12" s="630" t="n">
        <f aca="false">AY11+AX12</f>
        <v>0</v>
      </c>
      <c r="AZ12" s="611" t="n">
        <v>0</v>
      </c>
      <c r="BA12" s="611" t="n">
        <v>0</v>
      </c>
      <c r="BB12" s="633" t="n">
        <v>0</v>
      </c>
      <c r="BC12" s="633" t="n">
        <v>0</v>
      </c>
      <c r="BD12" s="633" t="n">
        <v>0</v>
      </c>
      <c r="BE12" s="636" t="n">
        <v>0</v>
      </c>
      <c r="BF12" s="636" t="n">
        <f aca="false">BB12*$BF$39</f>
        <v>0</v>
      </c>
      <c r="BG12" s="638" t="n">
        <f aca="false">BC12*$BG$39</f>
        <v>0</v>
      </c>
      <c r="BH12" s="638" t="n">
        <f aca="false">BD12*$BH$39</f>
        <v>0</v>
      </c>
      <c r="BI12" s="641" t="n">
        <f aca="false">SUM(BE12,BF12,BG12,BH12,BM12)</f>
        <v>0</v>
      </c>
      <c r="BJ12" s="636" t="n">
        <v>0</v>
      </c>
      <c r="BK12" s="573" t="n">
        <v>0</v>
      </c>
      <c r="BL12" s="573" t="n">
        <v>0</v>
      </c>
      <c r="BM12" s="573" t="n">
        <v>0</v>
      </c>
    </row>
    <row r="13" customFormat="false" ht="14.9" hidden="false" customHeight="false" outlineLevel="0" collapsed="false">
      <c r="A13" s="546" t="s">
        <v>1357</v>
      </c>
      <c r="B13" s="207" t="n">
        <v>7</v>
      </c>
      <c r="C13" s="631" t="n">
        <v>38.1</v>
      </c>
      <c r="D13" s="632" t="n">
        <v>267.9</v>
      </c>
      <c r="E13" s="632" t="n">
        <v>63.6</v>
      </c>
      <c r="F13" s="632" t="n">
        <v>522.8</v>
      </c>
      <c r="G13" s="632" t="n">
        <v>39.5</v>
      </c>
      <c r="H13" s="632" t="n">
        <v>323.9</v>
      </c>
      <c r="I13" s="633" t="n">
        <v>1114.6</v>
      </c>
      <c r="J13" s="631" t="n">
        <v>0</v>
      </c>
      <c r="K13" s="632" t="n">
        <v>2</v>
      </c>
      <c r="L13" s="633" t="n">
        <v>0</v>
      </c>
      <c r="M13" s="631" t="n">
        <v>4</v>
      </c>
      <c r="N13" s="632" t="n">
        <v>9</v>
      </c>
      <c r="O13" s="633" t="n">
        <v>13</v>
      </c>
      <c r="P13" s="634" t="n">
        <v>45600</v>
      </c>
      <c r="Q13" s="631" t="n">
        <v>2816</v>
      </c>
      <c r="R13" s="632" t="n">
        <v>22549</v>
      </c>
      <c r="S13" s="632" t="n">
        <v>5466</v>
      </c>
      <c r="T13" s="632" t="n">
        <v>24129</v>
      </c>
      <c r="U13" s="633" t="n">
        <v>46678</v>
      </c>
      <c r="V13" s="631" t="n">
        <v>0</v>
      </c>
      <c r="W13" s="633" t="n">
        <v>1</v>
      </c>
      <c r="X13" s="631" t="n">
        <v>0</v>
      </c>
      <c r="Y13" s="633" t="n">
        <v>0</v>
      </c>
      <c r="Z13" s="631" t="n">
        <v>1</v>
      </c>
      <c r="AA13" s="633" t="n">
        <v>0</v>
      </c>
      <c r="AB13" s="635" t="n">
        <v>0</v>
      </c>
      <c r="AC13" s="636" t="n">
        <v>0</v>
      </c>
      <c r="AD13" s="635" t="n">
        <v>0</v>
      </c>
      <c r="AE13" s="636" t="n">
        <v>0</v>
      </c>
      <c r="AF13" s="637" t="n">
        <f aca="false">V13*$AF$39</f>
        <v>0</v>
      </c>
      <c r="AG13" s="638" t="n">
        <f aca="false">W13*$AG$39</f>
        <v>0.0138888888888889</v>
      </c>
      <c r="AH13" s="637" t="n">
        <f aca="false">X13*$AH$39</f>
        <v>0</v>
      </c>
      <c r="AI13" s="638" t="n">
        <f aca="false">Y13*$AI$39</f>
        <v>0</v>
      </c>
      <c r="AJ13" s="639" t="n">
        <f aca="false">Z13*$AJ$39</f>
        <v>0.0138888888888889</v>
      </c>
      <c r="AK13" s="640" t="n">
        <f aca="false">AA13*$AK$39</f>
        <v>0</v>
      </c>
      <c r="AL13" s="641" t="n">
        <f aca="false">SUM(AB13,AF13,AH13,AJ13,BK13)</f>
        <v>0.0138888888888889</v>
      </c>
      <c r="AM13" s="641" t="n">
        <f aca="false">SUM(AC13,AG13,AI13,AK13,BL13)</f>
        <v>0.0138888888888889</v>
      </c>
      <c r="AN13" s="642" t="n">
        <v>0</v>
      </c>
      <c r="AO13" s="643" t="n">
        <v>0</v>
      </c>
      <c r="AP13" s="644" t="n">
        <v>0</v>
      </c>
      <c r="AQ13" s="642" t="n">
        <v>0.5139</v>
      </c>
      <c r="AR13" s="643" t="n">
        <v>0.3542</v>
      </c>
      <c r="AS13" s="644" t="n">
        <v>0.3368</v>
      </c>
      <c r="AT13" s="628" t="n">
        <v>45.421</v>
      </c>
      <c r="AU13" s="629" t="n">
        <f aca="false">AU12+AT13</f>
        <v>416.052</v>
      </c>
      <c r="AV13" s="552" t="n">
        <v>85.2675</v>
      </c>
      <c r="AW13" s="630" t="n">
        <f aca="false">AW12+AV13</f>
        <v>399.522</v>
      </c>
      <c r="AX13" s="552" t="n">
        <v>0</v>
      </c>
      <c r="AY13" s="630" t="n">
        <f aca="false">AY12+AX13</f>
        <v>0</v>
      </c>
      <c r="AZ13" s="611" t="n">
        <v>0</v>
      </c>
      <c r="BA13" s="611" t="n">
        <v>0</v>
      </c>
      <c r="BB13" s="633" t="n">
        <v>0</v>
      </c>
      <c r="BC13" s="633" t="n">
        <v>0</v>
      </c>
      <c r="BD13" s="633" t="n">
        <v>0</v>
      </c>
      <c r="BE13" s="636" t="n">
        <v>0</v>
      </c>
      <c r="BF13" s="636" t="n">
        <f aca="false">BB13*$BF$39</f>
        <v>0</v>
      </c>
      <c r="BG13" s="638" t="n">
        <f aca="false">BC13*$BG$39</f>
        <v>0</v>
      </c>
      <c r="BH13" s="638" t="n">
        <f aca="false">BD13*$BH$39</f>
        <v>0</v>
      </c>
      <c r="BI13" s="641" t="n">
        <f aca="false">SUM(BE13,BF13,BG13,BH13,BM13)</f>
        <v>0</v>
      </c>
      <c r="BJ13" s="636" t="n">
        <v>0</v>
      </c>
      <c r="BK13" s="573" t="n">
        <v>0</v>
      </c>
      <c r="BL13" s="573" t="n">
        <v>0</v>
      </c>
      <c r="BM13" s="573" t="n">
        <v>0</v>
      </c>
    </row>
    <row r="14" customFormat="false" ht="14.9" hidden="false" customHeight="false" outlineLevel="0" collapsed="false">
      <c r="A14" s="546" t="s">
        <v>1358</v>
      </c>
      <c r="B14" s="207" t="n">
        <v>8</v>
      </c>
      <c r="C14" s="631" t="n">
        <v>55.3</v>
      </c>
      <c r="D14" s="632" t="n">
        <v>323.2</v>
      </c>
      <c r="E14" s="632" t="n">
        <v>53.9</v>
      </c>
      <c r="F14" s="632" t="n">
        <v>576.6</v>
      </c>
      <c r="G14" s="632" t="n">
        <v>38.8</v>
      </c>
      <c r="H14" s="632" t="n">
        <v>362.8</v>
      </c>
      <c r="I14" s="633" t="n">
        <v>1262.6</v>
      </c>
      <c r="J14" s="631" t="n">
        <v>1</v>
      </c>
      <c r="K14" s="632" t="n">
        <v>3</v>
      </c>
      <c r="L14" s="633" t="n">
        <v>1</v>
      </c>
      <c r="M14" s="631" t="n">
        <v>6</v>
      </c>
      <c r="N14" s="632" t="n">
        <v>6</v>
      </c>
      <c r="O14" s="633" t="n">
        <v>11</v>
      </c>
      <c r="P14" s="634" t="n">
        <v>45600</v>
      </c>
      <c r="Q14" s="631" t="n">
        <v>3732</v>
      </c>
      <c r="R14" s="632" t="n">
        <v>26281</v>
      </c>
      <c r="S14" s="632" t="n">
        <v>4758</v>
      </c>
      <c r="T14" s="632" t="n">
        <v>28887</v>
      </c>
      <c r="U14" s="633" t="n">
        <v>55168</v>
      </c>
      <c r="V14" s="631" t="n">
        <v>1</v>
      </c>
      <c r="W14" s="633" t="n">
        <v>2</v>
      </c>
      <c r="X14" s="631" t="n">
        <v>6</v>
      </c>
      <c r="Y14" s="633" t="n">
        <v>0</v>
      </c>
      <c r="Z14" s="631" t="n">
        <v>0</v>
      </c>
      <c r="AA14" s="633" t="n">
        <v>1</v>
      </c>
      <c r="AB14" s="635" t="n">
        <v>0</v>
      </c>
      <c r="AC14" s="636" t="n">
        <v>0</v>
      </c>
      <c r="AD14" s="635" t="n">
        <v>0</v>
      </c>
      <c r="AE14" s="636" t="n">
        <v>0</v>
      </c>
      <c r="AF14" s="637" t="n">
        <f aca="false">V14*$AF$39</f>
        <v>0.0138888888888889</v>
      </c>
      <c r="AG14" s="638" t="n">
        <f aca="false">W14*$AG$39</f>
        <v>0.0277777777777778</v>
      </c>
      <c r="AH14" s="637" t="n">
        <f aca="false">X14*$AH$39</f>
        <v>0.0416666666666667</v>
      </c>
      <c r="AI14" s="638" t="n">
        <f aca="false">Y14*$AI$39</f>
        <v>0</v>
      </c>
      <c r="AJ14" s="639" t="n">
        <f aca="false">Z14*$AJ$39</f>
        <v>0</v>
      </c>
      <c r="AK14" s="640" t="n">
        <f aca="false">AA14*$AK$39</f>
        <v>0.0138888888888889</v>
      </c>
      <c r="AL14" s="641" t="n">
        <f aca="false">SUM(AB14,AF14,AH14,AJ14,BK14)</f>
        <v>0.0555555555555556</v>
      </c>
      <c r="AM14" s="641" t="n">
        <f aca="false">SUM(AC14,AG14,AI14,AK14,BL14)</f>
        <v>0.0416666666666667</v>
      </c>
      <c r="AN14" s="642" t="n">
        <v>0</v>
      </c>
      <c r="AO14" s="643" t="n">
        <v>0</v>
      </c>
      <c r="AP14" s="644" t="n">
        <v>0</v>
      </c>
      <c r="AQ14" s="642" t="n">
        <v>0.4479</v>
      </c>
      <c r="AR14" s="643" t="n">
        <v>0.4236</v>
      </c>
      <c r="AS14" s="644" t="n">
        <v>0.3924</v>
      </c>
      <c r="AT14" s="628" t="n">
        <v>65.1405</v>
      </c>
      <c r="AU14" s="629" t="n">
        <f aca="false">AU13+AT14</f>
        <v>481.1925</v>
      </c>
      <c r="AV14" s="552" t="n">
        <v>84.7245</v>
      </c>
      <c r="AW14" s="630" t="n">
        <f aca="false">AW13+AV14</f>
        <v>484.2465</v>
      </c>
      <c r="AX14" s="552" t="n">
        <v>0</v>
      </c>
      <c r="AY14" s="630" t="n">
        <f aca="false">AY13+AX14</f>
        <v>0</v>
      </c>
      <c r="AZ14" s="611" t="n">
        <v>0</v>
      </c>
      <c r="BA14" s="611" t="n">
        <v>0</v>
      </c>
      <c r="BB14" s="633" t="n">
        <v>0</v>
      </c>
      <c r="BC14" s="633" t="n">
        <v>0</v>
      </c>
      <c r="BD14" s="633" t="n">
        <v>0</v>
      </c>
      <c r="BE14" s="636" t="n">
        <v>0</v>
      </c>
      <c r="BF14" s="636" t="n">
        <f aca="false">BB14*$BF$39</f>
        <v>0</v>
      </c>
      <c r="BG14" s="638" t="n">
        <f aca="false">BC14*$BG$39</f>
        <v>0</v>
      </c>
      <c r="BH14" s="638" t="n">
        <f aca="false">BD14*$BH$39</f>
        <v>0</v>
      </c>
      <c r="BI14" s="641" t="n">
        <f aca="false">SUM(BE14,BF14,BG14,BH14,BM14)</f>
        <v>0</v>
      </c>
      <c r="BJ14" s="636" t="n">
        <v>0</v>
      </c>
      <c r="BK14" s="573" t="n">
        <v>0</v>
      </c>
      <c r="BL14" s="573" t="n">
        <v>0</v>
      </c>
      <c r="BM14" s="573" t="n">
        <v>0</v>
      </c>
    </row>
    <row r="15" customFormat="false" ht="14.9" hidden="false" customHeight="false" outlineLevel="0" collapsed="false">
      <c r="A15" s="546" t="s">
        <v>1359</v>
      </c>
      <c r="B15" s="207" t="n">
        <v>9</v>
      </c>
      <c r="C15" s="631" t="n">
        <v>24.7</v>
      </c>
      <c r="D15" s="632" t="n">
        <v>347.9</v>
      </c>
      <c r="E15" s="632" t="n">
        <v>81.6</v>
      </c>
      <c r="F15" s="632" t="n">
        <v>658.2</v>
      </c>
      <c r="G15" s="632" t="n">
        <v>36.4</v>
      </c>
      <c r="H15" s="632" t="n">
        <v>399.2</v>
      </c>
      <c r="I15" s="633" t="n">
        <v>1405.3</v>
      </c>
      <c r="J15" s="631" t="n">
        <v>0</v>
      </c>
      <c r="K15" s="632" t="n">
        <v>0</v>
      </c>
      <c r="L15" s="633" t="n">
        <v>1</v>
      </c>
      <c r="M15" s="631" t="n">
        <v>2</v>
      </c>
      <c r="N15" s="632" t="n">
        <v>7</v>
      </c>
      <c r="O15" s="633" t="n">
        <v>8</v>
      </c>
      <c r="P15" s="634" t="n">
        <v>33600</v>
      </c>
      <c r="Q15" s="631" t="n">
        <v>2924</v>
      </c>
      <c r="R15" s="632" t="n">
        <v>29205</v>
      </c>
      <c r="S15" s="632" t="n">
        <v>2990</v>
      </c>
      <c r="T15" s="632" t="n">
        <v>31877</v>
      </c>
      <c r="U15" s="633" t="n">
        <v>61082</v>
      </c>
      <c r="V15" s="631" t="n">
        <v>3</v>
      </c>
      <c r="W15" s="633" t="n">
        <v>2</v>
      </c>
      <c r="X15" s="631" t="n">
        <v>2</v>
      </c>
      <c r="Y15" s="633" t="n">
        <v>0</v>
      </c>
      <c r="Z15" s="631" t="n">
        <v>3</v>
      </c>
      <c r="AA15" s="633" t="n">
        <v>2</v>
      </c>
      <c r="AB15" s="635" t="n">
        <v>0</v>
      </c>
      <c r="AC15" s="636" t="n">
        <v>0</v>
      </c>
      <c r="AD15" s="635" t="n">
        <v>0</v>
      </c>
      <c r="AE15" s="636" t="n">
        <v>0</v>
      </c>
      <c r="AF15" s="637" t="n">
        <f aca="false">V15*$AF$39</f>
        <v>0.0416666666666667</v>
      </c>
      <c r="AG15" s="638" t="n">
        <f aca="false">W15*$AG$39</f>
        <v>0.0277777777777778</v>
      </c>
      <c r="AH15" s="637" t="n">
        <f aca="false">X15*$AH$39</f>
        <v>0.0138888888888889</v>
      </c>
      <c r="AI15" s="638" t="n">
        <f aca="false">Y15*$AI$39</f>
        <v>0</v>
      </c>
      <c r="AJ15" s="639" t="n">
        <f aca="false">Z15*$AJ$39</f>
        <v>0.0416666666666667</v>
      </c>
      <c r="AK15" s="640" t="n">
        <f aca="false">AA15*$AK$39</f>
        <v>0.0277777777777778</v>
      </c>
      <c r="AL15" s="641" t="n">
        <f aca="false">SUM(AB15,AF15,AH15,AJ15,BK15)</f>
        <v>0.0972222222222222</v>
      </c>
      <c r="AM15" s="641" t="n">
        <f aca="false">SUM(AC15,AG15,AI15,AK15,BL15)</f>
        <v>0.0555555555555556</v>
      </c>
      <c r="AN15" s="642" t="n">
        <v>0</v>
      </c>
      <c r="AO15" s="643" t="n">
        <v>0</v>
      </c>
      <c r="AP15" s="644" t="n">
        <v>0</v>
      </c>
      <c r="AQ15" s="642" t="n">
        <v>0.7569</v>
      </c>
      <c r="AR15" s="643" t="n">
        <v>0.2257</v>
      </c>
      <c r="AS15" s="644" t="n">
        <v>0.3125</v>
      </c>
      <c r="AT15" s="628" t="n">
        <v>61.7335</v>
      </c>
      <c r="AU15" s="629" t="n">
        <f aca="false">AU14+AT15</f>
        <v>542.926</v>
      </c>
      <c r="AV15" s="552" t="n">
        <v>53.628</v>
      </c>
      <c r="AW15" s="630" t="n">
        <f aca="false">AW14+AV15</f>
        <v>537.8745</v>
      </c>
      <c r="AX15" s="552" t="n">
        <v>0</v>
      </c>
      <c r="AY15" s="630" t="n">
        <f aca="false">AY14+AX15</f>
        <v>0</v>
      </c>
      <c r="AZ15" s="611" t="n">
        <v>0</v>
      </c>
      <c r="BA15" s="611" t="n">
        <v>0</v>
      </c>
      <c r="BB15" s="633" t="n">
        <v>0</v>
      </c>
      <c r="BC15" s="633" t="n">
        <v>0</v>
      </c>
      <c r="BD15" s="633" t="n">
        <v>0</v>
      </c>
      <c r="BE15" s="636" t="n">
        <v>0</v>
      </c>
      <c r="BF15" s="636" t="n">
        <f aca="false">BB15*$BF$39</f>
        <v>0</v>
      </c>
      <c r="BG15" s="638" t="n">
        <f aca="false">BC15*$BG$39</f>
        <v>0</v>
      </c>
      <c r="BH15" s="638" t="n">
        <f aca="false">BD15*$BH$39</f>
        <v>0</v>
      </c>
      <c r="BI15" s="641" t="n">
        <f aca="false">SUM(BE15,BF15,BG15,BH15,BM15)</f>
        <v>0</v>
      </c>
      <c r="BJ15" s="636" t="n">
        <v>0</v>
      </c>
      <c r="BK15" s="573" t="n">
        <v>0</v>
      </c>
      <c r="BL15" s="573" t="n">
        <v>0</v>
      </c>
      <c r="BM15" s="573" t="n">
        <v>0</v>
      </c>
    </row>
    <row r="16" customFormat="false" ht="14.9" hidden="false" customHeight="false" outlineLevel="0" collapsed="false">
      <c r="A16" s="546" t="s">
        <v>1360</v>
      </c>
      <c r="B16" s="207" t="n">
        <v>10</v>
      </c>
      <c r="C16" s="631" t="n">
        <v>35.5</v>
      </c>
      <c r="D16" s="632" t="n">
        <v>383.4</v>
      </c>
      <c r="E16" s="632" t="n">
        <v>52.8</v>
      </c>
      <c r="F16" s="632" t="n">
        <v>711</v>
      </c>
      <c r="G16" s="632" t="n">
        <v>43.3</v>
      </c>
      <c r="H16" s="632" t="n">
        <v>442.5</v>
      </c>
      <c r="I16" s="633" t="n">
        <v>1536.9</v>
      </c>
      <c r="J16" s="631" t="n">
        <v>2</v>
      </c>
      <c r="K16" s="632" t="n">
        <v>0</v>
      </c>
      <c r="L16" s="633" t="n">
        <v>0</v>
      </c>
      <c r="M16" s="631" t="n">
        <v>4</v>
      </c>
      <c r="N16" s="632" t="n">
        <v>5</v>
      </c>
      <c r="O16" s="633" t="n">
        <v>6</v>
      </c>
      <c r="P16" s="634" t="n">
        <v>37200</v>
      </c>
      <c r="Q16" s="631" t="n">
        <v>2049</v>
      </c>
      <c r="R16" s="632" t="n">
        <v>31254</v>
      </c>
      <c r="S16" s="632" t="n">
        <v>3574</v>
      </c>
      <c r="T16" s="632" t="n">
        <v>35451</v>
      </c>
      <c r="U16" s="633" t="n">
        <v>66705</v>
      </c>
      <c r="V16" s="631" t="n">
        <v>5</v>
      </c>
      <c r="W16" s="633" t="n">
        <v>2</v>
      </c>
      <c r="X16" s="631" t="n">
        <v>3</v>
      </c>
      <c r="Y16" s="633" t="n">
        <v>4</v>
      </c>
      <c r="Z16" s="631" t="n">
        <v>2</v>
      </c>
      <c r="AA16" s="633" t="n">
        <v>3</v>
      </c>
      <c r="AB16" s="635" t="n">
        <v>0</v>
      </c>
      <c r="AC16" s="636" t="n">
        <v>0</v>
      </c>
      <c r="AD16" s="635" t="n">
        <v>0</v>
      </c>
      <c r="AE16" s="636" t="n">
        <v>0</v>
      </c>
      <c r="AF16" s="637" t="n">
        <f aca="false">V16*$AF$39</f>
        <v>0.0694444444444445</v>
      </c>
      <c r="AG16" s="638" t="n">
        <f aca="false">W16*$AG$39</f>
        <v>0.0277777777777778</v>
      </c>
      <c r="AH16" s="637" t="n">
        <f aca="false">X16*$AH$39</f>
        <v>0.0208333333333333</v>
      </c>
      <c r="AI16" s="638" t="n">
        <f aca="false">Y16*$AI$39</f>
        <v>0.0277777777777778</v>
      </c>
      <c r="AJ16" s="639" t="n">
        <f aca="false">Z16*$AJ$39</f>
        <v>0.0277777777777778</v>
      </c>
      <c r="AK16" s="640" t="n">
        <f aca="false">AA16*$AK$39</f>
        <v>0.0416666666666667</v>
      </c>
      <c r="AL16" s="641" t="n">
        <f aca="false">SUM(AB16,AF16,AH16,AJ16,BK16)</f>
        <v>0.118055555555556</v>
      </c>
      <c r="AM16" s="641" t="n">
        <f aca="false">SUM(AC16,AG16,AI16,AK16,BL16)</f>
        <v>0.0972222222222222</v>
      </c>
      <c r="AN16" s="642" t="n">
        <v>0</v>
      </c>
      <c r="AO16" s="643" t="n">
        <v>0</v>
      </c>
      <c r="AP16" s="644" t="n">
        <v>0</v>
      </c>
      <c r="AQ16" s="642" t="n">
        <v>0.5729</v>
      </c>
      <c r="AR16" s="643" t="n">
        <v>0.4722</v>
      </c>
      <c r="AS16" s="644" t="n">
        <v>0.2083</v>
      </c>
      <c r="AT16" s="628" t="n">
        <v>45.771</v>
      </c>
      <c r="AU16" s="629" t="n">
        <f aca="false">AU15+AT16</f>
        <v>588.697</v>
      </c>
      <c r="AV16" s="552" t="n">
        <v>61.364</v>
      </c>
      <c r="AW16" s="630" t="n">
        <f aca="false">AW15+AV16</f>
        <v>599.2385</v>
      </c>
      <c r="AX16" s="552" t="n">
        <v>0</v>
      </c>
      <c r="AY16" s="630" t="n">
        <f aca="false">AY15+AX16</f>
        <v>0</v>
      </c>
      <c r="AZ16" s="611" t="n">
        <v>0</v>
      </c>
      <c r="BA16" s="611" t="n">
        <v>0</v>
      </c>
      <c r="BB16" s="633" t="n">
        <v>0</v>
      </c>
      <c r="BC16" s="633" t="n">
        <v>0</v>
      </c>
      <c r="BD16" s="633" t="n">
        <v>0</v>
      </c>
      <c r="BE16" s="636" t="n">
        <v>0</v>
      </c>
      <c r="BF16" s="636" t="n">
        <f aca="false">BB16*$BF$39</f>
        <v>0</v>
      </c>
      <c r="BG16" s="638" t="n">
        <f aca="false">BC16*$BG$39</f>
        <v>0</v>
      </c>
      <c r="BH16" s="638" t="n">
        <f aca="false">BD16*$BH$39</f>
        <v>0</v>
      </c>
      <c r="BI16" s="641" t="n">
        <f aca="false">SUM(BE16,BF16,BG16,BH16,BM16)</f>
        <v>0</v>
      </c>
      <c r="BJ16" s="636" t="n">
        <v>0</v>
      </c>
      <c r="BK16" s="573" t="n">
        <v>0</v>
      </c>
      <c r="BL16" s="573" t="n">
        <v>0</v>
      </c>
      <c r="BM16" s="573" t="n">
        <v>0</v>
      </c>
    </row>
    <row r="17" customFormat="false" ht="14.9" hidden="false" customHeight="false" outlineLevel="0" collapsed="false">
      <c r="A17" s="546" t="s">
        <v>1361</v>
      </c>
      <c r="B17" s="207" t="n">
        <v>11</v>
      </c>
      <c r="C17" s="631" t="n">
        <v>74</v>
      </c>
      <c r="D17" s="632" t="n">
        <v>457.4</v>
      </c>
      <c r="E17" s="632" t="n">
        <v>91.7</v>
      </c>
      <c r="F17" s="632" t="n">
        <v>802.6</v>
      </c>
      <c r="G17" s="632" t="n">
        <v>36.6</v>
      </c>
      <c r="H17" s="632" t="n">
        <v>479</v>
      </c>
      <c r="I17" s="633" t="n">
        <v>1739</v>
      </c>
      <c r="J17" s="631" t="n">
        <v>0</v>
      </c>
      <c r="K17" s="632" t="n">
        <v>0</v>
      </c>
      <c r="L17" s="633" t="n">
        <v>2</v>
      </c>
      <c r="M17" s="631" t="n">
        <v>7</v>
      </c>
      <c r="N17" s="632" t="n">
        <v>11</v>
      </c>
      <c r="O17" s="633" t="n">
        <v>8</v>
      </c>
      <c r="P17" s="634" t="n">
        <v>20400</v>
      </c>
      <c r="Q17" s="631" t="n">
        <v>5787</v>
      </c>
      <c r="R17" s="632" t="n">
        <v>37041</v>
      </c>
      <c r="S17" s="632" t="n">
        <v>3343</v>
      </c>
      <c r="T17" s="632" t="n">
        <v>38794</v>
      </c>
      <c r="U17" s="633" t="n">
        <v>75835</v>
      </c>
      <c r="V17" s="631" t="n">
        <v>0</v>
      </c>
      <c r="W17" s="633" t="n">
        <v>0</v>
      </c>
      <c r="X17" s="631" t="n">
        <v>1</v>
      </c>
      <c r="Y17" s="633" t="n">
        <v>1</v>
      </c>
      <c r="Z17" s="631" t="n">
        <v>1</v>
      </c>
      <c r="AA17" s="633" t="n">
        <v>1</v>
      </c>
      <c r="AB17" s="635" t="n">
        <v>0</v>
      </c>
      <c r="AC17" s="636" t="n">
        <v>0</v>
      </c>
      <c r="AD17" s="635" t="n">
        <v>0</v>
      </c>
      <c r="AE17" s="636" t="n">
        <v>0</v>
      </c>
      <c r="AF17" s="637" t="n">
        <f aca="false">V17*$AF$39</f>
        <v>0</v>
      </c>
      <c r="AG17" s="638" t="n">
        <f aca="false">W17*$AG$39</f>
        <v>0</v>
      </c>
      <c r="AH17" s="637" t="n">
        <f aca="false">X17*$AH$39</f>
        <v>0.00694444444444444</v>
      </c>
      <c r="AI17" s="638" t="n">
        <f aca="false">Y17*$AI$39</f>
        <v>0.00694444444444444</v>
      </c>
      <c r="AJ17" s="639" t="n">
        <f aca="false">Z17*$AJ$39</f>
        <v>0.0138888888888889</v>
      </c>
      <c r="AK17" s="640" t="n">
        <f aca="false">AA17*$AK$39</f>
        <v>0.0138888888888889</v>
      </c>
      <c r="AL17" s="641" t="n">
        <f aca="false">SUM(AB17,AF17,AH17,AJ17,BK17)</f>
        <v>0.0208333333333333</v>
      </c>
      <c r="AM17" s="641" t="n">
        <f aca="false">SUM(AC17,AG17,AI17,AK17,BL17)</f>
        <v>0.0208333333333333</v>
      </c>
      <c r="AN17" s="642" t="n">
        <v>0</v>
      </c>
      <c r="AO17" s="643" t="n">
        <v>0</v>
      </c>
      <c r="AP17" s="644" t="n">
        <v>0</v>
      </c>
      <c r="AQ17" s="642" t="n">
        <v>0.2743</v>
      </c>
      <c r="AR17" s="643" t="n">
        <v>0.2951</v>
      </c>
      <c r="AS17" s="644" t="n">
        <v>0.5729</v>
      </c>
      <c r="AT17" s="628" t="n">
        <v>104.4435</v>
      </c>
      <c r="AU17" s="629" t="n">
        <f aca="false">AU16+AT17</f>
        <v>693.1405</v>
      </c>
      <c r="AV17" s="552" t="n">
        <v>57.898</v>
      </c>
      <c r="AW17" s="630" t="n">
        <f aca="false">AW16+AV17</f>
        <v>657.1365</v>
      </c>
      <c r="AX17" s="552" t="n">
        <v>0</v>
      </c>
      <c r="AY17" s="630" t="n">
        <f aca="false">AY16+AX17</f>
        <v>0</v>
      </c>
      <c r="AZ17" s="611" t="n">
        <v>0</v>
      </c>
      <c r="BA17" s="611" t="n">
        <v>0</v>
      </c>
      <c r="BB17" s="633" t="n">
        <v>0</v>
      </c>
      <c r="BC17" s="633" t="n">
        <v>0</v>
      </c>
      <c r="BD17" s="633" t="n">
        <v>0</v>
      </c>
      <c r="BE17" s="636" t="n">
        <v>0</v>
      </c>
      <c r="BF17" s="636" t="n">
        <f aca="false">BB17*$BF$39</f>
        <v>0</v>
      </c>
      <c r="BG17" s="638" t="n">
        <f aca="false">BC17*$BG$39</f>
        <v>0</v>
      </c>
      <c r="BH17" s="638" t="n">
        <f aca="false">BD17*$BH$39</f>
        <v>0</v>
      </c>
      <c r="BI17" s="641" t="n">
        <f aca="false">SUM(BE17,BF17,BG17,BH17,BM17)</f>
        <v>0</v>
      </c>
      <c r="BJ17" s="636" t="n">
        <v>0</v>
      </c>
      <c r="BK17" s="573" t="n">
        <v>0</v>
      </c>
      <c r="BL17" s="573" t="n">
        <v>0</v>
      </c>
      <c r="BM17" s="573" t="n">
        <v>0</v>
      </c>
    </row>
    <row r="18" customFormat="false" ht="14.9" hidden="false" customHeight="false" outlineLevel="0" collapsed="false">
      <c r="A18" s="546" t="s">
        <v>1362</v>
      </c>
      <c r="B18" s="207" t="n">
        <v>12</v>
      </c>
      <c r="C18" s="631" t="n">
        <v>48.2</v>
      </c>
      <c r="D18" s="632" t="n">
        <v>505.6</v>
      </c>
      <c r="E18" s="632" t="n">
        <v>90.3</v>
      </c>
      <c r="F18" s="632" t="n">
        <v>892.9</v>
      </c>
      <c r="G18" s="632" t="n">
        <v>48.9</v>
      </c>
      <c r="H18" s="632" t="n">
        <v>527.9</v>
      </c>
      <c r="I18" s="633" t="n">
        <v>1926.4</v>
      </c>
      <c r="J18" s="631" t="n">
        <v>1</v>
      </c>
      <c r="K18" s="632" t="n">
        <v>0</v>
      </c>
      <c r="L18" s="633" t="n">
        <v>1</v>
      </c>
      <c r="M18" s="631" t="n">
        <v>9</v>
      </c>
      <c r="N18" s="632" t="n">
        <v>13</v>
      </c>
      <c r="O18" s="633" t="n">
        <v>9</v>
      </c>
      <c r="P18" s="634" t="n">
        <v>19200</v>
      </c>
      <c r="Q18" s="631" t="n">
        <v>5018</v>
      </c>
      <c r="R18" s="632" t="n">
        <v>42059</v>
      </c>
      <c r="S18" s="632" t="n">
        <v>2836</v>
      </c>
      <c r="T18" s="632" t="n">
        <v>41630</v>
      </c>
      <c r="U18" s="633" t="n">
        <v>83689</v>
      </c>
      <c r="V18" s="631" t="n">
        <v>4</v>
      </c>
      <c r="W18" s="633" t="n">
        <v>2</v>
      </c>
      <c r="X18" s="631" t="n">
        <v>6</v>
      </c>
      <c r="Y18" s="633" t="n">
        <v>7</v>
      </c>
      <c r="Z18" s="631" t="n">
        <v>1</v>
      </c>
      <c r="AA18" s="633" t="n">
        <v>2</v>
      </c>
      <c r="AB18" s="635" t="n">
        <v>0</v>
      </c>
      <c r="AC18" s="636" t="n">
        <v>0</v>
      </c>
      <c r="AD18" s="635" t="n">
        <v>0</v>
      </c>
      <c r="AE18" s="636" t="n">
        <v>0</v>
      </c>
      <c r="AF18" s="637" t="n">
        <f aca="false">V18*$AF$39</f>
        <v>0.0555555555555556</v>
      </c>
      <c r="AG18" s="638" t="n">
        <f aca="false">W18*$AG$39</f>
        <v>0.0277777777777778</v>
      </c>
      <c r="AH18" s="637" t="n">
        <f aca="false">X18*$AH$39</f>
        <v>0.0416666666666667</v>
      </c>
      <c r="AI18" s="638" t="n">
        <f aca="false">Y18*$AI$39</f>
        <v>0.0486111111111111</v>
      </c>
      <c r="AJ18" s="639" t="n">
        <f aca="false">Z18*$AJ$39</f>
        <v>0.0138888888888889</v>
      </c>
      <c r="AK18" s="640" t="n">
        <f aca="false">AA18*$AK$39</f>
        <v>0.0277777777777778</v>
      </c>
      <c r="AL18" s="641" t="n">
        <f aca="false">SUM(AB18,AF18,AH18,AJ18,BK18)</f>
        <v>0.111111111111111</v>
      </c>
      <c r="AM18" s="641" t="n">
        <f aca="false">SUM(AC18,AG18,AI18,AK18,BL18)</f>
        <v>0.104166666666667</v>
      </c>
      <c r="AN18" s="642" t="n">
        <v>0</v>
      </c>
      <c r="AO18" s="643" t="n">
        <v>0</v>
      </c>
      <c r="AP18" s="644" t="n">
        <v>0</v>
      </c>
      <c r="AQ18" s="642" t="n">
        <v>0.5799</v>
      </c>
      <c r="AR18" s="643" t="n">
        <v>0.316</v>
      </c>
      <c r="AS18" s="644" t="n">
        <v>0.3958</v>
      </c>
      <c r="AT18" s="628" t="n">
        <v>85.1685</v>
      </c>
      <c r="AU18" s="629" t="n">
        <f aca="false">AU17+AT18</f>
        <v>778.309</v>
      </c>
      <c r="AV18" s="552" t="n">
        <v>62.9175</v>
      </c>
      <c r="AW18" s="630" t="n">
        <f aca="false">AW17+AV18</f>
        <v>720.054</v>
      </c>
      <c r="AX18" s="552" t="n">
        <v>0</v>
      </c>
      <c r="AY18" s="630" t="n">
        <f aca="false">AY17+AX18</f>
        <v>0</v>
      </c>
      <c r="AZ18" s="611" t="n">
        <v>0</v>
      </c>
      <c r="BA18" s="611" t="n">
        <v>0</v>
      </c>
      <c r="BB18" s="633" t="n">
        <v>0</v>
      </c>
      <c r="BC18" s="633" t="n">
        <v>0</v>
      </c>
      <c r="BD18" s="633" t="n">
        <v>0</v>
      </c>
      <c r="BE18" s="636" t="n">
        <v>0</v>
      </c>
      <c r="BF18" s="636" t="n">
        <f aca="false">BB18*$BF$39</f>
        <v>0</v>
      </c>
      <c r="BG18" s="638" t="n">
        <f aca="false">BC18*$BG$39</f>
        <v>0</v>
      </c>
      <c r="BH18" s="638" t="n">
        <f aca="false">BD18*$BH$39</f>
        <v>0</v>
      </c>
      <c r="BI18" s="641" t="n">
        <f aca="false">SUM(BE18,BF18,BG18,BH18,BM18)</f>
        <v>0</v>
      </c>
      <c r="BJ18" s="636" t="n">
        <v>0</v>
      </c>
      <c r="BK18" s="573" t="n">
        <v>0</v>
      </c>
      <c r="BL18" s="573" t="n">
        <v>0</v>
      </c>
      <c r="BM18" s="573" t="n">
        <v>0</v>
      </c>
    </row>
    <row r="19" customFormat="false" ht="14.9" hidden="false" customHeight="false" outlineLevel="0" collapsed="false">
      <c r="A19" s="546" t="s">
        <v>1363</v>
      </c>
      <c r="B19" s="207" t="n">
        <v>13</v>
      </c>
      <c r="C19" s="631" t="n">
        <v>55.9</v>
      </c>
      <c r="D19" s="632" t="n">
        <v>561.5</v>
      </c>
      <c r="E19" s="632" t="n">
        <v>87.2</v>
      </c>
      <c r="F19" s="632" t="n">
        <v>980.2</v>
      </c>
      <c r="G19" s="632" t="n">
        <v>12.8</v>
      </c>
      <c r="H19" s="632" t="n">
        <v>540.7</v>
      </c>
      <c r="I19" s="633" t="n">
        <v>2082.4</v>
      </c>
      <c r="J19" s="631" t="n">
        <v>1</v>
      </c>
      <c r="K19" s="632" t="n">
        <v>0</v>
      </c>
      <c r="L19" s="633" t="n">
        <v>0</v>
      </c>
      <c r="M19" s="631" t="n">
        <v>6</v>
      </c>
      <c r="N19" s="632" t="n">
        <v>12</v>
      </c>
      <c r="O19" s="633" t="n">
        <v>3</v>
      </c>
      <c r="P19" s="634" t="n">
        <v>30600</v>
      </c>
      <c r="Q19" s="631" t="n">
        <v>3093</v>
      </c>
      <c r="R19" s="632" t="n">
        <v>45152</v>
      </c>
      <c r="S19" s="632" t="n">
        <v>2740</v>
      </c>
      <c r="T19" s="632" t="n">
        <v>44370</v>
      </c>
      <c r="U19" s="633" t="n">
        <v>89522</v>
      </c>
      <c r="V19" s="631" t="n">
        <v>0</v>
      </c>
      <c r="W19" s="633" t="n">
        <v>4</v>
      </c>
      <c r="X19" s="631" t="n">
        <v>6</v>
      </c>
      <c r="Y19" s="633" t="n">
        <v>5</v>
      </c>
      <c r="Z19" s="631" t="n">
        <v>1</v>
      </c>
      <c r="AA19" s="633" t="n">
        <v>3</v>
      </c>
      <c r="AB19" s="635" t="n">
        <v>0</v>
      </c>
      <c r="AC19" s="636" t="n">
        <v>0</v>
      </c>
      <c r="AD19" s="635" t="n">
        <v>0</v>
      </c>
      <c r="AE19" s="636" t="n">
        <v>0</v>
      </c>
      <c r="AF19" s="637" t="n">
        <f aca="false">V19*$AF$39</f>
        <v>0</v>
      </c>
      <c r="AG19" s="638" t="n">
        <f aca="false">W19*$AG$39</f>
        <v>0.0555555555555556</v>
      </c>
      <c r="AH19" s="637" t="n">
        <f aca="false">X19*$AH$39</f>
        <v>0.0416666666666667</v>
      </c>
      <c r="AI19" s="638" t="n">
        <f aca="false">Y19*$AI$39</f>
        <v>0.0347222222222222</v>
      </c>
      <c r="AJ19" s="639" t="n">
        <f aca="false">Z19*$AJ$39</f>
        <v>0.0138888888888889</v>
      </c>
      <c r="AK19" s="640" t="n">
        <f aca="false">AA19*$AK$39</f>
        <v>0.0416666666666667</v>
      </c>
      <c r="AL19" s="641" t="n">
        <f aca="false">SUM(AB19,AF19,AH19,AJ19,BK19)</f>
        <v>0.0555555555555556</v>
      </c>
      <c r="AM19" s="641" t="n">
        <f aca="false">SUM(AC19,AG19,AI19,AK19,BL19)</f>
        <v>0.131944444444444</v>
      </c>
      <c r="AN19" s="642" t="n">
        <v>0</v>
      </c>
      <c r="AO19" s="643" t="n">
        <v>0</v>
      </c>
      <c r="AP19" s="644" t="n">
        <v>0</v>
      </c>
      <c r="AQ19" s="642" t="n">
        <v>0.3611</v>
      </c>
      <c r="AR19" s="643" t="n">
        <v>0.2917</v>
      </c>
      <c r="AS19" s="644" t="n">
        <v>0.8576</v>
      </c>
      <c r="AT19" s="628" t="n">
        <v>45.1045</v>
      </c>
      <c r="AU19" s="629" t="n">
        <f aca="false">AU18+AT19</f>
        <v>823.4135</v>
      </c>
      <c r="AV19" s="552" t="n">
        <v>50.7</v>
      </c>
      <c r="AW19" s="630" t="n">
        <f aca="false">AW18+AV19</f>
        <v>770.754</v>
      </c>
      <c r="AX19" s="552" t="n">
        <v>0</v>
      </c>
      <c r="AY19" s="630" t="n">
        <f aca="false">AY18+AX19</f>
        <v>0</v>
      </c>
      <c r="AZ19" s="611" t="n">
        <v>0</v>
      </c>
      <c r="BA19" s="611" t="n">
        <v>0</v>
      </c>
      <c r="BB19" s="633" t="n">
        <v>0</v>
      </c>
      <c r="BC19" s="633" t="n">
        <v>0</v>
      </c>
      <c r="BD19" s="633" t="n">
        <v>0</v>
      </c>
      <c r="BE19" s="636" t="n">
        <v>0</v>
      </c>
      <c r="BF19" s="636" t="n">
        <f aca="false">BB19*$BF$39</f>
        <v>0</v>
      </c>
      <c r="BG19" s="638" t="n">
        <f aca="false">BC19*$BG$39</f>
        <v>0</v>
      </c>
      <c r="BH19" s="638" t="n">
        <f aca="false">BD19*$BH$39</f>
        <v>0</v>
      </c>
      <c r="BI19" s="641" t="n">
        <f aca="false">SUM(BE19,BF19,BG19,BH19,BM19)</f>
        <v>0</v>
      </c>
      <c r="BJ19" s="636" t="n">
        <v>0</v>
      </c>
      <c r="BK19" s="573" t="n">
        <v>0</v>
      </c>
      <c r="BL19" s="573" t="n">
        <v>0</v>
      </c>
      <c r="BM19" s="573" t="n">
        <v>0</v>
      </c>
    </row>
    <row r="20" customFormat="false" ht="14.9" hidden="false" customHeight="false" outlineLevel="0" collapsed="false">
      <c r="A20" s="546" t="s">
        <v>1364</v>
      </c>
      <c r="B20" s="207" t="n">
        <v>14</v>
      </c>
      <c r="C20" s="631" t="n">
        <v>84.3</v>
      </c>
      <c r="D20" s="632" t="n">
        <v>645.8</v>
      </c>
      <c r="E20" s="632" t="n">
        <v>66.6</v>
      </c>
      <c r="F20" s="632" t="n">
        <v>1046.8</v>
      </c>
      <c r="G20" s="632" t="n">
        <v>26.6</v>
      </c>
      <c r="H20" s="632" t="n">
        <v>567.3</v>
      </c>
      <c r="I20" s="633" t="n">
        <v>2259.9</v>
      </c>
      <c r="J20" s="631" t="n">
        <v>0</v>
      </c>
      <c r="K20" s="632" t="n">
        <v>0</v>
      </c>
      <c r="L20" s="633" t="n">
        <v>0</v>
      </c>
      <c r="M20" s="631" t="n">
        <v>10</v>
      </c>
      <c r="N20" s="632" t="n">
        <v>9</v>
      </c>
      <c r="O20" s="633" t="n">
        <v>6</v>
      </c>
      <c r="P20" s="634" t="n">
        <v>28200</v>
      </c>
      <c r="Q20" s="631" t="n">
        <v>4889</v>
      </c>
      <c r="R20" s="632" t="n">
        <v>50041</v>
      </c>
      <c r="S20" s="632" t="n">
        <v>3636</v>
      </c>
      <c r="T20" s="632" t="n">
        <v>48006</v>
      </c>
      <c r="U20" s="633" t="n">
        <v>98047</v>
      </c>
      <c r="V20" s="631" t="n">
        <v>0</v>
      </c>
      <c r="W20" s="633" t="n">
        <v>0</v>
      </c>
      <c r="X20" s="631" t="n">
        <v>3</v>
      </c>
      <c r="Y20" s="633" t="n">
        <v>1</v>
      </c>
      <c r="Z20" s="631" t="n">
        <v>1</v>
      </c>
      <c r="AA20" s="633" t="n">
        <v>1</v>
      </c>
      <c r="AB20" s="635" t="n">
        <v>0</v>
      </c>
      <c r="AC20" s="636" t="n">
        <v>0</v>
      </c>
      <c r="AD20" s="635" t="n">
        <v>0</v>
      </c>
      <c r="AE20" s="636" t="n">
        <v>0</v>
      </c>
      <c r="AF20" s="637" t="n">
        <f aca="false">V20*$AF$39</f>
        <v>0</v>
      </c>
      <c r="AG20" s="638" t="n">
        <f aca="false">W20*$AG$39</f>
        <v>0</v>
      </c>
      <c r="AH20" s="637" t="n">
        <f aca="false">X20*$AH$39</f>
        <v>0.0208333333333333</v>
      </c>
      <c r="AI20" s="638" t="n">
        <f aca="false">Y20*$AI$39</f>
        <v>0.00694444444444444</v>
      </c>
      <c r="AJ20" s="639" t="n">
        <f aca="false">Z20*$AJ$39</f>
        <v>0.0138888888888889</v>
      </c>
      <c r="AK20" s="640" t="n">
        <f aca="false">AA20*$AK$39</f>
        <v>0.0138888888888889</v>
      </c>
      <c r="AL20" s="641" t="n">
        <f aca="false">SUM(AB20,AF20,AH20,AJ20,BK20)</f>
        <v>0.0347222222222222</v>
      </c>
      <c r="AM20" s="641" t="n">
        <f aca="false">SUM(AC20,AG20,AI20,AK20,BL20)</f>
        <v>0.0208333333333333</v>
      </c>
      <c r="AN20" s="642" t="n">
        <v>0</v>
      </c>
      <c r="AO20" s="643" t="n">
        <v>0</v>
      </c>
      <c r="AP20" s="644" t="n">
        <v>0</v>
      </c>
      <c r="AQ20" s="642" t="n">
        <v>0.3125</v>
      </c>
      <c r="AR20" s="643" t="n">
        <v>0.4028</v>
      </c>
      <c r="AS20" s="644" t="n">
        <v>0.6528</v>
      </c>
      <c r="AT20" s="628" t="n">
        <v>71.923</v>
      </c>
      <c r="AU20" s="629" t="n">
        <f aca="false">AU19+AT20</f>
        <v>895.3365</v>
      </c>
      <c r="AV20" s="552" t="n">
        <v>62.97</v>
      </c>
      <c r="AW20" s="630" t="n">
        <f aca="false">AW19+AV20</f>
        <v>833.724</v>
      </c>
      <c r="AX20" s="552" t="n">
        <v>0</v>
      </c>
      <c r="AY20" s="630" t="n">
        <f aca="false">AY19+AX20</f>
        <v>0</v>
      </c>
      <c r="AZ20" s="611" t="n">
        <v>0</v>
      </c>
      <c r="BA20" s="611" t="n">
        <v>0</v>
      </c>
      <c r="BB20" s="633" t="n">
        <v>0</v>
      </c>
      <c r="BC20" s="633" t="n">
        <v>0</v>
      </c>
      <c r="BD20" s="633" t="n">
        <v>0</v>
      </c>
      <c r="BE20" s="636" t="n">
        <v>0</v>
      </c>
      <c r="BF20" s="636" t="n">
        <f aca="false">BB20*$BF$39</f>
        <v>0</v>
      </c>
      <c r="BG20" s="638" t="n">
        <f aca="false">BC20*$BG$39</f>
        <v>0</v>
      </c>
      <c r="BH20" s="638" t="n">
        <f aca="false">BD20*$BH$39</f>
        <v>0</v>
      </c>
      <c r="BI20" s="641" t="n">
        <f aca="false">SUM(BE20,BF20,BG20,BH20,BM20)</f>
        <v>0</v>
      </c>
      <c r="BJ20" s="636" t="n">
        <v>0</v>
      </c>
      <c r="BK20" s="573" t="n">
        <v>0</v>
      </c>
      <c r="BL20" s="573" t="n">
        <v>0</v>
      </c>
      <c r="BM20" s="573" t="n">
        <v>0</v>
      </c>
    </row>
    <row r="21" customFormat="false" ht="14.9" hidden="false" customHeight="false" outlineLevel="0" collapsed="false">
      <c r="A21" s="546" t="s">
        <v>1365</v>
      </c>
      <c r="B21" s="207" t="n">
        <v>15</v>
      </c>
      <c r="C21" s="631" t="n">
        <v>64.8</v>
      </c>
      <c r="D21" s="632" t="n">
        <v>710.5</v>
      </c>
      <c r="E21" s="632" t="n">
        <v>69.5</v>
      </c>
      <c r="F21" s="632" t="n">
        <v>1116.2</v>
      </c>
      <c r="G21" s="632" t="n">
        <v>17</v>
      </c>
      <c r="H21" s="632" t="n">
        <v>584.3</v>
      </c>
      <c r="I21" s="633" t="n">
        <v>2411</v>
      </c>
      <c r="J21" s="631" t="n">
        <v>2</v>
      </c>
      <c r="K21" s="632" t="n">
        <v>0</v>
      </c>
      <c r="L21" s="633" t="n">
        <v>2</v>
      </c>
      <c r="M21" s="631" t="n">
        <v>13</v>
      </c>
      <c r="N21" s="632" t="n">
        <v>13</v>
      </c>
      <c r="O21" s="633" t="n">
        <v>4</v>
      </c>
      <c r="P21" s="634" t="n">
        <v>12000</v>
      </c>
      <c r="Q21" s="631" t="n">
        <v>5184</v>
      </c>
      <c r="R21" s="632" t="n">
        <v>55225</v>
      </c>
      <c r="S21" s="632" t="n">
        <v>2638</v>
      </c>
      <c r="T21" s="632" t="n">
        <v>50644</v>
      </c>
      <c r="U21" s="633" t="n">
        <v>105869</v>
      </c>
      <c r="V21" s="631" t="n">
        <v>0</v>
      </c>
      <c r="W21" s="633" t="n">
        <v>2</v>
      </c>
      <c r="X21" s="631" t="n">
        <v>2</v>
      </c>
      <c r="Y21" s="633" t="n">
        <v>1</v>
      </c>
      <c r="Z21" s="631" t="n">
        <v>1</v>
      </c>
      <c r="AA21" s="633" t="n">
        <v>1</v>
      </c>
      <c r="AB21" s="635" t="n">
        <v>0</v>
      </c>
      <c r="AC21" s="636" t="n">
        <v>0.0416666666666667</v>
      </c>
      <c r="AD21" s="635" t="n">
        <v>0</v>
      </c>
      <c r="AE21" s="636" t="n">
        <v>0</v>
      </c>
      <c r="AF21" s="637" t="n">
        <f aca="false">V21*$AF$39</f>
        <v>0</v>
      </c>
      <c r="AG21" s="638" t="n">
        <f aca="false">W21*$AG$39</f>
        <v>0.0277777777777778</v>
      </c>
      <c r="AH21" s="637" t="n">
        <f aca="false">X21*$AH$39</f>
        <v>0.0138888888888889</v>
      </c>
      <c r="AI21" s="638" t="n">
        <f aca="false">Y21*$AI$39</f>
        <v>0.00694444444444444</v>
      </c>
      <c r="AJ21" s="639" t="n">
        <f aca="false">Z21*$AJ$39</f>
        <v>0.0138888888888889</v>
      </c>
      <c r="AK21" s="640" t="n">
        <f aca="false">AA21*$AK$39</f>
        <v>0.0138888888888889</v>
      </c>
      <c r="AL21" s="641" t="n">
        <f aca="false">SUM(AB21,AF21,AH21,AJ21,BK21)</f>
        <v>0.0277777777777778</v>
      </c>
      <c r="AM21" s="641" t="n">
        <f aca="false">SUM(AC21,AG21,AI21,AK21,BL21)</f>
        <v>0.0902777777777778</v>
      </c>
      <c r="AN21" s="642" t="n">
        <v>0</v>
      </c>
      <c r="AO21" s="643" t="n">
        <v>0</v>
      </c>
      <c r="AP21" s="644" t="n">
        <v>0</v>
      </c>
      <c r="AQ21" s="642" t="n">
        <v>0.3715</v>
      </c>
      <c r="AR21" s="643" t="n">
        <v>0.3333</v>
      </c>
      <c r="AS21" s="644" t="n">
        <v>0.816</v>
      </c>
      <c r="AT21" s="628" t="n">
        <v>94.9845</v>
      </c>
      <c r="AU21" s="629" t="n">
        <f aca="false">AU20+AT21</f>
        <v>990.321</v>
      </c>
      <c r="AV21" s="552" t="n">
        <v>64.0705</v>
      </c>
      <c r="AW21" s="630" t="n">
        <f aca="false">AW20+AV21</f>
        <v>897.7945</v>
      </c>
      <c r="AX21" s="552" t="n">
        <v>0</v>
      </c>
      <c r="AY21" s="630" t="n">
        <f aca="false">AY20+AX21</f>
        <v>0</v>
      </c>
      <c r="AZ21" s="611" t="n">
        <v>0</v>
      </c>
      <c r="BA21" s="611" t="n">
        <v>0</v>
      </c>
      <c r="BB21" s="633" t="n">
        <v>0</v>
      </c>
      <c r="BC21" s="633" t="n">
        <v>0</v>
      </c>
      <c r="BD21" s="633" t="n">
        <v>0</v>
      </c>
      <c r="BE21" s="636" t="n">
        <v>0</v>
      </c>
      <c r="BF21" s="636" t="n">
        <f aca="false">BB21*$BF$39</f>
        <v>0</v>
      </c>
      <c r="BG21" s="638" t="n">
        <f aca="false">BC21*$BG$39</f>
        <v>0</v>
      </c>
      <c r="BH21" s="638" t="n">
        <f aca="false">BD21*$BH$39</f>
        <v>0</v>
      </c>
      <c r="BI21" s="641" t="n">
        <f aca="false">SUM(BE21,BF21,BG21,BH21,BM21)</f>
        <v>0</v>
      </c>
      <c r="BJ21" s="636" t="n">
        <v>0</v>
      </c>
      <c r="BK21" s="573" t="n">
        <v>0</v>
      </c>
      <c r="BL21" s="573" t="n">
        <v>0</v>
      </c>
      <c r="BM21" s="573" t="n">
        <v>0</v>
      </c>
    </row>
    <row r="22" customFormat="false" ht="14.9" hidden="false" customHeight="false" outlineLevel="0" collapsed="false">
      <c r="A22" s="546" t="s">
        <v>1366</v>
      </c>
      <c r="B22" s="207" t="n">
        <v>16</v>
      </c>
      <c r="C22" s="631" t="n">
        <v>54.7</v>
      </c>
      <c r="D22" s="632" t="n">
        <v>765.2</v>
      </c>
      <c r="E22" s="632" t="n">
        <v>72.7</v>
      </c>
      <c r="F22" s="632" t="n">
        <v>1188.9</v>
      </c>
      <c r="G22" s="632" t="n">
        <v>44.7</v>
      </c>
      <c r="H22" s="632" t="n">
        <v>629</v>
      </c>
      <c r="I22" s="633" t="n">
        <v>2583.1</v>
      </c>
      <c r="J22" s="631" t="n">
        <v>0</v>
      </c>
      <c r="K22" s="632" t="n">
        <v>0</v>
      </c>
      <c r="L22" s="633" t="n">
        <v>2</v>
      </c>
      <c r="M22" s="631" t="n">
        <v>10</v>
      </c>
      <c r="N22" s="632" t="n">
        <v>12</v>
      </c>
      <c r="O22" s="633" t="n">
        <v>13</v>
      </c>
      <c r="P22" s="634" t="n">
        <v>1200</v>
      </c>
      <c r="Q22" s="631" t="n">
        <v>5418</v>
      </c>
      <c r="R22" s="632" t="n">
        <v>60643</v>
      </c>
      <c r="S22" s="632" t="n">
        <v>2430</v>
      </c>
      <c r="T22" s="632" t="n">
        <v>53074</v>
      </c>
      <c r="U22" s="633" t="n">
        <v>113717</v>
      </c>
      <c r="V22" s="631" t="n">
        <v>1</v>
      </c>
      <c r="W22" s="633" t="n">
        <v>0</v>
      </c>
      <c r="X22" s="631" t="n">
        <v>1</v>
      </c>
      <c r="Y22" s="633" t="n">
        <v>1</v>
      </c>
      <c r="Z22" s="631" t="n">
        <v>1</v>
      </c>
      <c r="AA22" s="633" t="n">
        <v>1</v>
      </c>
      <c r="AB22" s="635" t="n">
        <v>0</v>
      </c>
      <c r="AC22" s="636" t="n">
        <v>0</v>
      </c>
      <c r="AD22" s="635" t="n">
        <v>0</v>
      </c>
      <c r="AE22" s="636" t="n">
        <v>0</v>
      </c>
      <c r="AF22" s="637" t="n">
        <f aca="false">V22*$AF$39</f>
        <v>0.0138888888888889</v>
      </c>
      <c r="AG22" s="638" t="n">
        <f aca="false">W22*$AG$39</f>
        <v>0</v>
      </c>
      <c r="AH22" s="637" t="n">
        <f aca="false">X22*$AH$39</f>
        <v>0.00694444444444444</v>
      </c>
      <c r="AI22" s="638" t="n">
        <f aca="false">Y22*$AI$39</f>
        <v>0.00694444444444444</v>
      </c>
      <c r="AJ22" s="639" t="n">
        <f aca="false">Z22*$AJ$39</f>
        <v>0.0138888888888889</v>
      </c>
      <c r="AK22" s="640" t="n">
        <f aca="false">AA22*$AK$39</f>
        <v>0.0138888888888889</v>
      </c>
      <c r="AL22" s="641" t="n">
        <f aca="false">SUM(AB22,AF22,AH22,AJ22,BK22)</f>
        <v>0.0347222222222222</v>
      </c>
      <c r="AM22" s="641" t="n">
        <f aca="false">SUM(AC22,AG22,AI22,AK22,BL22)</f>
        <v>0.145833333333333</v>
      </c>
      <c r="AN22" s="642" t="n">
        <v>0</v>
      </c>
      <c r="AO22" s="643" t="n">
        <v>0</v>
      </c>
      <c r="AP22" s="644" t="n">
        <v>0</v>
      </c>
      <c r="AQ22" s="642" t="n">
        <v>0.5417</v>
      </c>
      <c r="AR22" s="643" t="n">
        <v>0.2743</v>
      </c>
      <c r="AS22" s="644" t="n">
        <v>0.4201</v>
      </c>
      <c r="AT22" s="628" t="n">
        <v>88.4495</v>
      </c>
      <c r="AU22" s="629" t="n">
        <f aca="false">AU21+AT22</f>
        <v>1078.7705</v>
      </c>
      <c r="AV22" s="552" t="n">
        <v>57.4855</v>
      </c>
      <c r="AW22" s="630" t="n">
        <f aca="false">AW21+AV22</f>
        <v>955.28</v>
      </c>
      <c r="AX22" s="552" t="n">
        <v>0</v>
      </c>
      <c r="AY22" s="630" t="n">
        <f aca="false">AY21+AX22</f>
        <v>0</v>
      </c>
      <c r="AZ22" s="611" t="n">
        <v>0</v>
      </c>
      <c r="BA22" s="611" t="n">
        <v>0</v>
      </c>
      <c r="BB22" s="633" t="n">
        <v>0</v>
      </c>
      <c r="BC22" s="633" t="n">
        <v>0</v>
      </c>
      <c r="BD22" s="633" t="n">
        <v>0</v>
      </c>
      <c r="BE22" s="636" t="n">
        <v>0</v>
      </c>
      <c r="BF22" s="636" t="n">
        <f aca="false">BB22*$BF$39</f>
        <v>0</v>
      </c>
      <c r="BG22" s="638" t="n">
        <f aca="false">BC22*$BG$39</f>
        <v>0</v>
      </c>
      <c r="BH22" s="638" t="n">
        <f aca="false">BD22*$BH$39</f>
        <v>0</v>
      </c>
      <c r="BI22" s="641" t="n">
        <f aca="false">SUM(BE22,BF22,BG22,BH22,BM22)</f>
        <v>0</v>
      </c>
      <c r="BJ22" s="636" t="n">
        <v>0</v>
      </c>
      <c r="BK22" s="573" t="n">
        <v>0</v>
      </c>
      <c r="BL22" s="573" t="n">
        <v>0.125</v>
      </c>
      <c r="BM22" s="573" t="n">
        <v>0</v>
      </c>
      <c r="CP22" s="573"/>
      <c r="CS22" s="573"/>
    </row>
    <row r="23" customFormat="false" ht="14.9" hidden="false" customHeight="false" outlineLevel="0" collapsed="false">
      <c r="A23" s="546" t="s">
        <v>1367</v>
      </c>
      <c r="B23" s="207" t="n">
        <v>17</v>
      </c>
      <c r="C23" s="631" t="n">
        <v>65.7</v>
      </c>
      <c r="D23" s="632" t="n">
        <v>831</v>
      </c>
      <c r="E23" s="632" t="n">
        <v>22.3</v>
      </c>
      <c r="F23" s="632" t="n">
        <v>1211.2</v>
      </c>
      <c r="G23" s="632" t="n">
        <v>29.1</v>
      </c>
      <c r="H23" s="632" t="n">
        <v>658.1</v>
      </c>
      <c r="I23" s="633" t="n">
        <v>2700.3</v>
      </c>
      <c r="J23" s="631" t="n">
        <v>4</v>
      </c>
      <c r="K23" s="632" t="n">
        <v>1</v>
      </c>
      <c r="L23" s="633" t="n">
        <v>3</v>
      </c>
      <c r="M23" s="631" t="n">
        <v>11</v>
      </c>
      <c r="N23" s="632" t="n">
        <v>4</v>
      </c>
      <c r="O23" s="633" t="n">
        <v>9</v>
      </c>
      <c r="P23" s="634" t="n">
        <v>3600</v>
      </c>
      <c r="Q23" s="631" t="n">
        <v>4710</v>
      </c>
      <c r="R23" s="632" t="n">
        <v>65353</v>
      </c>
      <c r="S23" s="632" t="n">
        <v>1399</v>
      </c>
      <c r="T23" s="632" t="n">
        <v>54473</v>
      </c>
      <c r="U23" s="633" t="n">
        <v>119826</v>
      </c>
      <c r="V23" s="631" t="n">
        <v>0</v>
      </c>
      <c r="W23" s="633" t="n">
        <v>2</v>
      </c>
      <c r="X23" s="631" t="n">
        <v>9</v>
      </c>
      <c r="Y23" s="633" t="n">
        <v>0</v>
      </c>
      <c r="Z23" s="631" t="n">
        <v>1</v>
      </c>
      <c r="AA23" s="633" t="n">
        <v>0</v>
      </c>
      <c r="AB23" s="635" t="n">
        <v>0</v>
      </c>
      <c r="AC23" s="636" t="n">
        <v>0</v>
      </c>
      <c r="AD23" s="635" t="n">
        <v>0</v>
      </c>
      <c r="AE23" s="636" t="n">
        <v>0</v>
      </c>
      <c r="AF23" s="637" t="n">
        <f aca="false">V23*$AF$39</f>
        <v>0</v>
      </c>
      <c r="AG23" s="638" t="n">
        <f aca="false">W23*$AG$39</f>
        <v>0.0277777777777778</v>
      </c>
      <c r="AH23" s="637" t="n">
        <f aca="false">X23*$AH$39</f>
        <v>0.0625</v>
      </c>
      <c r="AI23" s="638" t="n">
        <f aca="false">Y23*$AI$39</f>
        <v>0</v>
      </c>
      <c r="AJ23" s="639" t="n">
        <f aca="false">Z23*$AJ$39</f>
        <v>0.0138888888888889</v>
      </c>
      <c r="AK23" s="640" t="n">
        <f aca="false">AA23*$AK$39</f>
        <v>0</v>
      </c>
      <c r="AL23" s="641" t="n">
        <f aca="false">SUM(AB23,AF23,AH23,AJ23,BK23)</f>
        <v>0.0763888888888889</v>
      </c>
      <c r="AM23" s="641" t="n">
        <f aca="false">SUM(AC23,AG23,AI23,AK23,BL23)</f>
        <v>0.0277777777777778</v>
      </c>
      <c r="AN23" s="642" t="n">
        <v>0</v>
      </c>
      <c r="AO23" s="643" t="n">
        <v>0</v>
      </c>
      <c r="AP23" s="644" t="n">
        <v>0</v>
      </c>
      <c r="AQ23" s="642" t="n">
        <v>0.4688</v>
      </c>
      <c r="AR23" s="643" t="n">
        <v>0.7917</v>
      </c>
      <c r="AS23" s="644" t="n">
        <v>0.4375</v>
      </c>
      <c r="AT23" s="628" t="n">
        <v>69.531</v>
      </c>
      <c r="AU23" s="629" t="n">
        <f aca="false">AU22+AT23</f>
        <v>1148.3015</v>
      </c>
      <c r="AV23" s="552" t="n">
        <v>27.1045</v>
      </c>
      <c r="AW23" s="630" t="n">
        <f aca="false">AW22+AV23</f>
        <v>982.3845</v>
      </c>
      <c r="AX23" s="552" t="n">
        <v>0</v>
      </c>
      <c r="AY23" s="630" t="n">
        <f aca="false">AY22+AX23</f>
        <v>0</v>
      </c>
      <c r="AZ23" s="611" t="n">
        <v>0</v>
      </c>
      <c r="BA23" s="611" t="n">
        <v>0</v>
      </c>
      <c r="BB23" s="633" t="n">
        <v>0</v>
      </c>
      <c r="BC23" s="633" t="n">
        <v>0</v>
      </c>
      <c r="BD23" s="633" t="n">
        <v>0</v>
      </c>
      <c r="BE23" s="636" t="n">
        <v>0</v>
      </c>
      <c r="BF23" s="636" t="n">
        <f aca="false">BB23*$BF$39</f>
        <v>0</v>
      </c>
      <c r="BG23" s="638" t="n">
        <f aca="false">BC23*$BG$39</f>
        <v>0</v>
      </c>
      <c r="BH23" s="638" t="n">
        <f aca="false">BD23*$BH$39</f>
        <v>0</v>
      </c>
      <c r="BI23" s="641" t="n">
        <f aca="false">SUM(BE23,BF23,BG23,BH23,BM23)</f>
        <v>0</v>
      </c>
      <c r="BJ23" s="636" t="n">
        <v>0</v>
      </c>
      <c r="BK23" s="573" t="n">
        <v>0</v>
      </c>
      <c r="BL23" s="573" t="n">
        <v>0</v>
      </c>
      <c r="BM23" s="573" t="n">
        <v>0</v>
      </c>
    </row>
    <row r="24" customFormat="false" ht="14.9" hidden="false" customHeight="false" outlineLevel="0" collapsed="false">
      <c r="A24" s="546" t="s">
        <v>1368</v>
      </c>
      <c r="B24" s="207" t="n">
        <v>18</v>
      </c>
      <c r="C24" s="631" t="n">
        <v>16.3</v>
      </c>
      <c r="D24" s="632" t="n">
        <v>847.3</v>
      </c>
      <c r="E24" s="632" t="n">
        <v>42.9</v>
      </c>
      <c r="F24" s="632" t="n">
        <v>1254.1</v>
      </c>
      <c r="G24" s="632" t="n">
        <v>45.1</v>
      </c>
      <c r="H24" s="632" t="n">
        <v>703.2</v>
      </c>
      <c r="I24" s="633" t="n">
        <v>2804.6</v>
      </c>
      <c r="J24" s="631" t="n">
        <v>1</v>
      </c>
      <c r="K24" s="632" t="n">
        <v>1</v>
      </c>
      <c r="L24" s="633" t="n">
        <v>1</v>
      </c>
      <c r="M24" s="631" t="n">
        <v>4</v>
      </c>
      <c r="N24" s="632" t="n">
        <v>5</v>
      </c>
      <c r="O24" s="633" t="n">
        <v>10</v>
      </c>
      <c r="P24" s="634" t="n">
        <v>7200</v>
      </c>
      <c r="Q24" s="631" t="n">
        <v>2408</v>
      </c>
      <c r="R24" s="632" t="n">
        <v>67761</v>
      </c>
      <c r="S24" s="632" t="n">
        <v>3384</v>
      </c>
      <c r="T24" s="632" t="n">
        <v>57857</v>
      </c>
      <c r="U24" s="633" t="n">
        <v>125618</v>
      </c>
      <c r="V24" s="631" t="n">
        <v>1</v>
      </c>
      <c r="W24" s="633" t="n">
        <v>4</v>
      </c>
      <c r="X24" s="631" t="n">
        <v>3</v>
      </c>
      <c r="Y24" s="633" t="n">
        <v>0</v>
      </c>
      <c r="Z24" s="631" t="n">
        <v>1</v>
      </c>
      <c r="AA24" s="633" t="n">
        <v>2</v>
      </c>
      <c r="AB24" s="635" t="n">
        <v>0.1875</v>
      </c>
      <c r="AC24" s="636" t="n">
        <v>0</v>
      </c>
      <c r="AD24" s="635" t="n">
        <v>0</v>
      </c>
      <c r="AE24" s="636" t="n">
        <v>0</v>
      </c>
      <c r="AF24" s="637" t="n">
        <f aca="false">V24*$AF$39</f>
        <v>0.0138888888888889</v>
      </c>
      <c r="AG24" s="638" t="n">
        <f aca="false">W24*$AG$39</f>
        <v>0.0555555555555556</v>
      </c>
      <c r="AH24" s="637" t="n">
        <f aca="false">X24*$AH$39</f>
        <v>0.0208333333333333</v>
      </c>
      <c r="AI24" s="638" t="n">
        <f aca="false">Y24*$AI$39</f>
        <v>0</v>
      </c>
      <c r="AJ24" s="639" t="n">
        <f aca="false">Z24*$AJ$39</f>
        <v>0.0138888888888889</v>
      </c>
      <c r="AK24" s="640" t="n">
        <f aca="false">AA24*$AK$39</f>
        <v>0.0277777777777778</v>
      </c>
      <c r="AL24" s="641" t="n">
        <f aca="false">SUM(AB24,AF24,AH24,AJ24,BK24)</f>
        <v>0.236111111111111</v>
      </c>
      <c r="AM24" s="641" t="n">
        <f aca="false">SUM(AC24,AG24,AI24,AK24,BL24)</f>
        <v>0.0833333333333333</v>
      </c>
      <c r="AN24" s="642" t="n">
        <v>0</v>
      </c>
      <c r="AO24" s="643" t="n">
        <v>0</v>
      </c>
      <c r="AP24" s="644" t="n">
        <v>0</v>
      </c>
      <c r="AQ24" s="642" t="n">
        <v>0.8507</v>
      </c>
      <c r="AR24" s="643" t="n">
        <v>0.5208</v>
      </c>
      <c r="AS24" s="644" t="n">
        <v>0.3472</v>
      </c>
      <c r="AT24" s="628" t="n">
        <v>32.84</v>
      </c>
      <c r="AU24" s="629" t="n">
        <f aca="false">AU23+AT24</f>
        <v>1181.1415</v>
      </c>
      <c r="AV24" s="552" t="n">
        <v>60.4775</v>
      </c>
      <c r="AW24" s="630" t="n">
        <f aca="false">AW23+AV24</f>
        <v>1042.862</v>
      </c>
      <c r="AX24" s="552" t="n">
        <v>0</v>
      </c>
      <c r="AY24" s="630" t="n">
        <f aca="false">AY23+AX24</f>
        <v>0</v>
      </c>
      <c r="AZ24" s="611" t="n">
        <v>0</v>
      </c>
      <c r="BA24" s="611" t="n">
        <v>0</v>
      </c>
      <c r="BB24" s="633" t="n">
        <v>0</v>
      </c>
      <c r="BC24" s="633" t="n">
        <v>0</v>
      </c>
      <c r="BD24" s="633" t="n">
        <v>0</v>
      </c>
      <c r="BE24" s="636" t="n">
        <v>0</v>
      </c>
      <c r="BF24" s="636" t="n">
        <f aca="false">BB24*$BF$39</f>
        <v>0</v>
      </c>
      <c r="BG24" s="638" t="n">
        <f aca="false">BC24*$BG$39</f>
        <v>0</v>
      </c>
      <c r="BH24" s="638" t="n">
        <f aca="false">BD24*$BH$39</f>
        <v>0</v>
      </c>
      <c r="BI24" s="641" t="n">
        <f aca="false">SUM(BE24,BF24,BG24,BH24,BM24)</f>
        <v>0</v>
      </c>
      <c r="BJ24" s="636" t="n">
        <v>0</v>
      </c>
      <c r="BK24" s="573" t="n">
        <v>0</v>
      </c>
      <c r="BL24" s="573" t="n">
        <v>0</v>
      </c>
      <c r="BM24" s="573" t="n">
        <v>0</v>
      </c>
    </row>
    <row r="25" customFormat="false" ht="14.9" hidden="false" customHeight="false" outlineLevel="0" collapsed="false">
      <c r="A25" s="546" t="s">
        <v>1369</v>
      </c>
      <c r="B25" s="207" t="n">
        <v>19</v>
      </c>
      <c r="C25" s="631" t="n">
        <v>38.9</v>
      </c>
      <c r="D25" s="632" t="n">
        <v>886.2</v>
      </c>
      <c r="E25" s="632" t="n">
        <v>8.2</v>
      </c>
      <c r="F25" s="632" t="n">
        <v>1262.3</v>
      </c>
      <c r="G25" s="632" t="n">
        <v>5.2</v>
      </c>
      <c r="H25" s="632" t="n">
        <v>708.4</v>
      </c>
      <c r="I25" s="633" t="n">
        <v>2856.9</v>
      </c>
      <c r="J25" s="631" t="n">
        <v>2</v>
      </c>
      <c r="K25" s="632" t="n">
        <v>0</v>
      </c>
      <c r="L25" s="633" t="n">
        <v>1</v>
      </c>
      <c r="M25" s="631" t="n">
        <v>5</v>
      </c>
      <c r="N25" s="632" t="n">
        <v>1</v>
      </c>
      <c r="O25" s="633" t="n">
        <v>2</v>
      </c>
      <c r="P25" s="634" t="n">
        <v>30000</v>
      </c>
      <c r="Q25" s="631" t="n">
        <v>3124</v>
      </c>
      <c r="R25" s="632" t="n">
        <v>70885</v>
      </c>
      <c r="S25" s="632" t="n">
        <v>2381</v>
      </c>
      <c r="T25" s="632" t="n">
        <v>60238</v>
      </c>
      <c r="U25" s="633" t="n">
        <v>131123</v>
      </c>
      <c r="V25" s="631" t="n">
        <v>4</v>
      </c>
      <c r="W25" s="633" t="n">
        <v>6</v>
      </c>
      <c r="X25" s="631" t="n">
        <v>8</v>
      </c>
      <c r="Y25" s="633" t="n">
        <v>3</v>
      </c>
      <c r="Z25" s="631" t="n">
        <v>1</v>
      </c>
      <c r="AA25" s="633" t="n">
        <v>3</v>
      </c>
      <c r="AB25" s="635" t="n">
        <v>0</v>
      </c>
      <c r="AC25" s="636" t="n">
        <v>0</v>
      </c>
      <c r="AD25" s="635" t="n">
        <v>0.145833333333333</v>
      </c>
      <c r="AE25" s="636" t="n">
        <v>0</v>
      </c>
      <c r="AF25" s="637" t="n">
        <f aca="false">V25*$AF$39</f>
        <v>0.0555555555555556</v>
      </c>
      <c r="AG25" s="638" t="n">
        <f aca="false">W25*$AG$39</f>
        <v>0.0833333333333333</v>
      </c>
      <c r="AH25" s="637" t="n">
        <f aca="false">X25*$AH$39</f>
        <v>0.0555555555555556</v>
      </c>
      <c r="AI25" s="638" t="n">
        <f aca="false">Y25*$AI$39</f>
        <v>0.0208333333333333</v>
      </c>
      <c r="AJ25" s="639" t="n">
        <f aca="false">Z25*$AJ$39</f>
        <v>0.0138888888888889</v>
      </c>
      <c r="AK25" s="640" t="n">
        <f aca="false">AA25*$AK$39</f>
        <v>0.0416666666666667</v>
      </c>
      <c r="AL25" s="641" t="n">
        <f aca="false">SUM(AB25,AF25,AH25,AJ25,BK25)</f>
        <v>0.125</v>
      </c>
      <c r="AM25" s="641" t="n">
        <f aca="false">SUM(AC25,AG25,AI25,AK25,BL25)</f>
        <v>0.145833333333333</v>
      </c>
      <c r="AN25" s="642" t="n">
        <v>0.125</v>
      </c>
      <c r="AO25" s="643" t="n">
        <v>0.15625</v>
      </c>
      <c r="AP25" s="644" t="n">
        <v>0</v>
      </c>
      <c r="AQ25" s="642" t="n">
        <v>0.2951</v>
      </c>
      <c r="AR25" s="643" t="n">
        <v>0.7257</v>
      </c>
      <c r="AS25" s="644" t="n">
        <v>0.9201</v>
      </c>
      <c r="AT25" s="628" t="n">
        <v>47.3475</v>
      </c>
      <c r="AU25" s="629" t="n">
        <f aca="false">AU24+AT25</f>
        <v>1228.489</v>
      </c>
      <c r="AV25" s="552" t="n">
        <v>33.699</v>
      </c>
      <c r="AW25" s="630" t="n">
        <f aca="false">AW24+AV25</f>
        <v>1076.561</v>
      </c>
      <c r="AX25" s="552" t="n">
        <v>0</v>
      </c>
      <c r="AY25" s="630" t="n">
        <f aca="false">AY24+AX25</f>
        <v>0</v>
      </c>
      <c r="AZ25" s="611" t="n">
        <v>0</v>
      </c>
      <c r="BA25" s="611" t="n">
        <v>0</v>
      </c>
      <c r="BB25" s="633" t="n">
        <v>0</v>
      </c>
      <c r="BC25" s="633" t="n">
        <v>0</v>
      </c>
      <c r="BD25" s="633" t="n">
        <v>0</v>
      </c>
      <c r="BE25" s="636" t="n">
        <v>0</v>
      </c>
      <c r="BF25" s="636" t="n">
        <f aca="false">BB25*$BF$39</f>
        <v>0</v>
      </c>
      <c r="BG25" s="638" t="n">
        <f aca="false">BC25*$BG$39</f>
        <v>0</v>
      </c>
      <c r="BH25" s="638" t="n">
        <f aca="false">BD25*$BH$39</f>
        <v>0</v>
      </c>
      <c r="BI25" s="641" t="n">
        <f aca="false">SUM(BE25,BF25,BG25,BH25,BM25)</f>
        <v>0</v>
      </c>
      <c r="BJ25" s="636" t="n">
        <v>0</v>
      </c>
      <c r="BK25" s="573" t="n">
        <v>0</v>
      </c>
      <c r="BL25" s="573" t="n">
        <v>0</v>
      </c>
      <c r="BM25" s="573" t="n">
        <v>0</v>
      </c>
    </row>
    <row r="26" customFormat="false" ht="14.9" hidden="false" customHeight="false" outlineLevel="0" collapsed="false">
      <c r="A26" s="546" t="s">
        <v>1370</v>
      </c>
      <c r="B26" s="207" t="n">
        <v>20</v>
      </c>
      <c r="C26" s="631" t="n">
        <v>45.2</v>
      </c>
      <c r="D26" s="632" t="n">
        <v>931.4</v>
      </c>
      <c r="E26" s="632" t="n">
        <v>58.9</v>
      </c>
      <c r="F26" s="632" t="n">
        <v>1321.2</v>
      </c>
      <c r="G26" s="632" t="n">
        <v>37.2</v>
      </c>
      <c r="H26" s="632" t="n">
        <v>745.6</v>
      </c>
      <c r="I26" s="633" t="n">
        <v>2998.2</v>
      </c>
      <c r="J26" s="631" t="n">
        <v>1</v>
      </c>
      <c r="K26" s="632" t="n">
        <v>2</v>
      </c>
      <c r="L26" s="633" t="n">
        <v>2</v>
      </c>
      <c r="M26" s="631" t="n">
        <v>6</v>
      </c>
      <c r="N26" s="632" t="n">
        <v>8</v>
      </c>
      <c r="O26" s="633" t="n">
        <v>9</v>
      </c>
      <c r="P26" s="634" t="n">
        <v>20400</v>
      </c>
      <c r="Q26" s="631" t="n">
        <v>2662</v>
      </c>
      <c r="R26" s="632" t="n">
        <v>73547</v>
      </c>
      <c r="S26" s="632" t="n">
        <v>3404</v>
      </c>
      <c r="T26" s="632" t="n">
        <v>63642</v>
      </c>
      <c r="U26" s="633" t="n">
        <v>137189</v>
      </c>
      <c r="V26" s="631" t="n">
        <v>5</v>
      </c>
      <c r="W26" s="633" t="n">
        <v>3</v>
      </c>
      <c r="X26" s="631" t="n">
        <v>1</v>
      </c>
      <c r="Y26" s="633" t="n">
        <v>4</v>
      </c>
      <c r="Z26" s="631" t="n">
        <v>1</v>
      </c>
      <c r="AA26" s="633" t="n">
        <v>2</v>
      </c>
      <c r="AB26" s="635" t="n">
        <v>0.0416666666666667</v>
      </c>
      <c r="AC26" s="636" t="n">
        <v>0</v>
      </c>
      <c r="AD26" s="635" t="n">
        <v>0</v>
      </c>
      <c r="AE26" s="636" t="n">
        <v>0.166666666666667</v>
      </c>
      <c r="AF26" s="637" t="n">
        <f aca="false">V26*$AF$39</f>
        <v>0.0694444444444445</v>
      </c>
      <c r="AG26" s="638" t="n">
        <f aca="false">W26*$AG$39</f>
        <v>0.0416666666666667</v>
      </c>
      <c r="AH26" s="637" t="n">
        <f aca="false">X26*$AH$39</f>
        <v>0.00694444444444444</v>
      </c>
      <c r="AI26" s="638" t="n">
        <f aca="false">Y26*$AI$39</f>
        <v>0.0277777777777778</v>
      </c>
      <c r="AJ26" s="639" t="n">
        <f aca="false">Z26*$AJ$39</f>
        <v>0.0138888888888889</v>
      </c>
      <c r="AK26" s="640" t="n">
        <f aca="false">AA26*$AK$39</f>
        <v>0.0277777777777778</v>
      </c>
      <c r="AL26" s="645" t="n">
        <f aca="false">SUM(AB26,AF26,AH26,AJ26,BK26)</f>
        <v>0.131944444444444</v>
      </c>
      <c r="AM26" s="641" t="n">
        <f aca="false">SUM(AC26,AG26,AI26,AK26,BL26)</f>
        <v>0.0972222222222222</v>
      </c>
      <c r="AN26" s="642" t="n">
        <v>0</v>
      </c>
      <c r="AO26" s="643" t="n">
        <v>0</v>
      </c>
      <c r="AP26" s="644" t="n">
        <v>0</v>
      </c>
      <c r="AQ26" s="642" t="n">
        <v>0.559</v>
      </c>
      <c r="AR26" s="643" t="n">
        <v>0.3264</v>
      </c>
      <c r="AS26" s="644" t="n">
        <v>0.3646</v>
      </c>
      <c r="AT26" s="628" t="n">
        <v>39.804</v>
      </c>
      <c r="AU26" s="629" t="n">
        <f aca="false">AU25+AT26</f>
        <v>1268.293</v>
      </c>
      <c r="AV26" s="552" t="n">
        <v>59.29125</v>
      </c>
      <c r="AW26" s="630" t="n">
        <f aca="false">AW25+AV26</f>
        <v>1135.85225</v>
      </c>
      <c r="AX26" s="552" t="n">
        <v>0</v>
      </c>
      <c r="AY26" s="630" t="n">
        <f aca="false">AY25+AX26</f>
        <v>0</v>
      </c>
      <c r="AZ26" s="611" t="n">
        <v>0</v>
      </c>
      <c r="BA26" s="611" t="n">
        <v>0</v>
      </c>
      <c r="BB26" s="633" t="n">
        <v>0</v>
      </c>
      <c r="BC26" s="633" t="n">
        <v>0</v>
      </c>
      <c r="BD26" s="633" t="n">
        <v>0</v>
      </c>
      <c r="BE26" s="636" t="n">
        <v>0</v>
      </c>
      <c r="BF26" s="636" t="n">
        <f aca="false">BB26*$BF$39</f>
        <v>0</v>
      </c>
      <c r="BG26" s="638" t="n">
        <f aca="false">BC26*$BG$39</f>
        <v>0</v>
      </c>
      <c r="BH26" s="638" t="n">
        <f aca="false">BD26*$BH$39</f>
        <v>0</v>
      </c>
      <c r="BI26" s="641" t="n">
        <f aca="false">SUM(BE26,BF26,BG26,BH26,BM26)</f>
        <v>0</v>
      </c>
      <c r="BJ26" s="636" t="n">
        <v>0</v>
      </c>
      <c r="BK26" s="573" t="n">
        <v>0</v>
      </c>
      <c r="BL26" s="573" t="n">
        <v>0</v>
      </c>
      <c r="BM26" s="573" t="n">
        <v>0</v>
      </c>
    </row>
    <row r="27" customFormat="false" ht="14.9" hidden="false" customHeight="false" outlineLevel="0" collapsed="false">
      <c r="A27" s="546" t="s">
        <v>1371</v>
      </c>
      <c r="B27" s="207" t="n">
        <v>21</v>
      </c>
      <c r="C27" s="631" t="n">
        <v>37.7</v>
      </c>
      <c r="D27" s="632" t="n">
        <v>969.1</v>
      </c>
      <c r="E27" s="632" t="n">
        <v>87.3</v>
      </c>
      <c r="F27" s="632" t="n">
        <v>1408.5</v>
      </c>
      <c r="G27" s="632" t="n">
        <v>50.8</v>
      </c>
      <c r="H27" s="632" t="n">
        <v>796.4</v>
      </c>
      <c r="I27" s="633" t="n">
        <v>3174</v>
      </c>
      <c r="J27" s="631" t="n">
        <v>0</v>
      </c>
      <c r="K27" s="632" t="n">
        <v>0</v>
      </c>
      <c r="L27" s="633" t="n">
        <v>2</v>
      </c>
      <c r="M27" s="631" t="n">
        <v>4</v>
      </c>
      <c r="N27" s="632" t="n">
        <v>12</v>
      </c>
      <c r="O27" s="633" t="n">
        <v>11</v>
      </c>
      <c r="P27" s="634" t="n">
        <v>49800</v>
      </c>
      <c r="Q27" s="631" t="n">
        <v>1558</v>
      </c>
      <c r="R27" s="632" t="n">
        <v>75105</v>
      </c>
      <c r="S27" s="632" t="n">
        <v>5683</v>
      </c>
      <c r="T27" s="632" t="n">
        <v>69325</v>
      </c>
      <c r="U27" s="633" t="n">
        <v>144430</v>
      </c>
      <c r="V27" s="631" t="n">
        <v>3</v>
      </c>
      <c r="W27" s="633" t="n">
        <v>2</v>
      </c>
      <c r="X27" s="631" t="n">
        <v>1</v>
      </c>
      <c r="Y27" s="633" t="n">
        <v>3</v>
      </c>
      <c r="Z27" s="631" t="n">
        <v>3</v>
      </c>
      <c r="AA27" s="633" t="n">
        <v>1</v>
      </c>
      <c r="AB27" s="635" t="n">
        <v>0</v>
      </c>
      <c r="AC27" s="636" t="n">
        <v>0</v>
      </c>
      <c r="AD27" s="635" t="n">
        <v>0</v>
      </c>
      <c r="AE27" s="636" t="n">
        <v>0</v>
      </c>
      <c r="AF27" s="637" t="n">
        <f aca="false">V27*$AF$39</f>
        <v>0.0416666666666667</v>
      </c>
      <c r="AG27" s="638" t="n">
        <f aca="false">W27*$AG$39</f>
        <v>0.0277777777777778</v>
      </c>
      <c r="AH27" s="637" t="n">
        <f aca="false">X27*$AH$39</f>
        <v>0.00694444444444444</v>
      </c>
      <c r="AI27" s="638" t="n">
        <f aca="false">Y27*$AI$39</f>
        <v>0.0208333333333333</v>
      </c>
      <c r="AJ27" s="639" t="n">
        <f aca="false">Z27*$AJ$39</f>
        <v>0.0416666666666667</v>
      </c>
      <c r="AK27" s="640" t="n">
        <f aca="false">AA27*$AK$39</f>
        <v>0.0138888888888889</v>
      </c>
      <c r="AL27" s="641" t="n">
        <f aca="false">SUM(AB27,AF27,AH27,AJ27,BK27)</f>
        <v>0.0902777777777778</v>
      </c>
      <c r="AM27" s="641" t="n">
        <f aca="false">SUM(AC27,AG27,AI27,AK27,BL27)</f>
        <v>0.0625</v>
      </c>
      <c r="AN27" s="642" t="n">
        <v>0</v>
      </c>
      <c r="AO27" s="643" t="n">
        <v>0</v>
      </c>
      <c r="AP27" s="644" t="n">
        <v>0</v>
      </c>
      <c r="AQ27" s="642" t="n">
        <v>0.75</v>
      </c>
      <c r="AR27" s="643" t="n">
        <v>0.2813</v>
      </c>
      <c r="AS27" s="644" t="n">
        <v>0.3715</v>
      </c>
      <c r="AT27" s="628" t="n">
        <v>35.604</v>
      </c>
      <c r="AU27" s="629" t="n">
        <f aca="false">AU26+AT27</f>
        <v>1303.897</v>
      </c>
      <c r="AV27" s="552" t="n">
        <v>97.9065</v>
      </c>
      <c r="AW27" s="630" t="n">
        <f aca="false">AW26+AV27</f>
        <v>1233.75875</v>
      </c>
      <c r="AX27" s="552" t="n">
        <v>0</v>
      </c>
      <c r="AY27" s="630" t="n">
        <f aca="false">AY26+AX27</f>
        <v>0</v>
      </c>
      <c r="AZ27" s="611" t="n">
        <v>0</v>
      </c>
      <c r="BA27" s="611" t="n">
        <v>0</v>
      </c>
      <c r="BB27" s="633" t="n">
        <v>0</v>
      </c>
      <c r="BC27" s="633" t="n">
        <v>0</v>
      </c>
      <c r="BD27" s="633" t="n">
        <v>0</v>
      </c>
      <c r="BE27" s="636" t="n">
        <v>0</v>
      </c>
      <c r="BF27" s="636" t="n">
        <f aca="false">BB27*$BF$39</f>
        <v>0</v>
      </c>
      <c r="BG27" s="638" t="n">
        <f aca="false">BC27*$BG$39</f>
        <v>0</v>
      </c>
      <c r="BH27" s="638" t="n">
        <f aca="false">BD27*$BH$39</f>
        <v>0</v>
      </c>
      <c r="BI27" s="641" t="n">
        <f aca="false">SUM(BE27,BF27,BG27,BH27,BM27)</f>
        <v>0</v>
      </c>
      <c r="BJ27" s="636" t="n">
        <v>0</v>
      </c>
      <c r="BK27" s="573" t="n">
        <v>0</v>
      </c>
      <c r="BL27" s="573" t="n">
        <v>0</v>
      </c>
      <c r="BM27" s="573" t="n">
        <v>0</v>
      </c>
    </row>
    <row r="28" customFormat="false" ht="14.9" hidden="false" customHeight="false" outlineLevel="0" collapsed="false">
      <c r="A28" s="546" t="s">
        <v>1372</v>
      </c>
      <c r="B28" s="207" t="n">
        <v>22</v>
      </c>
      <c r="C28" s="631" t="n">
        <v>70.3</v>
      </c>
      <c r="D28" s="632" t="n">
        <v>1039.3</v>
      </c>
      <c r="E28" s="632" t="n">
        <v>70.5</v>
      </c>
      <c r="F28" s="632" t="n">
        <v>1479</v>
      </c>
      <c r="G28" s="632" t="n">
        <v>37.1</v>
      </c>
      <c r="H28" s="632" t="n">
        <v>833.5</v>
      </c>
      <c r="I28" s="633" t="n">
        <v>3351.8</v>
      </c>
      <c r="J28" s="631" t="n">
        <v>1</v>
      </c>
      <c r="K28" s="632" t="n">
        <v>1</v>
      </c>
      <c r="L28" s="633" t="n">
        <v>0</v>
      </c>
      <c r="M28" s="631" t="n">
        <v>8</v>
      </c>
      <c r="N28" s="632" t="n">
        <v>10</v>
      </c>
      <c r="O28" s="633" t="n">
        <v>7</v>
      </c>
      <c r="P28" s="634" t="n">
        <v>9000</v>
      </c>
      <c r="Q28" s="631" t="n">
        <v>2272</v>
      </c>
      <c r="R28" s="632" t="n">
        <v>77377</v>
      </c>
      <c r="S28" s="632" t="n">
        <v>5564</v>
      </c>
      <c r="T28" s="632" t="n">
        <v>74889</v>
      </c>
      <c r="U28" s="633" t="n">
        <v>152266</v>
      </c>
      <c r="V28" s="631" t="n">
        <v>0</v>
      </c>
      <c r="W28" s="633" t="n">
        <v>1</v>
      </c>
      <c r="X28" s="631" t="n">
        <v>0</v>
      </c>
      <c r="Y28" s="633" t="n">
        <v>0</v>
      </c>
      <c r="Z28" s="631" t="n">
        <v>0</v>
      </c>
      <c r="AA28" s="633" t="n">
        <v>1</v>
      </c>
      <c r="AB28" s="635" t="n">
        <v>0</v>
      </c>
      <c r="AC28" s="636" t="n">
        <v>0</v>
      </c>
      <c r="AD28" s="635" t="n">
        <v>0</v>
      </c>
      <c r="AE28" s="636" t="n">
        <v>0</v>
      </c>
      <c r="AF28" s="637" t="n">
        <f aca="false">V28*$AF$39</f>
        <v>0</v>
      </c>
      <c r="AG28" s="638" t="n">
        <f aca="false">W28*$AG$39</f>
        <v>0.0138888888888889</v>
      </c>
      <c r="AH28" s="637" t="n">
        <f aca="false">X28*$AH$39</f>
        <v>0</v>
      </c>
      <c r="AI28" s="638" t="n">
        <f aca="false">Y28*$AI$39</f>
        <v>0</v>
      </c>
      <c r="AJ28" s="639" t="n">
        <f aca="false">Z28*$AJ$39</f>
        <v>0</v>
      </c>
      <c r="AK28" s="640" t="n">
        <f aca="false">AA28*$AK$39</f>
        <v>0.0138888888888889</v>
      </c>
      <c r="AL28" s="641" t="n">
        <f aca="false">SUM(AB28,AF28,AH28,AJ28,BK28)</f>
        <v>0</v>
      </c>
      <c r="AM28" s="641" t="n">
        <f aca="false">SUM(AC28,AG28,AI28,AK28,BL28)</f>
        <v>0.0277777777777778</v>
      </c>
      <c r="AN28" s="642" t="n">
        <v>0</v>
      </c>
      <c r="AO28" s="643" t="n">
        <v>0</v>
      </c>
      <c r="AP28" s="644" t="n">
        <v>0</v>
      </c>
      <c r="AQ28" s="642" t="n">
        <v>0.566</v>
      </c>
      <c r="AR28" s="643" t="n">
        <v>0.3576</v>
      </c>
      <c r="AS28" s="644" t="n">
        <v>0.5417</v>
      </c>
      <c r="AT28" s="628" t="n">
        <v>56.232</v>
      </c>
      <c r="AU28" s="629" t="n">
        <f aca="false">AU27+AT28</f>
        <v>1360.129</v>
      </c>
      <c r="AV28" s="552" t="n">
        <v>90.0145</v>
      </c>
      <c r="AW28" s="630" t="n">
        <f aca="false">AW27+AV28</f>
        <v>1323.77325</v>
      </c>
      <c r="AX28" s="552" t="n">
        <v>0</v>
      </c>
      <c r="AY28" s="630" t="n">
        <f aca="false">AY27+AX28</f>
        <v>0</v>
      </c>
      <c r="AZ28" s="611" t="n">
        <v>0</v>
      </c>
      <c r="BA28" s="611" t="n">
        <v>0</v>
      </c>
      <c r="BB28" s="633" t="n">
        <v>0</v>
      </c>
      <c r="BC28" s="633" t="n">
        <v>0</v>
      </c>
      <c r="BD28" s="633" t="n">
        <v>0</v>
      </c>
      <c r="BE28" s="636" t="n">
        <v>0</v>
      </c>
      <c r="BF28" s="636" t="n">
        <f aca="false">BB28*$BF$39</f>
        <v>0</v>
      </c>
      <c r="BG28" s="638" t="n">
        <f aca="false">BC28*$BG$39</f>
        <v>0</v>
      </c>
      <c r="BH28" s="638" t="n">
        <f aca="false">BD28*$BH$39</f>
        <v>0</v>
      </c>
      <c r="BI28" s="641" t="n">
        <f aca="false">SUM(BE28,BF28,BG28,BH28,BM28)</f>
        <v>0</v>
      </c>
      <c r="BJ28" s="636" t="n">
        <v>0</v>
      </c>
      <c r="BK28" s="573" t="n">
        <v>0</v>
      </c>
      <c r="BL28" s="573" t="n">
        <v>0</v>
      </c>
      <c r="BM28" s="573" t="n">
        <v>0</v>
      </c>
    </row>
    <row r="29" customFormat="false" ht="14.9" hidden="false" customHeight="false" outlineLevel="0" collapsed="false">
      <c r="A29" s="546" t="s">
        <v>1373</v>
      </c>
      <c r="B29" s="207" t="n">
        <v>23</v>
      </c>
      <c r="C29" s="631" t="n">
        <v>51.1</v>
      </c>
      <c r="D29" s="632" t="n">
        <v>1090.5</v>
      </c>
      <c r="E29" s="632" t="n">
        <v>75.7</v>
      </c>
      <c r="F29" s="632" t="n">
        <v>1554.7</v>
      </c>
      <c r="G29" s="632" t="n">
        <v>52.1</v>
      </c>
      <c r="H29" s="632" t="n">
        <v>885.6</v>
      </c>
      <c r="I29" s="633" t="n">
        <v>3530.8</v>
      </c>
      <c r="J29" s="631" t="n">
        <v>1</v>
      </c>
      <c r="K29" s="632" t="n">
        <v>0</v>
      </c>
      <c r="L29" s="633" t="n">
        <v>1</v>
      </c>
      <c r="M29" s="631" t="n">
        <v>7</v>
      </c>
      <c r="N29" s="632" t="n">
        <v>11</v>
      </c>
      <c r="O29" s="633" t="n">
        <v>13</v>
      </c>
      <c r="P29" s="634" t="n">
        <v>25200</v>
      </c>
      <c r="Q29" s="631" t="n">
        <v>3366</v>
      </c>
      <c r="R29" s="632" t="n">
        <v>80743</v>
      </c>
      <c r="S29" s="632" t="n">
        <v>6050</v>
      </c>
      <c r="T29" s="632" t="n">
        <v>80939</v>
      </c>
      <c r="U29" s="633" t="n">
        <v>161682</v>
      </c>
      <c r="V29" s="631" t="n">
        <v>2</v>
      </c>
      <c r="W29" s="633" t="n">
        <v>0</v>
      </c>
      <c r="X29" s="631" t="n">
        <v>1</v>
      </c>
      <c r="Y29" s="633" t="n">
        <v>1</v>
      </c>
      <c r="Z29" s="631" t="n">
        <v>2</v>
      </c>
      <c r="AA29" s="633" t="n">
        <v>2</v>
      </c>
      <c r="AB29" s="635" t="n">
        <v>0</v>
      </c>
      <c r="AC29" s="636" t="n">
        <v>0</v>
      </c>
      <c r="AD29" s="635" t="n">
        <v>0</v>
      </c>
      <c r="AE29" s="636" t="n">
        <v>0</v>
      </c>
      <c r="AF29" s="637" t="n">
        <f aca="false">V29*$AF$39</f>
        <v>0.0277777777777778</v>
      </c>
      <c r="AG29" s="638" t="n">
        <f aca="false">W29*$AG$39</f>
        <v>0</v>
      </c>
      <c r="AH29" s="637" t="n">
        <f aca="false">X29*$AH$39</f>
        <v>0.00694444444444444</v>
      </c>
      <c r="AI29" s="638" t="n">
        <f aca="false">Y29*$AI$39</f>
        <v>0.00694444444444444</v>
      </c>
      <c r="AJ29" s="639" t="n">
        <f aca="false">Z29*$AJ$39</f>
        <v>0.0277777777777778</v>
      </c>
      <c r="AK29" s="640" t="n">
        <f aca="false">AA29*$AK$39</f>
        <v>0.0277777777777778</v>
      </c>
      <c r="AL29" s="641" t="n">
        <f aca="false">SUM(AB29,AF29,AH29,AJ29,BK29)</f>
        <v>0.0625</v>
      </c>
      <c r="AM29" s="641" t="n">
        <f aca="false">SUM(AC29,AG29,AI29,AK29,BL29)</f>
        <v>0.0347222222222222</v>
      </c>
      <c r="AN29" s="642" t="n">
        <v>0</v>
      </c>
      <c r="AO29" s="643" t="n">
        <v>0</v>
      </c>
      <c r="AP29" s="644" t="n">
        <v>0</v>
      </c>
      <c r="AQ29" s="642" t="n">
        <v>0.5521</v>
      </c>
      <c r="AR29" s="643" t="n">
        <v>0.3924</v>
      </c>
      <c r="AS29" s="644" t="n">
        <v>0.3542</v>
      </c>
      <c r="AT29" s="628" t="n">
        <v>55.446</v>
      </c>
      <c r="AU29" s="629" t="n">
        <f aca="false">AU28+AT29</f>
        <v>1415.575</v>
      </c>
      <c r="AV29" s="552" t="n">
        <v>93.991</v>
      </c>
      <c r="AW29" s="630" t="n">
        <f aca="false">AW28+AV29</f>
        <v>1417.76425</v>
      </c>
      <c r="AX29" s="552" t="n">
        <v>0</v>
      </c>
      <c r="AY29" s="630" t="n">
        <f aca="false">AY28+AX29</f>
        <v>0</v>
      </c>
      <c r="AZ29" s="611" t="n">
        <v>0</v>
      </c>
      <c r="BA29" s="611" t="n">
        <v>0</v>
      </c>
      <c r="BB29" s="633" t="n">
        <v>0</v>
      </c>
      <c r="BC29" s="633" t="n">
        <v>0</v>
      </c>
      <c r="BD29" s="633" t="n">
        <v>0</v>
      </c>
      <c r="BE29" s="636" t="n">
        <v>0</v>
      </c>
      <c r="BF29" s="636" t="n">
        <f aca="false">BB29*$BF$39</f>
        <v>0</v>
      </c>
      <c r="BG29" s="638" t="n">
        <f aca="false">BC29*$BG$39</f>
        <v>0</v>
      </c>
      <c r="BH29" s="638" t="n">
        <f aca="false">BD29*$BH$39</f>
        <v>0</v>
      </c>
      <c r="BI29" s="641" t="n">
        <f aca="false">SUM(BE29,BF29,BG29,BH29,BM29)</f>
        <v>0</v>
      </c>
      <c r="BJ29" s="636" t="n">
        <v>0</v>
      </c>
      <c r="BK29" s="573" t="n">
        <v>0</v>
      </c>
      <c r="BL29" s="573" t="n">
        <v>0</v>
      </c>
      <c r="BM29" s="573" t="n">
        <v>0</v>
      </c>
    </row>
    <row r="30" customFormat="false" ht="14.9" hidden="false" customHeight="false" outlineLevel="0" collapsed="false">
      <c r="A30" s="546" t="s">
        <v>1374</v>
      </c>
      <c r="B30" s="207" t="n">
        <v>24</v>
      </c>
      <c r="C30" s="631" t="n">
        <v>50.3</v>
      </c>
      <c r="D30" s="632" t="n">
        <v>1140.7</v>
      </c>
      <c r="E30" s="632" t="n">
        <v>94</v>
      </c>
      <c r="F30" s="632" t="n">
        <v>1648.7</v>
      </c>
      <c r="G30" s="632" t="n">
        <v>43.2</v>
      </c>
      <c r="H30" s="632" t="n">
        <v>928.8</v>
      </c>
      <c r="I30" s="633" t="n">
        <v>3718.2</v>
      </c>
      <c r="J30" s="631" t="n">
        <v>3</v>
      </c>
      <c r="K30" s="632" t="n">
        <v>0</v>
      </c>
      <c r="L30" s="633" t="n">
        <v>1</v>
      </c>
      <c r="M30" s="631" t="n">
        <v>8</v>
      </c>
      <c r="N30" s="632" t="n">
        <v>13</v>
      </c>
      <c r="O30" s="633" t="n">
        <v>10</v>
      </c>
      <c r="P30" s="634" t="n">
        <v>48000</v>
      </c>
      <c r="Q30" s="631" t="n">
        <v>3542</v>
      </c>
      <c r="R30" s="632" t="n">
        <v>84285</v>
      </c>
      <c r="S30" s="632" t="n">
        <v>8096</v>
      </c>
      <c r="T30" s="632" t="n">
        <v>89035</v>
      </c>
      <c r="U30" s="633" t="n">
        <v>173320</v>
      </c>
      <c r="V30" s="631" t="n">
        <v>2</v>
      </c>
      <c r="W30" s="633" t="n">
        <v>0</v>
      </c>
      <c r="X30" s="631" t="n">
        <v>6</v>
      </c>
      <c r="Y30" s="633" t="n">
        <v>0</v>
      </c>
      <c r="Z30" s="631" t="n">
        <v>2</v>
      </c>
      <c r="AA30" s="633" t="n">
        <v>0</v>
      </c>
      <c r="AB30" s="635" t="n">
        <v>0</v>
      </c>
      <c r="AC30" s="636" t="n">
        <v>0</v>
      </c>
      <c r="AD30" s="635" t="n">
        <v>0</v>
      </c>
      <c r="AE30" s="636" t="n">
        <v>0</v>
      </c>
      <c r="AF30" s="637" t="n">
        <f aca="false">V30*$AF$39</f>
        <v>0.0277777777777778</v>
      </c>
      <c r="AG30" s="638" t="n">
        <f aca="false">W30*$AG$39</f>
        <v>0</v>
      </c>
      <c r="AH30" s="637" t="n">
        <f aca="false">X30*$AH$39</f>
        <v>0.0416666666666667</v>
      </c>
      <c r="AI30" s="638" t="n">
        <f aca="false">Y30*$AI$39</f>
        <v>0</v>
      </c>
      <c r="AJ30" s="639" t="n">
        <f aca="false">Z30*$AJ$39</f>
        <v>0.0277777777777778</v>
      </c>
      <c r="AK30" s="640" t="n">
        <f aca="false">AA30*$AK$39</f>
        <v>0</v>
      </c>
      <c r="AL30" s="641" t="n">
        <f aca="false">SUM(AB30,AF30,AH30,AJ30,BK30)</f>
        <v>0.0972222222222222</v>
      </c>
      <c r="AM30" s="641" t="n">
        <f aca="false">SUM(AC30,AG30,AI30,AK30,BL30)</f>
        <v>0</v>
      </c>
      <c r="AN30" s="642" t="n">
        <v>0</v>
      </c>
      <c r="AO30" s="643" t="n">
        <v>0</v>
      </c>
      <c r="AP30" s="644" t="n">
        <v>0</v>
      </c>
      <c r="AQ30" s="642" t="n">
        <v>0.5972</v>
      </c>
      <c r="AR30" s="643" t="n">
        <v>0.309</v>
      </c>
      <c r="AS30" s="644" t="n">
        <v>0.3368</v>
      </c>
      <c r="AT30" s="628" t="n">
        <v>56.058</v>
      </c>
      <c r="AU30" s="629" t="n">
        <f aca="false">AU29+AT30</f>
        <v>1471.633</v>
      </c>
      <c r="AV30" s="552" t="n">
        <v>116.38</v>
      </c>
      <c r="AW30" s="630" t="n">
        <f aca="false">AW29+AV30</f>
        <v>1534.14425</v>
      </c>
      <c r="AX30" s="552" t="n">
        <v>0</v>
      </c>
      <c r="AY30" s="630" t="n">
        <f aca="false">AY29+AX30</f>
        <v>0</v>
      </c>
      <c r="AZ30" s="611" t="n">
        <v>0</v>
      </c>
      <c r="BA30" s="611" t="n">
        <v>0</v>
      </c>
      <c r="BB30" s="633" t="n">
        <v>0</v>
      </c>
      <c r="BC30" s="633" t="n">
        <v>0</v>
      </c>
      <c r="BD30" s="633" t="n">
        <v>0</v>
      </c>
      <c r="BE30" s="636" t="n">
        <v>0</v>
      </c>
      <c r="BF30" s="636" t="n">
        <f aca="false">BB30*$BF$39</f>
        <v>0</v>
      </c>
      <c r="BG30" s="638" t="n">
        <f aca="false">BC30*$BG$39</f>
        <v>0</v>
      </c>
      <c r="BH30" s="638" t="n">
        <f aca="false">BD30*$BH$39</f>
        <v>0</v>
      </c>
      <c r="BI30" s="641" t="n">
        <f aca="false">SUM(BE30,BF30,BG30,BH30,BM30)</f>
        <v>0</v>
      </c>
      <c r="BJ30" s="636" t="n">
        <v>0</v>
      </c>
      <c r="BK30" s="573" t="n">
        <v>0</v>
      </c>
      <c r="BL30" s="573" t="n">
        <v>0</v>
      </c>
      <c r="BM30" s="573" t="n">
        <v>0</v>
      </c>
    </row>
    <row r="31" customFormat="false" ht="14.9" hidden="false" customHeight="false" outlineLevel="0" collapsed="false">
      <c r="A31" s="546" t="s">
        <v>1375</v>
      </c>
      <c r="B31" s="207" t="n">
        <v>25</v>
      </c>
      <c r="C31" s="631" t="n">
        <v>46.7</v>
      </c>
      <c r="D31" s="632" t="n">
        <v>1187.4</v>
      </c>
      <c r="E31" s="632" t="n">
        <v>86.2</v>
      </c>
      <c r="F31" s="632" t="n">
        <v>1734.9</v>
      </c>
      <c r="G31" s="632" t="n">
        <v>10</v>
      </c>
      <c r="H31" s="632" t="n">
        <v>938.7</v>
      </c>
      <c r="I31" s="633" t="n">
        <v>3861</v>
      </c>
      <c r="J31" s="631" t="n">
        <v>0</v>
      </c>
      <c r="K31" s="632" t="n">
        <v>0</v>
      </c>
      <c r="L31" s="633" t="n">
        <v>1</v>
      </c>
      <c r="M31" s="631" t="n">
        <v>8</v>
      </c>
      <c r="N31" s="632" t="n">
        <v>11</v>
      </c>
      <c r="O31" s="633" t="n">
        <v>3</v>
      </c>
      <c r="P31" s="634" t="n">
        <v>18600</v>
      </c>
      <c r="Q31" s="631" t="n">
        <v>2307</v>
      </c>
      <c r="R31" s="632" t="n">
        <v>86592</v>
      </c>
      <c r="S31" s="632" t="n">
        <v>4137</v>
      </c>
      <c r="T31" s="632" t="n">
        <v>93172</v>
      </c>
      <c r="U31" s="633" t="n">
        <v>179764</v>
      </c>
      <c r="V31" s="631" t="n">
        <v>2</v>
      </c>
      <c r="W31" s="633" t="n">
        <v>0</v>
      </c>
      <c r="X31" s="631" t="n">
        <v>3</v>
      </c>
      <c r="Y31" s="633" t="n">
        <v>2</v>
      </c>
      <c r="Z31" s="631" t="n">
        <v>4</v>
      </c>
      <c r="AA31" s="633" t="n">
        <v>1</v>
      </c>
      <c r="AB31" s="635" t="n">
        <v>0</v>
      </c>
      <c r="AC31" s="636" t="n">
        <v>0</v>
      </c>
      <c r="AD31" s="635" t="n">
        <v>0</v>
      </c>
      <c r="AE31" s="636" t="n">
        <v>0</v>
      </c>
      <c r="AF31" s="637" t="n">
        <f aca="false">V31*$AF$39</f>
        <v>0.0277777777777778</v>
      </c>
      <c r="AG31" s="638" t="n">
        <f aca="false">W31*$AG$39</f>
        <v>0</v>
      </c>
      <c r="AH31" s="637" t="n">
        <f aca="false">X31*$AH$39</f>
        <v>0.0208333333333333</v>
      </c>
      <c r="AI31" s="638" t="n">
        <f aca="false">Y31*$AI$39</f>
        <v>0.0138888888888889</v>
      </c>
      <c r="AJ31" s="639" t="n">
        <f aca="false">Z31*$AJ$39</f>
        <v>0.0555555555555556</v>
      </c>
      <c r="AK31" s="640" t="n">
        <f aca="false">AA31*$AK$39</f>
        <v>0.0138888888888889</v>
      </c>
      <c r="AL31" s="641" t="n">
        <f aca="false">SUM(AB31,AF31,AH31,AJ31,BK31)</f>
        <v>0.104166666666667</v>
      </c>
      <c r="AM31" s="641" t="n">
        <f aca="false">SUM(AC31,AG31,AI31,AK31,BL31)</f>
        <v>0.0277777777777778</v>
      </c>
      <c r="AN31" s="642" t="n">
        <v>0</v>
      </c>
      <c r="AO31" s="643" t="n">
        <v>0</v>
      </c>
      <c r="AP31" s="644" t="n">
        <v>0</v>
      </c>
      <c r="AQ31" s="642" t="n">
        <v>0.5208</v>
      </c>
      <c r="AR31" s="643" t="n">
        <v>0.2813</v>
      </c>
      <c r="AS31" s="644" t="n">
        <v>0.8021</v>
      </c>
      <c r="AT31" s="628" t="n">
        <v>55.909</v>
      </c>
      <c r="AU31" s="629" t="n">
        <f aca="false">AU30+AT31</f>
        <v>1527.542</v>
      </c>
      <c r="AV31" s="552" t="n">
        <v>60.0275</v>
      </c>
      <c r="AW31" s="630" t="n">
        <f aca="false">AW30+AV31</f>
        <v>1594.17175</v>
      </c>
      <c r="AX31" s="552" t="n">
        <v>0</v>
      </c>
      <c r="AY31" s="630" t="n">
        <f aca="false">AY30+AX31</f>
        <v>0</v>
      </c>
      <c r="AZ31" s="611" t="n">
        <v>0</v>
      </c>
      <c r="BA31" s="611" t="n">
        <v>0</v>
      </c>
      <c r="BB31" s="633" t="n">
        <v>0</v>
      </c>
      <c r="BC31" s="633" t="n">
        <v>0</v>
      </c>
      <c r="BD31" s="633" t="n">
        <v>0</v>
      </c>
      <c r="BE31" s="636" t="n">
        <v>0</v>
      </c>
      <c r="BF31" s="636" t="n">
        <f aca="false">BB31*$BF$39</f>
        <v>0</v>
      </c>
      <c r="BG31" s="638" t="n">
        <f aca="false">BC31*$BG$39</f>
        <v>0</v>
      </c>
      <c r="BH31" s="638" t="n">
        <f aca="false">BD31*$BH$39</f>
        <v>0</v>
      </c>
      <c r="BI31" s="641" t="n">
        <f aca="false">SUM(BE31,BF31,BG31,BH31,BM31)</f>
        <v>0</v>
      </c>
      <c r="BJ31" s="636" t="n">
        <v>0</v>
      </c>
      <c r="BK31" s="573" t="n">
        <v>0</v>
      </c>
      <c r="BL31" s="573" t="n">
        <v>0</v>
      </c>
      <c r="BM31" s="573" t="n">
        <v>0</v>
      </c>
    </row>
    <row r="32" customFormat="false" ht="14.9" hidden="false" customHeight="false" outlineLevel="0" collapsed="false">
      <c r="A32" s="546" t="s">
        <v>1376</v>
      </c>
      <c r="B32" s="207" t="n">
        <v>26</v>
      </c>
      <c r="C32" s="631" t="n">
        <v>11.4</v>
      </c>
      <c r="D32" s="632" t="n">
        <v>1198.8</v>
      </c>
      <c r="E32" s="632" t="n">
        <v>41.5</v>
      </c>
      <c r="F32" s="632" t="n">
        <v>1776.5</v>
      </c>
      <c r="G32" s="632" t="n">
        <v>0</v>
      </c>
      <c r="H32" s="632" t="n">
        <v>938.7</v>
      </c>
      <c r="I32" s="633" t="n">
        <v>3914</v>
      </c>
      <c r="J32" s="631" t="n">
        <v>1</v>
      </c>
      <c r="K32" s="632" t="n">
        <v>1</v>
      </c>
      <c r="L32" s="633" t="n">
        <v>0</v>
      </c>
      <c r="M32" s="631" t="n">
        <v>2</v>
      </c>
      <c r="N32" s="632" t="n">
        <v>5</v>
      </c>
      <c r="O32" s="633" t="n">
        <v>0</v>
      </c>
      <c r="P32" s="634" t="n">
        <v>33000</v>
      </c>
      <c r="Q32" s="631" t="n">
        <v>2410</v>
      </c>
      <c r="R32" s="632" t="n">
        <v>89002</v>
      </c>
      <c r="S32" s="632" t="n">
        <v>3685</v>
      </c>
      <c r="T32" s="632" t="n">
        <v>96857</v>
      </c>
      <c r="U32" s="633" t="n">
        <v>185859</v>
      </c>
      <c r="V32" s="631" t="n">
        <v>4</v>
      </c>
      <c r="W32" s="633" t="n">
        <v>1</v>
      </c>
      <c r="X32" s="631" t="n">
        <v>3</v>
      </c>
      <c r="Y32" s="633" t="n">
        <v>2</v>
      </c>
      <c r="Z32" s="631" t="n">
        <v>3</v>
      </c>
      <c r="AA32" s="633" t="n">
        <v>1</v>
      </c>
      <c r="AB32" s="635" t="n">
        <v>0</v>
      </c>
      <c r="AC32" s="636" t="n">
        <v>0</v>
      </c>
      <c r="AD32" s="635" t="n">
        <v>0</v>
      </c>
      <c r="AE32" s="636" t="n">
        <v>0</v>
      </c>
      <c r="AF32" s="637" t="n">
        <f aca="false">V32*$AF$39</f>
        <v>0.0555555555555556</v>
      </c>
      <c r="AG32" s="638" t="n">
        <f aca="false">W32*$AG$39</f>
        <v>0.0138888888888889</v>
      </c>
      <c r="AH32" s="637" t="n">
        <f aca="false">X32*$AH$39</f>
        <v>0.0208333333333333</v>
      </c>
      <c r="AI32" s="638" t="n">
        <f aca="false">Y32*$AI$39</f>
        <v>0.0138888888888889</v>
      </c>
      <c r="AJ32" s="639" t="n">
        <f aca="false">Z32*$AJ$39</f>
        <v>0.0416666666666667</v>
      </c>
      <c r="AK32" s="640" t="n">
        <f aca="false">AA32*$AK$39</f>
        <v>0.0138888888888889</v>
      </c>
      <c r="AL32" s="641" t="n">
        <f aca="false">SUM(AB32,AF32,AH32,AJ32,BK32)</f>
        <v>0.118055555555556</v>
      </c>
      <c r="AM32" s="641" t="n">
        <f aca="false">SUM(AC32,AG32,AI32,AK32,BL32)</f>
        <v>0.0416666666666667</v>
      </c>
      <c r="AN32" s="642" t="n">
        <v>0</v>
      </c>
      <c r="AO32" s="643" t="n">
        <v>0</v>
      </c>
      <c r="AP32" s="644" t="n">
        <v>0</v>
      </c>
      <c r="AQ32" s="642" t="n">
        <v>0.9201</v>
      </c>
      <c r="AR32" s="643" t="n">
        <v>0.5556</v>
      </c>
      <c r="AS32" s="644" t="n">
        <v>1</v>
      </c>
      <c r="AT32" s="628" t="n">
        <v>40.8075</v>
      </c>
      <c r="AU32" s="629" t="n">
        <f aca="false">AU31+AT32</f>
        <v>1568.3495</v>
      </c>
      <c r="AV32" s="552" t="n">
        <v>57.1025</v>
      </c>
      <c r="AW32" s="630" t="n">
        <f aca="false">AW31+AV32</f>
        <v>1651.27425</v>
      </c>
      <c r="AX32" s="552" t="n">
        <v>0</v>
      </c>
      <c r="AY32" s="630" t="n">
        <f aca="false">AY31+AX32</f>
        <v>0</v>
      </c>
      <c r="AZ32" s="611" t="n">
        <v>0</v>
      </c>
      <c r="BA32" s="611" t="n">
        <v>0</v>
      </c>
      <c r="BB32" s="633" t="n">
        <v>0</v>
      </c>
      <c r="BC32" s="633" t="n">
        <v>0</v>
      </c>
      <c r="BD32" s="633" t="n">
        <v>0</v>
      </c>
      <c r="BE32" s="636" t="n">
        <v>0</v>
      </c>
      <c r="BF32" s="636" t="n">
        <f aca="false">BB32*$BF$39</f>
        <v>0</v>
      </c>
      <c r="BG32" s="638" t="n">
        <f aca="false">BC32*$BG$39</f>
        <v>0</v>
      </c>
      <c r="BH32" s="638" t="n">
        <f aca="false">BD32*$BH$39</f>
        <v>0</v>
      </c>
      <c r="BI32" s="641" t="n">
        <f aca="false">SUM(BE32,BF32,BG32,BH32,BM32)</f>
        <v>0</v>
      </c>
      <c r="BJ32" s="636" t="n">
        <v>0</v>
      </c>
      <c r="BK32" s="573" t="n">
        <v>0</v>
      </c>
      <c r="BL32" s="573" t="n">
        <v>0</v>
      </c>
      <c r="BM32" s="573" t="n">
        <v>0</v>
      </c>
    </row>
    <row r="33" customFormat="false" ht="14.9" hidden="false" customHeight="false" outlineLevel="0" collapsed="false">
      <c r="A33" s="546" t="s">
        <v>1377</v>
      </c>
      <c r="B33" s="207" t="n">
        <v>27</v>
      </c>
      <c r="C33" s="631" t="n">
        <v>16.5</v>
      </c>
      <c r="D33" s="632" t="n">
        <v>1215.4</v>
      </c>
      <c r="E33" s="632" t="n">
        <v>0</v>
      </c>
      <c r="F33" s="632" t="n">
        <v>1776.5</v>
      </c>
      <c r="G33" s="632" t="n">
        <v>10.3</v>
      </c>
      <c r="H33" s="632" t="n">
        <v>949.1</v>
      </c>
      <c r="I33" s="633" t="n">
        <v>3941</v>
      </c>
      <c r="J33" s="631" t="n">
        <v>1</v>
      </c>
      <c r="K33" s="632" t="n">
        <v>0</v>
      </c>
      <c r="L33" s="633" t="n">
        <v>1</v>
      </c>
      <c r="M33" s="631" t="n">
        <v>2</v>
      </c>
      <c r="N33" s="632" t="n">
        <v>0</v>
      </c>
      <c r="O33" s="633" t="n">
        <v>2</v>
      </c>
      <c r="P33" s="634" t="n">
        <v>42000</v>
      </c>
      <c r="Q33" s="631" t="n">
        <v>43</v>
      </c>
      <c r="R33" s="632" t="n">
        <v>89045</v>
      </c>
      <c r="S33" s="632" t="n">
        <v>1256</v>
      </c>
      <c r="T33" s="632" t="n">
        <v>98113</v>
      </c>
      <c r="U33" s="633" t="n">
        <v>187158</v>
      </c>
      <c r="V33" s="631" t="n">
        <v>0</v>
      </c>
      <c r="W33" s="633" t="n">
        <v>0</v>
      </c>
      <c r="X33" s="631" t="n">
        <v>0</v>
      </c>
      <c r="Y33" s="633" t="n">
        <v>4</v>
      </c>
      <c r="Z33" s="631" t="n">
        <v>1</v>
      </c>
      <c r="AA33" s="633" t="n">
        <v>0</v>
      </c>
      <c r="AB33" s="635" t="n">
        <v>0</v>
      </c>
      <c r="AC33" s="636" t="n">
        <v>0.0416666666666667</v>
      </c>
      <c r="AD33" s="635" t="n">
        <v>0.604166666666667</v>
      </c>
      <c r="AE33" s="636" t="n">
        <v>0.5</v>
      </c>
      <c r="AF33" s="637" t="n">
        <f aca="false">V33*$AF$39</f>
        <v>0</v>
      </c>
      <c r="AG33" s="638" t="n">
        <f aca="false">W33*$AG$39</f>
        <v>0</v>
      </c>
      <c r="AH33" s="637" t="n">
        <f aca="false">X33*$AH$39</f>
        <v>0</v>
      </c>
      <c r="AI33" s="638" t="n">
        <f aca="false">Y33*$AI$39</f>
        <v>0.0277777777777778</v>
      </c>
      <c r="AJ33" s="639" t="n">
        <f aca="false">Z33*$AJ$39</f>
        <v>0.0138888888888889</v>
      </c>
      <c r="AK33" s="640" t="n">
        <f aca="false">AA33*$AK$39</f>
        <v>0</v>
      </c>
      <c r="AL33" s="641" t="n">
        <f aca="false">SUM(AB33,AF33,AH33,AJ33,BK33)</f>
        <v>0.0138888888888889</v>
      </c>
      <c r="AM33" s="641" t="n">
        <f aca="false">SUM(AC33,AG33,AI33,AK33,BL33)</f>
        <v>0.0694444444444444</v>
      </c>
      <c r="AN33" s="642" t="n">
        <v>0</v>
      </c>
      <c r="AO33" s="643" t="n">
        <v>0</v>
      </c>
      <c r="AP33" s="644" t="n">
        <v>0</v>
      </c>
      <c r="AQ33" s="642" t="n">
        <v>0.7222</v>
      </c>
      <c r="AR33" s="643" t="n">
        <v>1</v>
      </c>
      <c r="AS33" s="644" t="n">
        <v>0.6806</v>
      </c>
      <c r="AT33" s="628" t="n">
        <v>1.028</v>
      </c>
      <c r="AU33" s="629" t="n">
        <f aca="false">AU32+AT33</f>
        <v>1569.3775</v>
      </c>
      <c r="AV33" s="552" t="n">
        <v>17.5875</v>
      </c>
      <c r="AW33" s="630" t="n">
        <f aca="false">AW32+AV33</f>
        <v>1668.86175</v>
      </c>
      <c r="AX33" s="552" t="n">
        <v>0</v>
      </c>
      <c r="AY33" s="630" t="n">
        <f aca="false">AY32+AX33</f>
        <v>0</v>
      </c>
      <c r="AZ33" s="611" t="n">
        <v>0</v>
      </c>
      <c r="BA33" s="611" t="n">
        <v>0</v>
      </c>
      <c r="BB33" s="633" t="n">
        <v>0</v>
      </c>
      <c r="BC33" s="633" t="n">
        <v>0</v>
      </c>
      <c r="BD33" s="633" t="n">
        <v>0</v>
      </c>
      <c r="BE33" s="636" t="n">
        <v>0</v>
      </c>
      <c r="BF33" s="636" t="n">
        <f aca="false">BB33*$BF$39</f>
        <v>0</v>
      </c>
      <c r="BG33" s="638" t="n">
        <f aca="false">BC33*$BG$39</f>
        <v>0</v>
      </c>
      <c r="BH33" s="638" t="n">
        <f aca="false">BD33*$BH$39</f>
        <v>0</v>
      </c>
      <c r="BI33" s="641" t="n">
        <f aca="false">SUM(BE33,BF33,BG33,BH33,BM33)</f>
        <v>0</v>
      </c>
      <c r="BJ33" s="636" t="n">
        <v>0</v>
      </c>
      <c r="BK33" s="573" t="n">
        <v>0</v>
      </c>
      <c r="BL33" s="573" t="n">
        <v>0</v>
      </c>
      <c r="BM33" s="573" t="n">
        <v>0</v>
      </c>
    </row>
    <row r="34" customFormat="false" ht="14.9" hidden="false" customHeight="false" outlineLevel="0" collapsed="false">
      <c r="A34" s="546" t="s">
        <v>1378</v>
      </c>
      <c r="B34" s="207" t="n">
        <v>28</v>
      </c>
      <c r="C34" s="631" t="n">
        <v>48.2</v>
      </c>
      <c r="D34" s="646" t="n">
        <v>1263.5</v>
      </c>
      <c r="E34" s="632" t="n">
        <v>63.9</v>
      </c>
      <c r="F34" s="647" t="n">
        <v>1840.3</v>
      </c>
      <c r="G34" s="632" t="n">
        <v>44.2</v>
      </c>
      <c r="H34" s="632" t="n">
        <v>993.3</v>
      </c>
      <c r="I34" s="633" t="n">
        <v>4097.1</v>
      </c>
      <c r="J34" s="631" t="n">
        <v>2</v>
      </c>
      <c r="K34" s="632" t="n">
        <v>0</v>
      </c>
      <c r="L34" s="633" t="n">
        <v>0</v>
      </c>
      <c r="M34" s="631" t="n">
        <v>7</v>
      </c>
      <c r="N34" s="632" t="n">
        <v>8</v>
      </c>
      <c r="O34" s="633" t="n">
        <v>8</v>
      </c>
      <c r="P34" s="634" t="n">
        <v>31800</v>
      </c>
      <c r="Q34" s="631" t="n">
        <v>2498</v>
      </c>
      <c r="R34" s="632" t="n">
        <v>91543</v>
      </c>
      <c r="S34" s="632" t="n">
        <v>4011</v>
      </c>
      <c r="T34" s="632" t="n">
        <v>102124</v>
      </c>
      <c r="U34" s="633" t="n">
        <v>193667</v>
      </c>
      <c r="V34" s="631" t="n">
        <v>2</v>
      </c>
      <c r="W34" s="633" t="n">
        <v>0</v>
      </c>
      <c r="X34" s="631" t="n">
        <v>2</v>
      </c>
      <c r="Y34" s="633" t="n">
        <v>1</v>
      </c>
      <c r="Z34" s="631" t="n">
        <v>3</v>
      </c>
      <c r="AA34" s="633" t="n">
        <v>0</v>
      </c>
      <c r="AB34" s="635" t="n">
        <v>0</v>
      </c>
      <c r="AC34" s="636" t="n">
        <v>0</v>
      </c>
      <c r="AD34" s="635" t="n">
        <v>0.166666666666667</v>
      </c>
      <c r="AE34" s="636" t="n">
        <v>0.166666666666667</v>
      </c>
      <c r="AF34" s="637" t="n">
        <f aca="false">V34*$AF$39</f>
        <v>0.0277777777777778</v>
      </c>
      <c r="AG34" s="638" t="n">
        <f aca="false">W34*$AG$39</f>
        <v>0</v>
      </c>
      <c r="AH34" s="637" t="n">
        <f aca="false">X34*$AH$39</f>
        <v>0.0138888888888889</v>
      </c>
      <c r="AI34" s="638" t="n">
        <f aca="false">Y34*$AI$39</f>
        <v>0.00694444444444444</v>
      </c>
      <c r="AJ34" s="639" t="n">
        <f aca="false">Z34*$AJ$39</f>
        <v>0.0416666666666667</v>
      </c>
      <c r="AK34" s="640" t="n">
        <f aca="false">AA34*$AK$39</f>
        <v>0</v>
      </c>
      <c r="AL34" s="641" t="n">
        <f aca="false">SUM(AB34,AF34,AH34,AJ34,BK34)</f>
        <v>0.0833333333333333</v>
      </c>
      <c r="AM34" s="641" t="n">
        <f aca="false">SUM(AC34,AG34,AI34,AK34,BL34)</f>
        <v>0.00694444444444444</v>
      </c>
      <c r="AN34" s="642" t="n">
        <v>0</v>
      </c>
      <c r="AO34" s="643" t="n">
        <v>0</v>
      </c>
      <c r="AP34" s="644" t="n">
        <v>0</v>
      </c>
      <c r="AQ34" s="642" t="n">
        <v>0.5972</v>
      </c>
      <c r="AR34" s="643" t="n">
        <v>0.2639</v>
      </c>
      <c r="AS34" s="644" t="n">
        <v>0.25</v>
      </c>
      <c r="AT34" s="628" t="n">
        <v>45.274</v>
      </c>
      <c r="AU34" s="629" t="n">
        <f aca="false">AU33+AT34</f>
        <v>1614.6515</v>
      </c>
      <c r="AV34" s="552" t="n">
        <v>60.796</v>
      </c>
      <c r="AW34" s="630" t="n">
        <f aca="false">AW33+AV34</f>
        <v>1729.65775</v>
      </c>
      <c r="AX34" s="552" t="n">
        <v>0</v>
      </c>
      <c r="AY34" s="630" t="n">
        <f aca="false">AY33+AX34</f>
        <v>0</v>
      </c>
      <c r="AZ34" s="611" t="n">
        <v>0</v>
      </c>
      <c r="BA34" s="611" t="n">
        <v>0</v>
      </c>
      <c r="BB34" s="633" t="n">
        <v>0</v>
      </c>
      <c r="BC34" s="633" t="n">
        <v>0</v>
      </c>
      <c r="BD34" s="633" t="n">
        <v>0</v>
      </c>
      <c r="BE34" s="636" t="n">
        <v>0</v>
      </c>
      <c r="BF34" s="636" t="n">
        <f aca="false">BB34*$BF$39</f>
        <v>0</v>
      </c>
      <c r="BG34" s="638" t="n">
        <f aca="false">BC34*$BG$39</f>
        <v>0</v>
      </c>
      <c r="BH34" s="638" t="n">
        <f aca="false">BD34*$BH$39</f>
        <v>0</v>
      </c>
      <c r="BI34" s="641" t="n">
        <f aca="false">SUM(BE34,BF34,BG34,BH34,BM34)</f>
        <v>0</v>
      </c>
      <c r="BJ34" s="636" t="n">
        <v>0</v>
      </c>
      <c r="BK34" s="573" t="n">
        <v>0</v>
      </c>
      <c r="BL34" s="573" t="n">
        <v>0</v>
      </c>
      <c r="BM34" s="573" t="n">
        <v>0</v>
      </c>
    </row>
    <row r="35" customFormat="false" ht="14.9" hidden="false" customHeight="false" outlineLevel="0" collapsed="false">
      <c r="A35" s="546" t="s">
        <v>1379</v>
      </c>
      <c r="B35" s="207" t="n">
        <v>29</v>
      </c>
      <c r="C35" s="631" t="n">
        <v>19.6</v>
      </c>
      <c r="D35" s="646" t="n">
        <v>1283.1</v>
      </c>
      <c r="E35" s="611" t="n">
        <v>63.6</v>
      </c>
      <c r="F35" s="647" t="n">
        <v>1904</v>
      </c>
      <c r="G35" s="632" t="n">
        <v>38.7</v>
      </c>
      <c r="H35" s="632" t="n">
        <v>1032</v>
      </c>
      <c r="I35" s="633" t="n">
        <v>4219.1</v>
      </c>
      <c r="J35" s="631" t="n">
        <v>1</v>
      </c>
      <c r="K35" s="632" t="n">
        <v>1</v>
      </c>
      <c r="L35" s="633" t="n">
        <v>1</v>
      </c>
      <c r="M35" s="631" t="n">
        <v>3</v>
      </c>
      <c r="N35" s="632" t="n">
        <v>7</v>
      </c>
      <c r="O35" s="633" t="n">
        <v>7</v>
      </c>
      <c r="P35" s="634" t="n">
        <v>36600</v>
      </c>
      <c r="Q35" s="631" t="n">
        <v>2880</v>
      </c>
      <c r="R35" s="632" t="n">
        <v>94423</v>
      </c>
      <c r="S35" s="632" t="n">
        <v>3500</v>
      </c>
      <c r="T35" s="632" t="n">
        <v>105624</v>
      </c>
      <c r="U35" s="633" t="n">
        <v>200047</v>
      </c>
      <c r="V35" s="631" t="n">
        <v>3</v>
      </c>
      <c r="W35" s="633" t="n">
        <v>2</v>
      </c>
      <c r="X35" s="631" t="n">
        <v>6</v>
      </c>
      <c r="Y35" s="633" t="n">
        <v>3</v>
      </c>
      <c r="Z35" s="631" t="n">
        <v>1</v>
      </c>
      <c r="AA35" s="633" t="n">
        <v>3</v>
      </c>
      <c r="AB35" s="635" t="n">
        <v>0</v>
      </c>
      <c r="AC35" s="636" t="n">
        <v>0</v>
      </c>
      <c r="AD35" s="635" t="n">
        <v>0</v>
      </c>
      <c r="AE35" s="636" t="n">
        <v>0</v>
      </c>
      <c r="AF35" s="637" t="n">
        <f aca="false">V35*$AF$39</f>
        <v>0.0416666666666667</v>
      </c>
      <c r="AG35" s="638" t="n">
        <f aca="false">W35*$AG$39</f>
        <v>0.0277777777777778</v>
      </c>
      <c r="AH35" s="637" t="n">
        <f aca="false">X35*$AH$39</f>
        <v>0.0416666666666667</v>
      </c>
      <c r="AI35" s="638" t="n">
        <f aca="false">Y35*$AI$39</f>
        <v>0.0208333333333333</v>
      </c>
      <c r="AJ35" s="639" t="n">
        <f aca="false">Z35*$AJ$39</f>
        <v>0.0138888888888889</v>
      </c>
      <c r="AK35" s="640" t="n">
        <f aca="false">AA35*$AK$39</f>
        <v>0.0416666666666667</v>
      </c>
      <c r="AL35" s="641" t="n">
        <f aca="false">SUM(AB35,AF35,AH35,AJ35,BK35)</f>
        <v>0.0972222222222222</v>
      </c>
      <c r="AM35" s="641" t="n">
        <f aca="false">SUM(AC35,AG35,AI35,AK35,BL35)</f>
        <v>0.0902777777777778</v>
      </c>
      <c r="AN35" s="642" t="n">
        <v>0</v>
      </c>
      <c r="AO35" s="643" t="n">
        <v>0</v>
      </c>
      <c r="AP35" s="644" t="n">
        <v>0</v>
      </c>
      <c r="AQ35" s="642" t="n">
        <v>0.7917</v>
      </c>
      <c r="AR35" s="643" t="n">
        <v>0.2604</v>
      </c>
      <c r="AS35" s="644" t="n">
        <v>0.2465</v>
      </c>
      <c r="AT35" s="628" t="n">
        <v>59.1635</v>
      </c>
      <c r="AU35" s="629" t="n">
        <f aca="false">AU34+AT35</f>
        <v>1673.815</v>
      </c>
      <c r="AV35" s="552" t="n">
        <v>56.055</v>
      </c>
      <c r="AW35" s="630" t="n">
        <f aca="false">AW34+AV35</f>
        <v>1785.71275</v>
      </c>
      <c r="AX35" s="552" t="n">
        <v>0</v>
      </c>
      <c r="AY35" s="630" t="n">
        <f aca="false">AY34+AX35</f>
        <v>0</v>
      </c>
      <c r="AZ35" s="611" t="n">
        <v>0</v>
      </c>
      <c r="BA35" s="611" t="n">
        <v>0</v>
      </c>
      <c r="BB35" s="633" t="n">
        <v>0</v>
      </c>
      <c r="BC35" s="633" t="n">
        <v>0</v>
      </c>
      <c r="BD35" s="633" t="n">
        <v>0</v>
      </c>
      <c r="BE35" s="636" t="n">
        <v>0</v>
      </c>
      <c r="BF35" s="636" t="n">
        <f aca="false">BB35*$BF$39</f>
        <v>0</v>
      </c>
      <c r="BG35" s="638" t="n">
        <f aca="false">BC35*$BG$39</f>
        <v>0</v>
      </c>
      <c r="BH35" s="638" t="n">
        <f aca="false">BD35*$BH$39</f>
        <v>0</v>
      </c>
      <c r="BI35" s="641" t="n">
        <f aca="false">SUM(BE35,BF35,BG35,BH35,BM35)</f>
        <v>0</v>
      </c>
      <c r="BJ35" s="636" t="n">
        <v>0</v>
      </c>
      <c r="BK35" s="573" t="n">
        <v>0</v>
      </c>
      <c r="BL35" s="573" t="n">
        <v>0</v>
      </c>
      <c r="BM35" s="573" t="n">
        <v>0</v>
      </c>
      <c r="CP35" s="578"/>
    </row>
    <row r="36" customFormat="false" ht="14.9" hidden="false" customHeight="false" outlineLevel="0" collapsed="false">
      <c r="A36" s="546" t="s">
        <v>1380</v>
      </c>
      <c r="B36" s="207" t="n">
        <v>30</v>
      </c>
      <c r="C36" s="631" t="n">
        <v>38.2</v>
      </c>
      <c r="D36" s="632" t="n">
        <v>1321.4</v>
      </c>
      <c r="E36" s="611" t="n">
        <v>55.6</v>
      </c>
      <c r="F36" s="632" t="n">
        <v>1959.5</v>
      </c>
      <c r="G36" s="632" t="n">
        <v>39.1</v>
      </c>
      <c r="H36" s="632" t="n">
        <v>1071.1</v>
      </c>
      <c r="I36" s="633" t="n">
        <v>4352</v>
      </c>
      <c r="J36" s="631" t="n">
        <v>1</v>
      </c>
      <c r="K36" s="632" t="n">
        <v>0</v>
      </c>
      <c r="L36" s="633" t="n">
        <v>2</v>
      </c>
      <c r="M36" s="631" t="n">
        <v>7</v>
      </c>
      <c r="N36" s="632" t="n">
        <v>4</v>
      </c>
      <c r="O36" s="633" t="n">
        <v>6</v>
      </c>
      <c r="P36" s="634" t="n">
        <v>31200</v>
      </c>
      <c r="Q36" s="631" t="n">
        <v>1982</v>
      </c>
      <c r="R36" s="632" t="n">
        <v>96405</v>
      </c>
      <c r="S36" s="632" t="n">
        <v>3761</v>
      </c>
      <c r="T36" s="632" t="n">
        <v>109385</v>
      </c>
      <c r="U36" s="633" t="n">
        <v>205790</v>
      </c>
      <c r="V36" s="631" t="n">
        <v>0</v>
      </c>
      <c r="W36" s="633" t="n">
        <v>6</v>
      </c>
      <c r="X36" s="631" t="n">
        <v>3</v>
      </c>
      <c r="Y36" s="633" t="n">
        <v>8</v>
      </c>
      <c r="Z36" s="631" t="n">
        <v>1</v>
      </c>
      <c r="AA36" s="633" t="n">
        <v>2</v>
      </c>
      <c r="AB36" s="635" t="n">
        <v>0</v>
      </c>
      <c r="AC36" s="636" t="n">
        <v>0</v>
      </c>
      <c r="AD36" s="635" t="n">
        <v>0</v>
      </c>
      <c r="AE36" s="636" t="n">
        <v>0</v>
      </c>
      <c r="AF36" s="637" t="n">
        <f aca="false">V36*$AF$39</f>
        <v>0</v>
      </c>
      <c r="AG36" s="638" t="n">
        <f aca="false">W36*$AG$39</f>
        <v>0.0833333333333333</v>
      </c>
      <c r="AH36" s="637" t="n">
        <f aca="false">X36*$AH$39</f>
        <v>0.0208333333333333</v>
      </c>
      <c r="AI36" s="638" t="n">
        <f aca="false">Y36*$AI$39</f>
        <v>0.0555555555555556</v>
      </c>
      <c r="AJ36" s="639" t="n">
        <f aca="false">Z36*$AJ$39</f>
        <v>0.0138888888888889</v>
      </c>
      <c r="AK36" s="640" t="n">
        <f aca="false">AA36*$AK$39</f>
        <v>0.0277777777777778</v>
      </c>
      <c r="AL36" s="641" t="n">
        <f aca="false">SUM(AB36,AF36,AH36,AJ36,BK36)</f>
        <v>0.0347222222222222</v>
      </c>
      <c r="AM36" s="641" t="n">
        <f aca="false">SUM(AC36,AG36,AI36,AK36,BL36)</f>
        <v>0.166666666666667</v>
      </c>
      <c r="AN36" s="642" t="n">
        <v>0</v>
      </c>
      <c r="AO36" s="643" t="n">
        <v>0</v>
      </c>
      <c r="AP36" s="644" t="n">
        <v>0</v>
      </c>
      <c r="AQ36" s="642" t="n">
        <v>0.5313</v>
      </c>
      <c r="AR36" s="643" t="n">
        <v>0.4861</v>
      </c>
      <c r="AS36" s="644" t="n">
        <v>0.3299</v>
      </c>
      <c r="AT36" s="628" t="n">
        <v>43.2245</v>
      </c>
      <c r="AU36" s="629" t="n">
        <f aca="false">AU35+AT36</f>
        <v>1717.0395</v>
      </c>
      <c r="AV36" s="552" t="n">
        <v>66.6855</v>
      </c>
      <c r="AW36" s="630" t="n">
        <f aca="false">AW35+AV36</f>
        <v>1852.39825</v>
      </c>
      <c r="AX36" s="552" t="n">
        <v>0</v>
      </c>
      <c r="AY36" s="630" t="n">
        <f aca="false">AY35+AX36</f>
        <v>0</v>
      </c>
      <c r="AZ36" s="611" t="n">
        <v>0</v>
      </c>
      <c r="BA36" s="611" t="n">
        <v>0</v>
      </c>
      <c r="BB36" s="633" t="n">
        <v>0</v>
      </c>
      <c r="BC36" s="633" t="n">
        <v>0</v>
      </c>
      <c r="BD36" s="633" t="n">
        <v>0</v>
      </c>
      <c r="BE36" s="636" t="n">
        <v>0</v>
      </c>
      <c r="BF36" s="636" t="n">
        <f aca="false">BB36*$BF$39</f>
        <v>0</v>
      </c>
      <c r="BG36" s="638" t="n">
        <f aca="false">BC36*$BG$39</f>
        <v>0</v>
      </c>
      <c r="BH36" s="638" t="n">
        <f aca="false">BD36*$BH$39</f>
        <v>0</v>
      </c>
      <c r="BI36" s="641" t="n">
        <f aca="false">SUM(BE36,BF36,BG36,BH36,BM36)</f>
        <v>0</v>
      </c>
      <c r="BJ36" s="636" t="n">
        <v>0</v>
      </c>
      <c r="BK36" s="573" t="n">
        <v>0</v>
      </c>
      <c r="BL36" s="573" t="n">
        <v>0</v>
      </c>
      <c r="BM36" s="573" t="n">
        <v>0</v>
      </c>
      <c r="BR36" s="297"/>
      <c r="BS36" s="297"/>
      <c r="BT36" s="297"/>
      <c r="BU36" s="297"/>
      <c r="BV36" s="297"/>
      <c r="BW36" s="297"/>
      <c r="BX36" s="297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  <c r="CI36" s="297"/>
      <c r="CJ36" s="297"/>
      <c r="CK36" s="297"/>
      <c r="CL36" s="297"/>
      <c r="CM36" s="297"/>
      <c r="CN36" s="297"/>
      <c r="CO36" s="297"/>
    </row>
    <row r="37" customFormat="false" ht="14.9" hidden="false" customHeight="false" outlineLevel="0" collapsed="false">
      <c r="A37" s="546" t="s">
        <v>1381</v>
      </c>
      <c r="B37" s="207" t="n">
        <v>31</v>
      </c>
      <c r="C37" s="648" t="n">
        <v>42.1</v>
      </c>
      <c r="D37" s="649" t="n">
        <v>1363.4</v>
      </c>
      <c r="E37" s="649" t="n">
        <v>86.8</v>
      </c>
      <c r="F37" s="649" t="n">
        <v>2046.3</v>
      </c>
      <c r="G37" s="649" t="n">
        <v>63.3</v>
      </c>
      <c r="H37" s="649" t="n">
        <v>1134.3</v>
      </c>
      <c r="I37" s="650" t="n">
        <v>4544</v>
      </c>
      <c r="J37" s="648" t="n">
        <v>1</v>
      </c>
      <c r="K37" s="649" t="n">
        <v>1</v>
      </c>
      <c r="L37" s="650" t="n">
        <v>1</v>
      </c>
      <c r="M37" s="648" t="n">
        <v>7</v>
      </c>
      <c r="N37" s="649" t="n">
        <v>9</v>
      </c>
      <c r="O37" s="650" t="n">
        <v>7</v>
      </c>
      <c r="P37" s="651" t="n">
        <v>12000</v>
      </c>
      <c r="Q37" s="648" t="n">
        <v>3365</v>
      </c>
      <c r="R37" s="649" t="n">
        <v>99770</v>
      </c>
      <c r="S37" s="649" t="n">
        <v>4344</v>
      </c>
      <c r="T37" s="649" t="n">
        <v>113729</v>
      </c>
      <c r="U37" s="650" t="n">
        <v>213499</v>
      </c>
      <c r="V37" s="648" t="n">
        <v>2</v>
      </c>
      <c r="W37" s="650" t="n">
        <v>4</v>
      </c>
      <c r="X37" s="648" t="n">
        <v>2</v>
      </c>
      <c r="Y37" s="650" t="n">
        <v>4</v>
      </c>
      <c r="Z37" s="648" t="n">
        <v>1</v>
      </c>
      <c r="AA37" s="650" t="n">
        <v>4</v>
      </c>
      <c r="AB37" s="652" t="n">
        <v>0</v>
      </c>
      <c r="AC37" s="653" t="n">
        <v>0</v>
      </c>
      <c r="AD37" s="652" t="n">
        <v>0</v>
      </c>
      <c r="AE37" s="653" t="n">
        <v>0</v>
      </c>
      <c r="AF37" s="654" t="n">
        <f aca="false">V37*$AF$39</f>
        <v>0.0277777777777778</v>
      </c>
      <c r="AG37" s="655" t="n">
        <f aca="false">W37*$AG$39</f>
        <v>0.0555555555555556</v>
      </c>
      <c r="AH37" s="654" t="n">
        <f aca="false">X37*$AH$39</f>
        <v>0.0138888888888889</v>
      </c>
      <c r="AI37" s="655" t="n">
        <f aca="false">Y37*$AI$39</f>
        <v>0.0277777777777778</v>
      </c>
      <c r="AJ37" s="656" t="n">
        <f aca="false">Z37*$AJ$39</f>
        <v>0.0138888888888889</v>
      </c>
      <c r="AK37" s="657" t="n">
        <f aca="false">AA37*$AK$39</f>
        <v>0.0555555555555556</v>
      </c>
      <c r="AL37" s="658" t="n">
        <f aca="false">SUM(AB37,AF37,AH37,AJ37,BK37)</f>
        <v>0.0555555555555556</v>
      </c>
      <c r="AM37" s="658" t="n">
        <f aca="false">SUM(AC37,AG37,AI37,AK37,BL37)</f>
        <v>0.138888888888889</v>
      </c>
      <c r="AN37" s="659" t="n">
        <v>0</v>
      </c>
      <c r="AO37" s="660" t="n">
        <v>0</v>
      </c>
      <c r="AP37" s="661" t="n">
        <v>0</v>
      </c>
      <c r="AQ37" s="659" t="n">
        <v>0.507</v>
      </c>
      <c r="AR37" s="660" t="n">
        <v>0.2743</v>
      </c>
      <c r="AS37" s="661" t="n">
        <v>0.3924</v>
      </c>
      <c r="AT37" s="628" t="n">
        <v>71.276</v>
      </c>
      <c r="AU37" s="629" t="n">
        <f aca="false">AU36+AT37</f>
        <v>1788.3155</v>
      </c>
      <c r="AV37" s="552" t="n">
        <v>67.097</v>
      </c>
      <c r="AW37" s="630" t="n">
        <f aca="false">AW36+AV37</f>
        <v>1919.49525</v>
      </c>
      <c r="AX37" s="552" t="n">
        <v>0</v>
      </c>
      <c r="AY37" s="630" t="n">
        <f aca="false">AY36+AX37</f>
        <v>0</v>
      </c>
      <c r="AZ37" s="611" t="n">
        <v>0</v>
      </c>
      <c r="BA37" s="611" t="n">
        <v>0</v>
      </c>
      <c r="BB37" s="650" t="n">
        <v>0</v>
      </c>
      <c r="BC37" s="650" t="n">
        <v>0</v>
      </c>
      <c r="BD37" s="650" t="n">
        <v>0</v>
      </c>
      <c r="BE37" s="653" t="n">
        <v>0</v>
      </c>
      <c r="BF37" s="653" t="n">
        <f aca="false">BB37*$BF$39</f>
        <v>0</v>
      </c>
      <c r="BG37" s="655" t="n">
        <f aca="false">BC37*$BG$39</f>
        <v>0</v>
      </c>
      <c r="BH37" s="655" t="n">
        <f aca="false">BD37*$BH$39</f>
        <v>0</v>
      </c>
      <c r="BI37" s="658" t="n">
        <f aca="false">SUM(BE37,BF37,BG37,BH37,BM37)</f>
        <v>0</v>
      </c>
      <c r="BJ37" s="653" t="n">
        <v>0</v>
      </c>
      <c r="BK37" s="573" t="n">
        <v>0</v>
      </c>
      <c r="BL37" s="573" t="n">
        <v>0</v>
      </c>
      <c r="BM37" s="573" t="n">
        <v>0</v>
      </c>
      <c r="BR37" s="297"/>
      <c r="BS37" s="297"/>
      <c r="BT37" s="297"/>
      <c r="BU37" s="297"/>
      <c r="BV37" s="297"/>
      <c r="BW37" s="297"/>
      <c r="BX37" s="297"/>
      <c r="BY37" s="297"/>
      <c r="BZ37" s="297"/>
      <c r="CA37" s="297"/>
      <c r="CB37" s="297"/>
      <c r="CC37" s="297"/>
      <c r="CD37" s="297"/>
      <c r="CE37" s="297"/>
      <c r="CF37" s="297"/>
      <c r="CG37" s="297"/>
      <c r="CH37" s="297"/>
      <c r="CI37" s="297"/>
      <c r="CJ37" s="297"/>
      <c r="CK37" s="297"/>
      <c r="CL37" s="297"/>
      <c r="CM37" s="297"/>
      <c r="CN37" s="297"/>
      <c r="CO37" s="297"/>
    </row>
    <row r="38" customFormat="false" ht="13.5" hidden="false" customHeight="false" outlineLevel="0" collapsed="false">
      <c r="BK38" s="573"/>
      <c r="BR38" s="297"/>
      <c r="BS38" s="297"/>
      <c r="BT38" s="297"/>
      <c r="BU38" s="297"/>
      <c r="BV38" s="297"/>
      <c r="BW38" s="297"/>
      <c r="BX38" s="297"/>
      <c r="BY38" s="297"/>
      <c r="BZ38" s="297"/>
      <c r="CA38" s="297"/>
      <c r="CB38" s="297"/>
      <c r="CC38" s="297"/>
      <c r="CD38" s="297"/>
      <c r="CE38" s="297"/>
      <c r="CF38" s="297"/>
      <c r="CG38" s="297"/>
      <c r="CH38" s="297"/>
      <c r="CI38" s="297"/>
      <c r="CJ38" s="297"/>
      <c r="CK38" s="297"/>
      <c r="CL38" s="297"/>
      <c r="CM38" s="297"/>
      <c r="CN38" s="297"/>
      <c r="CO38" s="297"/>
    </row>
    <row r="39" customFormat="false" ht="13.5" hidden="false" customHeight="false" outlineLevel="0" collapsed="false">
      <c r="AF39" s="662" t="n">
        <v>0.0138888888888889</v>
      </c>
      <c r="AG39" s="662" t="n">
        <v>0.0138888888888889</v>
      </c>
      <c r="AH39" s="662" t="n">
        <v>0.00694444444444444</v>
      </c>
      <c r="AI39" s="662" t="n">
        <v>0.00694444444444444</v>
      </c>
      <c r="AJ39" s="662" t="n">
        <v>0.0138888888888889</v>
      </c>
      <c r="AK39" s="662" t="n">
        <v>0.0138888888888889</v>
      </c>
      <c r="BF39" s="662" t="n">
        <v>0.0138888888888889</v>
      </c>
      <c r="BG39" s="662" t="n">
        <v>0.00694444444444444</v>
      </c>
      <c r="BH39" s="662" t="n">
        <v>0.0138888888888889</v>
      </c>
      <c r="BR39" s="297"/>
      <c r="BS39" s="297"/>
      <c r="BT39" s="297"/>
      <c r="BU39" s="297"/>
      <c r="BV39" s="297"/>
      <c r="BW39" s="297"/>
      <c r="BX39" s="297"/>
      <c r="BY39" s="297"/>
      <c r="BZ39" s="297"/>
      <c r="CA39" s="297"/>
      <c r="CB39" s="297"/>
      <c r="CC39" s="297"/>
      <c r="CD39" s="297"/>
      <c r="CE39" s="297"/>
      <c r="CF39" s="297"/>
      <c r="CG39" s="297"/>
      <c r="CH39" s="297"/>
      <c r="CI39" s="297"/>
      <c r="CJ39" s="297"/>
      <c r="CK39" s="297"/>
      <c r="CL39" s="297"/>
      <c r="CM39" s="297"/>
      <c r="CN39" s="297"/>
      <c r="CO39" s="297"/>
    </row>
    <row r="40" customFormat="false" ht="13.5" hidden="false" customHeight="false" outlineLevel="0" collapsed="false">
      <c r="BP40" s="517"/>
      <c r="BQ40" s="517"/>
    </row>
    <row r="41" customFormat="false" ht="13.5" hidden="false" customHeight="false" outlineLevel="0" collapsed="false">
      <c r="BR41" s="574"/>
      <c r="BS41" s="574"/>
      <c r="BT41" s="574"/>
      <c r="BU41" s="574"/>
      <c r="BV41" s="574"/>
      <c r="BW41" s="574"/>
      <c r="BX41" s="574"/>
      <c r="BY41" s="574"/>
      <c r="BZ41" s="574"/>
      <c r="CA41" s="574"/>
      <c r="CB41" s="574"/>
      <c r="CC41" s="574"/>
      <c r="CD41" s="574"/>
      <c r="CE41" s="574"/>
      <c r="CF41" s="574"/>
      <c r="CG41" s="574"/>
      <c r="CH41" s="574"/>
      <c r="CI41" s="574"/>
      <c r="CJ41" s="574"/>
      <c r="CK41" s="574"/>
      <c r="CL41" s="574"/>
      <c r="CM41" s="574"/>
      <c r="CN41" s="574"/>
      <c r="CO41" s="574"/>
      <c r="CP41" s="578"/>
      <c r="CS41" s="578"/>
    </row>
    <row r="43" customFormat="false" ht="13.5" hidden="false" customHeight="false" outlineLevel="0" collapsed="false">
      <c r="CC43" s="207"/>
    </row>
    <row r="46" customFormat="false" ht="13.5" hidden="false" customHeight="false" outlineLevel="0" collapsed="false">
      <c r="BP46" s="517"/>
      <c r="BQ46" s="517"/>
    </row>
  </sheetData>
  <mergeCells count="15">
    <mergeCell ref="C5:I5"/>
    <mergeCell ref="J5:L5"/>
    <mergeCell ref="M5:O5"/>
    <mergeCell ref="P5:P6"/>
    <mergeCell ref="Q5:U5"/>
    <mergeCell ref="V5:W5"/>
    <mergeCell ref="X5:Y5"/>
    <mergeCell ref="Z5:AA5"/>
    <mergeCell ref="AB5:AC5"/>
    <mergeCell ref="AD5:AE5"/>
    <mergeCell ref="AF5:AG5"/>
    <mergeCell ref="AH5:AI5"/>
    <mergeCell ref="AJ5:AK5"/>
    <mergeCell ref="AN5:AP5"/>
    <mergeCell ref="AQ5:AS5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8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1" man="true" max="65535" min="0"/>
  </colBreak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L46"/>
  <sheetViews>
    <sheetView showFormulas="false" showGridLines="true" showRowColHeaders="true" showZeros="true" rightToLeft="false" tabSelected="false" showOutlineSymbols="true" defaultGridColor="true" view="normal" topLeftCell="CO1" colorId="64" zoomScale="100" zoomScaleNormal="100" zoomScalePageLayoutView="100" workbookViewId="0">
      <selection pane="topLeft" activeCell="CR7" activeCellId="0" sqref="CR7"/>
    </sheetView>
  </sheetViews>
  <sheetFormatPr defaultColWidth="12.25" defaultRowHeight="13.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522" width="9"/>
    <col collapsed="false" customWidth="true" hidden="false" outlineLevel="0" max="4" min="4" style="522" width="10.63"/>
    <col collapsed="false" customWidth="true" hidden="false" outlineLevel="0" max="5" min="5" style="522" width="9"/>
    <col collapsed="false" customWidth="true" hidden="false" outlineLevel="0" max="6" min="6" style="522" width="11.63"/>
    <col collapsed="false" customWidth="true" hidden="false" outlineLevel="0" max="7" min="7" style="522" width="9"/>
    <col collapsed="false" customWidth="true" hidden="false" outlineLevel="0" max="8" min="8" style="522" width="11.63"/>
    <col collapsed="false" customWidth="true" hidden="false" outlineLevel="0" max="9" min="9" style="522" width="12.63"/>
    <col collapsed="false" customWidth="true" hidden="false" outlineLevel="0" max="15" min="10" style="522" width="9"/>
    <col collapsed="false" customWidth="true" hidden="false" outlineLevel="0" max="16" min="16" style="522" width="9.88"/>
    <col collapsed="false" customWidth="true" hidden="false" outlineLevel="0" max="21" min="17" style="522" width="9"/>
    <col collapsed="false" customWidth="true" hidden="false" outlineLevel="0" max="22" min="22" style="522" width="13"/>
    <col collapsed="false" customWidth="false" hidden="false" outlineLevel="0" max="49" min="23" style="522" width="12.25"/>
    <col collapsed="false" customWidth="true" hidden="false" outlineLevel="0" max="56" min="56" style="1" width="13"/>
    <col collapsed="false" customWidth="true" hidden="false" outlineLevel="0" max="57" min="57" style="1" width="12.13"/>
    <col collapsed="false" customWidth="true" hidden="false" outlineLevel="0" max="107" min="65" style="1" width="9"/>
  </cols>
  <sheetData>
    <row r="1" customFormat="false" ht="13.5" hidden="false" customHeight="false" outlineLevel="0" collapsed="false">
      <c r="BP1" s="207" t="s">
        <v>1210</v>
      </c>
      <c r="CU1" s="207" t="s">
        <v>1210</v>
      </c>
    </row>
    <row r="2" customFormat="false" ht="13.5" hidden="false" customHeight="false" outlineLevel="0" collapsed="false">
      <c r="B2" s="499" t="s">
        <v>1211</v>
      </c>
    </row>
    <row r="3" s="504" customFormat="true" ht="13.5" hidden="false" customHeight="false" outlineLevel="0" collapsed="false">
      <c r="B3" s="591" t="n">
        <v>1</v>
      </c>
      <c r="C3" s="591" t="n">
        <v>2</v>
      </c>
      <c r="D3" s="591" t="n">
        <v>3</v>
      </c>
      <c r="E3" s="591" t="n">
        <v>4</v>
      </c>
      <c r="F3" s="591" t="n">
        <v>5</v>
      </c>
      <c r="G3" s="591" t="n">
        <v>6</v>
      </c>
      <c r="H3" s="591" t="n">
        <v>7</v>
      </c>
      <c r="I3" s="591" t="n">
        <v>8</v>
      </c>
      <c r="J3" s="591" t="n">
        <v>9</v>
      </c>
      <c r="K3" s="591" t="n">
        <v>10</v>
      </c>
      <c r="L3" s="591" t="n">
        <v>11</v>
      </c>
      <c r="M3" s="591" t="n">
        <v>12</v>
      </c>
      <c r="N3" s="591" t="n">
        <v>13</v>
      </c>
      <c r="O3" s="591" t="n">
        <v>14</v>
      </c>
      <c r="P3" s="591" t="n">
        <v>15</v>
      </c>
      <c r="Q3" s="591" t="n">
        <v>16</v>
      </c>
      <c r="R3" s="591" t="n">
        <v>17</v>
      </c>
      <c r="S3" s="591" t="n">
        <v>18</v>
      </c>
      <c r="T3" s="591" t="n">
        <v>19</v>
      </c>
      <c r="U3" s="591" t="n">
        <v>20</v>
      </c>
      <c r="V3" s="591" t="n">
        <v>21</v>
      </c>
      <c r="W3" s="591" t="n">
        <v>22</v>
      </c>
      <c r="X3" s="591" t="n">
        <v>23</v>
      </c>
      <c r="Y3" s="591" t="n">
        <v>24</v>
      </c>
      <c r="Z3" s="591" t="n">
        <v>25</v>
      </c>
      <c r="AA3" s="591" t="n">
        <v>26</v>
      </c>
      <c r="AB3" s="591" t="n">
        <v>27</v>
      </c>
      <c r="AC3" s="591" t="n">
        <v>28</v>
      </c>
      <c r="AD3" s="591" t="n">
        <v>29</v>
      </c>
      <c r="AE3" s="591" t="n">
        <v>30</v>
      </c>
      <c r="AF3" s="591" t="n">
        <v>31</v>
      </c>
      <c r="AG3" s="591" t="n">
        <v>32</v>
      </c>
      <c r="AH3" s="591" t="n">
        <v>33</v>
      </c>
      <c r="AI3" s="591" t="n">
        <v>34</v>
      </c>
      <c r="AJ3" s="591" t="n">
        <v>35</v>
      </c>
      <c r="AK3" s="591" t="n">
        <v>36</v>
      </c>
      <c r="AL3" s="591" t="n">
        <v>37</v>
      </c>
      <c r="AM3" s="591" t="n">
        <v>38</v>
      </c>
      <c r="AN3" s="591" t="n">
        <v>39</v>
      </c>
      <c r="AO3" s="591" t="n">
        <v>40</v>
      </c>
      <c r="AP3" s="591" t="n">
        <v>41</v>
      </c>
      <c r="AQ3" s="591" t="n">
        <v>42</v>
      </c>
      <c r="AR3" s="591" t="n">
        <v>43</v>
      </c>
      <c r="AS3" s="591" t="n">
        <v>44</v>
      </c>
      <c r="AT3" s="591" t="n">
        <v>45</v>
      </c>
      <c r="AU3" s="591" t="n">
        <v>46</v>
      </c>
      <c r="AV3" s="591" t="n">
        <v>47</v>
      </c>
      <c r="AW3" s="591" t="n">
        <v>48</v>
      </c>
      <c r="AX3" s="591" t="n">
        <v>49</v>
      </c>
      <c r="AY3" s="591" t="n">
        <v>50</v>
      </c>
      <c r="AZ3" s="591" t="n">
        <v>51</v>
      </c>
      <c r="BA3" s="591" t="n">
        <v>52</v>
      </c>
      <c r="BB3" s="591" t="n">
        <v>53</v>
      </c>
      <c r="BC3" s="591" t="n">
        <v>54</v>
      </c>
      <c r="BD3" s="591" t="n">
        <v>55</v>
      </c>
      <c r="BE3" s="591" t="n">
        <v>56</v>
      </c>
      <c r="BF3" s="591" t="n">
        <v>57</v>
      </c>
      <c r="BG3" s="591" t="n">
        <v>58</v>
      </c>
      <c r="BH3" s="591" t="n">
        <v>59</v>
      </c>
      <c r="BI3" s="591" t="n">
        <v>60</v>
      </c>
      <c r="BJ3" s="591" t="n">
        <v>61</v>
      </c>
      <c r="BK3" s="591" t="n">
        <v>62</v>
      </c>
      <c r="BL3" s="591" t="n">
        <v>63</v>
      </c>
      <c r="BM3" s="591" t="n">
        <v>64</v>
      </c>
      <c r="BN3" s="591" t="n">
        <v>65</v>
      </c>
      <c r="BO3" s="591" t="n">
        <v>66</v>
      </c>
      <c r="BP3" s="663" t="n">
        <v>67</v>
      </c>
      <c r="BQ3" s="591" t="n">
        <v>68</v>
      </c>
      <c r="BR3" s="591" t="n">
        <v>69</v>
      </c>
      <c r="BS3" s="591" t="n">
        <v>70</v>
      </c>
      <c r="BT3" s="591" t="n">
        <v>71</v>
      </c>
      <c r="BU3" s="591" t="n">
        <v>72</v>
      </c>
      <c r="BV3" s="591" t="n">
        <v>73</v>
      </c>
      <c r="BW3" s="591" t="n">
        <v>74</v>
      </c>
      <c r="BX3" s="591" t="n">
        <v>75</v>
      </c>
      <c r="BY3" s="591" t="n">
        <v>76</v>
      </c>
      <c r="BZ3" s="591" t="n">
        <v>77</v>
      </c>
      <c r="CA3" s="591" t="n">
        <v>78</v>
      </c>
      <c r="CB3" s="591" t="n">
        <v>79</v>
      </c>
      <c r="CC3" s="591" t="n">
        <v>80</v>
      </c>
      <c r="CD3" s="591" t="n">
        <v>81</v>
      </c>
      <c r="CE3" s="591" t="n">
        <v>82</v>
      </c>
      <c r="CF3" s="591" t="n">
        <v>83</v>
      </c>
      <c r="CG3" s="591" t="n">
        <v>84</v>
      </c>
      <c r="CH3" s="591" t="n">
        <v>85</v>
      </c>
      <c r="CI3" s="591" t="n">
        <v>86</v>
      </c>
      <c r="CJ3" s="591" t="n">
        <v>87</v>
      </c>
      <c r="CK3" s="591" t="n">
        <v>88</v>
      </c>
      <c r="CL3" s="591" t="n">
        <v>89</v>
      </c>
      <c r="CM3" s="591" t="n">
        <v>90</v>
      </c>
      <c r="CN3" s="591" t="n">
        <v>91</v>
      </c>
      <c r="CO3" s="591" t="n">
        <v>92</v>
      </c>
      <c r="CP3" s="591" t="n">
        <v>93</v>
      </c>
      <c r="CQ3" s="591" t="n">
        <v>94</v>
      </c>
      <c r="CR3" s="591" t="n">
        <v>95</v>
      </c>
      <c r="CS3" s="591" t="n">
        <v>96</v>
      </c>
      <c r="CT3" s="591" t="n">
        <v>97</v>
      </c>
      <c r="CU3" s="663" t="n">
        <v>98</v>
      </c>
      <c r="CV3" s="591" t="n">
        <v>99</v>
      </c>
      <c r="CW3" s="591" t="n">
        <v>100</v>
      </c>
      <c r="CX3" s="591" t="n">
        <v>101</v>
      </c>
      <c r="CY3" s="591" t="n">
        <v>102</v>
      </c>
      <c r="CZ3" s="591" t="n">
        <v>103</v>
      </c>
      <c r="DA3" s="591" t="n">
        <v>104</v>
      </c>
      <c r="DB3" s="591" t="n">
        <v>105</v>
      </c>
      <c r="DC3" s="591" t="n">
        <v>106</v>
      </c>
    </row>
    <row r="4" customFormat="false" ht="14.9" hidden="false" customHeight="false" outlineLevel="0" collapsed="false">
      <c r="C4" s="664" t="s">
        <v>125</v>
      </c>
      <c r="P4" s="665" t="s">
        <v>1218</v>
      </c>
      <c r="AX4" s="594"/>
      <c r="AY4" s="595"/>
      <c r="AZ4" s="595"/>
      <c r="BA4" s="595"/>
      <c r="BB4" s="595"/>
      <c r="BC4" s="595"/>
      <c r="BD4" s="512" t="s">
        <v>1229</v>
      </c>
      <c r="CC4" s="522"/>
      <c r="CD4" s="522"/>
      <c r="CE4" s="522"/>
    </row>
    <row r="5" s="207" customFormat="true" ht="14.9" hidden="false" customHeight="false" outlineLevel="0" collapsed="false">
      <c r="C5" s="387" t="s">
        <v>1410</v>
      </c>
      <c r="D5" s="387"/>
      <c r="E5" s="387"/>
      <c r="F5" s="387"/>
      <c r="G5" s="387"/>
      <c r="H5" s="387"/>
      <c r="I5" s="387"/>
      <c r="J5" s="596" t="s">
        <v>1411</v>
      </c>
      <c r="K5" s="596"/>
      <c r="L5" s="596"/>
      <c r="M5" s="596" t="s">
        <v>1412</v>
      </c>
      <c r="N5" s="596"/>
      <c r="O5" s="596"/>
      <c r="P5" s="583" t="s">
        <v>1414</v>
      </c>
      <c r="Q5" s="583"/>
      <c r="R5" s="583"/>
      <c r="S5" s="583"/>
      <c r="T5" s="583"/>
      <c r="U5" s="583"/>
      <c r="V5" s="583"/>
      <c r="W5" s="387" t="s">
        <v>1411</v>
      </c>
      <c r="X5" s="387"/>
      <c r="Y5" s="387"/>
      <c r="Z5" s="387" t="s">
        <v>1415</v>
      </c>
      <c r="AA5" s="387"/>
      <c r="AB5" s="387"/>
      <c r="AC5" s="387" t="s">
        <v>1416</v>
      </c>
      <c r="AD5" s="387"/>
      <c r="AE5" s="387"/>
      <c r="AF5" s="387" t="s">
        <v>1417</v>
      </c>
      <c r="AG5" s="387"/>
      <c r="AH5" s="387"/>
      <c r="AI5" s="387" t="s">
        <v>137</v>
      </c>
      <c r="AJ5" s="387"/>
      <c r="AK5" s="387"/>
      <c r="AL5" s="387" t="s">
        <v>1411</v>
      </c>
      <c r="AM5" s="387"/>
      <c r="AN5" s="387"/>
      <c r="AO5" s="387" t="s">
        <v>1415</v>
      </c>
      <c r="AP5" s="387"/>
      <c r="AQ5" s="387"/>
      <c r="AR5" s="387" t="s">
        <v>1416</v>
      </c>
      <c r="AS5" s="387"/>
      <c r="AT5" s="387"/>
      <c r="AU5" s="387" t="s">
        <v>136</v>
      </c>
      <c r="AV5" s="387"/>
      <c r="AW5" s="387"/>
      <c r="AX5" s="598" t="s">
        <v>137</v>
      </c>
      <c r="AY5" s="598"/>
      <c r="AZ5" s="598"/>
      <c r="BA5" s="598" t="s">
        <v>136</v>
      </c>
      <c r="BB5" s="598"/>
      <c r="BC5" s="598"/>
      <c r="BD5" s="499" t="s">
        <v>1266</v>
      </c>
      <c r="BF5" s="499" t="s">
        <v>1246</v>
      </c>
      <c r="BH5" s="499" t="s">
        <v>1418</v>
      </c>
      <c r="BJ5" s="586" t="s">
        <v>1420</v>
      </c>
      <c r="BK5" s="586" t="s">
        <v>1420</v>
      </c>
      <c r="BL5" s="586" t="s">
        <v>1420</v>
      </c>
      <c r="BM5" s="387" t="s">
        <v>177</v>
      </c>
      <c r="BN5" s="387"/>
      <c r="BO5" s="387"/>
      <c r="BP5" s="387"/>
      <c r="BQ5" s="387" t="s">
        <v>247</v>
      </c>
      <c r="BR5" s="387"/>
      <c r="BS5" s="387"/>
      <c r="BT5" s="387"/>
      <c r="BU5" s="387" t="s">
        <v>253</v>
      </c>
      <c r="BV5" s="387"/>
      <c r="BW5" s="387"/>
      <c r="BX5" s="387"/>
      <c r="BY5" s="387" t="s">
        <v>244</v>
      </c>
      <c r="BZ5" s="387"/>
      <c r="CA5" s="387"/>
      <c r="CB5" s="387"/>
      <c r="CC5" s="583" t="s">
        <v>1438</v>
      </c>
      <c r="CD5" s="583"/>
      <c r="CE5" s="583"/>
      <c r="CF5" s="583" t="s">
        <v>137</v>
      </c>
      <c r="CG5" s="583"/>
      <c r="CH5" s="583"/>
      <c r="CI5" s="600" t="s">
        <v>1439</v>
      </c>
      <c r="CJ5" s="600"/>
      <c r="CK5" s="600"/>
      <c r="CL5" s="600" t="s">
        <v>1440</v>
      </c>
      <c r="CM5" s="600"/>
      <c r="CN5" s="600"/>
      <c r="CO5" s="600" t="s">
        <v>1441</v>
      </c>
      <c r="CP5" s="600"/>
      <c r="CQ5" s="600"/>
      <c r="CR5" s="387" t="s">
        <v>262</v>
      </c>
      <c r="CS5" s="387"/>
      <c r="CT5" s="387"/>
      <c r="CU5" s="387"/>
      <c r="CV5" s="387" t="s">
        <v>1442</v>
      </c>
      <c r="CW5" s="387"/>
      <c r="CX5" s="387"/>
      <c r="CY5" s="387"/>
      <c r="CZ5" s="387" t="s">
        <v>1443</v>
      </c>
      <c r="DA5" s="387"/>
      <c r="DB5" s="387"/>
      <c r="DC5" s="387"/>
    </row>
    <row r="6" s="523" customFormat="true" ht="14.9" hidden="false" customHeight="false" outlineLevel="0" collapsed="false">
      <c r="B6" s="524" t="s">
        <v>1267</v>
      </c>
      <c r="C6" s="599" t="s">
        <v>1444</v>
      </c>
      <c r="D6" s="599" t="s">
        <v>1445</v>
      </c>
      <c r="E6" s="600" t="s">
        <v>1446</v>
      </c>
      <c r="F6" s="600" t="s">
        <v>1447</v>
      </c>
      <c r="G6" s="599" t="s">
        <v>1448</v>
      </c>
      <c r="H6" s="600" t="s">
        <v>1449</v>
      </c>
      <c r="I6" s="601" t="s">
        <v>1450</v>
      </c>
      <c r="J6" s="666" t="s">
        <v>1444</v>
      </c>
      <c r="K6" s="667" t="s">
        <v>1446</v>
      </c>
      <c r="L6" s="667" t="s">
        <v>1448</v>
      </c>
      <c r="M6" s="666" t="s">
        <v>1444</v>
      </c>
      <c r="N6" s="667" t="s">
        <v>1446</v>
      </c>
      <c r="O6" s="667" t="s">
        <v>1448</v>
      </c>
      <c r="P6" s="387" t="s">
        <v>1431</v>
      </c>
      <c r="Q6" s="387" t="s">
        <v>1432</v>
      </c>
      <c r="R6" s="583" t="s">
        <v>1433</v>
      </c>
      <c r="S6" s="387" t="s">
        <v>1434</v>
      </c>
      <c r="T6" s="387" t="s">
        <v>1436</v>
      </c>
      <c r="U6" s="387" t="s">
        <v>1437</v>
      </c>
      <c r="V6" s="603" t="s">
        <v>1435</v>
      </c>
      <c r="W6" s="583" t="s">
        <v>1431</v>
      </c>
      <c r="X6" s="583" t="s">
        <v>1433</v>
      </c>
      <c r="Y6" s="583" t="s">
        <v>1436</v>
      </c>
      <c r="Z6" s="583" t="s">
        <v>1431</v>
      </c>
      <c r="AA6" s="583" t="s">
        <v>1433</v>
      </c>
      <c r="AB6" s="583" t="s">
        <v>1436</v>
      </c>
      <c r="AC6" s="583" t="s">
        <v>1431</v>
      </c>
      <c r="AD6" s="583" t="s">
        <v>1433</v>
      </c>
      <c r="AE6" s="583" t="s">
        <v>1436</v>
      </c>
      <c r="AF6" s="583" t="s">
        <v>1431</v>
      </c>
      <c r="AG6" s="583" t="s">
        <v>1433</v>
      </c>
      <c r="AH6" s="583" t="s">
        <v>1436</v>
      </c>
      <c r="AI6" s="583" t="s">
        <v>1431</v>
      </c>
      <c r="AJ6" s="583" t="s">
        <v>1433</v>
      </c>
      <c r="AK6" s="583" t="s">
        <v>1436</v>
      </c>
      <c r="AL6" s="583" t="s">
        <v>1431</v>
      </c>
      <c r="AM6" s="583" t="s">
        <v>1433</v>
      </c>
      <c r="AN6" s="583" t="s">
        <v>1436</v>
      </c>
      <c r="AO6" s="583" t="s">
        <v>1431</v>
      </c>
      <c r="AP6" s="583" t="s">
        <v>1433</v>
      </c>
      <c r="AQ6" s="583" t="s">
        <v>1436</v>
      </c>
      <c r="AR6" s="583" t="s">
        <v>1431</v>
      </c>
      <c r="AS6" s="583" t="s">
        <v>1433</v>
      </c>
      <c r="AT6" s="583" t="s">
        <v>1436</v>
      </c>
      <c r="AU6" s="583" t="s">
        <v>1431</v>
      </c>
      <c r="AV6" s="583" t="s">
        <v>1433</v>
      </c>
      <c r="AW6" s="583" t="s">
        <v>1436</v>
      </c>
      <c r="AX6" s="606" t="s">
        <v>1428</v>
      </c>
      <c r="AY6" s="607" t="s">
        <v>1429</v>
      </c>
      <c r="AZ6" s="607" t="s">
        <v>1430</v>
      </c>
      <c r="BA6" s="608" t="s">
        <v>1428</v>
      </c>
      <c r="BB6" s="609" t="s">
        <v>1429</v>
      </c>
      <c r="BC6" s="609" t="s">
        <v>1430</v>
      </c>
      <c r="BD6" s="542" t="s">
        <v>1349</v>
      </c>
      <c r="BE6" s="542" t="s">
        <v>1350</v>
      </c>
      <c r="BF6" s="542" t="s">
        <v>1349</v>
      </c>
      <c r="BG6" s="542" t="s">
        <v>1350</v>
      </c>
      <c r="BH6" s="542" t="s">
        <v>1349</v>
      </c>
      <c r="BI6" s="542" t="s">
        <v>1350</v>
      </c>
      <c r="BJ6" s="542" t="s">
        <v>251</v>
      </c>
      <c r="BK6" s="542" t="s">
        <v>254</v>
      </c>
      <c r="BL6" s="542" t="s">
        <v>256</v>
      </c>
      <c r="BM6" s="600" t="s">
        <v>1444</v>
      </c>
      <c r="BN6" s="600" t="s">
        <v>1446</v>
      </c>
      <c r="BO6" s="600" t="s">
        <v>1448</v>
      </c>
      <c r="BP6" s="583" t="s">
        <v>174</v>
      </c>
      <c r="BQ6" s="600" t="s">
        <v>1444</v>
      </c>
      <c r="BR6" s="600" t="s">
        <v>1446</v>
      </c>
      <c r="BS6" s="600" t="s">
        <v>1448</v>
      </c>
      <c r="BT6" s="583" t="s">
        <v>174</v>
      </c>
      <c r="BU6" s="600" t="s">
        <v>1444</v>
      </c>
      <c r="BV6" s="600" t="s">
        <v>1446</v>
      </c>
      <c r="BW6" s="600" t="s">
        <v>1448</v>
      </c>
      <c r="BX6" s="583" t="s">
        <v>174</v>
      </c>
      <c r="BY6" s="600" t="s">
        <v>1444</v>
      </c>
      <c r="BZ6" s="600" t="s">
        <v>1446</v>
      </c>
      <c r="CA6" s="600" t="s">
        <v>1448</v>
      </c>
      <c r="CB6" s="583" t="s">
        <v>174</v>
      </c>
      <c r="CC6" s="600" t="s">
        <v>1444</v>
      </c>
      <c r="CD6" s="359" t="s">
        <v>1446</v>
      </c>
      <c r="CE6" s="668" t="s">
        <v>1448</v>
      </c>
      <c r="CF6" s="600" t="s">
        <v>1444</v>
      </c>
      <c r="CG6" s="600" t="s">
        <v>1446</v>
      </c>
      <c r="CH6" s="600" t="s">
        <v>1448</v>
      </c>
      <c r="CI6" s="600" t="s">
        <v>1451</v>
      </c>
      <c r="CJ6" s="600" t="s">
        <v>1452</v>
      </c>
      <c r="CK6" s="600" t="s">
        <v>376</v>
      </c>
      <c r="CL6" s="600" t="s">
        <v>1451</v>
      </c>
      <c r="CM6" s="600" t="s">
        <v>1452</v>
      </c>
      <c r="CN6" s="600" t="s">
        <v>376</v>
      </c>
      <c r="CO6" s="600" t="s">
        <v>1451</v>
      </c>
      <c r="CP6" s="600" t="s">
        <v>1452</v>
      </c>
      <c r="CQ6" s="600" t="s">
        <v>376</v>
      </c>
      <c r="CR6" s="600" t="s">
        <v>1444</v>
      </c>
      <c r="CS6" s="600" t="s">
        <v>1446</v>
      </c>
      <c r="CT6" s="600" t="s">
        <v>1448</v>
      </c>
      <c r="CU6" s="583" t="s">
        <v>174</v>
      </c>
      <c r="CV6" s="600" t="s">
        <v>1444</v>
      </c>
      <c r="CW6" s="600" t="s">
        <v>1446</v>
      </c>
      <c r="CX6" s="600" t="s">
        <v>1448</v>
      </c>
      <c r="CY6" s="583" t="s">
        <v>174</v>
      </c>
      <c r="CZ6" s="600" t="s">
        <v>1444</v>
      </c>
      <c r="DA6" s="600" t="s">
        <v>1446</v>
      </c>
      <c r="DB6" s="600" t="s">
        <v>1448</v>
      </c>
      <c r="DC6" s="583" t="s">
        <v>174</v>
      </c>
    </row>
    <row r="7" customFormat="false" ht="14.9" hidden="false" customHeight="false" outlineLevel="0" collapsed="false">
      <c r="A7" s="546" t="s">
        <v>1351</v>
      </c>
      <c r="B7" s="207" t="n">
        <v>1</v>
      </c>
      <c r="C7" s="610" t="n">
        <v>0</v>
      </c>
      <c r="D7" s="611"/>
      <c r="E7" s="611" t="n">
        <v>0</v>
      </c>
      <c r="F7" s="611"/>
      <c r="G7" s="611"/>
      <c r="H7" s="611"/>
      <c r="I7" s="612"/>
      <c r="J7" s="610" t="n">
        <v>0</v>
      </c>
      <c r="K7" s="611" t="n">
        <v>0</v>
      </c>
      <c r="L7" s="612"/>
      <c r="M7" s="610" t="n">
        <v>0</v>
      </c>
      <c r="N7" s="611" t="n">
        <v>0</v>
      </c>
      <c r="O7" s="612"/>
      <c r="P7" s="610" t="n">
        <v>0</v>
      </c>
      <c r="Q7" s="611" t="n">
        <f aca="false">SUM(P7,Q6)</f>
        <v>0</v>
      </c>
      <c r="R7" s="669" t="n">
        <v>0</v>
      </c>
      <c r="S7" s="611" t="n">
        <f aca="false">SUM(R7,S6)</f>
        <v>0</v>
      </c>
      <c r="T7" s="670" t="n">
        <v>0</v>
      </c>
      <c r="U7" s="671" t="n">
        <f aca="false">SUM(T7,U6)</f>
        <v>0</v>
      </c>
      <c r="V7" s="672" t="n">
        <f aca="false">SUM(P7,R7,T7)</f>
        <v>0</v>
      </c>
      <c r="W7" s="610"/>
      <c r="X7" s="673"/>
      <c r="Y7" s="674"/>
      <c r="Z7" s="610"/>
      <c r="AA7" s="673"/>
      <c r="AB7" s="674"/>
      <c r="AC7" s="610"/>
      <c r="AD7" s="673"/>
      <c r="AE7" s="674"/>
      <c r="AF7" s="610"/>
      <c r="AG7" s="673"/>
      <c r="AH7" s="674"/>
      <c r="AI7" s="610"/>
      <c r="AJ7" s="673"/>
      <c r="AK7" s="674"/>
      <c r="AL7" s="610"/>
      <c r="AM7" s="673"/>
      <c r="AN7" s="674"/>
      <c r="AO7" s="610"/>
      <c r="AP7" s="673"/>
      <c r="AQ7" s="674"/>
      <c r="AR7" s="610"/>
      <c r="AS7" s="673"/>
      <c r="AT7" s="674"/>
      <c r="AU7" s="610"/>
      <c r="AV7" s="673"/>
      <c r="AW7" s="674"/>
      <c r="AX7" s="622"/>
      <c r="AY7" s="623"/>
      <c r="AZ7" s="624"/>
      <c r="BA7" s="625"/>
      <c r="BB7" s="626"/>
      <c r="BC7" s="627"/>
      <c r="BD7" s="628" t="n">
        <v>0</v>
      </c>
      <c r="BE7" s="629" t="n">
        <f aca="false">SUM(BD7,BE6)</f>
        <v>0</v>
      </c>
      <c r="BF7" s="628" t="n">
        <v>0</v>
      </c>
      <c r="BG7" s="629" t="n">
        <f aca="false">SUM(BF7,BG6)</f>
        <v>0</v>
      </c>
      <c r="BH7" s="552" t="n">
        <v>0</v>
      </c>
      <c r="BI7" s="629" t="n">
        <f aca="false">SUM(BH7,BI6)</f>
        <v>0</v>
      </c>
      <c r="BJ7" s="573"/>
      <c r="BK7" s="573"/>
      <c r="BL7" s="573"/>
      <c r="BM7" s="675" t="n">
        <v>0</v>
      </c>
      <c r="BN7" s="673" t="n">
        <v>0</v>
      </c>
      <c r="BO7" s="676"/>
      <c r="BP7" s="677" t="n">
        <f aca="false">SUM(BM7:BN7)</f>
        <v>0</v>
      </c>
      <c r="BQ7" s="675" t="n">
        <v>0</v>
      </c>
      <c r="BR7" s="673" t="n">
        <v>0</v>
      </c>
      <c r="BS7" s="676"/>
      <c r="BT7" s="677" t="n">
        <f aca="false">SUM(BQ7:BR7)</f>
        <v>0</v>
      </c>
      <c r="BU7" s="675" t="n">
        <v>0</v>
      </c>
      <c r="BV7" s="673" t="n">
        <v>0</v>
      </c>
      <c r="BW7" s="676"/>
      <c r="BX7" s="677" t="n">
        <f aca="false">SUM(BU7:BV7)</f>
        <v>0</v>
      </c>
      <c r="BY7" s="675" t="n">
        <v>0</v>
      </c>
      <c r="BZ7" s="673" t="n">
        <v>0</v>
      </c>
      <c r="CA7" s="676"/>
      <c r="CB7" s="677" t="n">
        <f aca="false">SUM(BY7:BZ7)</f>
        <v>0</v>
      </c>
      <c r="CC7" s="625" t="n">
        <v>0.875</v>
      </c>
      <c r="CD7" s="678" t="n">
        <v>0</v>
      </c>
      <c r="CE7" s="627"/>
      <c r="CF7" s="625" t="n">
        <v>0</v>
      </c>
      <c r="CG7" s="678" t="n">
        <v>0</v>
      </c>
      <c r="CH7" s="627"/>
      <c r="CI7" s="675" t="n">
        <v>0</v>
      </c>
      <c r="CJ7" s="673" t="n">
        <v>0</v>
      </c>
      <c r="CK7" s="677" t="n">
        <v>0</v>
      </c>
      <c r="CL7" s="675" t="n">
        <v>0</v>
      </c>
      <c r="CM7" s="673" t="n">
        <v>0</v>
      </c>
      <c r="CN7" s="677" t="n">
        <v>0</v>
      </c>
      <c r="CO7" s="675"/>
      <c r="CP7" s="673"/>
      <c r="CQ7" s="677"/>
      <c r="CR7" s="675" t="n">
        <v>0</v>
      </c>
      <c r="CS7" s="673" t="n">
        <v>0</v>
      </c>
      <c r="CT7" s="676"/>
      <c r="CU7" s="677" t="n">
        <f aca="false">SUM(CR7:CS7)</f>
        <v>0</v>
      </c>
      <c r="CV7" s="675" t="n">
        <v>0</v>
      </c>
      <c r="CW7" s="673" t="n">
        <v>0</v>
      </c>
      <c r="CX7" s="676"/>
      <c r="CY7" s="677" t="n">
        <f aca="false">SUM(CV7:CW7)</f>
        <v>0</v>
      </c>
      <c r="CZ7" s="675" t="n">
        <v>0</v>
      </c>
      <c r="DA7" s="673" t="n">
        <v>0</v>
      </c>
      <c r="DB7" s="676"/>
      <c r="DC7" s="677" t="n">
        <f aca="false">SUM(CZ7:DA7)</f>
        <v>0</v>
      </c>
    </row>
    <row r="8" customFormat="false" ht="14.9" hidden="false" customHeight="false" outlineLevel="0" collapsed="false">
      <c r="A8" s="546" t="s">
        <v>1352</v>
      </c>
      <c r="B8" s="207" t="n">
        <v>2</v>
      </c>
      <c r="C8" s="631" t="n">
        <v>0</v>
      </c>
      <c r="D8" s="632"/>
      <c r="E8" s="632" t="n">
        <v>0</v>
      </c>
      <c r="F8" s="632"/>
      <c r="G8" s="632"/>
      <c r="H8" s="632"/>
      <c r="I8" s="633"/>
      <c r="J8" s="631" t="n">
        <v>0</v>
      </c>
      <c r="K8" s="632" t="n">
        <v>0</v>
      </c>
      <c r="L8" s="633"/>
      <c r="M8" s="631" t="n">
        <v>0</v>
      </c>
      <c r="N8" s="632" t="n">
        <v>0</v>
      </c>
      <c r="O8" s="633"/>
      <c r="P8" s="631" t="n">
        <v>0</v>
      </c>
      <c r="Q8" s="632" t="n">
        <f aca="false">SUM(P8,Q7)</f>
        <v>0</v>
      </c>
      <c r="R8" s="669" t="n">
        <v>0</v>
      </c>
      <c r="S8" s="632" t="n">
        <f aca="false">SUM(R8,S7)</f>
        <v>0</v>
      </c>
      <c r="T8" s="646" t="n">
        <v>0</v>
      </c>
      <c r="U8" s="646" t="n">
        <f aca="false">SUM(T8,U7)</f>
        <v>0</v>
      </c>
      <c r="V8" s="633" t="n">
        <f aca="false">SUM(P8,R8,T8)</f>
        <v>0</v>
      </c>
      <c r="W8" s="631"/>
      <c r="X8" s="632"/>
      <c r="Y8" s="679"/>
      <c r="Z8" s="631"/>
      <c r="AA8" s="632"/>
      <c r="AB8" s="679"/>
      <c r="AC8" s="631"/>
      <c r="AD8" s="632"/>
      <c r="AE8" s="679"/>
      <c r="AF8" s="631"/>
      <c r="AG8" s="632"/>
      <c r="AH8" s="679"/>
      <c r="AI8" s="631"/>
      <c r="AJ8" s="632"/>
      <c r="AK8" s="679"/>
      <c r="AL8" s="631"/>
      <c r="AM8" s="632"/>
      <c r="AN8" s="679"/>
      <c r="AO8" s="631"/>
      <c r="AP8" s="632"/>
      <c r="AQ8" s="679"/>
      <c r="AR8" s="631"/>
      <c r="AS8" s="632"/>
      <c r="AT8" s="679"/>
      <c r="AU8" s="631"/>
      <c r="AV8" s="632"/>
      <c r="AW8" s="679"/>
      <c r="AX8" s="642"/>
      <c r="AY8" s="643"/>
      <c r="AZ8" s="644"/>
      <c r="BA8" s="642"/>
      <c r="BB8" s="643"/>
      <c r="BC8" s="644"/>
      <c r="BD8" s="628" t="n">
        <v>0</v>
      </c>
      <c r="BE8" s="629" t="n">
        <f aca="false">SUM(BD8,BE7)</f>
        <v>0</v>
      </c>
      <c r="BF8" s="552" t="n">
        <v>0</v>
      </c>
      <c r="BG8" s="629" t="n">
        <f aca="false">SUM(BF8,BG7)</f>
        <v>0</v>
      </c>
      <c r="BH8" s="552" t="n">
        <v>0</v>
      </c>
      <c r="BI8" s="629" t="n">
        <f aca="false">SUM(BH8,BI7)</f>
        <v>0</v>
      </c>
      <c r="BJ8" s="573"/>
      <c r="BK8" s="573"/>
      <c r="BL8" s="573"/>
      <c r="BM8" s="631" t="n">
        <v>0</v>
      </c>
      <c r="BN8" s="632" t="n">
        <v>0</v>
      </c>
      <c r="BO8" s="646"/>
      <c r="BP8" s="633" t="n">
        <f aca="false">SUM(BM8:BN8)</f>
        <v>0</v>
      </c>
      <c r="BQ8" s="631" t="n">
        <v>0</v>
      </c>
      <c r="BR8" s="632" t="n">
        <v>0</v>
      </c>
      <c r="BS8" s="646"/>
      <c r="BT8" s="633" t="n">
        <f aca="false">SUM(BQ8:BR8)</f>
        <v>0</v>
      </c>
      <c r="BU8" s="631" t="n">
        <v>0</v>
      </c>
      <c r="BV8" s="632" t="n">
        <v>0</v>
      </c>
      <c r="BW8" s="646"/>
      <c r="BX8" s="633" t="n">
        <f aca="false">SUM(BU8:BV8)</f>
        <v>0</v>
      </c>
      <c r="BY8" s="631" t="n">
        <v>0</v>
      </c>
      <c r="BZ8" s="632" t="n">
        <v>0</v>
      </c>
      <c r="CA8" s="646"/>
      <c r="CB8" s="633" t="n">
        <f aca="false">SUM(BY8:BZ8)</f>
        <v>0</v>
      </c>
      <c r="CC8" s="642" t="n">
        <v>0.875</v>
      </c>
      <c r="CD8" s="680" t="n">
        <v>0</v>
      </c>
      <c r="CE8" s="644"/>
      <c r="CF8" s="642" t="n">
        <v>0</v>
      </c>
      <c r="CG8" s="680" t="n">
        <v>0</v>
      </c>
      <c r="CH8" s="644"/>
      <c r="CI8" s="631" t="n">
        <v>0</v>
      </c>
      <c r="CJ8" s="632" t="n">
        <v>0</v>
      </c>
      <c r="CK8" s="633" t="n">
        <v>0</v>
      </c>
      <c r="CL8" s="631" t="n">
        <v>0</v>
      </c>
      <c r="CM8" s="632" t="n">
        <v>0</v>
      </c>
      <c r="CN8" s="633" t="n">
        <v>0</v>
      </c>
      <c r="CO8" s="631"/>
      <c r="CP8" s="632"/>
      <c r="CQ8" s="633"/>
      <c r="CR8" s="631" t="n">
        <v>0</v>
      </c>
      <c r="CS8" s="632" t="n">
        <v>0</v>
      </c>
      <c r="CT8" s="646"/>
      <c r="CU8" s="633" t="n">
        <f aca="false">SUM(CR8:CS8)</f>
        <v>0</v>
      </c>
      <c r="CV8" s="631" t="n">
        <v>0</v>
      </c>
      <c r="CW8" s="632" t="n">
        <v>0</v>
      </c>
      <c r="CX8" s="646"/>
      <c r="CY8" s="633" t="n">
        <f aca="false">SUM(CV8:CW8)</f>
        <v>0</v>
      </c>
      <c r="CZ8" s="631" t="n">
        <v>0</v>
      </c>
      <c r="DA8" s="632" t="n">
        <v>0</v>
      </c>
      <c r="DB8" s="646"/>
      <c r="DC8" s="633" t="n">
        <f aca="false">SUM(CZ8:DA8)</f>
        <v>0</v>
      </c>
    </row>
    <row r="9" customFormat="false" ht="14.9" hidden="false" customHeight="false" outlineLevel="0" collapsed="false">
      <c r="A9" s="546" t="s">
        <v>1353</v>
      </c>
      <c r="B9" s="207" t="n">
        <v>3</v>
      </c>
      <c r="C9" s="631" t="n">
        <v>23.029</v>
      </c>
      <c r="D9" s="632"/>
      <c r="E9" s="632" t="n">
        <v>0</v>
      </c>
      <c r="F9" s="632"/>
      <c r="G9" s="632"/>
      <c r="H9" s="632"/>
      <c r="I9" s="633"/>
      <c r="J9" s="631" t="n">
        <v>1</v>
      </c>
      <c r="K9" s="632" t="n">
        <v>0</v>
      </c>
      <c r="L9" s="633"/>
      <c r="M9" s="631" t="n">
        <v>2</v>
      </c>
      <c r="N9" s="632" t="n">
        <v>0</v>
      </c>
      <c r="O9" s="633"/>
      <c r="P9" s="631" t="n">
        <v>0</v>
      </c>
      <c r="Q9" s="632" t="n">
        <f aca="false">SUM(P9,Q8)</f>
        <v>0</v>
      </c>
      <c r="R9" s="669" t="n">
        <v>0</v>
      </c>
      <c r="S9" s="632" t="n">
        <f aca="false">SUM(R9,S8)</f>
        <v>0</v>
      </c>
      <c r="T9" s="646" t="n">
        <v>0</v>
      </c>
      <c r="U9" s="646" t="n">
        <f aca="false">SUM(T9,U8)</f>
        <v>0</v>
      </c>
      <c r="V9" s="633" t="n">
        <f aca="false">SUM(P9,R9,T9)</f>
        <v>0</v>
      </c>
      <c r="W9" s="631"/>
      <c r="X9" s="632"/>
      <c r="Y9" s="679"/>
      <c r="Z9" s="631"/>
      <c r="AA9" s="632"/>
      <c r="AB9" s="679"/>
      <c r="AC9" s="631"/>
      <c r="AD9" s="632"/>
      <c r="AE9" s="679"/>
      <c r="AF9" s="631"/>
      <c r="AG9" s="632"/>
      <c r="AH9" s="679"/>
      <c r="AI9" s="631"/>
      <c r="AJ9" s="632"/>
      <c r="AK9" s="679"/>
      <c r="AL9" s="631"/>
      <c r="AM9" s="632"/>
      <c r="AN9" s="679"/>
      <c r="AO9" s="631"/>
      <c r="AP9" s="632"/>
      <c r="AQ9" s="679"/>
      <c r="AR9" s="631"/>
      <c r="AS9" s="632"/>
      <c r="AT9" s="679"/>
      <c r="AU9" s="631"/>
      <c r="AV9" s="632"/>
      <c r="AW9" s="679"/>
      <c r="AX9" s="642"/>
      <c r="AY9" s="643"/>
      <c r="AZ9" s="644"/>
      <c r="BA9" s="642"/>
      <c r="BB9" s="643"/>
      <c r="BC9" s="644"/>
      <c r="BD9" s="628" t="n">
        <v>0</v>
      </c>
      <c r="BE9" s="629" t="n">
        <f aca="false">SUM(BD9,BE8)</f>
        <v>0</v>
      </c>
      <c r="BF9" s="552" t="n">
        <v>0</v>
      </c>
      <c r="BG9" s="629" t="n">
        <f aca="false">SUM(BF9,BG8)</f>
        <v>0</v>
      </c>
      <c r="BH9" s="552" t="n">
        <v>0</v>
      </c>
      <c r="BI9" s="629" t="n">
        <f aca="false">SUM(BH9,BI8)</f>
        <v>0</v>
      </c>
      <c r="BJ9" s="573"/>
      <c r="BK9" s="573"/>
      <c r="BL9" s="573"/>
      <c r="BM9" s="631" t="n">
        <v>0</v>
      </c>
      <c r="BN9" s="632" t="n">
        <v>0</v>
      </c>
      <c r="BO9" s="646"/>
      <c r="BP9" s="633" t="n">
        <f aca="false">SUM(BM9:BN9)</f>
        <v>0</v>
      </c>
      <c r="BQ9" s="631" t="n">
        <v>0</v>
      </c>
      <c r="BR9" s="632" t="n">
        <v>0</v>
      </c>
      <c r="BS9" s="646"/>
      <c r="BT9" s="633" t="n">
        <f aca="false">SUM(BQ9:BR9)</f>
        <v>0</v>
      </c>
      <c r="BU9" s="631" t="n">
        <v>0</v>
      </c>
      <c r="BV9" s="632" t="n">
        <v>0</v>
      </c>
      <c r="BW9" s="646"/>
      <c r="BX9" s="633" t="n">
        <f aca="false">SUM(BU9:BV9)</f>
        <v>0</v>
      </c>
      <c r="BY9" s="631" t="n">
        <v>0</v>
      </c>
      <c r="BZ9" s="632" t="n">
        <v>0</v>
      </c>
      <c r="CA9" s="646"/>
      <c r="CB9" s="633" t="n">
        <f aca="false">SUM(BY9:BZ9)</f>
        <v>0</v>
      </c>
      <c r="CC9" s="642" t="n">
        <v>0.556944444444445</v>
      </c>
      <c r="CD9" s="680" t="n">
        <v>0</v>
      </c>
      <c r="CE9" s="644"/>
      <c r="CF9" s="642" t="n">
        <v>0</v>
      </c>
      <c r="CG9" s="680" t="n">
        <v>0</v>
      </c>
      <c r="CH9" s="644"/>
      <c r="CI9" s="631" t="n">
        <v>0</v>
      </c>
      <c r="CJ9" s="632" t="s">
        <v>1453</v>
      </c>
      <c r="CK9" s="633" t="n">
        <v>0</v>
      </c>
      <c r="CL9" s="631" t="n">
        <v>0</v>
      </c>
      <c r="CM9" s="632" t="n">
        <v>0</v>
      </c>
      <c r="CN9" s="633" t="n">
        <v>0</v>
      </c>
      <c r="CO9" s="631"/>
      <c r="CP9" s="632"/>
      <c r="CQ9" s="633"/>
      <c r="CR9" s="631" t="n">
        <v>0</v>
      </c>
      <c r="CS9" s="632" t="n">
        <v>0</v>
      </c>
      <c r="CT9" s="646"/>
      <c r="CU9" s="633" t="n">
        <f aca="false">SUM(CR9:CS9)</f>
        <v>0</v>
      </c>
      <c r="CV9" s="631" t="n">
        <v>10</v>
      </c>
      <c r="CW9" s="632" t="n">
        <v>0</v>
      </c>
      <c r="CX9" s="646"/>
      <c r="CY9" s="633" t="n">
        <f aca="false">SUM(CV9:CW9)</f>
        <v>10</v>
      </c>
      <c r="CZ9" s="631" t="n">
        <v>6</v>
      </c>
      <c r="DA9" s="632" t="n">
        <v>0</v>
      </c>
      <c r="DB9" s="646"/>
      <c r="DC9" s="633" t="n">
        <f aca="false">SUM(CZ9:DA9)</f>
        <v>6</v>
      </c>
    </row>
    <row r="10" customFormat="false" ht="14.9" hidden="false" customHeight="false" outlineLevel="0" collapsed="false">
      <c r="A10" s="546" t="s">
        <v>1354</v>
      </c>
      <c r="B10" s="207" t="n">
        <v>4</v>
      </c>
      <c r="C10" s="631" t="n">
        <v>19.95</v>
      </c>
      <c r="D10" s="632"/>
      <c r="E10" s="632" t="n">
        <v>0</v>
      </c>
      <c r="F10" s="632"/>
      <c r="G10" s="632"/>
      <c r="H10" s="632"/>
      <c r="I10" s="633"/>
      <c r="J10" s="631" t="n">
        <v>0</v>
      </c>
      <c r="K10" s="632" t="n">
        <v>0</v>
      </c>
      <c r="L10" s="633"/>
      <c r="M10" s="631" t="n">
        <v>0</v>
      </c>
      <c r="N10" s="632" t="n">
        <v>0</v>
      </c>
      <c r="O10" s="633"/>
      <c r="P10" s="631" t="n">
        <v>1636</v>
      </c>
      <c r="Q10" s="632" t="n">
        <f aca="false">SUM(P10,Q9)</f>
        <v>1636</v>
      </c>
      <c r="R10" s="669" t="n">
        <v>466</v>
      </c>
      <c r="S10" s="632" t="n">
        <f aca="false">SUM(R10,S9)</f>
        <v>466</v>
      </c>
      <c r="T10" s="646" t="n">
        <v>0</v>
      </c>
      <c r="U10" s="646" t="n">
        <f aca="false">SUM(T10,U9)</f>
        <v>0</v>
      </c>
      <c r="V10" s="633" t="n">
        <f aca="false">SUM(P10,R10,T10)</f>
        <v>2102</v>
      </c>
      <c r="W10" s="631"/>
      <c r="X10" s="632"/>
      <c r="Y10" s="679"/>
      <c r="Z10" s="631"/>
      <c r="AA10" s="632"/>
      <c r="AB10" s="679"/>
      <c r="AC10" s="631"/>
      <c r="AD10" s="632"/>
      <c r="AE10" s="679"/>
      <c r="AF10" s="631"/>
      <c r="AG10" s="632"/>
      <c r="AH10" s="679"/>
      <c r="AI10" s="631"/>
      <c r="AJ10" s="632"/>
      <c r="AK10" s="679"/>
      <c r="AL10" s="631"/>
      <c r="AM10" s="632"/>
      <c r="AN10" s="679"/>
      <c r="AO10" s="631"/>
      <c r="AP10" s="632"/>
      <c r="AQ10" s="679"/>
      <c r="AR10" s="631"/>
      <c r="AS10" s="632"/>
      <c r="AT10" s="679"/>
      <c r="AU10" s="631"/>
      <c r="AV10" s="632"/>
      <c r="AW10" s="679"/>
      <c r="AX10" s="642"/>
      <c r="AY10" s="643"/>
      <c r="AZ10" s="644"/>
      <c r="BA10" s="642"/>
      <c r="BB10" s="643"/>
      <c r="BC10" s="644"/>
      <c r="BD10" s="628" t="n">
        <v>28.706625</v>
      </c>
      <c r="BE10" s="629" t="n">
        <f aca="false">SUM(BD10,BE9)</f>
        <v>28.706625</v>
      </c>
      <c r="BF10" s="552" t="n">
        <v>8.79525</v>
      </c>
      <c r="BG10" s="629" t="n">
        <f aca="false">SUM(BF10,BG9)</f>
        <v>8.79525</v>
      </c>
      <c r="BH10" s="552" t="n">
        <v>0</v>
      </c>
      <c r="BI10" s="629" t="n">
        <f aca="false">SUM(BH10,BI9)</f>
        <v>0</v>
      </c>
      <c r="BJ10" s="573"/>
      <c r="BK10" s="573"/>
      <c r="BL10" s="573"/>
      <c r="BM10" s="631" t="n">
        <v>0</v>
      </c>
      <c r="BN10" s="632" t="n">
        <v>0</v>
      </c>
      <c r="BO10" s="646"/>
      <c r="BP10" s="633" t="n">
        <f aca="false">SUM(BM10:BN10)</f>
        <v>0</v>
      </c>
      <c r="BQ10" s="631" t="n">
        <v>0</v>
      </c>
      <c r="BR10" s="632" t="n">
        <v>0</v>
      </c>
      <c r="BS10" s="646"/>
      <c r="BT10" s="633" t="n">
        <f aca="false">SUM(BQ10:BR10)</f>
        <v>0</v>
      </c>
      <c r="BU10" s="631" t="n">
        <v>0</v>
      </c>
      <c r="BV10" s="632" t="n">
        <v>0</v>
      </c>
      <c r="BW10" s="646"/>
      <c r="BX10" s="633" t="n">
        <f aca="false">SUM(BU10:BV10)</f>
        <v>0</v>
      </c>
      <c r="BY10" s="631" t="n">
        <v>0</v>
      </c>
      <c r="BZ10" s="632" t="n">
        <v>0</v>
      </c>
      <c r="CA10" s="646"/>
      <c r="CB10" s="633" t="n">
        <f aca="false">SUM(BY10:BZ10)</f>
        <v>0</v>
      </c>
      <c r="CC10" s="642" t="n">
        <v>0.75</v>
      </c>
      <c r="CD10" s="680" t="n">
        <v>0</v>
      </c>
      <c r="CE10" s="644"/>
      <c r="CF10" s="642" t="n">
        <v>0</v>
      </c>
      <c r="CG10" s="680" t="n">
        <v>0</v>
      </c>
      <c r="CH10" s="644"/>
      <c r="CI10" s="631" t="n">
        <v>0</v>
      </c>
      <c r="CJ10" s="632" t="n">
        <v>85</v>
      </c>
      <c r="CK10" s="633" t="n">
        <v>0</v>
      </c>
      <c r="CL10" s="631" t="n">
        <v>0</v>
      </c>
      <c r="CM10" s="632" t="n">
        <v>0</v>
      </c>
      <c r="CN10" s="633" t="n">
        <v>0</v>
      </c>
      <c r="CO10" s="631"/>
      <c r="CP10" s="632"/>
      <c r="CQ10" s="633"/>
      <c r="CR10" s="631" t="n">
        <v>0</v>
      </c>
      <c r="CS10" s="632" t="n">
        <v>0</v>
      </c>
      <c r="CT10" s="646"/>
      <c r="CU10" s="633" t="n">
        <f aca="false">SUM(CR10:CS10)</f>
        <v>0</v>
      </c>
      <c r="CV10" s="631" t="n">
        <v>0</v>
      </c>
      <c r="CW10" s="632" t="n">
        <v>0</v>
      </c>
      <c r="CX10" s="646"/>
      <c r="CY10" s="633" t="n">
        <f aca="false">SUM(CV10:CW10)</f>
        <v>0</v>
      </c>
      <c r="CZ10" s="631" t="n">
        <v>0</v>
      </c>
      <c r="DA10" s="632" t="n">
        <v>0</v>
      </c>
      <c r="DB10" s="646"/>
      <c r="DC10" s="633" t="n">
        <f aca="false">SUM(CZ10:DA10)</f>
        <v>0</v>
      </c>
    </row>
    <row r="11" customFormat="false" ht="14.9" hidden="false" customHeight="false" outlineLevel="0" collapsed="false">
      <c r="A11" s="546" t="s">
        <v>1355</v>
      </c>
      <c r="B11" s="207" t="n">
        <v>5</v>
      </c>
      <c r="C11" s="631" t="n">
        <v>0</v>
      </c>
      <c r="D11" s="632"/>
      <c r="E11" s="632" t="n">
        <v>0</v>
      </c>
      <c r="F11" s="632"/>
      <c r="G11" s="632"/>
      <c r="H11" s="632"/>
      <c r="I11" s="633"/>
      <c r="J11" s="631" t="n">
        <v>0</v>
      </c>
      <c r="K11" s="632" t="n">
        <v>0</v>
      </c>
      <c r="L11" s="633"/>
      <c r="M11" s="631" t="n">
        <v>0</v>
      </c>
      <c r="N11" s="632" t="n">
        <v>0</v>
      </c>
      <c r="O11" s="633"/>
      <c r="P11" s="631" t="n">
        <v>0</v>
      </c>
      <c r="Q11" s="632" t="n">
        <f aca="false">SUM(P11,Q10)</f>
        <v>1636</v>
      </c>
      <c r="R11" s="669" t="n">
        <v>0</v>
      </c>
      <c r="S11" s="632" t="n">
        <f aca="false">SUM(R11,S10)</f>
        <v>466</v>
      </c>
      <c r="T11" s="646" t="n">
        <v>0</v>
      </c>
      <c r="U11" s="646" t="n">
        <f aca="false">SUM(T11,U10)</f>
        <v>0</v>
      </c>
      <c r="V11" s="633" t="n">
        <f aca="false">SUM(P11,R11,T11)</f>
        <v>0</v>
      </c>
      <c r="W11" s="631"/>
      <c r="X11" s="632"/>
      <c r="Y11" s="679"/>
      <c r="Z11" s="631"/>
      <c r="AA11" s="632"/>
      <c r="AB11" s="679"/>
      <c r="AC11" s="631"/>
      <c r="AD11" s="632"/>
      <c r="AE11" s="679"/>
      <c r="AF11" s="631"/>
      <c r="AG11" s="632"/>
      <c r="AH11" s="679"/>
      <c r="AI11" s="631"/>
      <c r="AJ11" s="632"/>
      <c r="AK11" s="679"/>
      <c r="AL11" s="631"/>
      <c r="AM11" s="632"/>
      <c r="AN11" s="679"/>
      <c r="AO11" s="631"/>
      <c r="AP11" s="632"/>
      <c r="AQ11" s="679"/>
      <c r="AR11" s="631"/>
      <c r="AS11" s="632"/>
      <c r="AT11" s="679"/>
      <c r="AU11" s="631"/>
      <c r="AV11" s="632"/>
      <c r="AW11" s="679"/>
      <c r="AX11" s="642"/>
      <c r="AY11" s="643"/>
      <c r="AZ11" s="644"/>
      <c r="BA11" s="642"/>
      <c r="BB11" s="643"/>
      <c r="BC11" s="644"/>
      <c r="BD11" s="628" t="n">
        <v>0</v>
      </c>
      <c r="BE11" s="629" t="n">
        <f aca="false">SUM(BD11,BE10)</f>
        <v>28.706625</v>
      </c>
      <c r="BF11" s="552" t="n">
        <v>0</v>
      </c>
      <c r="BG11" s="629" t="n">
        <f aca="false">SUM(BF11,BG10)</f>
        <v>8.79525</v>
      </c>
      <c r="BH11" s="552" t="n">
        <v>0</v>
      </c>
      <c r="BI11" s="629" t="n">
        <f aca="false">SUM(BH11,BI10)</f>
        <v>0</v>
      </c>
      <c r="BJ11" s="573"/>
      <c r="BK11" s="573"/>
      <c r="BL11" s="573"/>
      <c r="BM11" s="631" t="n">
        <v>0</v>
      </c>
      <c r="BN11" s="632" t="n">
        <v>0</v>
      </c>
      <c r="BO11" s="646"/>
      <c r="BP11" s="633" t="n">
        <f aca="false">SUM(BM11:BN11)</f>
        <v>0</v>
      </c>
      <c r="BQ11" s="631" t="n">
        <v>0</v>
      </c>
      <c r="BR11" s="632" t="n">
        <v>0</v>
      </c>
      <c r="BS11" s="646"/>
      <c r="BT11" s="633" t="n">
        <f aca="false">SUM(BQ11:BR11)</f>
        <v>0</v>
      </c>
      <c r="BU11" s="631" t="n">
        <v>0</v>
      </c>
      <c r="BV11" s="632" t="n">
        <v>0</v>
      </c>
      <c r="BW11" s="646"/>
      <c r="BX11" s="633" t="n">
        <f aca="false">SUM(BU11:BV11)</f>
        <v>0</v>
      </c>
      <c r="BY11" s="631" t="n">
        <v>0</v>
      </c>
      <c r="BZ11" s="632" t="n">
        <v>0</v>
      </c>
      <c r="CA11" s="646"/>
      <c r="CB11" s="633" t="n">
        <f aca="false">SUM(BY11:BZ11)</f>
        <v>0</v>
      </c>
      <c r="CC11" s="642" t="n">
        <v>0.875</v>
      </c>
      <c r="CD11" s="680" t="n">
        <v>0</v>
      </c>
      <c r="CE11" s="644"/>
      <c r="CF11" s="642" t="n">
        <v>0</v>
      </c>
      <c r="CG11" s="680" t="n">
        <v>0</v>
      </c>
      <c r="CH11" s="644"/>
      <c r="CI11" s="631" t="n">
        <v>0</v>
      </c>
      <c r="CJ11" s="632" t="n">
        <v>0</v>
      </c>
      <c r="CK11" s="633" t="n">
        <v>0</v>
      </c>
      <c r="CL11" s="631" t="n">
        <v>0</v>
      </c>
      <c r="CM11" s="632" t="n">
        <v>0</v>
      </c>
      <c r="CN11" s="633" t="n">
        <v>0</v>
      </c>
      <c r="CO11" s="631"/>
      <c r="CP11" s="632"/>
      <c r="CQ11" s="633"/>
      <c r="CR11" s="631" t="n">
        <v>0</v>
      </c>
      <c r="CS11" s="632" t="n">
        <v>0</v>
      </c>
      <c r="CT11" s="646"/>
      <c r="CU11" s="633" t="n">
        <f aca="false">SUM(CR11:CS11)</f>
        <v>0</v>
      </c>
      <c r="CV11" s="631" t="n">
        <v>0</v>
      </c>
      <c r="CW11" s="632" t="n">
        <v>0</v>
      </c>
      <c r="CX11" s="646"/>
      <c r="CY11" s="633" t="n">
        <f aca="false">SUM(CV11:CW11)</f>
        <v>0</v>
      </c>
      <c r="CZ11" s="631" t="n">
        <v>0</v>
      </c>
      <c r="DA11" s="632" t="n">
        <v>0</v>
      </c>
      <c r="DB11" s="646"/>
      <c r="DC11" s="633" t="n">
        <f aca="false">SUM(CZ11:DA11)</f>
        <v>0</v>
      </c>
    </row>
    <row r="12" customFormat="false" ht="14.9" hidden="false" customHeight="false" outlineLevel="0" collapsed="false">
      <c r="A12" s="546" t="s">
        <v>1356</v>
      </c>
      <c r="B12" s="207" t="n">
        <v>6</v>
      </c>
      <c r="C12" s="631" t="n">
        <v>0</v>
      </c>
      <c r="D12" s="632"/>
      <c r="E12" s="632" t="n">
        <v>0</v>
      </c>
      <c r="F12" s="632"/>
      <c r="G12" s="632"/>
      <c r="H12" s="632"/>
      <c r="I12" s="633"/>
      <c r="J12" s="631" t="n">
        <v>0</v>
      </c>
      <c r="K12" s="632" t="n">
        <v>0</v>
      </c>
      <c r="L12" s="633"/>
      <c r="M12" s="631" t="n">
        <v>0</v>
      </c>
      <c r="N12" s="632" t="n">
        <v>0</v>
      </c>
      <c r="O12" s="633"/>
      <c r="P12" s="631" t="n">
        <v>0</v>
      </c>
      <c r="Q12" s="632" t="n">
        <f aca="false">SUM(P12,Q11)</f>
        <v>1636</v>
      </c>
      <c r="R12" s="669" t="n">
        <v>0</v>
      </c>
      <c r="S12" s="632" t="n">
        <f aca="false">SUM(R12,S11)</f>
        <v>466</v>
      </c>
      <c r="T12" s="646" t="n">
        <v>0</v>
      </c>
      <c r="U12" s="646" t="n">
        <f aca="false">SUM(T12,U11)</f>
        <v>0</v>
      </c>
      <c r="V12" s="633" t="n">
        <f aca="false">SUM(P12,R12,T12)</f>
        <v>0</v>
      </c>
      <c r="W12" s="631"/>
      <c r="X12" s="632"/>
      <c r="Y12" s="679"/>
      <c r="Z12" s="631"/>
      <c r="AA12" s="632"/>
      <c r="AB12" s="679"/>
      <c r="AC12" s="631"/>
      <c r="AD12" s="632"/>
      <c r="AE12" s="679"/>
      <c r="AF12" s="631"/>
      <c r="AG12" s="632"/>
      <c r="AH12" s="679"/>
      <c r="AI12" s="631"/>
      <c r="AJ12" s="632"/>
      <c r="AK12" s="679"/>
      <c r="AL12" s="631"/>
      <c r="AM12" s="632"/>
      <c r="AN12" s="679"/>
      <c r="AO12" s="631"/>
      <c r="AP12" s="632"/>
      <c r="AQ12" s="679"/>
      <c r="AR12" s="631"/>
      <c r="AS12" s="632"/>
      <c r="AT12" s="679"/>
      <c r="AU12" s="631"/>
      <c r="AV12" s="632"/>
      <c r="AW12" s="679"/>
      <c r="AX12" s="642"/>
      <c r="AY12" s="643"/>
      <c r="AZ12" s="644"/>
      <c r="BA12" s="642"/>
      <c r="BB12" s="643"/>
      <c r="BC12" s="644"/>
      <c r="BD12" s="628" t="n">
        <v>0</v>
      </c>
      <c r="BE12" s="629" t="n">
        <f aca="false">SUM(BD12,BE11)</f>
        <v>28.706625</v>
      </c>
      <c r="BF12" s="552" t="n">
        <v>0</v>
      </c>
      <c r="BG12" s="629" t="n">
        <f aca="false">SUM(BF12,BG11)</f>
        <v>8.79525</v>
      </c>
      <c r="BH12" s="552" t="n">
        <v>0</v>
      </c>
      <c r="BI12" s="629" t="n">
        <f aca="false">SUM(BH12,BI11)</f>
        <v>0</v>
      </c>
      <c r="BJ12" s="573"/>
      <c r="BK12" s="573"/>
      <c r="BL12" s="573"/>
      <c r="BM12" s="631" t="n">
        <v>0</v>
      </c>
      <c r="BN12" s="632" t="n">
        <v>0</v>
      </c>
      <c r="BO12" s="646"/>
      <c r="BP12" s="633" t="n">
        <f aca="false">SUM(BM12:BN12)</f>
        <v>0</v>
      </c>
      <c r="BQ12" s="631" t="n">
        <v>0</v>
      </c>
      <c r="BR12" s="632" t="n">
        <v>0</v>
      </c>
      <c r="BS12" s="646"/>
      <c r="BT12" s="633" t="n">
        <f aca="false">SUM(BQ12:BR12)</f>
        <v>0</v>
      </c>
      <c r="BU12" s="631" t="n">
        <v>0</v>
      </c>
      <c r="BV12" s="632" t="n">
        <v>0</v>
      </c>
      <c r="BW12" s="646"/>
      <c r="BX12" s="633" t="n">
        <f aca="false">SUM(BU12:BV12)</f>
        <v>0</v>
      </c>
      <c r="BY12" s="631" t="n">
        <v>0</v>
      </c>
      <c r="BZ12" s="632" t="n">
        <v>0</v>
      </c>
      <c r="CA12" s="646"/>
      <c r="CB12" s="633" t="n">
        <f aca="false">SUM(BY12:BZ12)</f>
        <v>0</v>
      </c>
      <c r="CC12" s="642" t="n">
        <v>0.875</v>
      </c>
      <c r="CD12" s="680" t="n">
        <v>0</v>
      </c>
      <c r="CE12" s="644"/>
      <c r="CF12" s="642" t="n">
        <v>0</v>
      </c>
      <c r="CG12" s="680" t="n">
        <v>0</v>
      </c>
      <c r="CH12" s="644"/>
      <c r="CI12" s="631" t="n">
        <v>0</v>
      </c>
      <c r="CJ12" s="632" t="n">
        <v>0</v>
      </c>
      <c r="CK12" s="633" t="n">
        <v>0</v>
      </c>
      <c r="CL12" s="631" t="n">
        <v>0</v>
      </c>
      <c r="CM12" s="632" t="n">
        <v>0</v>
      </c>
      <c r="CN12" s="633" t="n">
        <v>0</v>
      </c>
      <c r="CO12" s="631"/>
      <c r="CP12" s="632"/>
      <c r="CQ12" s="633"/>
      <c r="CR12" s="631" t="n">
        <v>0</v>
      </c>
      <c r="CS12" s="632" t="n">
        <v>0</v>
      </c>
      <c r="CT12" s="646"/>
      <c r="CU12" s="633" t="n">
        <f aca="false">SUM(CR12:CS12)</f>
        <v>0</v>
      </c>
      <c r="CV12" s="631" t="n">
        <v>0</v>
      </c>
      <c r="CW12" s="632" t="n">
        <v>0</v>
      </c>
      <c r="CX12" s="646"/>
      <c r="CY12" s="633" t="n">
        <f aca="false">SUM(CV12:CW12)</f>
        <v>0</v>
      </c>
      <c r="CZ12" s="631" t="n">
        <v>0</v>
      </c>
      <c r="DA12" s="632" t="n">
        <v>0</v>
      </c>
      <c r="DB12" s="646"/>
      <c r="DC12" s="633" t="n">
        <f aca="false">SUM(CZ12:DA12)</f>
        <v>0</v>
      </c>
    </row>
    <row r="13" customFormat="false" ht="14.9" hidden="false" customHeight="false" outlineLevel="0" collapsed="false">
      <c r="A13" s="546" t="s">
        <v>1357</v>
      </c>
      <c r="B13" s="207" t="n">
        <v>7</v>
      </c>
      <c r="C13" s="631" t="n">
        <v>0</v>
      </c>
      <c r="D13" s="632"/>
      <c r="E13" s="632" t="n">
        <v>0</v>
      </c>
      <c r="F13" s="632"/>
      <c r="G13" s="632"/>
      <c r="H13" s="632"/>
      <c r="I13" s="633"/>
      <c r="J13" s="631" t="n">
        <v>0</v>
      </c>
      <c r="K13" s="632" t="n">
        <v>0</v>
      </c>
      <c r="L13" s="633"/>
      <c r="M13" s="631" t="n">
        <v>0</v>
      </c>
      <c r="N13" s="632" t="n">
        <v>0</v>
      </c>
      <c r="O13" s="633"/>
      <c r="P13" s="631" t="n">
        <v>110</v>
      </c>
      <c r="Q13" s="632" t="n">
        <f aca="false">SUM(P13,Q12)</f>
        <v>1746</v>
      </c>
      <c r="R13" s="669" t="n">
        <v>0</v>
      </c>
      <c r="S13" s="632" t="n">
        <f aca="false">SUM(R13,S12)</f>
        <v>466</v>
      </c>
      <c r="T13" s="646" t="n">
        <v>0</v>
      </c>
      <c r="U13" s="646" t="n">
        <f aca="false">SUM(T13,U12)</f>
        <v>0</v>
      </c>
      <c r="V13" s="633" t="n">
        <f aca="false">SUM(P13,R13,T13)</f>
        <v>110</v>
      </c>
      <c r="W13" s="631"/>
      <c r="X13" s="632"/>
      <c r="Y13" s="679"/>
      <c r="Z13" s="631"/>
      <c r="AA13" s="632"/>
      <c r="AB13" s="679"/>
      <c r="AC13" s="631"/>
      <c r="AD13" s="632"/>
      <c r="AE13" s="679"/>
      <c r="AF13" s="631"/>
      <c r="AG13" s="632"/>
      <c r="AH13" s="679"/>
      <c r="AI13" s="631"/>
      <c r="AJ13" s="632"/>
      <c r="AK13" s="679"/>
      <c r="AL13" s="631"/>
      <c r="AM13" s="632"/>
      <c r="AN13" s="679"/>
      <c r="AO13" s="631"/>
      <c r="AP13" s="632"/>
      <c r="AQ13" s="679"/>
      <c r="AR13" s="631"/>
      <c r="AS13" s="632"/>
      <c r="AT13" s="679"/>
      <c r="AU13" s="631"/>
      <c r="AV13" s="632"/>
      <c r="AW13" s="679"/>
      <c r="AX13" s="642"/>
      <c r="AY13" s="643"/>
      <c r="AZ13" s="644"/>
      <c r="BA13" s="642"/>
      <c r="BB13" s="643"/>
      <c r="BC13" s="644"/>
      <c r="BD13" s="628" t="n">
        <v>1.954375</v>
      </c>
      <c r="BE13" s="629" t="n">
        <f aca="false">SUM(BD13,BE12)</f>
        <v>30.661</v>
      </c>
      <c r="BF13" s="552" t="n">
        <v>0</v>
      </c>
      <c r="BG13" s="629" t="n">
        <f aca="false">SUM(BF13,BG12)</f>
        <v>8.79525</v>
      </c>
      <c r="BH13" s="552" t="n">
        <v>0</v>
      </c>
      <c r="BI13" s="629" t="n">
        <f aca="false">SUM(BH13,BI12)</f>
        <v>0</v>
      </c>
      <c r="BJ13" s="573"/>
      <c r="BK13" s="573"/>
      <c r="BL13" s="573"/>
      <c r="BM13" s="631" t="n">
        <v>0</v>
      </c>
      <c r="BN13" s="632" t="n">
        <v>0</v>
      </c>
      <c r="BO13" s="646"/>
      <c r="BP13" s="633" t="n">
        <f aca="false">SUM(BM13:BN13)</f>
        <v>0</v>
      </c>
      <c r="BQ13" s="631" t="n">
        <v>0</v>
      </c>
      <c r="BR13" s="632" t="n">
        <v>0</v>
      </c>
      <c r="BS13" s="646"/>
      <c r="BT13" s="633" t="n">
        <f aca="false">SUM(BQ13:BR13)</f>
        <v>0</v>
      </c>
      <c r="BU13" s="631" t="n">
        <v>0</v>
      </c>
      <c r="BV13" s="632" t="n">
        <v>0</v>
      </c>
      <c r="BW13" s="646"/>
      <c r="BX13" s="633" t="n">
        <f aca="false">SUM(BU13:BV13)</f>
        <v>0</v>
      </c>
      <c r="BY13" s="631" t="n">
        <v>0</v>
      </c>
      <c r="BZ13" s="632" t="n">
        <v>0</v>
      </c>
      <c r="CA13" s="646"/>
      <c r="CB13" s="633" t="n">
        <f aca="false">SUM(BY13:BZ13)</f>
        <v>0</v>
      </c>
      <c r="CC13" s="642" t="n">
        <v>0.875</v>
      </c>
      <c r="CD13" s="680" t="n">
        <v>0</v>
      </c>
      <c r="CE13" s="644"/>
      <c r="CF13" s="642" t="n">
        <v>0</v>
      </c>
      <c r="CG13" s="680" t="n">
        <v>0</v>
      </c>
      <c r="CH13" s="644"/>
      <c r="CI13" s="631" t="n">
        <v>0</v>
      </c>
      <c r="CJ13" s="632" t="n">
        <v>0</v>
      </c>
      <c r="CK13" s="633" t="n">
        <v>0</v>
      </c>
      <c r="CL13" s="631" t="n">
        <v>0</v>
      </c>
      <c r="CM13" s="632" t="n">
        <v>0</v>
      </c>
      <c r="CN13" s="633" t="n">
        <v>0</v>
      </c>
      <c r="CO13" s="631"/>
      <c r="CP13" s="632"/>
      <c r="CQ13" s="633"/>
      <c r="CR13" s="631" t="n">
        <v>0</v>
      </c>
      <c r="CS13" s="632" t="n">
        <v>0</v>
      </c>
      <c r="CT13" s="646"/>
      <c r="CU13" s="633" t="n">
        <f aca="false">SUM(CR13:CS13)</f>
        <v>0</v>
      </c>
      <c r="CV13" s="631" t="n">
        <v>0</v>
      </c>
      <c r="CW13" s="632" t="n">
        <v>0</v>
      </c>
      <c r="CX13" s="646"/>
      <c r="CY13" s="633" t="n">
        <f aca="false">SUM(CV13:CW13)</f>
        <v>0</v>
      </c>
      <c r="CZ13" s="631" t="n">
        <v>0</v>
      </c>
      <c r="DA13" s="632" t="n">
        <v>0</v>
      </c>
      <c r="DB13" s="646"/>
      <c r="DC13" s="633" t="n">
        <f aca="false">SUM(CZ13:DA13)</f>
        <v>0</v>
      </c>
    </row>
    <row r="14" customFormat="false" ht="14.9" hidden="false" customHeight="false" outlineLevel="0" collapsed="false">
      <c r="A14" s="546" t="s">
        <v>1358</v>
      </c>
      <c r="B14" s="207" t="n">
        <v>8</v>
      </c>
      <c r="C14" s="631" t="n">
        <v>0</v>
      </c>
      <c r="D14" s="632"/>
      <c r="E14" s="632" t="n">
        <v>0</v>
      </c>
      <c r="F14" s="632"/>
      <c r="G14" s="632"/>
      <c r="H14" s="632"/>
      <c r="I14" s="633"/>
      <c r="J14" s="631" t="n">
        <v>0</v>
      </c>
      <c r="K14" s="632" t="n">
        <v>0</v>
      </c>
      <c r="L14" s="633"/>
      <c r="M14" s="631" t="n">
        <v>0</v>
      </c>
      <c r="N14" s="632" t="n">
        <v>0</v>
      </c>
      <c r="O14" s="633"/>
      <c r="P14" s="631" t="n">
        <v>0</v>
      </c>
      <c r="Q14" s="632" t="n">
        <f aca="false">SUM(P14,Q13)</f>
        <v>1746</v>
      </c>
      <c r="R14" s="669" t="n">
        <v>0</v>
      </c>
      <c r="S14" s="632" t="n">
        <f aca="false">SUM(R14,S13)</f>
        <v>466</v>
      </c>
      <c r="T14" s="646" t="n">
        <v>0</v>
      </c>
      <c r="U14" s="646" t="n">
        <f aca="false">SUM(T14,U13)</f>
        <v>0</v>
      </c>
      <c r="V14" s="633" t="n">
        <f aca="false">SUM(P14,R14,T14)</f>
        <v>0</v>
      </c>
      <c r="W14" s="631"/>
      <c r="X14" s="632"/>
      <c r="Y14" s="679"/>
      <c r="Z14" s="631"/>
      <c r="AA14" s="632"/>
      <c r="AB14" s="679"/>
      <c r="AC14" s="631"/>
      <c r="AD14" s="632"/>
      <c r="AE14" s="679"/>
      <c r="AF14" s="631"/>
      <c r="AG14" s="632"/>
      <c r="AH14" s="679"/>
      <c r="AI14" s="631"/>
      <c r="AJ14" s="632"/>
      <c r="AK14" s="679"/>
      <c r="AL14" s="631"/>
      <c r="AM14" s="632"/>
      <c r="AN14" s="679"/>
      <c r="AO14" s="631"/>
      <c r="AP14" s="632"/>
      <c r="AQ14" s="679"/>
      <c r="AR14" s="631"/>
      <c r="AS14" s="632"/>
      <c r="AT14" s="679"/>
      <c r="AU14" s="631"/>
      <c r="AV14" s="632"/>
      <c r="AW14" s="679"/>
      <c r="AX14" s="642"/>
      <c r="AY14" s="643"/>
      <c r="AZ14" s="644"/>
      <c r="BA14" s="642"/>
      <c r="BB14" s="643"/>
      <c r="BC14" s="644"/>
      <c r="BD14" s="628" t="n">
        <v>0</v>
      </c>
      <c r="BE14" s="629" t="n">
        <f aca="false">SUM(BD14,BE13)</f>
        <v>30.661</v>
      </c>
      <c r="BF14" s="552" t="n">
        <v>0</v>
      </c>
      <c r="BG14" s="629" t="n">
        <f aca="false">SUM(BF14,BG13)</f>
        <v>8.79525</v>
      </c>
      <c r="BH14" s="552" t="n">
        <v>0</v>
      </c>
      <c r="BI14" s="629" t="n">
        <f aca="false">SUM(BH14,BI13)</f>
        <v>0</v>
      </c>
      <c r="BJ14" s="573"/>
      <c r="BK14" s="573"/>
      <c r="BL14" s="573"/>
      <c r="BM14" s="631" t="n">
        <v>0</v>
      </c>
      <c r="BN14" s="632" t="n">
        <v>0</v>
      </c>
      <c r="BO14" s="646"/>
      <c r="BP14" s="633" t="n">
        <f aca="false">SUM(BM14:BN14)</f>
        <v>0</v>
      </c>
      <c r="BQ14" s="631" t="n">
        <v>0</v>
      </c>
      <c r="BR14" s="632" t="n">
        <v>0</v>
      </c>
      <c r="BS14" s="646"/>
      <c r="BT14" s="633" t="n">
        <f aca="false">SUM(BQ14:BR14)</f>
        <v>0</v>
      </c>
      <c r="BU14" s="631" t="n">
        <v>0</v>
      </c>
      <c r="BV14" s="632" t="n">
        <v>0</v>
      </c>
      <c r="BW14" s="646"/>
      <c r="BX14" s="633" t="n">
        <f aca="false">SUM(BU14:BV14)</f>
        <v>0</v>
      </c>
      <c r="BY14" s="631" t="n">
        <v>0</v>
      </c>
      <c r="BZ14" s="632" t="n">
        <v>0</v>
      </c>
      <c r="CA14" s="646"/>
      <c r="CB14" s="633" t="n">
        <f aca="false">SUM(BY14:BZ14)</f>
        <v>0</v>
      </c>
      <c r="CC14" s="642" t="n">
        <v>0.875</v>
      </c>
      <c r="CD14" s="680" t="n">
        <v>0</v>
      </c>
      <c r="CE14" s="644"/>
      <c r="CF14" s="642" t="n">
        <v>0</v>
      </c>
      <c r="CG14" s="680" t="n">
        <v>0</v>
      </c>
      <c r="CH14" s="644"/>
      <c r="CI14" s="631" t="n">
        <v>0</v>
      </c>
      <c r="CJ14" s="632" t="n">
        <v>0</v>
      </c>
      <c r="CK14" s="633" t="n">
        <v>0</v>
      </c>
      <c r="CL14" s="631" t="n">
        <v>0</v>
      </c>
      <c r="CM14" s="632" t="n">
        <v>0</v>
      </c>
      <c r="CN14" s="633" t="n">
        <v>0</v>
      </c>
      <c r="CO14" s="631"/>
      <c r="CP14" s="632"/>
      <c r="CQ14" s="633"/>
      <c r="CR14" s="631" t="n">
        <v>0</v>
      </c>
      <c r="CS14" s="632" t="n">
        <v>0</v>
      </c>
      <c r="CT14" s="646"/>
      <c r="CU14" s="633" t="n">
        <f aca="false">SUM(CR14:CS14)</f>
        <v>0</v>
      </c>
      <c r="CV14" s="631" t="n">
        <v>0</v>
      </c>
      <c r="CW14" s="632" t="n">
        <v>0</v>
      </c>
      <c r="CX14" s="646"/>
      <c r="CY14" s="633" t="n">
        <f aca="false">SUM(CV14:CW14)</f>
        <v>0</v>
      </c>
      <c r="CZ14" s="631" t="n">
        <v>0</v>
      </c>
      <c r="DA14" s="632" t="n">
        <v>0</v>
      </c>
      <c r="DB14" s="646"/>
      <c r="DC14" s="633" t="n">
        <f aca="false">SUM(CZ14:DA14)</f>
        <v>0</v>
      </c>
    </row>
    <row r="15" customFormat="false" ht="14.9" hidden="false" customHeight="false" outlineLevel="0" collapsed="false">
      <c r="A15" s="546" t="s">
        <v>1359</v>
      </c>
      <c r="B15" s="207" t="n">
        <v>9</v>
      </c>
      <c r="C15" s="631" t="n">
        <v>0</v>
      </c>
      <c r="D15" s="632"/>
      <c r="E15" s="632" t="n">
        <v>0</v>
      </c>
      <c r="F15" s="632"/>
      <c r="G15" s="632"/>
      <c r="H15" s="632"/>
      <c r="I15" s="633"/>
      <c r="J15" s="631" t="n">
        <v>0</v>
      </c>
      <c r="K15" s="632" t="n">
        <v>0</v>
      </c>
      <c r="L15" s="633"/>
      <c r="M15" s="631" t="n">
        <v>0</v>
      </c>
      <c r="N15" s="632" t="n">
        <v>0</v>
      </c>
      <c r="O15" s="633"/>
      <c r="P15" s="631" t="n">
        <v>0</v>
      </c>
      <c r="Q15" s="632" t="n">
        <f aca="false">SUM(P15,Q14)</f>
        <v>1746</v>
      </c>
      <c r="R15" s="669" t="n">
        <v>0</v>
      </c>
      <c r="S15" s="632" t="n">
        <f aca="false">SUM(R15,S14)</f>
        <v>466</v>
      </c>
      <c r="T15" s="646" t="n">
        <v>0</v>
      </c>
      <c r="U15" s="646" t="n">
        <f aca="false">SUM(T15,U14)</f>
        <v>0</v>
      </c>
      <c r="V15" s="633" t="n">
        <f aca="false">SUM(P15,R15,T15)</f>
        <v>0</v>
      </c>
      <c r="W15" s="631"/>
      <c r="X15" s="632"/>
      <c r="Y15" s="679"/>
      <c r="Z15" s="631"/>
      <c r="AA15" s="632"/>
      <c r="AB15" s="679"/>
      <c r="AC15" s="631"/>
      <c r="AD15" s="632"/>
      <c r="AE15" s="679"/>
      <c r="AF15" s="631"/>
      <c r="AG15" s="632"/>
      <c r="AH15" s="679"/>
      <c r="AI15" s="631"/>
      <c r="AJ15" s="632"/>
      <c r="AK15" s="679"/>
      <c r="AL15" s="631"/>
      <c r="AM15" s="632"/>
      <c r="AN15" s="679"/>
      <c r="AO15" s="631"/>
      <c r="AP15" s="632"/>
      <c r="AQ15" s="679"/>
      <c r="AR15" s="631"/>
      <c r="AS15" s="632"/>
      <c r="AT15" s="679"/>
      <c r="AU15" s="631"/>
      <c r="AV15" s="632"/>
      <c r="AW15" s="679"/>
      <c r="AX15" s="642"/>
      <c r="AY15" s="643"/>
      <c r="AZ15" s="644"/>
      <c r="BA15" s="642"/>
      <c r="BB15" s="643"/>
      <c r="BC15" s="644"/>
      <c r="BD15" s="628" t="n">
        <v>0</v>
      </c>
      <c r="BE15" s="629" t="n">
        <f aca="false">SUM(BD15,BE14)</f>
        <v>30.661</v>
      </c>
      <c r="BF15" s="552" t="n">
        <v>0</v>
      </c>
      <c r="BG15" s="629" t="n">
        <f aca="false">SUM(BF15,BG14)</f>
        <v>8.79525</v>
      </c>
      <c r="BH15" s="552" t="n">
        <v>0</v>
      </c>
      <c r="BI15" s="629" t="n">
        <f aca="false">SUM(BH15,BI14)</f>
        <v>0</v>
      </c>
      <c r="BJ15" s="573"/>
      <c r="BK15" s="573"/>
      <c r="BL15" s="573"/>
      <c r="BM15" s="631" t="n">
        <v>0</v>
      </c>
      <c r="BN15" s="632" t="n">
        <v>0</v>
      </c>
      <c r="BO15" s="646"/>
      <c r="BP15" s="633" t="n">
        <f aca="false">SUM(BM15:BN15)</f>
        <v>0</v>
      </c>
      <c r="BQ15" s="631" t="n">
        <v>0</v>
      </c>
      <c r="BR15" s="632" t="n">
        <v>0</v>
      </c>
      <c r="BS15" s="646"/>
      <c r="BT15" s="633" t="n">
        <f aca="false">SUM(BQ15:BR15)</f>
        <v>0</v>
      </c>
      <c r="BU15" s="631" t="n">
        <v>0</v>
      </c>
      <c r="BV15" s="632" t="n">
        <v>0</v>
      </c>
      <c r="BW15" s="646"/>
      <c r="BX15" s="633" t="n">
        <f aca="false">SUM(BU15:BV15)</f>
        <v>0</v>
      </c>
      <c r="BY15" s="631" t="n">
        <v>0</v>
      </c>
      <c r="BZ15" s="632" t="n">
        <v>0</v>
      </c>
      <c r="CA15" s="646"/>
      <c r="CB15" s="633" t="n">
        <f aca="false">SUM(BY15:BZ15)</f>
        <v>0</v>
      </c>
      <c r="CC15" s="642" t="n">
        <v>0.875</v>
      </c>
      <c r="CD15" s="680" t="n">
        <v>0</v>
      </c>
      <c r="CE15" s="644"/>
      <c r="CF15" s="642" t="n">
        <v>0</v>
      </c>
      <c r="CG15" s="680" t="n">
        <v>0</v>
      </c>
      <c r="CH15" s="644"/>
      <c r="CI15" s="631" t="n">
        <v>0</v>
      </c>
      <c r="CJ15" s="632" t="n">
        <v>0</v>
      </c>
      <c r="CK15" s="633" t="n">
        <v>0</v>
      </c>
      <c r="CL15" s="631" t="n">
        <v>0</v>
      </c>
      <c r="CM15" s="632" t="n">
        <v>0</v>
      </c>
      <c r="CN15" s="633" t="n">
        <v>0</v>
      </c>
      <c r="CO15" s="631"/>
      <c r="CP15" s="632"/>
      <c r="CQ15" s="633"/>
      <c r="CR15" s="631" t="n">
        <v>0</v>
      </c>
      <c r="CS15" s="632" t="n">
        <v>0</v>
      </c>
      <c r="CT15" s="646"/>
      <c r="CU15" s="633" t="n">
        <f aca="false">SUM(CR15:CS15)</f>
        <v>0</v>
      </c>
      <c r="CV15" s="631" t="n">
        <v>0</v>
      </c>
      <c r="CW15" s="632" t="n">
        <v>0</v>
      </c>
      <c r="CX15" s="646"/>
      <c r="CY15" s="633" t="n">
        <f aca="false">SUM(CV15:CW15)</f>
        <v>0</v>
      </c>
      <c r="CZ15" s="631" t="n">
        <v>0</v>
      </c>
      <c r="DA15" s="632" t="n">
        <v>0</v>
      </c>
      <c r="DB15" s="646"/>
      <c r="DC15" s="633" t="n">
        <f aca="false">SUM(CZ15:DA15)</f>
        <v>0</v>
      </c>
    </row>
    <row r="16" customFormat="false" ht="14.9" hidden="false" customHeight="false" outlineLevel="0" collapsed="false">
      <c r="A16" s="546" t="s">
        <v>1360</v>
      </c>
      <c r="B16" s="207" t="n">
        <v>10</v>
      </c>
      <c r="C16" s="631" t="n">
        <v>0</v>
      </c>
      <c r="D16" s="632"/>
      <c r="E16" s="632" t="n">
        <v>0</v>
      </c>
      <c r="F16" s="632"/>
      <c r="G16" s="632"/>
      <c r="H16" s="632"/>
      <c r="I16" s="633"/>
      <c r="J16" s="631" t="n">
        <v>0</v>
      </c>
      <c r="K16" s="632" t="n">
        <v>0</v>
      </c>
      <c r="L16" s="633"/>
      <c r="M16" s="631" t="n">
        <v>0</v>
      </c>
      <c r="N16" s="632" t="n">
        <v>0</v>
      </c>
      <c r="O16" s="633"/>
      <c r="P16" s="631" t="n">
        <v>0</v>
      </c>
      <c r="Q16" s="632" t="n">
        <f aca="false">SUM(P16,Q15)</f>
        <v>1746</v>
      </c>
      <c r="R16" s="669" t="n">
        <v>0</v>
      </c>
      <c r="S16" s="632" t="n">
        <f aca="false">SUM(R16,S15)</f>
        <v>466</v>
      </c>
      <c r="T16" s="646" t="n">
        <v>0</v>
      </c>
      <c r="U16" s="646" t="n">
        <f aca="false">SUM(T16,U15)</f>
        <v>0</v>
      </c>
      <c r="V16" s="633" t="n">
        <f aca="false">SUM(P16,R16,T16)</f>
        <v>0</v>
      </c>
      <c r="W16" s="631"/>
      <c r="X16" s="632"/>
      <c r="Y16" s="679"/>
      <c r="Z16" s="631"/>
      <c r="AA16" s="632"/>
      <c r="AB16" s="679"/>
      <c r="AC16" s="631"/>
      <c r="AD16" s="632"/>
      <c r="AE16" s="679"/>
      <c r="AF16" s="631"/>
      <c r="AG16" s="632"/>
      <c r="AH16" s="679"/>
      <c r="AI16" s="631"/>
      <c r="AJ16" s="632"/>
      <c r="AK16" s="679"/>
      <c r="AL16" s="631"/>
      <c r="AM16" s="632"/>
      <c r="AN16" s="679"/>
      <c r="AO16" s="631"/>
      <c r="AP16" s="632"/>
      <c r="AQ16" s="679"/>
      <c r="AR16" s="631"/>
      <c r="AS16" s="632"/>
      <c r="AT16" s="679"/>
      <c r="AU16" s="631"/>
      <c r="AV16" s="632"/>
      <c r="AW16" s="679"/>
      <c r="AX16" s="642"/>
      <c r="AY16" s="643"/>
      <c r="AZ16" s="644"/>
      <c r="BA16" s="642"/>
      <c r="BB16" s="643"/>
      <c r="BC16" s="644"/>
      <c r="BD16" s="628" t="n">
        <v>0</v>
      </c>
      <c r="BE16" s="629" t="n">
        <f aca="false">SUM(BD16,BE15)</f>
        <v>30.661</v>
      </c>
      <c r="BF16" s="552" t="n">
        <v>0</v>
      </c>
      <c r="BG16" s="629" t="n">
        <f aca="false">SUM(BF16,BG15)</f>
        <v>8.79525</v>
      </c>
      <c r="BH16" s="552" t="n">
        <v>0</v>
      </c>
      <c r="BI16" s="629" t="n">
        <f aca="false">SUM(BH16,BI15)</f>
        <v>0</v>
      </c>
      <c r="BJ16" s="573"/>
      <c r="BK16" s="573"/>
      <c r="BL16" s="573"/>
      <c r="BM16" s="631" t="n">
        <v>0</v>
      </c>
      <c r="BN16" s="632" t="n">
        <v>0</v>
      </c>
      <c r="BO16" s="646"/>
      <c r="BP16" s="633" t="n">
        <f aca="false">SUM(BM16:BN16)</f>
        <v>0</v>
      </c>
      <c r="BQ16" s="631" t="n">
        <v>0</v>
      </c>
      <c r="BR16" s="632" t="n">
        <v>0</v>
      </c>
      <c r="BS16" s="646"/>
      <c r="BT16" s="633" t="n">
        <f aca="false">SUM(BQ16:BR16)</f>
        <v>0</v>
      </c>
      <c r="BU16" s="631" t="n">
        <v>0</v>
      </c>
      <c r="BV16" s="632" t="n">
        <v>0</v>
      </c>
      <c r="BW16" s="646"/>
      <c r="BX16" s="633" t="n">
        <f aca="false">SUM(BU16:BV16)</f>
        <v>0</v>
      </c>
      <c r="BY16" s="631" t="n">
        <v>35266</v>
      </c>
      <c r="BZ16" s="632" t="n">
        <v>0</v>
      </c>
      <c r="CA16" s="646"/>
      <c r="CB16" s="633" t="n">
        <f aca="false">SUM(BY16:BZ16)</f>
        <v>35266</v>
      </c>
      <c r="CC16" s="642" t="n">
        <v>0.875</v>
      </c>
      <c r="CD16" s="680" t="n">
        <v>0</v>
      </c>
      <c r="CE16" s="644"/>
      <c r="CF16" s="642" t="n">
        <v>0</v>
      </c>
      <c r="CG16" s="680" t="n">
        <v>0</v>
      </c>
      <c r="CH16" s="644"/>
      <c r="CI16" s="631" t="n">
        <v>0</v>
      </c>
      <c r="CJ16" s="632" t="n">
        <v>0</v>
      </c>
      <c r="CK16" s="633" t="n">
        <v>0</v>
      </c>
      <c r="CL16" s="631" t="n">
        <v>0</v>
      </c>
      <c r="CM16" s="632" t="n">
        <v>0</v>
      </c>
      <c r="CN16" s="633" t="n">
        <v>0</v>
      </c>
      <c r="CO16" s="631"/>
      <c r="CP16" s="632"/>
      <c r="CQ16" s="633"/>
      <c r="CR16" s="631" t="n">
        <v>0</v>
      </c>
      <c r="CS16" s="632" t="n">
        <v>0</v>
      </c>
      <c r="CT16" s="646"/>
      <c r="CU16" s="633" t="n">
        <f aca="false">SUM(CR16:CS16)</f>
        <v>0</v>
      </c>
      <c r="CV16" s="631" t="n">
        <v>0</v>
      </c>
      <c r="CW16" s="632" t="n">
        <v>0</v>
      </c>
      <c r="CX16" s="646"/>
      <c r="CY16" s="633" t="n">
        <f aca="false">SUM(CV16:CW16)</f>
        <v>0</v>
      </c>
      <c r="CZ16" s="631" t="n">
        <v>0</v>
      </c>
      <c r="DA16" s="632" t="n">
        <v>0</v>
      </c>
      <c r="DB16" s="646"/>
      <c r="DC16" s="633" t="n">
        <f aca="false">SUM(CZ16:DA16)</f>
        <v>0</v>
      </c>
    </row>
    <row r="17" customFormat="false" ht="14.9" hidden="false" customHeight="false" outlineLevel="0" collapsed="false">
      <c r="A17" s="546" t="s">
        <v>1361</v>
      </c>
      <c r="B17" s="207" t="n">
        <v>11</v>
      </c>
      <c r="C17" s="631" t="n">
        <v>54.03</v>
      </c>
      <c r="D17" s="632"/>
      <c r="E17" s="632" t="n">
        <v>0</v>
      </c>
      <c r="F17" s="632"/>
      <c r="G17" s="632"/>
      <c r="H17" s="632"/>
      <c r="I17" s="633"/>
      <c r="J17" s="631" t="n">
        <v>1</v>
      </c>
      <c r="K17" s="632" t="n">
        <v>0</v>
      </c>
      <c r="L17" s="633"/>
      <c r="M17" s="631" t="n">
        <v>3</v>
      </c>
      <c r="N17" s="632" t="n">
        <v>0</v>
      </c>
      <c r="O17" s="633"/>
      <c r="P17" s="631" t="n">
        <v>0</v>
      </c>
      <c r="Q17" s="632" t="n">
        <f aca="false">SUM(P17,Q16)</f>
        <v>1746</v>
      </c>
      <c r="R17" s="669" t="n">
        <v>0</v>
      </c>
      <c r="S17" s="632" t="n">
        <f aca="false">SUM(R17,S16)</f>
        <v>466</v>
      </c>
      <c r="T17" s="646" t="n">
        <v>0</v>
      </c>
      <c r="U17" s="646" t="n">
        <f aca="false">SUM(T17,U16)</f>
        <v>0</v>
      </c>
      <c r="V17" s="633" t="n">
        <f aca="false">SUM(P17,R17,T17)</f>
        <v>0</v>
      </c>
      <c r="W17" s="631"/>
      <c r="X17" s="632"/>
      <c r="Y17" s="679"/>
      <c r="Z17" s="631"/>
      <c r="AA17" s="632"/>
      <c r="AB17" s="679"/>
      <c r="AC17" s="631"/>
      <c r="AD17" s="632"/>
      <c r="AE17" s="679"/>
      <c r="AF17" s="631"/>
      <c r="AG17" s="632"/>
      <c r="AH17" s="679"/>
      <c r="AI17" s="631"/>
      <c r="AJ17" s="632"/>
      <c r="AK17" s="679"/>
      <c r="AL17" s="631"/>
      <c r="AM17" s="632"/>
      <c r="AN17" s="679"/>
      <c r="AO17" s="631"/>
      <c r="AP17" s="632"/>
      <c r="AQ17" s="679"/>
      <c r="AR17" s="631"/>
      <c r="AS17" s="632"/>
      <c r="AT17" s="679"/>
      <c r="AU17" s="631"/>
      <c r="AV17" s="632"/>
      <c r="AW17" s="679"/>
      <c r="AX17" s="642"/>
      <c r="AY17" s="643"/>
      <c r="AZ17" s="644"/>
      <c r="BA17" s="642"/>
      <c r="BB17" s="643"/>
      <c r="BC17" s="644"/>
      <c r="BD17" s="628" t="n">
        <v>0</v>
      </c>
      <c r="BE17" s="629" t="n">
        <f aca="false">SUM(BD17,BE16)</f>
        <v>30.661</v>
      </c>
      <c r="BF17" s="552" t="n">
        <v>0</v>
      </c>
      <c r="BG17" s="629" t="n">
        <f aca="false">SUM(BF17,BG16)</f>
        <v>8.79525</v>
      </c>
      <c r="BH17" s="552" t="n">
        <v>0</v>
      </c>
      <c r="BI17" s="629" t="n">
        <f aca="false">SUM(BH17,BI16)</f>
        <v>0</v>
      </c>
      <c r="BJ17" s="573"/>
      <c r="BK17" s="573"/>
      <c r="BL17" s="573"/>
      <c r="BM17" s="631" t="n">
        <v>0</v>
      </c>
      <c r="BN17" s="632" t="n">
        <v>0</v>
      </c>
      <c r="BO17" s="646"/>
      <c r="BP17" s="633" t="n">
        <f aca="false">SUM(BM17:BN17)</f>
        <v>0</v>
      </c>
      <c r="BQ17" s="631" t="n">
        <v>0</v>
      </c>
      <c r="BR17" s="632" t="n">
        <v>0</v>
      </c>
      <c r="BS17" s="646"/>
      <c r="BT17" s="633" t="n">
        <f aca="false">SUM(BQ17:BR17)</f>
        <v>0</v>
      </c>
      <c r="BU17" s="631" t="n">
        <v>513</v>
      </c>
      <c r="BV17" s="632" t="n">
        <v>0</v>
      </c>
      <c r="BW17" s="646"/>
      <c r="BX17" s="633" t="n">
        <f aca="false">SUM(BU17:BV17)</f>
        <v>513</v>
      </c>
      <c r="BY17" s="631" t="n">
        <v>0</v>
      </c>
      <c r="BZ17" s="632" t="n">
        <v>0</v>
      </c>
      <c r="CA17" s="646"/>
      <c r="CB17" s="633" t="n">
        <f aca="false">SUM(BY17:BZ17)</f>
        <v>0</v>
      </c>
      <c r="CC17" s="642" t="n">
        <v>0.555555555555556</v>
      </c>
      <c r="CD17" s="680" t="n">
        <v>0</v>
      </c>
      <c r="CE17" s="644"/>
      <c r="CF17" s="642" t="n">
        <v>0</v>
      </c>
      <c r="CG17" s="680" t="n">
        <v>0</v>
      </c>
      <c r="CH17" s="644"/>
      <c r="CI17" s="631" t="n">
        <v>0</v>
      </c>
      <c r="CJ17" s="632" t="n">
        <v>110</v>
      </c>
      <c r="CK17" s="633" t="n">
        <v>110</v>
      </c>
      <c r="CL17" s="631" t="n">
        <v>0</v>
      </c>
      <c r="CM17" s="632" t="n">
        <v>0</v>
      </c>
      <c r="CN17" s="633" t="n">
        <v>0</v>
      </c>
      <c r="CO17" s="631"/>
      <c r="CP17" s="632"/>
      <c r="CQ17" s="633"/>
      <c r="CR17" s="631" t="n">
        <v>8</v>
      </c>
      <c r="CS17" s="632" t="n">
        <v>0</v>
      </c>
      <c r="CT17" s="646"/>
      <c r="CU17" s="633" t="n">
        <f aca="false">SUM(CR17:CS17)</f>
        <v>8</v>
      </c>
      <c r="CV17" s="631" t="n">
        <v>0</v>
      </c>
      <c r="CW17" s="632" t="n">
        <v>0</v>
      </c>
      <c r="CX17" s="646"/>
      <c r="CY17" s="633" t="n">
        <f aca="false">SUM(CV17:CW17)</f>
        <v>0</v>
      </c>
      <c r="CZ17" s="631" t="n">
        <v>14</v>
      </c>
      <c r="DA17" s="632" t="n">
        <v>0</v>
      </c>
      <c r="DB17" s="646"/>
      <c r="DC17" s="633" t="n">
        <f aca="false">SUM(CZ17:DA17)</f>
        <v>14</v>
      </c>
    </row>
    <row r="18" customFormat="false" ht="14.9" hidden="false" customHeight="false" outlineLevel="0" collapsed="false">
      <c r="A18" s="546" t="s">
        <v>1362</v>
      </c>
      <c r="B18" s="207" t="n">
        <v>12</v>
      </c>
      <c r="C18" s="631" t="n">
        <v>118.788</v>
      </c>
      <c r="D18" s="632"/>
      <c r="E18" s="632" t="n">
        <v>0</v>
      </c>
      <c r="F18" s="632"/>
      <c r="G18" s="632"/>
      <c r="H18" s="632"/>
      <c r="I18" s="633"/>
      <c r="J18" s="631" t="n">
        <v>4</v>
      </c>
      <c r="K18" s="632" t="n">
        <v>0</v>
      </c>
      <c r="L18" s="633"/>
      <c r="M18" s="631" t="n">
        <v>4</v>
      </c>
      <c r="N18" s="632" t="n">
        <v>0</v>
      </c>
      <c r="O18" s="633"/>
      <c r="P18" s="631" t="n">
        <v>1737</v>
      </c>
      <c r="Q18" s="632" t="n">
        <f aca="false">SUM(P18,Q17)</f>
        <v>3483</v>
      </c>
      <c r="R18" s="669" t="n">
        <v>0</v>
      </c>
      <c r="S18" s="632" t="n">
        <f aca="false">SUM(R18,S17)</f>
        <v>466</v>
      </c>
      <c r="T18" s="646" t="n">
        <v>0</v>
      </c>
      <c r="U18" s="646" t="n">
        <f aca="false">SUM(T18,U17)</f>
        <v>0</v>
      </c>
      <c r="V18" s="633" t="n">
        <f aca="false">SUM(P18,R18,T18)</f>
        <v>1737</v>
      </c>
      <c r="W18" s="631"/>
      <c r="X18" s="632"/>
      <c r="Y18" s="679"/>
      <c r="Z18" s="631"/>
      <c r="AA18" s="632"/>
      <c r="AB18" s="679"/>
      <c r="AC18" s="631"/>
      <c r="AD18" s="632"/>
      <c r="AE18" s="679"/>
      <c r="AF18" s="631"/>
      <c r="AG18" s="632"/>
      <c r="AH18" s="679"/>
      <c r="AI18" s="631"/>
      <c r="AJ18" s="632"/>
      <c r="AK18" s="679"/>
      <c r="AL18" s="631"/>
      <c r="AM18" s="632"/>
      <c r="AN18" s="679"/>
      <c r="AO18" s="631"/>
      <c r="AP18" s="632"/>
      <c r="AQ18" s="679"/>
      <c r="AR18" s="631"/>
      <c r="AS18" s="632"/>
      <c r="AT18" s="679"/>
      <c r="AU18" s="631"/>
      <c r="AV18" s="632"/>
      <c r="AW18" s="679"/>
      <c r="AX18" s="642"/>
      <c r="AY18" s="643"/>
      <c r="AZ18" s="644"/>
      <c r="BA18" s="642"/>
      <c r="BB18" s="643"/>
      <c r="BC18" s="644"/>
      <c r="BD18" s="628" t="n">
        <v>34.467625</v>
      </c>
      <c r="BE18" s="629" t="n">
        <f aca="false">SUM(BD18,BE17)</f>
        <v>65.128625</v>
      </c>
      <c r="BF18" s="552" t="n">
        <v>0</v>
      </c>
      <c r="BG18" s="629" t="n">
        <f aca="false">SUM(BF18,BG17)</f>
        <v>8.79525</v>
      </c>
      <c r="BH18" s="552" t="n">
        <v>0</v>
      </c>
      <c r="BI18" s="629" t="n">
        <f aca="false">SUM(BH18,BI17)</f>
        <v>0</v>
      </c>
      <c r="BJ18" s="573"/>
      <c r="BK18" s="573"/>
      <c r="BL18" s="573"/>
      <c r="BM18" s="631" t="n">
        <v>0</v>
      </c>
      <c r="BN18" s="632" t="n">
        <v>0</v>
      </c>
      <c r="BO18" s="646"/>
      <c r="BP18" s="633" t="n">
        <f aca="false">SUM(BM18:BN18)</f>
        <v>0</v>
      </c>
      <c r="BQ18" s="631" t="n">
        <v>0</v>
      </c>
      <c r="BR18" s="632" t="n">
        <v>0</v>
      </c>
      <c r="BS18" s="646"/>
      <c r="BT18" s="633" t="n">
        <f aca="false">SUM(BQ18:BR18)</f>
        <v>0</v>
      </c>
      <c r="BU18" s="631" t="n">
        <v>0</v>
      </c>
      <c r="BV18" s="632" t="n">
        <v>0</v>
      </c>
      <c r="BW18" s="646"/>
      <c r="BX18" s="633" t="n">
        <f aca="false">SUM(BU18:BV18)</f>
        <v>0</v>
      </c>
      <c r="BY18" s="631" t="n">
        <v>0</v>
      </c>
      <c r="BZ18" s="632" t="n">
        <v>0</v>
      </c>
      <c r="CA18" s="646"/>
      <c r="CB18" s="633" t="n">
        <f aca="false">SUM(BY18:BZ18)</f>
        <v>0</v>
      </c>
      <c r="CC18" s="642" t="n">
        <v>0.270833333333333</v>
      </c>
      <c r="CD18" s="680" t="n">
        <v>0</v>
      </c>
      <c r="CE18" s="644"/>
      <c r="CF18" s="642" t="n">
        <v>0</v>
      </c>
      <c r="CG18" s="680" t="n">
        <v>0</v>
      </c>
      <c r="CH18" s="644"/>
      <c r="CI18" s="631" t="n">
        <v>110</v>
      </c>
      <c r="CJ18" s="632" t="n">
        <v>110</v>
      </c>
      <c r="CK18" s="633" t="n">
        <v>110</v>
      </c>
      <c r="CL18" s="631" t="n">
        <v>0</v>
      </c>
      <c r="CM18" s="632" t="n">
        <v>0</v>
      </c>
      <c r="CN18" s="633" t="n">
        <v>0</v>
      </c>
      <c r="CO18" s="631"/>
      <c r="CP18" s="632"/>
      <c r="CQ18" s="633"/>
      <c r="CR18" s="631" t="n">
        <v>17</v>
      </c>
      <c r="CS18" s="632" t="n">
        <v>0</v>
      </c>
      <c r="CT18" s="646"/>
      <c r="CU18" s="633" t="n">
        <f aca="false">SUM(CR18:CS18)</f>
        <v>17</v>
      </c>
      <c r="CV18" s="631" t="n">
        <v>4</v>
      </c>
      <c r="CW18" s="632" t="n">
        <v>0</v>
      </c>
      <c r="CX18" s="646"/>
      <c r="CY18" s="633" t="n">
        <f aca="false">SUM(CV18:CW18)</f>
        <v>4</v>
      </c>
      <c r="CZ18" s="631" t="n">
        <v>36</v>
      </c>
      <c r="DA18" s="632" t="n">
        <v>0</v>
      </c>
      <c r="DB18" s="646"/>
      <c r="DC18" s="633" t="n">
        <f aca="false">SUM(CZ18:DA18)</f>
        <v>36</v>
      </c>
    </row>
    <row r="19" customFormat="false" ht="14.9" hidden="false" customHeight="false" outlineLevel="0" collapsed="false">
      <c r="A19" s="546" t="s">
        <v>1363</v>
      </c>
      <c r="B19" s="207" t="n">
        <v>13</v>
      </c>
      <c r="C19" s="631" t="n">
        <v>133.203</v>
      </c>
      <c r="D19" s="632"/>
      <c r="E19" s="632" t="n">
        <v>0</v>
      </c>
      <c r="F19" s="632"/>
      <c r="G19" s="632"/>
      <c r="H19" s="632"/>
      <c r="I19" s="633"/>
      <c r="J19" s="631" t="n">
        <v>5</v>
      </c>
      <c r="K19" s="632" t="n">
        <v>0</v>
      </c>
      <c r="L19" s="633"/>
      <c r="M19" s="631" t="n">
        <v>4</v>
      </c>
      <c r="N19" s="632" t="n">
        <v>0</v>
      </c>
      <c r="O19" s="633"/>
      <c r="P19" s="631" t="n">
        <v>5529</v>
      </c>
      <c r="Q19" s="632" t="n">
        <f aca="false">SUM(P19,Q18)</f>
        <v>9012</v>
      </c>
      <c r="R19" s="669" t="n">
        <v>915</v>
      </c>
      <c r="S19" s="632" t="n">
        <f aca="false">SUM(R19,S18)</f>
        <v>1381</v>
      </c>
      <c r="T19" s="646" t="n">
        <v>0</v>
      </c>
      <c r="U19" s="646" t="n">
        <f aca="false">SUM(T19,U18)</f>
        <v>0</v>
      </c>
      <c r="V19" s="633" t="n">
        <f aca="false">SUM(P19,R19,T19)</f>
        <v>6444</v>
      </c>
      <c r="W19" s="631"/>
      <c r="X19" s="632"/>
      <c r="Y19" s="679"/>
      <c r="Z19" s="631"/>
      <c r="AA19" s="632"/>
      <c r="AB19" s="679"/>
      <c r="AC19" s="631"/>
      <c r="AD19" s="632"/>
      <c r="AE19" s="679"/>
      <c r="AF19" s="631"/>
      <c r="AG19" s="632"/>
      <c r="AH19" s="679"/>
      <c r="AI19" s="631"/>
      <c r="AJ19" s="632"/>
      <c r="AK19" s="679"/>
      <c r="AL19" s="631"/>
      <c r="AM19" s="632"/>
      <c r="AN19" s="679"/>
      <c r="AO19" s="631"/>
      <c r="AP19" s="632"/>
      <c r="AQ19" s="679"/>
      <c r="AR19" s="631"/>
      <c r="AS19" s="632"/>
      <c r="AT19" s="679"/>
      <c r="AU19" s="631"/>
      <c r="AV19" s="632"/>
      <c r="AW19" s="679"/>
      <c r="AX19" s="642"/>
      <c r="AY19" s="643"/>
      <c r="AZ19" s="644"/>
      <c r="BA19" s="642"/>
      <c r="BB19" s="643"/>
      <c r="BC19" s="644"/>
      <c r="BD19" s="628" t="n">
        <v>107.6255</v>
      </c>
      <c r="BE19" s="629" t="n">
        <f aca="false">SUM(BD19,BE18)</f>
        <v>172.754125</v>
      </c>
      <c r="BF19" s="552" t="n">
        <v>19.191125</v>
      </c>
      <c r="BG19" s="629" t="n">
        <f aca="false">SUM(BF19,BG18)</f>
        <v>27.986375</v>
      </c>
      <c r="BH19" s="552" t="n">
        <v>0</v>
      </c>
      <c r="BI19" s="629" t="n">
        <f aca="false">SUM(BH19,BI18)</f>
        <v>0</v>
      </c>
      <c r="BJ19" s="573"/>
      <c r="BK19" s="573"/>
      <c r="BL19" s="573"/>
      <c r="BM19" s="631" t="n">
        <v>0</v>
      </c>
      <c r="BN19" s="632" t="n">
        <v>0</v>
      </c>
      <c r="BO19" s="646"/>
      <c r="BP19" s="633" t="n">
        <f aca="false">SUM(BM19:BN19)</f>
        <v>0</v>
      </c>
      <c r="BQ19" s="631" t="n">
        <v>0</v>
      </c>
      <c r="BR19" s="632" t="n">
        <v>0</v>
      </c>
      <c r="BS19" s="646"/>
      <c r="BT19" s="633" t="n">
        <f aca="false">SUM(BQ19:BR19)</f>
        <v>0</v>
      </c>
      <c r="BU19" s="631" t="n">
        <v>0</v>
      </c>
      <c r="BV19" s="632" t="n">
        <v>0</v>
      </c>
      <c r="BW19" s="646"/>
      <c r="BX19" s="633" t="n">
        <f aca="false">SUM(BU19:BV19)</f>
        <v>0</v>
      </c>
      <c r="BY19" s="631" t="n">
        <v>0</v>
      </c>
      <c r="BZ19" s="632" t="n">
        <v>0</v>
      </c>
      <c r="CA19" s="646"/>
      <c r="CB19" s="633" t="n">
        <f aca="false">SUM(BY19:BZ19)</f>
        <v>0</v>
      </c>
      <c r="CC19" s="642" t="n">
        <v>0.3125</v>
      </c>
      <c r="CD19" s="680" t="n">
        <v>0</v>
      </c>
      <c r="CE19" s="644"/>
      <c r="CF19" s="642" t="n">
        <v>0</v>
      </c>
      <c r="CG19" s="680" t="n">
        <v>0</v>
      </c>
      <c r="CH19" s="644"/>
      <c r="CI19" s="631" t="n">
        <v>115</v>
      </c>
      <c r="CJ19" s="632" t="n">
        <v>115</v>
      </c>
      <c r="CK19" s="633" t="n">
        <v>115</v>
      </c>
      <c r="CL19" s="631" t="n">
        <v>0</v>
      </c>
      <c r="CM19" s="632" t="n">
        <v>0</v>
      </c>
      <c r="CN19" s="633" t="n">
        <v>0</v>
      </c>
      <c r="CO19" s="631"/>
      <c r="CP19" s="632"/>
      <c r="CQ19" s="633"/>
      <c r="CR19" s="631" t="n">
        <v>22</v>
      </c>
      <c r="CS19" s="632" t="n">
        <v>0</v>
      </c>
      <c r="CT19" s="646"/>
      <c r="CU19" s="633" t="n">
        <f aca="false">SUM(CR19:CS19)</f>
        <v>22</v>
      </c>
      <c r="CV19" s="631" t="n">
        <v>40</v>
      </c>
      <c r="CW19" s="632" t="n">
        <v>0</v>
      </c>
      <c r="CX19" s="646"/>
      <c r="CY19" s="633" t="n">
        <f aca="false">SUM(CV19:CW19)</f>
        <v>40</v>
      </c>
      <c r="CZ19" s="631" t="n">
        <v>14</v>
      </c>
      <c r="DA19" s="632" t="n">
        <v>0</v>
      </c>
      <c r="DB19" s="646"/>
      <c r="DC19" s="633" t="n">
        <f aca="false">SUM(CZ19:DA19)</f>
        <v>14</v>
      </c>
    </row>
    <row r="20" customFormat="false" ht="14.9" hidden="false" customHeight="false" outlineLevel="0" collapsed="false">
      <c r="A20" s="546" t="s">
        <v>1364</v>
      </c>
      <c r="B20" s="207" t="n">
        <v>14</v>
      </c>
      <c r="C20" s="631" t="n">
        <v>140.924</v>
      </c>
      <c r="D20" s="632"/>
      <c r="E20" s="632" t="n">
        <v>0</v>
      </c>
      <c r="F20" s="632"/>
      <c r="G20" s="632"/>
      <c r="H20" s="632"/>
      <c r="I20" s="633"/>
      <c r="J20" s="631" t="n">
        <v>4</v>
      </c>
      <c r="K20" s="632" t="n">
        <v>0</v>
      </c>
      <c r="L20" s="633"/>
      <c r="M20" s="631" t="n">
        <v>3</v>
      </c>
      <c r="N20" s="632" t="n">
        <v>0</v>
      </c>
      <c r="O20" s="633"/>
      <c r="P20" s="631" t="n">
        <v>4578</v>
      </c>
      <c r="Q20" s="632" t="n">
        <f aca="false">SUM(P20,Q19)</f>
        <v>13590</v>
      </c>
      <c r="R20" s="669" t="n">
        <v>468</v>
      </c>
      <c r="S20" s="632" t="n">
        <f aca="false">SUM(R20,S19)</f>
        <v>1849</v>
      </c>
      <c r="T20" s="646" t="n">
        <v>0</v>
      </c>
      <c r="U20" s="646" t="n">
        <f aca="false">SUM(T20,U19)</f>
        <v>0</v>
      </c>
      <c r="V20" s="633" t="n">
        <f aca="false">SUM(P20,R20,T20)</f>
        <v>5046</v>
      </c>
      <c r="W20" s="631"/>
      <c r="X20" s="632"/>
      <c r="Y20" s="679"/>
      <c r="Z20" s="631"/>
      <c r="AA20" s="632"/>
      <c r="AB20" s="679"/>
      <c r="AC20" s="631"/>
      <c r="AD20" s="632"/>
      <c r="AE20" s="679"/>
      <c r="AF20" s="631"/>
      <c r="AG20" s="632"/>
      <c r="AH20" s="679"/>
      <c r="AI20" s="631"/>
      <c r="AJ20" s="632"/>
      <c r="AK20" s="679"/>
      <c r="AL20" s="631"/>
      <c r="AM20" s="632"/>
      <c r="AN20" s="679"/>
      <c r="AO20" s="631"/>
      <c r="AP20" s="632"/>
      <c r="AQ20" s="679"/>
      <c r="AR20" s="631"/>
      <c r="AS20" s="632"/>
      <c r="AT20" s="679"/>
      <c r="AU20" s="631"/>
      <c r="AV20" s="632"/>
      <c r="AW20" s="679"/>
      <c r="AX20" s="642"/>
      <c r="AY20" s="643"/>
      <c r="AZ20" s="644"/>
      <c r="BA20" s="642"/>
      <c r="BB20" s="643"/>
      <c r="BC20" s="644"/>
      <c r="BD20" s="628" t="n">
        <v>70.73875</v>
      </c>
      <c r="BE20" s="629" t="n">
        <f aca="false">SUM(BD20,BE19)</f>
        <v>243.492875</v>
      </c>
      <c r="BF20" s="552" t="n">
        <v>7.3125</v>
      </c>
      <c r="BG20" s="629" t="n">
        <f aca="false">SUM(BF20,BG19)</f>
        <v>35.298875</v>
      </c>
      <c r="BH20" s="552" t="n">
        <v>0</v>
      </c>
      <c r="BI20" s="629" t="n">
        <f aca="false">SUM(BH20,BI19)</f>
        <v>0</v>
      </c>
      <c r="BJ20" s="573"/>
      <c r="BK20" s="573"/>
      <c r="BL20" s="573"/>
      <c r="BM20" s="631" t="n">
        <v>0</v>
      </c>
      <c r="BN20" s="632" t="n">
        <v>0</v>
      </c>
      <c r="BO20" s="646"/>
      <c r="BP20" s="633" t="n">
        <f aca="false">SUM(BM20:BN20)</f>
        <v>0</v>
      </c>
      <c r="BQ20" s="631" t="n">
        <v>0</v>
      </c>
      <c r="BR20" s="632" t="n">
        <v>0</v>
      </c>
      <c r="BS20" s="646"/>
      <c r="BT20" s="633" t="n">
        <f aca="false">SUM(BQ20:BR20)</f>
        <v>0</v>
      </c>
      <c r="BU20" s="631" t="n">
        <v>0</v>
      </c>
      <c r="BV20" s="632" t="n">
        <v>0</v>
      </c>
      <c r="BW20" s="646"/>
      <c r="BX20" s="633" t="n">
        <f aca="false">SUM(BU20:BV20)</f>
        <v>0</v>
      </c>
      <c r="BY20" s="631" t="n">
        <v>0</v>
      </c>
      <c r="BZ20" s="632" t="n">
        <v>0</v>
      </c>
      <c r="CA20" s="646"/>
      <c r="CB20" s="633" t="n">
        <f aca="false">SUM(BY20:BZ20)</f>
        <v>0</v>
      </c>
      <c r="CC20" s="642" t="n">
        <v>0.236111111111111</v>
      </c>
      <c r="CD20" s="680" t="n">
        <v>0</v>
      </c>
      <c r="CE20" s="644"/>
      <c r="CF20" s="642" t="n">
        <v>0</v>
      </c>
      <c r="CG20" s="680" t="n">
        <v>0</v>
      </c>
      <c r="CH20" s="644"/>
      <c r="CI20" s="631" t="n">
        <v>115</v>
      </c>
      <c r="CJ20" s="632" t="n">
        <v>115</v>
      </c>
      <c r="CK20" s="633" t="n">
        <v>111</v>
      </c>
      <c r="CL20" s="631" t="n">
        <v>0</v>
      </c>
      <c r="CM20" s="632" t="n">
        <v>0</v>
      </c>
      <c r="CN20" s="633" t="n">
        <v>0</v>
      </c>
      <c r="CO20" s="631"/>
      <c r="CP20" s="632"/>
      <c r="CQ20" s="633"/>
      <c r="CR20" s="631" t="n">
        <v>20</v>
      </c>
      <c r="CS20" s="632" t="n">
        <v>0</v>
      </c>
      <c r="CT20" s="646"/>
      <c r="CU20" s="633" t="n">
        <f aca="false">SUM(CR20:CS20)</f>
        <v>20</v>
      </c>
      <c r="CV20" s="631" t="n">
        <v>46</v>
      </c>
      <c r="CW20" s="632" t="n">
        <v>0</v>
      </c>
      <c r="CX20" s="646"/>
      <c r="CY20" s="633" t="n">
        <f aca="false">SUM(CV20:CW20)</f>
        <v>46</v>
      </c>
      <c r="CZ20" s="631" t="n">
        <v>0</v>
      </c>
      <c r="DA20" s="632" t="n">
        <v>0</v>
      </c>
      <c r="DB20" s="646"/>
      <c r="DC20" s="633" t="n">
        <f aca="false">SUM(CZ20:DA20)</f>
        <v>0</v>
      </c>
    </row>
    <row r="21" customFormat="false" ht="14.9" hidden="false" customHeight="false" outlineLevel="0" collapsed="false">
      <c r="A21" s="546" t="s">
        <v>1365</v>
      </c>
      <c r="B21" s="207" t="n">
        <v>15</v>
      </c>
      <c r="C21" s="631" t="n">
        <v>113.357</v>
      </c>
      <c r="D21" s="632"/>
      <c r="E21" s="632" t="n">
        <v>0</v>
      </c>
      <c r="F21" s="632"/>
      <c r="G21" s="632"/>
      <c r="H21" s="632"/>
      <c r="I21" s="633"/>
      <c r="J21" s="631" t="n">
        <v>5</v>
      </c>
      <c r="K21" s="632" t="n">
        <v>0</v>
      </c>
      <c r="L21" s="633"/>
      <c r="M21" s="631" t="n">
        <v>3</v>
      </c>
      <c r="N21" s="632" t="n">
        <v>0</v>
      </c>
      <c r="O21" s="633"/>
      <c r="P21" s="631" t="n">
        <v>4251</v>
      </c>
      <c r="Q21" s="632" t="n">
        <f aca="false">SUM(P21,Q20)</f>
        <v>17841</v>
      </c>
      <c r="R21" s="669" t="n">
        <v>496</v>
      </c>
      <c r="S21" s="632" t="n">
        <f aca="false">SUM(R21,S20)</f>
        <v>2345</v>
      </c>
      <c r="T21" s="646" t="n">
        <v>0</v>
      </c>
      <c r="U21" s="646" t="n">
        <f aca="false">SUM(T21,U20)</f>
        <v>0</v>
      </c>
      <c r="V21" s="633" t="n">
        <f aca="false">SUM(P21,R21,T21)</f>
        <v>4747</v>
      </c>
      <c r="W21" s="631"/>
      <c r="X21" s="632"/>
      <c r="Y21" s="679"/>
      <c r="Z21" s="631"/>
      <c r="AA21" s="632"/>
      <c r="AB21" s="679"/>
      <c r="AC21" s="631"/>
      <c r="AD21" s="632"/>
      <c r="AE21" s="679"/>
      <c r="AF21" s="631"/>
      <c r="AG21" s="632"/>
      <c r="AH21" s="679"/>
      <c r="AI21" s="631"/>
      <c r="AJ21" s="632"/>
      <c r="AK21" s="679"/>
      <c r="AL21" s="631"/>
      <c r="AM21" s="632"/>
      <c r="AN21" s="679"/>
      <c r="AO21" s="631"/>
      <c r="AP21" s="632"/>
      <c r="AQ21" s="679"/>
      <c r="AR21" s="631"/>
      <c r="AS21" s="632"/>
      <c r="AT21" s="679"/>
      <c r="AU21" s="631"/>
      <c r="AV21" s="632"/>
      <c r="AW21" s="679"/>
      <c r="AX21" s="642"/>
      <c r="AY21" s="643"/>
      <c r="AZ21" s="644"/>
      <c r="BA21" s="642"/>
      <c r="BB21" s="643"/>
      <c r="BC21" s="644"/>
      <c r="BD21" s="628" t="n">
        <v>91.40475</v>
      </c>
      <c r="BE21" s="629" t="n">
        <f aca="false">SUM(BD21,BE20)</f>
        <v>334.897625</v>
      </c>
      <c r="BF21" s="552" t="n">
        <v>7.75</v>
      </c>
      <c r="BG21" s="629" t="n">
        <f aca="false">SUM(BF21,BG20)</f>
        <v>43.048875</v>
      </c>
      <c r="BH21" s="552" t="n">
        <v>0</v>
      </c>
      <c r="BI21" s="629" t="n">
        <f aca="false">SUM(BH21,BI20)</f>
        <v>0</v>
      </c>
      <c r="BJ21" s="573"/>
      <c r="BK21" s="573"/>
      <c r="BL21" s="573"/>
      <c r="BM21" s="631" t="n">
        <v>0</v>
      </c>
      <c r="BN21" s="632" t="n">
        <v>0</v>
      </c>
      <c r="BO21" s="646"/>
      <c r="BP21" s="633" t="n">
        <f aca="false">SUM(BM21:BN21)</f>
        <v>0</v>
      </c>
      <c r="BQ21" s="631" t="n">
        <v>0</v>
      </c>
      <c r="BR21" s="632" t="n">
        <v>0</v>
      </c>
      <c r="BS21" s="646"/>
      <c r="BT21" s="633" t="n">
        <f aca="false">SUM(BQ21:BR21)</f>
        <v>0</v>
      </c>
      <c r="BU21" s="631" t="n">
        <v>0</v>
      </c>
      <c r="BV21" s="632" t="n">
        <v>0</v>
      </c>
      <c r="BW21" s="646"/>
      <c r="BX21" s="633" t="n">
        <f aca="false">SUM(BU21:BV21)</f>
        <v>0</v>
      </c>
      <c r="BY21" s="631" t="n">
        <v>0</v>
      </c>
      <c r="BZ21" s="632" t="n">
        <v>0</v>
      </c>
      <c r="CA21" s="646"/>
      <c r="CB21" s="633" t="n">
        <f aca="false">SUM(BY21:BZ21)</f>
        <v>0</v>
      </c>
      <c r="CC21" s="642" t="n">
        <v>0.40625</v>
      </c>
      <c r="CD21" s="680" t="n">
        <v>0</v>
      </c>
      <c r="CE21" s="644"/>
      <c r="CF21" s="642" t="n">
        <v>0</v>
      </c>
      <c r="CG21" s="680" t="n">
        <v>0</v>
      </c>
      <c r="CH21" s="644"/>
      <c r="CI21" s="631" t="n">
        <v>110</v>
      </c>
      <c r="CJ21" s="632" t="n">
        <v>110</v>
      </c>
      <c r="CK21" s="633" t="n">
        <v>115</v>
      </c>
      <c r="CL21" s="631" t="n">
        <v>0</v>
      </c>
      <c r="CM21" s="632" t="n">
        <v>0</v>
      </c>
      <c r="CN21" s="633" t="n">
        <v>0</v>
      </c>
      <c r="CO21" s="631"/>
      <c r="CP21" s="632"/>
      <c r="CQ21" s="633"/>
      <c r="CR21" s="631" t="n">
        <v>17</v>
      </c>
      <c r="CS21" s="632" t="n">
        <v>0</v>
      </c>
      <c r="CT21" s="646"/>
      <c r="CU21" s="633" t="n">
        <f aca="false">SUM(CR21:CS21)</f>
        <v>17</v>
      </c>
      <c r="CV21" s="631" t="n">
        <v>52</v>
      </c>
      <c r="CW21" s="632" t="n">
        <v>0</v>
      </c>
      <c r="CX21" s="646"/>
      <c r="CY21" s="633" t="n">
        <f aca="false">SUM(CV21:CW21)</f>
        <v>52</v>
      </c>
      <c r="CZ21" s="631" t="n">
        <v>0</v>
      </c>
      <c r="DA21" s="632" t="n">
        <v>0</v>
      </c>
      <c r="DB21" s="646"/>
      <c r="DC21" s="633" t="n">
        <f aca="false">SUM(CZ21:DA21)</f>
        <v>0</v>
      </c>
    </row>
    <row r="22" customFormat="false" ht="14.9" hidden="false" customHeight="false" outlineLevel="0" collapsed="false">
      <c r="A22" s="546" t="s">
        <v>1366</v>
      </c>
      <c r="B22" s="207" t="n">
        <v>16</v>
      </c>
      <c r="C22" s="631" t="n">
        <v>128.154</v>
      </c>
      <c r="D22" s="632"/>
      <c r="E22" s="632" t="n">
        <v>0</v>
      </c>
      <c r="F22" s="632"/>
      <c r="G22" s="632"/>
      <c r="H22" s="632"/>
      <c r="I22" s="633"/>
      <c r="J22" s="631" t="n">
        <v>3</v>
      </c>
      <c r="K22" s="632" t="n">
        <v>0</v>
      </c>
      <c r="L22" s="633"/>
      <c r="M22" s="631" t="n">
        <v>4</v>
      </c>
      <c r="N22" s="632" t="n">
        <v>0</v>
      </c>
      <c r="O22" s="633"/>
      <c r="P22" s="631" t="n">
        <v>1677</v>
      </c>
      <c r="Q22" s="632" t="n">
        <f aca="false">SUM(P22,Q21)</f>
        <v>19518</v>
      </c>
      <c r="R22" s="669" t="n">
        <v>1157</v>
      </c>
      <c r="S22" s="632" t="n">
        <f aca="false">SUM(R22,S21)</f>
        <v>3502</v>
      </c>
      <c r="T22" s="646" t="n">
        <v>0</v>
      </c>
      <c r="U22" s="646" t="n">
        <f aca="false">SUM(T22,U21)</f>
        <v>0</v>
      </c>
      <c r="V22" s="633" t="n">
        <f aca="false">SUM(P22,R22,T22)</f>
        <v>2834</v>
      </c>
      <c r="W22" s="631"/>
      <c r="X22" s="632"/>
      <c r="Y22" s="679"/>
      <c r="Z22" s="631"/>
      <c r="AA22" s="632"/>
      <c r="AB22" s="679"/>
      <c r="AC22" s="631"/>
      <c r="AD22" s="632"/>
      <c r="AE22" s="679"/>
      <c r="AF22" s="631"/>
      <c r="AG22" s="632"/>
      <c r="AH22" s="679"/>
      <c r="AI22" s="631"/>
      <c r="AJ22" s="632"/>
      <c r="AK22" s="679"/>
      <c r="AL22" s="631"/>
      <c r="AM22" s="632"/>
      <c r="AN22" s="679"/>
      <c r="AO22" s="631"/>
      <c r="AP22" s="632"/>
      <c r="AQ22" s="679"/>
      <c r="AR22" s="631"/>
      <c r="AS22" s="632"/>
      <c r="AT22" s="679"/>
      <c r="AU22" s="631"/>
      <c r="AV22" s="632"/>
      <c r="AW22" s="679"/>
      <c r="AX22" s="642"/>
      <c r="AY22" s="643"/>
      <c r="AZ22" s="644"/>
      <c r="BA22" s="642"/>
      <c r="BB22" s="643"/>
      <c r="BC22" s="644"/>
      <c r="BD22" s="628" t="n">
        <v>32.357125</v>
      </c>
      <c r="BE22" s="629" t="n">
        <f aca="false">SUM(BD22,BE21)</f>
        <v>367.25475</v>
      </c>
      <c r="BF22" s="552" t="n">
        <v>7.614</v>
      </c>
      <c r="BG22" s="629" t="n">
        <f aca="false">SUM(BF22,BG21)</f>
        <v>50.662875</v>
      </c>
      <c r="BH22" s="552" t="n">
        <v>0</v>
      </c>
      <c r="BI22" s="629" t="n">
        <f aca="false">SUM(BH22,BI21)</f>
        <v>0</v>
      </c>
      <c r="BJ22" s="573"/>
      <c r="BK22" s="573"/>
      <c r="BL22" s="573"/>
      <c r="BM22" s="631" t="n">
        <v>0</v>
      </c>
      <c r="BN22" s="632" t="n">
        <v>0</v>
      </c>
      <c r="BO22" s="646"/>
      <c r="BP22" s="633" t="n">
        <f aca="false">SUM(BM22:BN22)</f>
        <v>0</v>
      </c>
      <c r="BQ22" s="631" t="n">
        <v>0</v>
      </c>
      <c r="BR22" s="632" t="n">
        <v>0</v>
      </c>
      <c r="BS22" s="646"/>
      <c r="BT22" s="633" t="n">
        <f aca="false">SUM(BQ22:BR22)</f>
        <v>0</v>
      </c>
      <c r="BU22" s="631" t="n">
        <v>0</v>
      </c>
      <c r="BV22" s="632" t="n">
        <v>0</v>
      </c>
      <c r="BW22" s="646"/>
      <c r="BX22" s="633" t="n">
        <f aca="false">SUM(BU22:BV22)</f>
        <v>0</v>
      </c>
      <c r="BY22" s="631" t="n">
        <v>0</v>
      </c>
      <c r="BZ22" s="632" t="n">
        <v>0</v>
      </c>
      <c r="CA22" s="646"/>
      <c r="CB22" s="633" t="n">
        <f aca="false">SUM(BY22:BZ22)</f>
        <v>0</v>
      </c>
      <c r="CC22" s="642" t="n">
        <v>0.3125</v>
      </c>
      <c r="CD22" s="680" t="n">
        <v>0</v>
      </c>
      <c r="CE22" s="644"/>
      <c r="CF22" s="642" t="n">
        <v>0</v>
      </c>
      <c r="CG22" s="680" t="n">
        <v>0</v>
      </c>
      <c r="CH22" s="644"/>
      <c r="CI22" s="631" t="n">
        <v>115</v>
      </c>
      <c r="CJ22" s="632" t="n">
        <v>115</v>
      </c>
      <c r="CK22" s="633" t="n">
        <v>115</v>
      </c>
      <c r="CL22" s="631" t="n">
        <v>0</v>
      </c>
      <c r="CM22" s="632" t="n">
        <v>0</v>
      </c>
      <c r="CN22" s="633" t="n">
        <v>0</v>
      </c>
      <c r="CO22" s="631"/>
      <c r="CP22" s="632"/>
      <c r="CQ22" s="633"/>
      <c r="CR22" s="631" t="n">
        <v>17</v>
      </c>
      <c r="CS22" s="632" t="n">
        <v>0</v>
      </c>
      <c r="CT22" s="646"/>
      <c r="CU22" s="633" t="n">
        <f aca="false">SUM(CR22:CS22)</f>
        <v>17</v>
      </c>
      <c r="CV22" s="631" t="n">
        <v>35</v>
      </c>
      <c r="CW22" s="632" t="n">
        <v>0</v>
      </c>
      <c r="CX22" s="646"/>
      <c r="CY22" s="633" t="n">
        <f aca="false">SUM(CV22:CW22)</f>
        <v>35</v>
      </c>
      <c r="CZ22" s="631" t="n">
        <v>18</v>
      </c>
      <c r="DA22" s="632" t="n">
        <v>0</v>
      </c>
      <c r="DB22" s="646"/>
      <c r="DC22" s="633" t="n">
        <f aca="false">SUM(CZ22:DA22)</f>
        <v>18</v>
      </c>
      <c r="DI22" s="573"/>
      <c r="DL22" s="573"/>
    </row>
    <row r="23" customFormat="false" ht="14.9" hidden="false" customHeight="false" outlineLevel="0" collapsed="false">
      <c r="A23" s="546" t="s">
        <v>1367</v>
      </c>
      <c r="B23" s="207" t="n">
        <v>17</v>
      </c>
      <c r="C23" s="631" t="n">
        <v>118.268</v>
      </c>
      <c r="D23" s="632"/>
      <c r="E23" s="632" t="n">
        <v>0</v>
      </c>
      <c r="F23" s="632"/>
      <c r="G23" s="632"/>
      <c r="H23" s="632"/>
      <c r="I23" s="633"/>
      <c r="J23" s="631" t="n">
        <v>5</v>
      </c>
      <c r="K23" s="632" t="n">
        <v>0</v>
      </c>
      <c r="L23" s="633"/>
      <c r="M23" s="631" t="n">
        <v>3</v>
      </c>
      <c r="N23" s="632" t="n">
        <v>0</v>
      </c>
      <c r="O23" s="633"/>
      <c r="P23" s="631" t="n">
        <v>5121</v>
      </c>
      <c r="Q23" s="632" t="n">
        <f aca="false">SUM(P23,Q22)</f>
        <v>24639</v>
      </c>
      <c r="R23" s="669" t="n">
        <v>990</v>
      </c>
      <c r="S23" s="632" t="n">
        <f aca="false">SUM(R23,S22)</f>
        <v>4492</v>
      </c>
      <c r="T23" s="646" t="n">
        <v>0</v>
      </c>
      <c r="U23" s="646" t="n">
        <f aca="false">SUM(T23,U22)</f>
        <v>0</v>
      </c>
      <c r="V23" s="633" t="n">
        <f aca="false">SUM(P23,R23,T23)</f>
        <v>6111</v>
      </c>
      <c r="W23" s="631"/>
      <c r="X23" s="632"/>
      <c r="Y23" s="679"/>
      <c r="Z23" s="631"/>
      <c r="AA23" s="632"/>
      <c r="AB23" s="679"/>
      <c r="AC23" s="631"/>
      <c r="AD23" s="632"/>
      <c r="AE23" s="679"/>
      <c r="AF23" s="631"/>
      <c r="AG23" s="632"/>
      <c r="AH23" s="679"/>
      <c r="AI23" s="631"/>
      <c r="AJ23" s="632"/>
      <c r="AK23" s="679"/>
      <c r="AL23" s="631"/>
      <c r="AM23" s="632"/>
      <c r="AN23" s="679"/>
      <c r="AO23" s="631"/>
      <c r="AP23" s="632"/>
      <c r="AQ23" s="679"/>
      <c r="AR23" s="631"/>
      <c r="AS23" s="632"/>
      <c r="AT23" s="679"/>
      <c r="AU23" s="631"/>
      <c r="AV23" s="632"/>
      <c r="AW23" s="679"/>
      <c r="AX23" s="642"/>
      <c r="AY23" s="643"/>
      <c r="AZ23" s="644"/>
      <c r="BA23" s="642"/>
      <c r="BB23" s="643"/>
      <c r="BC23" s="644"/>
      <c r="BD23" s="628" t="n">
        <v>97.217375</v>
      </c>
      <c r="BE23" s="629" t="n">
        <f aca="false">SUM(BD23,BE22)</f>
        <v>464.472125</v>
      </c>
      <c r="BF23" s="552" t="n">
        <v>18.117</v>
      </c>
      <c r="BG23" s="629" t="n">
        <f aca="false">SUM(BF23,BG22)</f>
        <v>68.779875</v>
      </c>
      <c r="BH23" s="552" t="n">
        <v>0</v>
      </c>
      <c r="BI23" s="629" t="n">
        <f aca="false">SUM(BH23,BI22)</f>
        <v>0</v>
      </c>
      <c r="BJ23" s="573"/>
      <c r="BK23" s="573"/>
      <c r="BL23" s="573"/>
      <c r="BM23" s="631" t="n">
        <v>0</v>
      </c>
      <c r="BN23" s="632" t="n">
        <v>0</v>
      </c>
      <c r="BO23" s="646"/>
      <c r="BP23" s="633" t="n">
        <f aca="false">SUM(BM23:BN23)</f>
        <v>0</v>
      </c>
      <c r="BQ23" s="631" t="n">
        <v>0</v>
      </c>
      <c r="BR23" s="632" t="n">
        <v>0</v>
      </c>
      <c r="BS23" s="646"/>
      <c r="BT23" s="633" t="n">
        <f aca="false">SUM(BQ23:BR23)</f>
        <v>0</v>
      </c>
      <c r="BU23" s="631" t="n">
        <v>612</v>
      </c>
      <c r="BV23" s="632" t="n">
        <v>0</v>
      </c>
      <c r="BW23" s="646"/>
      <c r="BX23" s="633" t="n">
        <f aca="false">SUM(BU23:BV23)</f>
        <v>612</v>
      </c>
      <c r="BY23" s="631" t="n">
        <v>0</v>
      </c>
      <c r="BZ23" s="632" t="n">
        <v>0</v>
      </c>
      <c r="CA23" s="646"/>
      <c r="CB23" s="633" t="n">
        <f aca="false">SUM(BY23:BZ23)</f>
        <v>0</v>
      </c>
      <c r="CC23" s="642" t="n">
        <v>0.305555555555556</v>
      </c>
      <c r="CD23" s="680" t="n">
        <v>0</v>
      </c>
      <c r="CE23" s="644"/>
      <c r="CF23" s="642" t="n">
        <v>0</v>
      </c>
      <c r="CG23" s="680" t="n">
        <v>0</v>
      </c>
      <c r="CH23" s="644"/>
      <c r="CI23" s="631" t="n">
        <v>110</v>
      </c>
      <c r="CJ23" s="632" t="n">
        <v>115</v>
      </c>
      <c r="CK23" s="633" t="n">
        <v>65</v>
      </c>
      <c r="CL23" s="631" t="n">
        <v>0</v>
      </c>
      <c r="CM23" s="632" t="n">
        <v>0</v>
      </c>
      <c r="CN23" s="633" t="n">
        <v>0</v>
      </c>
      <c r="CO23" s="631"/>
      <c r="CP23" s="632"/>
      <c r="CQ23" s="633"/>
      <c r="CR23" s="631" t="n">
        <v>18</v>
      </c>
      <c r="CS23" s="632" t="n">
        <v>0</v>
      </c>
      <c r="CT23" s="646"/>
      <c r="CU23" s="633" t="n">
        <f aca="false">SUM(CR23:CS23)</f>
        <v>18</v>
      </c>
      <c r="CV23" s="631" t="n">
        <v>35</v>
      </c>
      <c r="CW23" s="632" t="n">
        <v>0</v>
      </c>
      <c r="CX23" s="646"/>
      <c r="CY23" s="633" t="n">
        <f aca="false">SUM(CV23:CW23)</f>
        <v>35</v>
      </c>
      <c r="CZ23" s="631" t="n">
        <v>0</v>
      </c>
      <c r="DA23" s="632" t="n">
        <v>0</v>
      </c>
      <c r="DB23" s="646"/>
      <c r="DC23" s="633" t="n">
        <f aca="false">SUM(CZ23:DA23)</f>
        <v>0</v>
      </c>
    </row>
    <row r="24" customFormat="false" ht="14.9" hidden="false" customHeight="false" outlineLevel="0" collapsed="false">
      <c r="A24" s="546" t="s">
        <v>1368</v>
      </c>
      <c r="B24" s="207" t="n">
        <v>18</v>
      </c>
      <c r="C24" s="631" t="n">
        <v>97.989</v>
      </c>
      <c r="D24" s="632"/>
      <c r="E24" s="632" t="n">
        <v>0</v>
      </c>
      <c r="F24" s="632"/>
      <c r="G24" s="632"/>
      <c r="H24" s="632"/>
      <c r="I24" s="633"/>
      <c r="J24" s="631" t="n">
        <v>3</v>
      </c>
      <c r="K24" s="632" t="n">
        <v>0</v>
      </c>
      <c r="L24" s="633"/>
      <c r="M24" s="631" t="n">
        <v>3</v>
      </c>
      <c r="N24" s="632" t="n">
        <v>0</v>
      </c>
      <c r="O24" s="633"/>
      <c r="P24" s="631" t="n">
        <v>3991</v>
      </c>
      <c r="Q24" s="632" t="n">
        <f aca="false">SUM(P24,Q23)</f>
        <v>28630</v>
      </c>
      <c r="R24" s="669" t="n">
        <v>1198</v>
      </c>
      <c r="S24" s="632" t="n">
        <f aca="false">SUM(R24,S23)</f>
        <v>5690</v>
      </c>
      <c r="T24" s="646" t="n">
        <v>0</v>
      </c>
      <c r="U24" s="646" t="n">
        <f aca="false">SUM(T24,U23)</f>
        <v>0</v>
      </c>
      <c r="V24" s="633" t="n">
        <f aca="false">SUM(P24,R24,T24)</f>
        <v>5189</v>
      </c>
      <c r="W24" s="631"/>
      <c r="X24" s="632"/>
      <c r="Y24" s="679"/>
      <c r="Z24" s="631"/>
      <c r="AA24" s="632"/>
      <c r="AB24" s="679"/>
      <c r="AC24" s="631"/>
      <c r="AD24" s="632"/>
      <c r="AE24" s="679"/>
      <c r="AF24" s="631"/>
      <c r="AG24" s="632"/>
      <c r="AH24" s="679"/>
      <c r="AI24" s="631"/>
      <c r="AJ24" s="632"/>
      <c r="AK24" s="679"/>
      <c r="AL24" s="631"/>
      <c r="AM24" s="632"/>
      <c r="AN24" s="679"/>
      <c r="AO24" s="631"/>
      <c r="AP24" s="632"/>
      <c r="AQ24" s="679"/>
      <c r="AR24" s="631"/>
      <c r="AS24" s="632"/>
      <c r="AT24" s="679"/>
      <c r="AU24" s="631"/>
      <c r="AV24" s="632"/>
      <c r="AW24" s="679"/>
      <c r="AX24" s="642"/>
      <c r="AY24" s="643"/>
      <c r="AZ24" s="644"/>
      <c r="BA24" s="642"/>
      <c r="BB24" s="643"/>
      <c r="BC24" s="644"/>
      <c r="BD24" s="628" t="n">
        <v>83.138625</v>
      </c>
      <c r="BE24" s="629" t="n">
        <f aca="false">SUM(BD24,BE23)</f>
        <v>547.61075</v>
      </c>
      <c r="BF24" s="552" t="n">
        <v>30.013</v>
      </c>
      <c r="BG24" s="629" t="n">
        <f aca="false">SUM(BF24,BG23)</f>
        <v>98.792875</v>
      </c>
      <c r="BH24" s="552" t="n">
        <v>0</v>
      </c>
      <c r="BI24" s="629" t="n">
        <f aca="false">SUM(BH24,BI23)</f>
        <v>0</v>
      </c>
      <c r="BJ24" s="573"/>
      <c r="BK24" s="573"/>
      <c r="BL24" s="573"/>
      <c r="BM24" s="631" t="n">
        <v>0</v>
      </c>
      <c r="BN24" s="632" t="n">
        <v>0</v>
      </c>
      <c r="BO24" s="646"/>
      <c r="BP24" s="633" t="n">
        <f aca="false">SUM(BM24:BN24)</f>
        <v>0</v>
      </c>
      <c r="BQ24" s="631" t="n">
        <v>4644</v>
      </c>
      <c r="BR24" s="632" t="n">
        <v>0</v>
      </c>
      <c r="BS24" s="646"/>
      <c r="BT24" s="633" t="n">
        <f aca="false">SUM(BQ24:BR24)</f>
        <v>4644</v>
      </c>
      <c r="BU24" s="631" t="n">
        <v>0</v>
      </c>
      <c r="BV24" s="632" t="n">
        <v>0</v>
      </c>
      <c r="BW24" s="646"/>
      <c r="BX24" s="633" t="n">
        <f aca="false">SUM(BU24:BV24)</f>
        <v>0</v>
      </c>
      <c r="BY24" s="631" t="n">
        <v>0</v>
      </c>
      <c r="BZ24" s="632" t="n">
        <v>0</v>
      </c>
      <c r="CA24" s="646"/>
      <c r="CB24" s="633" t="n">
        <f aca="false">SUM(BY24:BZ24)</f>
        <v>0</v>
      </c>
      <c r="CC24" s="642" t="n">
        <v>0.256944444444444</v>
      </c>
      <c r="CD24" s="680" t="n">
        <v>0</v>
      </c>
      <c r="CE24" s="644"/>
      <c r="CF24" s="642" t="n">
        <v>0</v>
      </c>
      <c r="CG24" s="680" t="n">
        <v>0</v>
      </c>
      <c r="CH24" s="644"/>
      <c r="CI24" s="631" t="n">
        <v>100</v>
      </c>
      <c r="CJ24" s="632" t="s">
        <v>1454</v>
      </c>
      <c r="CK24" s="633" t="n">
        <v>100</v>
      </c>
      <c r="CL24" s="631" t="n">
        <v>0</v>
      </c>
      <c r="CM24" s="632" t="n">
        <v>0</v>
      </c>
      <c r="CN24" s="633" t="n">
        <v>0</v>
      </c>
      <c r="CO24" s="631"/>
      <c r="CP24" s="632"/>
      <c r="CQ24" s="633"/>
      <c r="CR24" s="631" t="n">
        <v>21</v>
      </c>
      <c r="CS24" s="632" t="n">
        <v>0</v>
      </c>
      <c r="CT24" s="646"/>
      <c r="CU24" s="633" t="n">
        <f aca="false">SUM(CR24:CS24)</f>
        <v>21</v>
      </c>
      <c r="CV24" s="631" t="n">
        <v>14</v>
      </c>
      <c r="CW24" s="632" t="n">
        <v>0</v>
      </c>
      <c r="CX24" s="646"/>
      <c r="CY24" s="633" t="n">
        <f aca="false">SUM(CV24:CW24)</f>
        <v>14</v>
      </c>
      <c r="CZ24" s="631" t="n">
        <v>25</v>
      </c>
      <c r="DA24" s="632" t="n">
        <v>0</v>
      </c>
      <c r="DB24" s="646"/>
      <c r="DC24" s="633" t="n">
        <f aca="false">SUM(CZ24:DA24)</f>
        <v>25</v>
      </c>
    </row>
    <row r="25" customFormat="false" ht="14.9" hidden="false" customHeight="false" outlineLevel="0" collapsed="false">
      <c r="A25" s="546" t="s">
        <v>1369</v>
      </c>
      <c r="B25" s="207" t="n">
        <v>19</v>
      </c>
      <c r="C25" s="631" t="n">
        <v>117.942</v>
      </c>
      <c r="D25" s="632"/>
      <c r="E25" s="632" t="n">
        <v>0</v>
      </c>
      <c r="F25" s="632"/>
      <c r="G25" s="632"/>
      <c r="H25" s="632"/>
      <c r="I25" s="633"/>
      <c r="J25" s="631" t="n">
        <v>3</v>
      </c>
      <c r="K25" s="632" t="n">
        <v>0</v>
      </c>
      <c r="L25" s="633"/>
      <c r="M25" s="631" t="n">
        <v>4</v>
      </c>
      <c r="N25" s="632" t="n">
        <v>0</v>
      </c>
      <c r="O25" s="633"/>
      <c r="P25" s="631" t="n">
        <v>3985</v>
      </c>
      <c r="Q25" s="632" t="n">
        <f aca="false">SUM(P25,Q24)</f>
        <v>32615</v>
      </c>
      <c r="R25" s="669" t="n">
        <v>901</v>
      </c>
      <c r="S25" s="632" t="n">
        <f aca="false">SUM(R25,S24)</f>
        <v>6591</v>
      </c>
      <c r="T25" s="646" t="n">
        <v>0</v>
      </c>
      <c r="U25" s="646" t="n">
        <f aca="false">SUM(T25,U24)</f>
        <v>0</v>
      </c>
      <c r="V25" s="633" t="n">
        <f aca="false">SUM(P25,R25,T25)</f>
        <v>4886</v>
      </c>
      <c r="W25" s="631"/>
      <c r="X25" s="632"/>
      <c r="Y25" s="679"/>
      <c r="Z25" s="631"/>
      <c r="AA25" s="632"/>
      <c r="AB25" s="679"/>
      <c r="AC25" s="631"/>
      <c r="AD25" s="632"/>
      <c r="AE25" s="679"/>
      <c r="AF25" s="631"/>
      <c r="AG25" s="632"/>
      <c r="AH25" s="679"/>
      <c r="AI25" s="631"/>
      <c r="AJ25" s="632"/>
      <c r="AK25" s="679"/>
      <c r="AL25" s="631"/>
      <c r="AM25" s="632"/>
      <c r="AN25" s="679"/>
      <c r="AO25" s="631"/>
      <c r="AP25" s="632"/>
      <c r="AQ25" s="679"/>
      <c r="AR25" s="631"/>
      <c r="AS25" s="632"/>
      <c r="AT25" s="679"/>
      <c r="AU25" s="631"/>
      <c r="AV25" s="632"/>
      <c r="AW25" s="679"/>
      <c r="AX25" s="642"/>
      <c r="AY25" s="643"/>
      <c r="AZ25" s="644"/>
      <c r="BA25" s="642"/>
      <c r="BB25" s="643"/>
      <c r="BC25" s="644"/>
      <c r="BD25" s="628" t="n">
        <v>69.200875</v>
      </c>
      <c r="BE25" s="629" t="n">
        <f aca="false">SUM(BD25,BE24)</f>
        <v>616.811625</v>
      </c>
      <c r="BF25" s="552" t="n">
        <v>15.822375</v>
      </c>
      <c r="BG25" s="629" t="n">
        <f aca="false">SUM(BF25,BG24)</f>
        <v>114.61525</v>
      </c>
      <c r="BH25" s="552" t="n">
        <v>0</v>
      </c>
      <c r="BI25" s="629" t="n">
        <f aca="false">SUM(BH25,BI24)</f>
        <v>0</v>
      </c>
      <c r="BJ25" s="573"/>
      <c r="BK25" s="573"/>
      <c r="BL25" s="573"/>
      <c r="BM25" s="631" t="n">
        <v>0</v>
      </c>
      <c r="BN25" s="632" t="n">
        <v>0</v>
      </c>
      <c r="BO25" s="646"/>
      <c r="BP25" s="633" t="n">
        <f aca="false">SUM(BM25:BN25)</f>
        <v>0</v>
      </c>
      <c r="BQ25" s="631" t="n">
        <v>1468</v>
      </c>
      <c r="BR25" s="632" t="n">
        <v>0</v>
      </c>
      <c r="BS25" s="646"/>
      <c r="BT25" s="633" t="n">
        <f aca="false">SUM(BQ25:BR25)</f>
        <v>1468</v>
      </c>
      <c r="BU25" s="631" t="n">
        <v>0</v>
      </c>
      <c r="BV25" s="632" t="n">
        <v>0</v>
      </c>
      <c r="BW25" s="646"/>
      <c r="BX25" s="633" t="n">
        <f aca="false">SUM(BU25:BV25)</f>
        <v>0</v>
      </c>
      <c r="BY25" s="631" t="n">
        <v>0</v>
      </c>
      <c r="BZ25" s="632" t="n">
        <v>0</v>
      </c>
      <c r="CA25" s="646"/>
      <c r="CB25" s="633" t="n">
        <f aca="false">SUM(BY25:BZ25)</f>
        <v>0</v>
      </c>
      <c r="CC25" s="642" t="n">
        <v>0.260416666666667</v>
      </c>
      <c r="CD25" s="680" t="n">
        <v>0</v>
      </c>
      <c r="CE25" s="644"/>
      <c r="CF25" s="642" t="n">
        <v>0</v>
      </c>
      <c r="CG25" s="680" t="n">
        <v>0</v>
      </c>
      <c r="CH25" s="644"/>
      <c r="CI25" s="631" t="s">
        <v>1455</v>
      </c>
      <c r="CJ25" s="632" t="s">
        <v>1456</v>
      </c>
      <c r="CK25" s="633" t="n">
        <v>120</v>
      </c>
      <c r="CL25" s="631" t="n">
        <v>0</v>
      </c>
      <c r="CM25" s="632" t="n">
        <v>0</v>
      </c>
      <c r="CN25" s="633" t="n">
        <v>0</v>
      </c>
      <c r="CO25" s="631"/>
      <c r="CP25" s="632"/>
      <c r="CQ25" s="633"/>
      <c r="CR25" s="631" t="n">
        <v>22</v>
      </c>
      <c r="CS25" s="632" t="n">
        <v>0</v>
      </c>
      <c r="CT25" s="646"/>
      <c r="CU25" s="633" t="n">
        <f aca="false">SUM(CR25:CS25)</f>
        <v>22</v>
      </c>
      <c r="CV25" s="631" t="n">
        <v>0</v>
      </c>
      <c r="CW25" s="632" t="n">
        <v>0</v>
      </c>
      <c r="CX25" s="646"/>
      <c r="CY25" s="633" t="n">
        <f aca="false">SUM(CV25:CW25)</f>
        <v>0</v>
      </c>
      <c r="CZ25" s="631" t="n">
        <v>58</v>
      </c>
      <c r="DA25" s="632" t="n">
        <v>0</v>
      </c>
      <c r="DB25" s="646"/>
      <c r="DC25" s="633" t="n">
        <f aca="false">SUM(CZ25:DA25)</f>
        <v>58</v>
      </c>
    </row>
    <row r="26" customFormat="false" ht="14.9" hidden="false" customHeight="false" outlineLevel="0" collapsed="false">
      <c r="A26" s="546" t="s">
        <v>1370</v>
      </c>
      <c r="B26" s="207" t="n">
        <v>20</v>
      </c>
      <c r="C26" s="631" t="n">
        <v>153.551</v>
      </c>
      <c r="D26" s="632"/>
      <c r="E26" s="632" t="n">
        <v>0</v>
      </c>
      <c r="F26" s="632"/>
      <c r="G26" s="632"/>
      <c r="H26" s="632"/>
      <c r="I26" s="633"/>
      <c r="J26" s="631" t="n">
        <v>2</v>
      </c>
      <c r="K26" s="632" t="n">
        <v>0</v>
      </c>
      <c r="L26" s="633"/>
      <c r="M26" s="631" t="n">
        <v>4</v>
      </c>
      <c r="N26" s="632" t="n">
        <v>0</v>
      </c>
      <c r="O26" s="633"/>
      <c r="P26" s="631" t="n">
        <v>2701</v>
      </c>
      <c r="Q26" s="632" t="n">
        <f aca="false">SUM(P26,Q25)</f>
        <v>35316</v>
      </c>
      <c r="R26" s="669" t="n">
        <v>1260</v>
      </c>
      <c r="S26" s="632" t="n">
        <f aca="false">SUM(R26,S25)</f>
        <v>7851</v>
      </c>
      <c r="T26" s="646" t="n">
        <v>0</v>
      </c>
      <c r="U26" s="646" t="n">
        <f aca="false">SUM(T26,U25)</f>
        <v>0</v>
      </c>
      <c r="V26" s="633" t="n">
        <f aca="false">SUM(P26,R26,T26)</f>
        <v>3961</v>
      </c>
      <c r="W26" s="631"/>
      <c r="X26" s="632"/>
      <c r="Y26" s="679"/>
      <c r="Z26" s="631"/>
      <c r="AA26" s="632"/>
      <c r="AB26" s="679"/>
      <c r="AC26" s="631"/>
      <c r="AD26" s="632"/>
      <c r="AE26" s="679"/>
      <c r="AF26" s="631"/>
      <c r="AG26" s="632"/>
      <c r="AH26" s="679"/>
      <c r="AI26" s="631"/>
      <c r="AJ26" s="632"/>
      <c r="AK26" s="679"/>
      <c r="AL26" s="631"/>
      <c r="AM26" s="632"/>
      <c r="AN26" s="679"/>
      <c r="AO26" s="631"/>
      <c r="AP26" s="632"/>
      <c r="AQ26" s="679"/>
      <c r="AR26" s="631"/>
      <c r="AS26" s="632"/>
      <c r="AT26" s="679"/>
      <c r="AU26" s="631"/>
      <c r="AV26" s="632"/>
      <c r="AW26" s="679"/>
      <c r="AX26" s="642"/>
      <c r="AY26" s="643"/>
      <c r="AZ26" s="644"/>
      <c r="BA26" s="642"/>
      <c r="BB26" s="643"/>
      <c r="BC26" s="644"/>
      <c r="BD26" s="628" t="n">
        <v>61.568875</v>
      </c>
      <c r="BE26" s="629" t="n">
        <f aca="false">SUM(BD26,BE25)</f>
        <v>678.3805</v>
      </c>
      <c r="BF26" s="552" t="n">
        <v>29.4525</v>
      </c>
      <c r="BG26" s="629" t="n">
        <f aca="false">SUM(BF26,BG25)</f>
        <v>144.06775</v>
      </c>
      <c r="BH26" s="552" t="n">
        <v>0</v>
      </c>
      <c r="BI26" s="629" t="n">
        <f aca="false">SUM(BH26,BI25)</f>
        <v>0</v>
      </c>
      <c r="BJ26" s="573"/>
      <c r="BK26" s="573"/>
      <c r="BL26" s="573"/>
      <c r="BM26" s="631" t="n">
        <v>0</v>
      </c>
      <c r="BN26" s="632" t="n">
        <v>0</v>
      </c>
      <c r="BO26" s="646"/>
      <c r="BP26" s="633" t="n">
        <f aca="false">SUM(BM26:BN26)</f>
        <v>0</v>
      </c>
      <c r="BQ26" s="631" t="n">
        <v>0</v>
      </c>
      <c r="BR26" s="632" t="n">
        <v>0</v>
      </c>
      <c r="BS26" s="646"/>
      <c r="BT26" s="633" t="n">
        <f aca="false">SUM(BQ26:BR26)</f>
        <v>0</v>
      </c>
      <c r="BU26" s="631" t="n">
        <v>0</v>
      </c>
      <c r="BV26" s="632" t="n">
        <v>0</v>
      </c>
      <c r="BW26" s="646"/>
      <c r="BX26" s="633" t="n">
        <f aca="false">SUM(BU26:BV26)</f>
        <v>0</v>
      </c>
      <c r="BY26" s="631" t="n">
        <v>0</v>
      </c>
      <c r="BZ26" s="632" t="n">
        <v>0</v>
      </c>
      <c r="CA26" s="646"/>
      <c r="CB26" s="633" t="n">
        <f aca="false">SUM(BY26:BZ26)</f>
        <v>0</v>
      </c>
      <c r="CC26" s="642" t="n">
        <v>0.208333333333333</v>
      </c>
      <c r="CD26" s="680" t="n">
        <v>0</v>
      </c>
      <c r="CE26" s="644"/>
      <c r="CF26" s="642" t="n">
        <v>0</v>
      </c>
      <c r="CG26" s="680" t="n">
        <v>0</v>
      </c>
      <c r="CH26" s="644"/>
      <c r="CI26" s="631" t="n">
        <v>120</v>
      </c>
      <c r="CJ26" s="632" t="n">
        <v>120</v>
      </c>
      <c r="CK26" s="633" t="n">
        <v>120</v>
      </c>
      <c r="CL26" s="631" t="n">
        <v>0</v>
      </c>
      <c r="CM26" s="632" t="n">
        <v>0</v>
      </c>
      <c r="CN26" s="633" t="n">
        <v>0</v>
      </c>
      <c r="CO26" s="631"/>
      <c r="CP26" s="632"/>
      <c r="CQ26" s="633"/>
      <c r="CR26" s="631" t="n">
        <v>18</v>
      </c>
      <c r="CS26" s="632" t="n">
        <v>0</v>
      </c>
      <c r="CT26" s="646"/>
      <c r="CU26" s="633" t="n">
        <f aca="false">SUM(CR26:CS26)</f>
        <v>18</v>
      </c>
      <c r="CV26" s="631" t="n">
        <v>0</v>
      </c>
      <c r="CW26" s="632" t="n">
        <v>0</v>
      </c>
      <c r="CX26" s="646"/>
      <c r="CY26" s="633" t="n">
        <f aca="false">SUM(CV26:CW26)</f>
        <v>0</v>
      </c>
      <c r="CZ26" s="631" t="n">
        <v>35</v>
      </c>
      <c r="DA26" s="632" t="n">
        <v>0</v>
      </c>
      <c r="DB26" s="646"/>
      <c r="DC26" s="633" t="n">
        <f aca="false">SUM(CZ26:DA26)</f>
        <v>35</v>
      </c>
    </row>
    <row r="27" customFormat="false" ht="14.9" hidden="false" customHeight="false" outlineLevel="0" collapsed="false">
      <c r="A27" s="546" t="s">
        <v>1371</v>
      </c>
      <c r="B27" s="207" t="n">
        <v>21</v>
      </c>
      <c r="C27" s="631" t="n">
        <v>115.176</v>
      </c>
      <c r="D27" s="632"/>
      <c r="E27" s="632" t="n">
        <v>0</v>
      </c>
      <c r="F27" s="632"/>
      <c r="G27" s="632"/>
      <c r="H27" s="632"/>
      <c r="I27" s="633"/>
      <c r="J27" s="631" t="n">
        <v>2</v>
      </c>
      <c r="K27" s="632" t="n">
        <v>0</v>
      </c>
      <c r="L27" s="633"/>
      <c r="M27" s="631" t="n">
        <v>5</v>
      </c>
      <c r="N27" s="632" t="n">
        <v>0</v>
      </c>
      <c r="O27" s="633"/>
      <c r="P27" s="631" t="n">
        <v>4142</v>
      </c>
      <c r="Q27" s="632" t="n">
        <f aca="false">SUM(P27,Q26)</f>
        <v>39458</v>
      </c>
      <c r="R27" s="669" t="n">
        <v>65</v>
      </c>
      <c r="S27" s="632" t="n">
        <f aca="false">SUM(R27,S26)</f>
        <v>7916</v>
      </c>
      <c r="T27" s="646" t="n">
        <v>0</v>
      </c>
      <c r="U27" s="646" t="n">
        <f aca="false">SUM(T27,U26)</f>
        <v>0</v>
      </c>
      <c r="V27" s="633" t="n">
        <f aca="false">SUM(P27,R27,T27)</f>
        <v>4207</v>
      </c>
      <c r="W27" s="631"/>
      <c r="X27" s="632"/>
      <c r="Y27" s="679"/>
      <c r="Z27" s="631"/>
      <c r="AA27" s="632"/>
      <c r="AB27" s="679"/>
      <c r="AC27" s="631"/>
      <c r="AD27" s="632"/>
      <c r="AE27" s="679"/>
      <c r="AF27" s="631"/>
      <c r="AG27" s="632"/>
      <c r="AH27" s="679"/>
      <c r="AI27" s="631"/>
      <c r="AJ27" s="632"/>
      <c r="AK27" s="679"/>
      <c r="AL27" s="631"/>
      <c r="AM27" s="632"/>
      <c r="AN27" s="679"/>
      <c r="AO27" s="631"/>
      <c r="AP27" s="632"/>
      <c r="AQ27" s="679"/>
      <c r="AR27" s="631"/>
      <c r="AS27" s="632"/>
      <c r="AT27" s="679"/>
      <c r="AU27" s="631"/>
      <c r="AV27" s="632"/>
      <c r="AW27" s="679"/>
      <c r="AX27" s="642"/>
      <c r="AY27" s="643"/>
      <c r="AZ27" s="644"/>
      <c r="BA27" s="642"/>
      <c r="BB27" s="643"/>
      <c r="BC27" s="644"/>
      <c r="BD27" s="628" t="n">
        <v>82.827</v>
      </c>
      <c r="BE27" s="629" t="n">
        <f aca="false">SUM(BD27,BE26)</f>
        <v>761.2075</v>
      </c>
      <c r="BF27" s="552" t="n">
        <v>1.096875</v>
      </c>
      <c r="BG27" s="629" t="n">
        <f aca="false">SUM(BF27,BG26)</f>
        <v>145.164625</v>
      </c>
      <c r="BH27" s="552" t="n">
        <v>0</v>
      </c>
      <c r="BI27" s="629" t="n">
        <f aca="false">SUM(BH27,BI26)</f>
        <v>0</v>
      </c>
      <c r="BJ27" s="573"/>
      <c r="BK27" s="573"/>
      <c r="BL27" s="573"/>
      <c r="BM27" s="631" t="n">
        <v>0</v>
      </c>
      <c r="BN27" s="632" t="n">
        <v>0</v>
      </c>
      <c r="BO27" s="646"/>
      <c r="BP27" s="633" t="n">
        <f aca="false">SUM(BM27:BN27)</f>
        <v>0</v>
      </c>
      <c r="BQ27" s="631" t="n">
        <v>0</v>
      </c>
      <c r="BR27" s="632" t="n">
        <v>0</v>
      </c>
      <c r="BS27" s="646"/>
      <c r="BT27" s="633" t="n">
        <f aca="false">SUM(BQ27:BR27)</f>
        <v>0</v>
      </c>
      <c r="BU27" s="631" t="n">
        <v>0</v>
      </c>
      <c r="BV27" s="632" t="n">
        <v>0</v>
      </c>
      <c r="BW27" s="646"/>
      <c r="BX27" s="633" t="n">
        <f aca="false">SUM(BU27:BV27)</f>
        <v>0</v>
      </c>
      <c r="BY27" s="631" t="n">
        <v>0</v>
      </c>
      <c r="BZ27" s="632" t="n">
        <v>0</v>
      </c>
      <c r="CA27" s="646"/>
      <c r="CB27" s="633" t="n">
        <f aca="false">SUM(BY27:BZ27)</f>
        <v>0</v>
      </c>
      <c r="CC27" s="642" t="n">
        <v>0.375</v>
      </c>
      <c r="CD27" s="680" t="n">
        <v>0</v>
      </c>
      <c r="CE27" s="644"/>
      <c r="CF27" s="642" t="n">
        <v>0</v>
      </c>
      <c r="CG27" s="680" t="n">
        <v>0</v>
      </c>
      <c r="CH27" s="644"/>
      <c r="CI27" s="631" t="n">
        <v>120</v>
      </c>
      <c r="CJ27" s="632" t="n">
        <v>120</v>
      </c>
      <c r="CK27" s="633" t="n">
        <v>120</v>
      </c>
      <c r="CL27" s="631" t="n">
        <v>0</v>
      </c>
      <c r="CM27" s="632" t="n">
        <v>0</v>
      </c>
      <c r="CN27" s="633" t="n">
        <v>0</v>
      </c>
      <c r="CO27" s="631"/>
      <c r="CP27" s="632"/>
      <c r="CQ27" s="633"/>
      <c r="CR27" s="631" t="n">
        <v>13</v>
      </c>
      <c r="CS27" s="632" t="n">
        <v>0</v>
      </c>
      <c r="CT27" s="646"/>
      <c r="CU27" s="633" t="n">
        <f aca="false">SUM(CR27:CS27)</f>
        <v>13</v>
      </c>
      <c r="CV27" s="631" t="n">
        <v>0</v>
      </c>
      <c r="CW27" s="632" t="n">
        <v>0</v>
      </c>
      <c r="CX27" s="646"/>
      <c r="CY27" s="633" t="n">
        <f aca="false">SUM(CV27:CW27)</f>
        <v>0</v>
      </c>
      <c r="CZ27" s="631" t="n">
        <v>21</v>
      </c>
      <c r="DA27" s="632" t="n">
        <v>0</v>
      </c>
      <c r="DB27" s="646"/>
      <c r="DC27" s="633" t="n">
        <f aca="false">SUM(CZ27:DA27)</f>
        <v>21</v>
      </c>
    </row>
    <row r="28" customFormat="false" ht="14.9" hidden="false" customHeight="false" outlineLevel="0" collapsed="false">
      <c r="A28" s="546" t="s">
        <v>1372</v>
      </c>
      <c r="B28" s="207" t="n">
        <v>22</v>
      </c>
      <c r="C28" s="631" t="n">
        <v>131.625</v>
      </c>
      <c r="D28" s="632"/>
      <c r="E28" s="632" t="n">
        <v>0</v>
      </c>
      <c r="F28" s="632"/>
      <c r="G28" s="632"/>
      <c r="H28" s="632"/>
      <c r="I28" s="633"/>
      <c r="J28" s="631" t="n">
        <v>0</v>
      </c>
      <c r="K28" s="632" t="n">
        <v>0</v>
      </c>
      <c r="L28" s="633"/>
      <c r="M28" s="631" t="n">
        <v>6</v>
      </c>
      <c r="N28" s="632" t="n">
        <v>0</v>
      </c>
      <c r="O28" s="633"/>
      <c r="P28" s="631" t="n">
        <v>4692</v>
      </c>
      <c r="Q28" s="632" t="n">
        <f aca="false">SUM(P28,Q27)</f>
        <v>44150</v>
      </c>
      <c r="R28" s="669" t="n">
        <v>1462</v>
      </c>
      <c r="S28" s="632" t="n">
        <f aca="false">SUM(R28,S27)</f>
        <v>9378</v>
      </c>
      <c r="T28" s="646" t="n">
        <v>0</v>
      </c>
      <c r="U28" s="646" t="n">
        <f aca="false">SUM(T28,U27)</f>
        <v>0</v>
      </c>
      <c r="V28" s="633" t="n">
        <f aca="false">SUM(P28,R28,T28)</f>
        <v>6154</v>
      </c>
      <c r="W28" s="631"/>
      <c r="X28" s="632"/>
      <c r="Y28" s="679"/>
      <c r="Z28" s="631"/>
      <c r="AA28" s="632"/>
      <c r="AB28" s="679"/>
      <c r="AC28" s="631"/>
      <c r="AD28" s="632"/>
      <c r="AE28" s="679"/>
      <c r="AF28" s="631"/>
      <c r="AG28" s="632"/>
      <c r="AH28" s="679"/>
      <c r="AI28" s="631"/>
      <c r="AJ28" s="632"/>
      <c r="AK28" s="679"/>
      <c r="AL28" s="631"/>
      <c r="AM28" s="632"/>
      <c r="AN28" s="679"/>
      <c r="AO28" s="631"/>
      <c r="AP28" s="632"/>
      <c r="AQ28" s="679"/>
      <c r="AR28" s="631"/>
      <c r="AS28" s="632"/>
      <c r="AT28" s="679"/>
      <c r="AU28" s="631"/>
      <c r="AV28" s="632"/>
      <c r="AW28" s="679"/>
      <c r="AX28" s="642"/>
      <c r="AY28" s="643"/>
      <c r="AZ28" s="644"/>
      <c r="BA28" s="642"/>
      <c r="BB28" s="643"/>
      <c r="BC28" s="644"/>
      <c r="BD28" s="628" t="n">
        <v>73.3125</v>
      </c>
      <c r="BE28" s="629" t="n">
        <f aca="false">SUM(BD28,BE27)</f>
        <v>834.52</v>
      </c>
      <c r="BF28" s="552" t="n">
        <v>25.234</v>
      </c>
      <c r="BG28" s="629" t="n">
        <f aca="false">SUM(BF28,BG27)</f>
        <v>170.398625</v>
      </c>
      <c r="BH28" s="552" t="n">
        <v>0</v>
      </c>
      <c r="BI28" s="629" t="n">
        <f aca="false">SUM(BH28,BI27)</f>
        <v>0</v>
      </c>
      <c r="BJ28" s="573"/>
      <c r="BK28" s="573"/>
      <c r="BL28" s="573"/>
      <c r="BM28" s="631" t="n">
        <v>0</v>
      </c>
      <c r="BN28" s="632" t="n">
        <v>0</v>
      </c>
      <c r="BO28" s="646"/>
      <c r="BP28" s="633" t="n">
        <f aca="false">SUM(BM28:BN28)</f>
        <v>0</v>
      </c>
      <c r="BQ28" s="631" t="n">
        <v>0</v>
      </c>
      <c r="BR28" s="632" t="n">
        <v>0</v>
      </c>
      <c r="BS28" s="646"/>
      <c r="BT28" s="633" t="n">
        <f aca="false">SUM(BQ28:BR28)</f>
        <v>0</v>
      </c>
      <c r="BU28" s="631" t="n">
        <v>0</v>
      </c>
      <c r="BV28" s="632" t="n">
        <v>0</v>
      </c>
      <c r="BW28" s="646"/>
      <c r="BX28" s="633" t="n">
        <f aca="false">SUM(BU28:BV28)</f>
        <v>0</v>
      </c>
      <c r="BY28" s="631" t="n">
        <v>0</v>
      </c>
      <c r="BZ28" s="632" t="n">
        <v>0</v>
      </c>
      <c r="CA28" s="646"/>
      <c r="CB28" s="633" t="n">
        <f aca="false">SUM(BY28:BZ28)</f>
        <v>0</v>
      </c>
      <c r="CC28" s="642" t="n">
        <v>0.180555555555556</v>
      </c>
      <c r="CD28" s="680" t="n">
        <v>0</v>
      </c>
      <c r="CE28" s="644"/>
      <c r="CF28" s="642" t="n">
        <v>0.0833333333333333</v>
      </c>
      <c r="CG28" s="680" t="n">
        <v>0</v>
      </c>
      <c r="CH28" s="644"/>
      <c r="CI28" s="631" t="n">
        <v>125</v>
      </c>
      <c r="CJ28" s="632" t="n">
        <v>125</v>
      </c>
      <c r="CK28" s="633" t="n">
        <v>125</v>
      </c>
      <c r="CL28" s="631" t="n">
        <v>0</v>
      </c>
      <c r="CM28" s="632" t="n">
        <v>0</v>
      </c>
      <c r="CN28" s="633" t="n">
        <v>0</v>
      </c>
      <c r="CO28" s="631"/>
      <c r="CP28" s="632"/>
      <c r="CQ28" s="633"/>
      <c r="CR28" s="631" t="n">
        <v>21</v>
      </c>
      <c r="CS28" s="632" t="n">
        <v>0</v>
      </c>
      <c r="CT28" s="646"/>
      <c r="CU28" s="633" t="n">
        <f aca="false">SUM(CR28:CS28)</f>
        <v>21</v>
      </c>
      <c r="CV28" s="631" t="n">
        <v>5</v>
      </c>
      <c r="CW28" s="632" t="n">
        <v>0</v>
      </c>
      <c r="CX28" s="646"/>
      <c r="CY28" s="633" t="n">
        <f aca="false">SUM(CV28:CW28)</f>
        <v>5</v>
      </c>
      <c r="CZ28" s="631" t="n">
        <v>0</v>
      </c>
      <c r="DA28" s="632" t="n">
        <v>0</v>
      </c>
      <c r="DB28" s="646"/>
      <c r="DC28" s="633" t="n">
        <f aca="false">SUM(CZ28:DA28)</f>
        <v>0</v>
      </c>
    </row>
    <row r="29" customFormat="false" ht="14.9" hidden="false" customHeight="false" outlineLevel="0" collapsed="false">
      <c r="A29" s="546" t="s">
        <v>1373</v>
      </c>
      <c r="B29" s="207" t="n">
        <v>23</v>
      </c>
      <c r="C29" s="631" t="n">
        <v>101.822</v>
      </c>
      <c r="D29" s="632"/>
      <c r="E29" s="632" t="n">
        <v>0</v>
      </c>
      <c r="F29" s="632"/>
      <c r="G29" s="632"/>
      <c r="H29" s="632"/>
      <c r="I29" s="633"/>
      <c r="J29" s="631" t="n">
        <v>3</v>
      </c>
      <c r="K29" s="632" t="n">
        <v>0</v>
      </c>
      <c r="L29" s="633"/>
      <c r="M29" s="631" t="n">
        <v>3</v>
      </c>
      <c r="N29" s="632" t="n">
        <v>0</v>
      </c>
      <c r="O29" s="633"/>
      <c r="P29" s="631" t="n">
        <v>4259</v>
      </c>
      <c r="Q29" s="632" t="n">
        <f aca="false">SUM(P29,Q28)</f>
        <v>48409</v>
      </c>
      <c r="R29" s="669" t="n">
        <v>1600</v>
      </c>
      <c r="S29" s="632" t="n">
        <f aca="false">SUM(R29,S28)</f>
        <v>10978</v>
      </c>
      <c r="T29" s="646" t="n">
        <v>0</v>
      </c>
      <c r="U29" s="646" t="n">
        <f aca="false">SUM(T29,U28)</f>
        <v>0</v>
      </c>
      <c r="V29" s="633" t="n">
        <f aca="false">SUM(P29,R29,T29)</f>
        <v>5859</v>
      </c>
      <c r="W29" s="631"/>
      <c r="X29" s="632"/>
      <c r="Y29" s="679"/>
      <c r="Z29" s="631"/>
      <c r="AA29" s="632"/>
      <c r="AB29" s="679"/>
      <c r="AC29" s="631"/>
      <c r="AD29" s="632"/>
      <c r="AE29" s="679"/>
      <c r="AF29" s="631"/>
      <c r="AG29" s="632"/>
      <c r="AH29" s="679"/>
      <c r="AI29" s="631"/>
      <c r="AJ29" s="632"/>
      <c r="AK29" s="679"/>
      <c r="AL29" s="631"/>
      <c r="AM29" s="632"/>
      <c r="AN29" s="679"/>
      <c r="AO29" s="631"/>
      <c r="AP29" s="632"/>
      <c r="AQ29" s="679"/>
      <c r="AR29" s="631"/>
      <c r="AS29" s="632"/>
      <c r="AT29" s="679"/>
      <c r="AU29" s="631"/>
      <c r="AV29" s="632"/>
      <c r="AW29" s="679"/>
      <c r="AX29" s="642"/>
      <c r="AY29" s="643"/>
      <c r="AZ29" s="644"/>
      <c r="BA29" s="642"/>
      <c r="BB29" s="643"/>
      <c r="BC29" s="644"/>
      <c r="BD29" s="628" t="n">
        <v>80.064375</v>
      </c>
      <c r="BE29" s="629" t="n">
        <f aca="false">SUM(BD29,BE28)</f>
        <v>914.584375</v>
      </c>
      <c r="BF29" s="552" t="n">
        <v>25</v>
      </c>
      <c r="BG29" s="629" t="n">
        <f aca="false">SUM(BF29,BG28)</f>
        <v>195.398625</v>
      </c>
      <c r="BH29" s="552" t="n">
        <v>0</v>
      </c>
      <c r="BI29" s="629" t="n">
        <f aca="false">SUM(BH29,BI28)</f>
        <v>0</v>
      </c>
      <c r="BJ29" s="573"/>
      <c r="BK29" s="573"/>
      <c r="BL29" s="573"/>
      <c r="BM29" s="631" t="n">
        <v>0</v>
      </c>
      <c r="BN29" s="632" t="n">
        <v>0</v>
      </c>
      <c r="BO29" s="646"/>
      <c r="BP29" s="633" t="n">
        <f aca="false">SUM(BM29:BN29)</f>
        <v>0</v>
      </c>
      <c r="BQ29" s="631" t="n">
        <v>0</v>
      </c>
      <c r="BR29" s="632" t="n">
        <v>0</v>
      </c>
      <c r="BS29" s="646"/>
      <c r="BT29" s="633" t="n">
        <f aca="false">SUM(BQ29:BR29)</f>
        <v>0</v>
      </c>
      <c r="BU29" s="631" t="n">
        <v>0</v>
      </c>
      <c r="BV29" s="632" t="n">
        <v>0</v>
      </c>
      <c r="BW29" s="646"/>
      <c r="BX29" s="633" t="n">
        <f aca="false">SUM(BU29:BV29)</f>
        <v>0</v>
      </c>
      <c r="BY29" s="631" t="n">
        <v>0</v>
      </c>
      <c r="BZ29" s="632" t="n">
        <v>0</v>
      </c>
      <c r="CA29" s="646"/>
      <c r="CB29" s="633" t="n">
        <f aca="false">SUM(BY29:BZ29)</f>
        <v>0</v>
      </c>
      <c r="CC29" s="642" t="n">
        <v>0.184027777777778</v>
      </c>
      <c r="CD29" s="680" t="n">
        <v>0</v>
      </c>
      <c r="CE29" s="644"/>
      <c r="CF29" s="642" t="n">
        <v>0.0416666666666667</v>
      </c>
      <c r="CG29" s="680" t="n">
        <v>0</v>
      </c>
      <c r="CH29" s="644"/>
      <c r="CI29" s="631" t="n">
        <v>85</v>
      </c>
      <c r="CJ29" s="632" t="n">
        <v>85</v>
      </c>
      <c r="CK29" s="633" t="n">
        <v>85</v>
      </c>
      <c r="CL29" s="631" t="n">
        <v>0</v>
      </c>
      <c r="CM29" s="632" t="n">
        <v>0</v>
      </c>
      <c r="CN29" s="633" t="n">
        <v>0</v>
      </c>
      <c r="CO29" s="631"/>
      <c r="CP29" s="632"/>
      <c r="CQ29" s="633"/>
      <c r="CR29" s="631" t="n">
        <v>14</v>
      </c>
      <c r="CS29" s="632" t="n">
        <v>0</v>
      </c>
      <c r="CT29" s="646"/>
      <c r="CU29" s="633" t="n">
        <f aca="false">SUM(CR29:CS29)</f>
        <v>14</v>
      </c>
      <c r="CV29" s="631" t="n">
        <v>20</v>
      </c>
      <c r="CW29" s="632" t="n">
        <v>0</v>
      </c>
      <c r="CX29" s="646"/>
      <c r="CY29" s="633" t="n">
        <f aca="false">SUM(CV29:CW29)</f>
        <v>20</v>
      </c>
      <c r="CZ29" s="631" t="n">
        <v>0</v>
      </c>
      <c r="DA29" s="632" t="n">
        <v>0</v>
      </c>
      <c r="DB29" s="646"/>
      <c r="DC29" s="633" t="n">
        <f aca="false">SUM(CZ29:DA29)</f>
        <v>0</v>
      </c>
    </row>
    <row r="30" customFormat="false" ht="14.9" hidden="false" customHeight="false" outlineLevel="0" collapsed="false">
      <c r="A30" s="546" t="s">
        <v>1374</v>
      </c>
      <c r="B30" s="207" t="n">
        <v>24</v>
      </c>
      <c r="C30" s="631" t="n">
        <v>105.339</v>
      </c>
      <c r="D30" s="632"/>
      <c r="E30" s="632" t="n">
        <v>0</v>
      </c>
      <c r="F30" s="632"/>
      <c r="G30" s="632"/>
      <c r="H30" s="632"/>
      <c r="I30" s="633"/>
      <c r="J30" s="631" t="n">
        <v>2</v>
      </c>
      <c r="K30" s="632" t="n">
        <v>0</v>
      </c>
      <c r="L30" s="633"/>
      <c r="M30" s="631" t="n">
        <v>2</v>
      </c>
      <c r="N30" s="632" t="n">
        <v>0</v>
      </c>
      <c r="O30" s="633"/>
      <c r="P30" s="631" t="n">
        <v>3972</v>
      </c>
      <c r="Q30" s="632" t="n">
        <f aca="false">SUM(P30,Q29)</f>
        <v>52381</v>
      </c>
      <c r="R30" s="669" t="n">
        <v>1332</v>
      </c>
      <c r="S30" s="632" t="n">
        <f aca="false">SUM(R30,S29)</f>
        <v>12310</v>
      </c>
      <c r="T30" s="646" t="n">
        <v>0</v>
      </c>
      <c r="U30" s="646" t="n">
        <f aca="false">SUM(T30,U29)</f>
        <v>0</v>
      </c>
      <c r="V30" s="633" t="n">
        <f aca="false">SUM(P30,R30,T30)</f>
        <v>5304</v>
      </c>
      <c r="W30" s="631"/>
      <c r="X30" s="632"/>
      <c r="Y30" s="679"/>
      <c r="Z30" s="631"/>
      <c r="AA30" s="632"/>
      <c r="AB30" s="679"/>
      <c r="AC30" s="631"/>
      <c r="AD30" s="632"/>
      <c r="AE30" s="679"/>
      <c r="AF30" s="631"/>
      <c r="AG30" s="632"/>
      <c r="AH30" s="679"/>
      <c r="AI30" s="631"/>
      <c r="AJ30" s="632"/>
      <c r="AK30" s="679"/>
      <c r="AL30" s="631"/>
      <c r="AM30" s="632"/>
      <c r="AN30" s="679"/>
      <c r="AO30" s="631"/>
      <c r="AP30" s="632"/>
      <c r="AQ30" s="679"/>
      <c r="AR30" s="631"/>
      <c r="AS30" s="632"/>
      <c r="AT30" s="679"/>
      <c r="AU30" s="631"/>
      <c r="AV30" s="632"/>
      <c r="AW30" s="679"/>
      <c r="AX30" s="642"/>
      <c r="AY30" s="643"/>
      <c r="AZ30" s="644"/>
      <c r="BA30" s="642"/>
      <c r="BB30" s="643"/>
      <c r="BC30" s="644"/>
      <c r="BD30" s="628" t="n">
        <v>79.634125</v>
      </c>
      <c r="BE30" s="629" t="n">
        <f aca="false">SUM(BD30,BE29)</f>
        <v>994.2185</v>
      </c>
      <c r="BF30" s="552" t="n">
        <v>22.5975</v>
      </c>
      <c r="BG30" s="629" t="n">
        <f aca="false">SUM(BF30,BG29)</f>
        <v>217.996125</v>
      </c>
      <c r="BH30" s="552" t="n">
        <v>0</v>
      </c>
      <c r="BI30" s="629" t="n">
        <f aca="false">SUM(BH30,BI29)</f>
        <v>0</v>
      </c>
      <c r="BJ30" s="573"/>
      <c r="BK30" s="573"/>
      <c r="BL30" s="573"/>
      <c r="BM30" s="631" t="n">
        <v>0</v>
      </c>
      <c r="BN30" s="632" t="n">
        <v>0</v>
      </c>
      <c r="BO30" s="646"/>
      <c r="BP30" s="633" t="n">
        <f aca="false">SUM(BM30:BN30)</f>
        <v>0</v>
      </c>
      <c r="BQ30" s="631" t="n">
        <v>1651</v>
      </c>
      <c r="BR30" s="632" t="n">
        <v>0</v>
      </c>
      <c r="BS30" s="646"/>
      <c r="BT30" s="633" t="n">
        <f aca="false">SUM(BQ30:BR30)</f>
        <v>1651</v>
      </c>
      <c r="BU30" s="631" t="n">
        <v>0</v>
      </c>
      <c r="BV30" s="632" t="n">
        <v>0</v>
      </c>
      <c r="BW30" s="646"/>
      <c r="BX30" s="633" t="n">
        <f aca="false">SUM(BU30:BV30)</f>
        <v>0</v>
      </c>
      <c r="BY30" s="631" t="n">
        <v>0</v>
      </c>
      <c r="BZ30" s="632" t="n">
        <v>0</v>
      </c>
      <c r="CA30" s="646"/>
      <c r="CB30" s="633" t="n">
        <f aca="false">SUM(BY30:BZ30)</f>
        <v>0</v>
      </c>
      <c r="CC30" s="642" t="n">
        <v>0.303472222222222</v>
      </c>
      <c r="CD30" s="680" t="n">
        <v>0</v>
      </c>
      <c r="CE30" s="644"/>
      <c r="CF30" s="642" t="n">
        <v>0</v>
      </c>
      <c r="CG30" s="680" t="n">
        <v>0</v>
      </c>
      <c r="CH30" s="644"/>
      <c r="CI30" s="631" t="n">
        <v>85</v>
      </c>
      <c r="CJ30" s="632" t="n">
        <v>80</v>
      </c>
      <c r="CK30" s="633" t="n">
        <v>80</v>
      </c>
      <c r="CL30" s="631" t="n">
        <v>0</v>
      </c>
      <c r="CM30" s="632" t="n">
        <v>0</v>
      </c>
      <c r="CN30" s="633" t="n">
        <v>0</v>
      </c>
      <c r="CO30" s="631"/>
      <c r="CP30" s="632"/>
      <c r="CQ30" s="633"/>
      <c r="CR30" s="631" t="n">
        <v>17</v>
      </c>
      <c r="CS30" s="632" t="n">
        <v>0</v>
      </c>
      <c r="CT30" s="646"/>
      <c r="CU30" s="633" t="n">
        <f aca="false">SUM(CR30:CS30)</f>
        <v>17</v>
      </c>
      <c r="CV30" s="631" t="n">
        <v>29</v>
      </c>
      <c r="CW30" s="632" t="n">
        <v>0</v>
      </c>
      <c r="CX30" s="646"/>
      <c r="CY30" s="633" t="n">
        <f aca="false">SUM(CV30:CW30)</f>
        <v>29</v>
      </c>
      <c r="CZ30" s="631" t="n">
        <v>0</v>
      </c>
      <c r="DA30" s="632" t="n">
        <v>0</v>
      </c>
      <c r="DB30" s="646"/>
      <c r="DC30" s="633" t="n">
        <f aca="false">SUM(CZ30:DA30)</f>
        <v>0</v>
      </c>
    </row>
    <row r="31" customFormat="false" ht="14.9" hidden="false" customHeight="false" outlineLevel="0" collapsed="false">
      <c r="A31" s="546" t="s">
        <v>1375</v>
      </c>
      <c r="B31" s="207" t="n">
        <v>25</v>
      </c>
      <c r="C31" s="631" t="n">
        <v>89.6</v>
      </c>
      <c r="D31" s="632"/>
      <c r="E31" s="632" t="n">
        <v>0</v>
      </c>
      <c r="F31" s="632"/>
      <c r="G31" s="632"/>
      <c r="H31" s="632"/>
      <c r="I31" s="633"/>
      <c r="J31" s="631" t="n">
        <v>1</v>
      </c>
      <c r="K31" s="632" t="n">
        <v>0</v>
      </c>
      <c r="L31" s="633"/>
      <c r="M31" s="631" t="n">
        <v>1</v>
      </c>
      <c r="N31" s="632" t="n">
        <v>0</v>
      </c>
      <c r="O31" s="633"/>
      <c r="P31" s="631" t="n">
        <v>4228</v>
      </c>
      <c r="Q31" s="632" t="n">
        <f aca="false">SUM(P31,Q30)</f>
        <v>56609</v>
      </c>
      <c r="R31" s="669" t="n">
        <v>795</v>
      </c>
      <c r="S31" s="632" t="n">
        <f aca="false">SUM(R31,S30)</f>
        <v>13105</v>
      </c>
      <c r="T31" s="646" t="n">
        <v>0</v>
      </c>
      <c r="U31" s="646" t="n">
        <f aca="false">SUM(T31,U30)</f>
        <v>0</v>
      </c>
      <c r="V31" s="633" t="n">
        <f aca="false">SUM(P31,R31,T31)</f>
        <v>5023</v>
      </c>
      <c r="W31" s="631"/>
      <c r="X31" s="632"/>
      <c r="Y31" s="679"/>
      <c r="Z31" s="631"/>
      <c r="AA31" s="632"/>
      <c r="AB31" s="679"/>
      <c r="AC31" s="631"/>
      <c r="AD31" s="632"/>
      <c r="AE31" s="679"/>
      <c r="AF31" s="631"/>
      <c r="AG31" s="632"/>
      <c r="AH31" s="679"/>
      <c r="AI31" s="631"/>
      <c r="AJ31" s="632"/>
      <c r="AK31" s="679"/>
      <c r="AL31" s="631"/>
      <c r="AM31" s="632"/>
      <c r="AN31" s="679"/>
      <c r="AO31" s="631"/>
      <c r="AP31" s="632"/>
      <c r="AQ31" s="679"/>
      <c r="AR31" s="631"/>
      <c r="AS31" s="632"/>
      <c r="AT31" s="679"/>
      <c r="AU31" s="631"/>
      <c r="AV31" s="632"/>
      <c r="AW31" s="679"/>
      <c r="AX31" s="642"/>
      <c r="AY31" s="643"/>
      <c r="AZ31" s="644"/>
      <c r="BA31" s="642"/>
      <c r="BB31" s="643"/>
      <c r="BC31" s="644"/>
      <c r="BD31" s="628" t="n">
        <v>75.18175</v>
      </c>
      <c r="BE31" s="629" t="n">
        <f aca="false">SUM(BD31,BE30)</f>
        <v>1069.40025</v>
      </c>
      <c r="BF31" s="552" t="n">
        <v>13.9125</v>
      </c>
      <c r="BG31" s="629" t="n">
        <f aca="false">SUM(BF31,BG30)</f>
        <v>231.908625</v>
      </c>
      <c r="BH31" s="552" t="n">
        <v>0</v>
      </c>
      <c r="BI31" s="629" t="n">
        <f aca="false">SUM(BH31,BI30)</f>
        <v>0</v>
      </c>
      <c r="BJ31" s="573"/>
      <c r="BK31" s="573"/>
      <c r="BL31" s="573"/>
      <c r="BM31" s="631" t="n">
        <v>0</v>
      </c>
      <c r="BN31" s="632" t="n">
        <v>0</v>
      </c>
      <c r="BO31" s="646"/>
      <c r="BP31" s="633" t="n">
        <f aca="false">SUM(BM31:BN31)</f>
        <v>0</v>
      </c>
      <c r="BQ31" s="631" t="n">
        <v>665</v>
      </c>
      <c r="BR31" s="632" t="n">
        <v>0</v>
      </c>
      <c r="BS31" s="646"/>
      <c r="BT31" s="633" t="n">
        <f aca="false">SUM(BQ31:BR31)</f>
        <v>665</v>
      </c>
      <c r="BU31" s="631" t="n">
        <v>0</v>
      </c>
      <c r="BV31" s="632" t="n">
        <v>0</v>
      </c>
      <c r="BW31" s="646"/>
      <c r="BX31" s="633" t="n">
        <f aca="false">SUM(BU31:BV31)</f>
        <v>0</v>
      </c>
      <c r="BY31" s="631" t="n">
        <v>0</v>
      </c>
      <c r="BZ31" s="632" t="n">
        <v>0</v>
      </c>
      <c r="CA31" s="646"/>
      <c r="CB31" s="633" t="n">
        <f aca="false">SUM(BY31:BZ31)</f>
        <v>0</v>
      </c>
      <c r="CC31" s="642" t="n">
        <v>0.173611111111111</v>
      </c>
      <c r="CD31" s="680" t="n">
        <v>0</v>
      </c>
      <c r="CE31" s="644"/>
      <c r="CF31" s="642" t="n">
        <v>0</v>
      </c>
      <c r="CG31" s="680" t="n">
        <v>0</v>
      </c>
      <c r="CH31" s="644"/>
      <c r="CI31" s="631" t="n">
        <v>80</v>
      </c>
      <c r="CJ31" s="632" t="n">
        <v>80</v>
      </c>
      <c r="CK31" s="633" t="n">
        <v>80</v>
      </c>
      <c r="CL31" s="631" t="n">
        <v>0</v>
      </c>
      <c r="CM31" s="632" t="n">
        <v>0</v>
      </c>
      <c r="CN31" s="633" t="n">
        <v>0</v>
      </c>
      <c r="CO31" s="631"/>
      <c r="CP31" s="632"/>
      <c r="CQ31" s="633"/>
      <c r="CR31" s="631" t="n">
        <v>10</v>
      </c>
      <c r="CS31" s="632" t="n">
        <v>0</v>
      </c>
      <c r="CT31" s="646"/>
      <c r="CU31" s="633" t="n">
        <f aca="false">SUM(CR31:CS31)</f>
        <v>10</v>
      </c>
      <c r="CV31" s="631" t="n">
        <v>31</v>
      </c>
      <c r="CW31" s="632" t="n">
        <v>0</v>
      </c>
      <c r="CX31" s="646"/>
      <c r="CY31" s="633" t="n">
        <f aca="false">SUM(CV31:CW31)</f>
        <v>31</v>
      </c>
      <c r="CZ31" s="631" t="n">
        <v>0</v>
      </c>
      <c r="DA31" s="632" t="n">
        <v>0</v>
      </c>
      <c r="DB31" s="646"/>
      <c r="DC31" s="633" t="n">
        <f aca="false">SUM(CZ31:DA31)</f>
        <v>0</v>
      </c>
    </row>
    <row r="32" customFormat="false" ht="14.9" hidden="false" customHeight="false" outlineLevel="0" collapsed="false">
      <c r="A32" s="546" t="s">
        <v>1376</v>
      </c>
      <c r="B32" s="207" t="n">
        <v>26</v>
      </c>
      <c r="C32" s="631" t="n">
        <v>109.062</v>
      </c>
      <c r="D32" s="632"/>
      <c r="E32" s="632" t="n">
        <v>0</v>
      </c>
      <c r="F32" s="632"/>
      <c r="G32" s="632"/>
      <c r="H32" s="632"/>
      <c r="I32" s="633"/>
      <c r="J32" s="631" t="n">
        <v>3</v>
      </c>
      <c r="K32" s="632" t="n">
        <v>0</v>
      </c>
      <c r="L32" s="633"/>
      <c r="M32" s="631" t="n">
        <v>1</v>
      </c>
      <c r="N32" s="632" t="n">
        <v>0</v>
      </c>
      <c r="O32" s="633"/>
      <c r="P32" s="631" t="n">
        <v>3283</v>
      </c>
      <c r="Q32" s="632" t="n">
        <f aca="false">SUM(P32,Q31)</f>
        <v>59892</v>
      </c>
      <c r="R32" s="669" t="n">
        <v>552</v>
      </c>
      <c r="S32" s="632" t="n">
        <f aca="false">SUM(R32,S31)</f>
        <v>13657</v>
      </c>
      <c r="T32" s="646" t="n">
        <v>0</v>
      </c>
      <c r="U32" s="646" t="n">
        <f aca="false">SUM(T32,U31)</f>
        <v>0</v>
      </c>
      <c r="V32" s="633" t="n">
        <f aca="false">SUM(P32,R32,T32)</f>
        <v>3835</v>
      </c>
      <c r="W32" s="631"/>
      <c r="X32" s="632"/>
      <c r="Y32" s="679"/>
      <c r="Z32" s="631"/>
      <c r="AA32" s="632"/>
      <c r="AB32" s="679"/>
      <c r="AC32" s="631"/>
      <c r="AD32" s="632"/>
      <c r="AE32" s="679"/>
      <c r="AF32" s="631"/>
      <c r="AG32" s="632"/>
      <c r="AH32" s="679"/>
      <c r="AI32" s="631"/>
      <c r="AJ32" s="632"/>
      <c r="AK32" s="679"/>
      <c r="AL32" s="631"/>
      <c r="AM32" s="632"/>
      <c r="AN32" s="679"/>
      <c r="AO32" s="631"/>
      <c r="AP32" s="632"/>
      <c r="AQ32" s="679"/>
      <c r="AR32" s="631"/>
      <c r="AS32" s="632"/>
      <c r="AT32" s="679"/>
      <c r="AU32" s="631"/>
      <c r="AV32" s="632"/>
      <c r="AW32" s="679"/>
      <c r="AX32" s="642"/>
      <c r="AY32" s="643"/>
      <c r="AZ32" s="644"/>
      <c r="BA32" s="642"/>
      <c r="BB32" s="643"/>
      <c r="BC32" s="644"/>
      <c r="BD32" s="628" t="n">
        <v>69.901</v>
      </c>
      <c r="BE32" s="629" t="n">
        <f aca="false">SUM(BD32,BE31)</f>
        <v>1139.30125</v>
      </c>
      <c r="BF32" s="552" t="n">
        <v>10.7895</v>
      </c>
      <c r="BG32" s="629" t="n">
        <f aca="false">SUM(BF32,BG31)</f>
        <v>242.698125</v>
      </c>
      <c r="BH32" s="552" t="n">
        <v>0</v>
      </c>
      <c r="BI32" s="629" t="n">
        <f aca="false">SUM(BH32,BI31)</f>
        <v>0</v>
      </c>
      <c r="BJ32" s="573"/>
      <c r="BK32" s="573"/>
      <c r="BL32" s="573"/>
      <c r="BM32" s="631" t="n">
        <v>0</v>
      </c>
      <c r="BN32" s="632" t="n">
        <v>0</v>
      </c>
      <c r="BO32" s="646"/>
      <c r="BP32" s="633" t="n">
        <f aca="false">SUM(BM32:BN32)</f>
        <v>0</v>
      </c>
      <c r="BQ32" s="631" t="n">
        <v>1590</v>
      </c>
      <c r="BR32" s="632" t="n">
        <v>0</v>
      </c>
      <c r="BS32" s="646"/>
      <c r="BT32" s="633" t="n">
        <f aca="false">SUM(BQ32:BR32)</f>
        <v>1590</v>
      </c>
      <c r="BU32" s="631" t="n">
        <v>0</v>
      </c>
      <c r="BV32" s="632" t="n">
        <v>0</v>
      </c>
      <c r="BW32" s="646"/>
      <c r="BX32" s="633" t="n">
        <f aca="false">SUM(BU32:BV32)</f>
        <v>0</v>
      </c>
      <c r="BY32" s="631" t="n">
        <v>0</v>
      </c>
      <c r="BZ32" s="632" t="n">
        <v>0</v>
      </c>
      <c r="CA32" s="646"/>
      <c r="CB32" s="633" t="n">
        <f aca="false">SUM(BY32:BZ32)</f>
        <v>0</v>
      </c>
      <c r="CC32" s="642" t="n">
        <v>0.20625</v>
      </c>
      <c r="CD32" s="680" t="n">
        <v>0</v>
      </c>
      <c r="CE32" s="644"/>
      <c r="CF32" s="642" t="n">
        <v>0</v>
      </c>
      <c r="CG32" s="680" t="n">
        <v>0</v>
      </c>
      <c r="CH32" s="644"/>
      <c r="CI32" s="631" t="s">
        <v>1457</v>
      </c>
      <c r="CJ32" s="632" t="n">
        <v>80</v>
      </c>
      <c r="CK32" s="633" t="n">
        <v>90</v>
      </c>
      <c r="CL32" s="631" t="n">
        <v>0</v>
      </c>
      <c r="CM32" s="632" t="n">
        <v>0</v>
      </c>
      <c r="CN32" s="633" t="n">
        <v>0</v>
      </c>
      <c r="CO32" s="631"/>
      <c r="CP32" s="632"/>
      <c r="CQ32" s="633"/>
      <c r="CR32" s="631" t="n">
        <v>20</v>
      </c>
      <c r="CS32" s="632" t="n">
        <v>0</v>
      </c>
      <c r="CT32" s="646"/>
      <c r="CU32" s="633" t="n">
        <f aca="false">SUM(CR32:CS32)</f>
        <v>20</v>
      </c>
      <c r="CV32" s="631" t="n">
        <v>10</v>
      </c>
      <c r="CW32" s="632" t="n">
        <v>0</v>
      </c>
      <c r="CX32" s="646"/>
      <c r="CY32" s="633" t="n">
        <f aca="false">SUM(CV32:CW32)</f>
        <v>10</v>
      </c>
      <c r="CZ32" s="631" t="n">
        <v>3</v>
      </c>
      <c r="DA32" s="632" t="n">
        <v>0</v>
      </c>
      <c r="DB32" s="646"/>
      <c r="DC32" s="633" t="n">
        <f aca="false">SUM(CZ32:DA32)</f>
        <v>3</v>
      </c>
    </row>
    <row r="33" customFormat="false" ht="14.9" hidden="false" customHeight="false" outlineLevel="0" collapsed="false">
      <c r="A33" s="546" t="s">
        <v>1377</v>
      </c>
      <c r="B33" s="207" t="n">
        <v>27</v>
      </c>
      <c r="C33" s="631" t="n">
        <v>71.252</v>
      </c>
      <c r="D33" s="632"/>
      <c r="E33" s="632" t="n">
        <v>0</v>
      </c>
      <c r="F33" s="632"/>
      <c r="G33" s="632"/>
      <c r="H33" s="632"/>
      <c r="I33" s="633"/>
      <c r="J33" s="631" t="n">
        <v>4</v>
      </c>
      <c r="K33" s="632" t="n">
        <v>0</v>
      </c>
      <c r="L33" s="633"/>
      <c r="M33" s="631" t="n">
        <v>2</v>
      </c>
      <c r="N33" s="632" t="n">
        <v>0</v>
      </c>
      <c r="O33" s="633"/>
      <c r="P33" s="631" t="n">
        <v>2763</v>
      </c>
      <c r="Q33" s="632" t="n">
        <f aca="false">SUM(P33,Q32)</f>
        <v>62655</v>
      </c>
      <c r="R33" s="669" t="n">
        <v>694</v>
      </c>
      <c r="S33" s="632" t="n">
        <f aca="false">SUM(R33,S32)</f>
        <v>14351</v>
      </c>
      <c r="T33" s="646" t="n">
        <v>0</v>
      </c>
      <c r="U33" s="646" t="n">
        <f aca="false">SUM(T33,U32)</f>
        <v>0</v>
      </c>
      <c r="V33" s="633" t="n">
        <f aca="false">SUM(P33,R33,T33)</f>
        <v>3457</v>
      </c>
      <c r="W33" s="631"/>
      <c r="X33" s="632"/>
      <c r="Y33" s="679"/>
      <c r="Z33" s="631"/>
      <c r="AA33" s="632"/>
      <c r="AB33" s="679"/>
      <c r="AC33" s="631"/>
      <c r="AD33" s="632"/>
      <c r="AE33" s="679"/>
      <c r="AF33" s="631"/>
      <c r="AG33" s="632"/>
      <c r="AH33" s="679"/>
      <c r="AI33" s="631"/>
      <c r="AJ33" s="632"/>
      <c r="AK33" s="679"/>
      <c r="AL33" s="631"/>
      <c r="AM33" s="632"/>
      <c r="AN33" s="679"/>
      <c r="AO33" s="631"/>
      <c r="AP33" s="632"/>
      <c r="AQ33" s="679"/>
      <c r="AR33" s="631"/>
      <c r="AS33" s="632"/>
      <c r="AT33" s="679"/>
      <c r="AU33" s="631"/>
      <c r="AV33" s="632"/>
      <c r="AW33" s="679"/>
      <c r="AX33" s="642"/>
      <c r="AY33" s="643"/>
      <c r="AZ33" s="644"/>
      <c r="BA33" s="642"/>
      <c r="BB33" s="643"/>
      <c r="BC33" s="644"/>
      <c r="BD33" s="628" t="n">
        <v>67.480625</v>
      </c>
      <c r="BE33" s="629" t="n">
        <f aca="false">SUM(BD33,BE32)</f>
        <v>1206.781875</v>
      </c>
      <c r="BF33" s="552" t="n">
        <v>12.688</v>
      </c>
      <c r="BG33" s="629" t="n">
        <f aca="false">SUM(BF33,BG32)</f>
        <v>255.386125</v>
      </c>
      <c r="BH33" s="552" t="n">
        <v>0</v>
      </c>
      <c r="BI33" s="629" t="n">
        <f aca="false">SUM(BH33,BI32)</f>
        <v>0</v>
      </c>
      <c r="BJ33" s="573"/>
      <c r="BK33" s="573"/>
      <c r="BL33" s="573"/>
      <c r="BM33" s="631" t="n">
        <v>0</v>
      </c>
      <c r="BN33" s="632" t="n">
        <v>0</v>
      </c>
      <c r="BO33" s="646"/>
      <c r="BP33" s="633" t="n">
        <f aca="false">SUM(BM33:BN33)</f>
        <v>0</v>
      </c>
      <c r="BQ33" s="631" t="n">
        <v>1800</v>
      </c>
      <c r="BR33" s="632" t="n">
        <v>0</v>
      </c>
      <c r="BS33" s="646"/>
      <c r="BT33" s="633" t="n">
        <f aca="false">SUM(BQ33:BR33)</f>
        <v>1800</v>
      </c>
      <c r="BU33" s="631" t="n">
        <v>0</v>
      </c>
      <c r="BV33" s="632" t="n">
        <v>0</v>
      </c>
      <c r="BW33" s="646"/>
      <c r="BX33" s="633" t="n">
        <f aca="false">SUM(BU33:BV33)</f>
        <v>0</v>
      </c>
      <c r="BY33" s="631" t="n">
        <v>0</v>
      </c>
      <c r="BZ33" s="632" t="n">
        <v>0</v>
      </c>
      <c r="CA33" s="646"/>
      <c r="CB33" s="633" t="n">
        <f aca="false">SUM(BY33:BZ33)</f>
        <v>0</v>
      </c>
      <c r="CC33" s="642" t="n">
        <v>0.26875</v>
      </c>
      <c r="CD33" s="680" t="n">
        <v>0</v>
      </c>
      <c r="CE33" s="644"/>
      <c r="CF33" s="642" t="n">
        <v>0</v>
      </c>
      <c r="CG33" s="680" t="n">
        <v>0</v>
      </c>
      <c r="CH33" s="644"/>
      <c r="CI33" s="631" t="n">
        <v>80</v>
      </c>
      <c r="CJ33" s="632" t="n">
        <v>65</v>
      </c>
      <c r="CK33" s="633" t="s">
        <v>1458</v>
      </c>
      <c r="CL33" s="631" t="n">
        <v>0</v>
      </c>
      <c r="CM33" s="632" t="n">
        <v>0</v>
      </c>
      <c r="CN33" s="633" t="n">
        <v>0</v>
      </c>
      <c r="CO33" s="631"/>
      <c r="CP33" s="632"/>
      <c r="CQ33" s="633"/>
      <c r="CR33" s="631" t="n">
        <v>10</v>
      </c>
      <c r="CS33" s="632" t="n">
        <v>0</v>
      </c>
      <c r="CT33" s="646"/>
      <c r="CU33" s="633" t="n">
        <f aca="false">SUM(CR33:CS33)</f>
        <v>10</v>
      </c>
      <c r="CV33" s="631" t="n">
        <v>0</v>
      </c>
      <c r="CW33" s="632" t="n">
        <v>0</v>
      </c>
      <c r="CX33" s="646"/>
      <c r="CY33" s="633" t="n">
        <f aca="false">SUM(CV33:CW33)</f>
        <v>0</v>
      </c>
      <c r="CZ33" s="631" t="n">
        <v>45</v>
      </c>
      <c r="DA33" s="632" t="n">
        <v>0</v>
      </c>
      <c r="DB33" s="646"/>
      <c r="DC33" s="633" t="n">
        <f aca="false">SUM(CZ33:DA33)</f>
        <v>45</v>
      </c>
    </row>
    <row r="34" customFormat="false" ht="14.9" hidden="false" customHeight="false" outlineLevel="0" collapsed="false">
      <c r="A34" s="546" t="s">
        <v>1378</v>
      </c>
      <c r="B34" s="207" t="n">
        <v>28</v>
      </c>
      <c r="C34" s="631" t="n">
        <v>133.874</v>
      </c>
      <c r="D34" s="646"/>
      <c r="E34" s="632" t="n">
        <v>0</v>
      </c>
      <c r="F34" s="647"/>
      <c r="G34" s="632"/>
      <c r="H34" s="632"/>
      <c r="I34" s="633"/>
      <c r="J34" s="631" t="n">
        <v>4</v>
      </c>
      <c r="K34" s="632" t="n">
        <v>0</v>
      </c>
      <c r="L34" s="633"/>
      <c r="M34" s="631" t="n">
        <v>2</v>
      </c>
      <c r="N34" s="632" t="n">
        <v>0</v>
      </c>
      <c r="O34" s="633"/>
      <c r="P34" s="631" t="n">
        <v>3273</v>
      </c>
      <c r="Q34" s="632" t="n">
        <f aca="false">SUM(P34,Q33)</f>
        <v>65928</v>
      </c>
      <c r="R34" s="669" t="n">
        <v>651</v>
      </c>
      <c r="S34" s="632" t="n">
        <f aca="false">SUM(R34,S33)</f>
        <v>15002</v>
      </c>
      <c r="T34" s="646" t="n">
        <v>0</v>
      </c>
      <c r="U34" s="646" t="n">
        <f aca="false">SUM(T34,U33)</f>
        <v>0</v>
      </c>
      <c r="V34" s="633" t="n">
        <f aca="false">SUM(P34,R34,T34)</f>
        <v>3924</v>
      </c>
      <c r="W34" s="631"/>
      <c r="X34" s="632"/>
      <c r="Y34" s="679"/>
      <c r="Z34" s="631"/>
      <c r="AA34" s="632"/>
      <c r="AB34" s="679"/>
      <c r="AC34" s="631"/>
      <c r="AD34" s="632"/>
      <c r="AE34" s="679"/>
      <c r="AF34" s="631"/>
      <c r="AG34" s="632"/>
      <c r="AH34" s="679"/>
      <c r="AI34" s="631"/>
      <c r="AJ34" s="632"/>
      <c r="AK34" s="679"/>
      <c r="AL34" s="631"/>
      <c r="AM34" s="632"/>
      <c r="AN34" s="679"/>
      <c r="AO34" s="631"/>
      <c r="AP34" s="632"/>
      <c r="AQ34" s="679"/>
      <c r="AR34" s="631"/>
      <c r="AS34" s="632"/>
      <c r="AT34" s="679"/>
      <c r="AU34" s="631"/>
      <c r="AV34" s="632"/>
      <c r="AW34" s="679"/>
      <c r="AX34" s="642"/>
      <c r="AY34" s="643"/>
      <c r="AZ34" s="644"/>
      <c r="BA34" s="642"/>
      <c r="BB34" s="643"/>
      <c r="BC34" s="644"/>
      <c r="BD34" s="628" t="n">
        <v>76.08825</v>
      </c>
      <c r="BE34" s="629" t="n">
        <f aca="false">SUM(BD34,BE33)</f>
        <v>1282.870125</v>
      </c>
      <c r="BF34" s="552" t="n">
        <v>13.3685</v>
      </c>
      <c r="BG34" s="629" t="n">
        <f aca="false">SUM(BF34,BG33)</f>
        <v>268.754625</v>
      </c>
      <c r="BH34" s="552" t="n">
        <v>0</v>
      </c>
      <c r="BI34" s="629" t="n">
        <f aca="false">SUM(BH34,BI33)</f>
        <v>0</v>
      </c>
      <c r="BJ34" s="573"/>
      <c r="BK34" s="573"/>
      <c r="BL34" s="573"/>
      <c r="BM34" s="631" t="n">
        <v>0</v>
      </c>
      <c r="BN34" s="632" t="n">
        <v>0</v>
      </c>
      <c r="BO34" s="646"/>
      <c r="BP34" s="633" t="n">
        <f aca="false">SUM(BM34:BN34)</f>
        <v>0</v>
      </c>
      <c r="BQ34" s="631" t="n">
        <v>0</v>
      </c>
      <c r="BR34" s="632" t="n">
        <v>0</v>
      </c>
      <c r="BS34" s="646"/>
      <c r="BT34" s="633" t="n">
        <f aca="false">SUM(BQ34:BR34)</f>
        <v>0</v>
      </c>
      <c r="BU34" s="631" t="n">
        <v>3040</v>
      </c>
      <c r="BV34" s="632" t="n">
        <v>0</v>
      </c>
      <c r="BW34" s="646"/>
      <c r="BX34" s="633" t="n">
        <f aca="false">SUM(BU34:BV34)</f>
        <v>3040</v>
      </c>
      <c r="BY34" s="631" t="n">
        <v>0</v>
      </c>
      <c r="BZ34" s="632" t="n">
        <v>0</v>
      </c>
      <c r="CA34" s="646"/>
      <c r="CB34" s="633" t="n">
        <f aca="false">SUM(BY34:BZ34)</f>
        <v>0</v>
      </c>
      <c r="CC34" s="642" t="n">
        <v>0.243055555555556</v>
      </c>
      <c r="CD34" s="680" t="n">
        <v>0</v>
      </c>
      <c r="CE34" s="644"/>
      <c r="CF34" s="642" t="n">
        <v>0</v>
      </c>
      <c r="CG34" s="680" t="n">
        <v>0</v>
      </c>
      <c r="CH34" s="644"/>
      <c r="CI34" s="631" t="n">
        <v>90</v>
      </c>
      <c r="CJ34" s="632" t="n">
        <v>90</v>
      </c>
      <c r="CK34" s="633" t="n">
        <v>90</v>
      </c>
      <c r="CL34" s="631" t="n">
        <v>0</v>
      </c>
      <c r="CM34" s="632" t="n">
        <v>0</v>
      </c>
      <c r="CN34" s="633" t="n">
        <v>0</v>
      </c>
      <c r="CO34" s="631"/>
      <c r="CP34" s="632"/>
      <c r="CQ34" s="633"/>
      <c r="CR34" s="631" t="n">
        <v>18</v>
      </c>
      <c r="CS34" s="632" t="n">
        <v>0</v>
      </c>
      <c r="CT34" s="646"/>
      <c r="CU34" s="633" t="n">
        <f aca="false">SUM(CR34:CS34)</f>
        <v>18</v>
      </c>
      <c r="CV34" s="631" t="n">
        <v>0</v>
      </c>
      <c r="CW34" s="632" t="n">
        <v>0</v>
      </c>
      <c r="CX34" s="646"/>
      <c r="CY34" s="633" t="n">
        <f aca="false">SUM(CV34:CW34)</f>
        <v>0</v>
      </c>
      <c r="CZ34" s="631" t="n">
        <v>48</v>
      </c>
      <c r="DA34" s="632" t="n">
        <v>0</v>
      </c>
      <c r="DB34" s="646"/>
      <c r="DC34" s="633" t="n">
        <f aca="false">SUM(CZ34:DA34)</f>
        <v>48</v>
      </c>
    </row>
    <row r="35" customFormat="false" ht="14.9" hidden="false" customHeight="false" outlineLevel="0" collapsed="false">
      <c r="A35" s="546" t="s">
        <v>1379</v>
      </c>
      <c r="B35" s="207" t="n">
        <v>29</v>
      </c>
      <c r="C35" s="631" t="n">
        <v>128.219</v>
      </c>
      <c r="D35" s="646"/>
      <c r="E35" s="611" t="n">
        <v>0</v>
      </c>
      <c r="F35" s="647"/>
      <c r="G35" s="632"/>
      <c r="H35" s="632"/>
      <c r="I35" s="633"/>
      <c r="J35" s="631" t="n">
        <v>4</v>
      </c>
      <c r="K35" s="632" t="n">
        <v>0</v>
      </c>
      <c r="L35" s="633"/>
      <c r="M35" s="631" t="n">
        <v>3</v>
      </c>
      <c r="N35" s="632" t="n">
        <v>0</v>
      </c>
      <c r="O35" s="633"/>
      <c r="P35" s="631" t="n">
        <v>4540</v>
      </c>
      <c r="Q35" s="632" t="n">
        <f aca="false">SUM(P35,Q34)</f>
        <v>70468</v>
      </c>
      <c r="R35" s="669" t="n">
        <v>1001</v>
      </c>
      <c r="S35" s="632" t="n">
        <f aca="false">SUM(R35,S34)</f>
        <v>16003</v>
      </c>
      <c r="T35" s="646" t="n">
        <v>0</v>
      </c>
      <c r="U35" s="646" t="n">
        <f aca="false">SUM(T35,U34)</f>
        <v>0</v>
      </c>
      <c r="V35" s="633" t="n">
        <f aca="false">SUM(P35,R35,T35)</f>
        <v>5541</v>
      </c>
      <c r="W35" s="631"/>
      <c r="X35" s="632"/>
      <c r="Y35" s="679"/>
      <c r="Z35" s="631"/>
      <c r="AA35" s="632"/>
      <c r="AB35" s="679"/>
      <c r="AC35" s="631"/>
      <c r="AD35" s="632"/>
      <c r="AE35" s="679"/>
      <c r="AF35" s="631"/>
      <c r="AG35" s="632"/>
      <c r="AH35" s="679"/>
      <c r="AI35" s="631"/>
      <c r="AJ35" s="632"/>
      <c r="AK35" s="679"/>
      <c r="AL35" s="631"/>
      <c r="AM35" s="632"/>
      <c r="AN35" s="679"/>
      <c r="AO35" s="631"/>
      <c r="AP35" s="632"/>
      <c r="AQ35" s="679"/>
      <c r="AR35" s="631"/>
      <c r="AS35" s="632"/>
      <c r="AT35" s="679"/>
      <c r="AU35" s="631"/>
      <c r="AV35" s="632"/>
      <c r="AW35" s="679"/>
      <c r="AX35" s="642"/>
      <c r="AY35" s="643"/>
      <c r="AZ35" s="644"/>
      <c r="BA35" s="642"/>
      <c r="BB35" s="643"/>
      <c r="BC35" s="644"/>
      <c r="BD35" s="628" t="n">
        <v>93.388</v>
      </c>
      <c r="BE35" s="629" t="n">
        <f aca="false">SUM(BD35,BE34)</f>
        <v>1376.258125</v>
      </c>
      <c r="BF35" s="552" t="n">
        <v>22.3695</v>
      </c>
      <c r="BG35" s="629" t="n">
        <f aca="false">SUM(BF35,BG34)</f>
        <v>291.124125</v>
      </c>
      <c r="BH35" s="552" t="n">
        <v>0</v>
      </c>
      <c r="BI35" s="629" t="n">
        <f aca="false">SUM(BH35,BI34)</f>
        <v>0</v>
      </c>
      <c r="BJ35" s="573"/>
      <c r="BK35" s="573"/>
      <c r="BL35" s="573"/>
      <c r="BM35" s="631" t="n">
        <v>0</v>
      </c>
      <c r="BN35" s="632" t="n">
        <v>0</v>
      </c>
      <c r="BO35" s="646"/>
      <c r="BP35" s="633" t="n">
        <f aca="false">SUM(BM35:BN35)</f>
        <v>0</v>
      </c>
      <c r="BQ35" s="631" t="n">
        <v>0</v>
      </c>
      <c r="BR35" s="632" t="n">
        <v>0</v>
      </c>
      <c r="BS35" s="646"/>
      <c r="BT35" s="633" t="n">
        <f aca="false">SUM(BQ35:BR35)</f>
        <v>0</v>
      </c>
      <c r="BU35" s="631" t="n">
        <v>0</v>
      </c>
      <c r="BV35" s="632" t="n">
        <v>0</v>
      </c>
      <c r="BW35" s="646"/>
      <c r="BX35" s="633" t="n">
        <f aca="false">SUM(BU35:BV35)</f>
        <v>0</v>
      </c>
      <c r="BY35" s="631" t="n">
        <v>0</v>
      </c>
      <c r="BZ35" s="632" t="n">
        <v>0</v>
      </c>
      <c r="CA35" s="646"/>
      <c r="CB35" s="633" t="n">
        <f aca="false">SUM(BY35:BZ35)</f>
        <v>0</v>
      </c>
      <c r="CC35" s="642" t="n">
        <v>0.305555555555556</v>
      </c>
      <c r="CD35" s="680" t="n">
        <v>0</v>
      </c>
      <c r="CE35" s="644"/>
      <c r="CF35" s="642" t="n">
        <v>0</v>
      </c>
      <c r="CG35" s="680" t="n">
        <v>0</v>
      </c>
      <c r="CH35" s="644"/>
      <c r="CI35" s="631" t="n">
        <v>90</v>
      </c>
      <c r="CJ35" s="632" t="s">
        <v>1459</v>
      </c>
      <c r="CK35" s="633" t="n">
        <v>100</v>
      </c>
      <c r="CL35" s="631" t="n">
        <v>0</v>
      </c>
      <c r="CM35" s="632" t="n">
        <v>0</v>
      </c>
      <c r="CN35" s="633" t="n">
        <v>0</v>
      </c>
      <c r="CO35" s="631"/>
      <c r="CP35" s="632"/>
      <c r="CQ35" s="633"/>
      <c r="CR35" s="631" t="n">
        <v>27</v>
      </c>
      <c r="CS35" s="632" t="n">
        <v>0</v>
      </c>
      <c r="CT35" s="646"/>
      <c r="CU35" s="633" t="n">
        <f aca="false">SUM(CR35:CS35)</f>
        <v>27</v>
      </c>
      <c r="CV35" s="631" t="n">
        <v>0</v>
      </c>
      <c r="CW35" s="632" t="n">
        <v>0</v>
      </c>
      <c r="CX35" s="646"/>
      <c r="CY35" s="633" t="n">
        <f aca="false">SUM(CV35:CW35)</f>
        <v>0</v>
      </c>
      <c r="CZ35" s="631" t="n">
        <v>20</v>
      </c>
      <c r="DA35" s="632" t="n">
        <v>0</v>
      </c>
      <c r="DB35" s="646"/>
      <c r="DC35" s="633" t="n">
        <f aca="false">SUM(CZ35:DA35)</f>
        <v>20</v>
      </c>
      <c r="DI35" s="578"/>
    </row>
    <row r="36" customFormat="false" ht="14.9" hidden="false" customHeight="false" outlineLevel="0" collapsed="false">
      <c r="A36" s="546" t="s">
        <v>1380</v>
      </c>
      <c r="B36" s="207" t="n">
        <v>30</v>
      </c>
      <c r="C36" s="631" t="n">
        <v>105.724</v>
      </c>
      <c r="D36" s="632"/>
      <c r="E36" s="611" t="n">
        <v>0</v>
      </c>
      <c r="F36" s="632"/>
      <c r="G36" s="632"/>
      <c r="H36" s="632"/>
      <c r="I36" s="633"/>
      <c r="J36" s="631" t="n">
        <v>3</v>
      </c>
      <c r="K36" s="632" t="n">
        <v>0</v>
      </c>
      <c r="L36" s="633"/>
      <c r="M36" s="631" t="n">
        <v>4</v>
      </c>
      <c r="N36" s="632" t="n">
        <v>0</v>
      </c>
      <c r="O36" s="633"/>
      <c r="P36" s="631" t="n">
        <v>4930</v>
      </c>
      <c r="Q36" s="632" t="n">
        <f aca="false">SUM(P36,Q35)</f>
        <v>75398</v>
      </c>
      <c r="R36" s="669" t="n">
        <v>1315</v>
      </c>
      <c r="S36" s="632" t="n">
        <f aca="false">SUM(R36,S35)</f>
        <v>17318</v>
      </c>
      <c r="T36" s="646" t="n">
        <v>0</v>
      </c>
      <c r="U36" s="646" t="n">
        <f aca="false">SUM(T36,U35)</f>
        <v>0</v>
      </c>
      <c r="V36" s="633" t="n">
        <f aca="false">SUM(P36,R36,T36)</f>
        <v>6245</v>
      </c>
      <c r="W36" s="631"/>
      <c r="X36" s="632"/>
      <c r="Y36" s="679"/>
      <c r="Z36" s="631"/>
      <c r="AA36" s="632"/>
      <c r="AB36" s="679"/>
      <c r="AC36" s="631"/>
      <c r="AD36" s="632"/>
      <c r="AE36" s="679"/>
      <c r="AF36" s="631"/>
      <c r="AG36" s="632"/>
      <c r="AH36" s="679"/>
      <c r="AI36" s="631"/>
      <c r="AJ36" s="632"/>
      <c r="AK36" s="679"/>
      <c r="AL36" s="631"/>
      <c r="AM36" s="632"/>
      <c r="AN36" s="679"/>
      <c r="AO36" s="631"/>
      <c r="AP36" s="632"/>
      <c r="AQ36" s="679"/>
      <c r="AR36" s="631"/>
      <c r="AS36" s="632"/>
      <c r="AT36" s="679"/>
      <c r="AU36" s="631"/>
      <c r="AV36" s="632"/>
      <c r="AW36" s="679"/>
      <c r="AX36" s="642"/>
      <c r="AY36" s="643"/>
      <c r="AZ36" s="644"/>
      <c r="BA36" s="642"/>
      <c r="BB36" s="643"/>
      <c r="BC36" s="644"/>
      <c r="BD36" s="628" t="n">
        <v>87.90075</v>
      </c>
      <c r="BE36" s="629" t="n">
        <f aca="false">SUM(BD36,BE35)</f>
        <v>1464.158875</v>
      </c>
      <c r="BF36" s="552" t="n">
        <v>23.891375</v>
      </c>
      <c r="BG36" s="629" t="n">
        <f aca="false">SUM(BF36,BG35)</f>
        <v>315.0155</v>
      </c>
      <c r="BH36" s="552" t="n">
        <v>0</v>
      </c>
      <c r="BI36" s="629" t="n">
        <f aca="false">SUM(BH36,BI35)</f>
        <v>0</v>
      </c>
      <c r="BJ36" s="573"/>
      <c r="BK36" s="573"/>
      <c r="BL36" s="573"/>
      <c r="BM36" s="631" t="n">
        <v>0</v>
      </c>
      <c r="BN36" s="632" t="n">
        <v>0</v>
      </c>
      <c r="BO36" s="646"/>
      <c r="BP36" s="633" t="n">
        <f aca="false">SUM(BM36:BN36)</f>
        <v>0</v>
      </c>
      <c r="BQ36" s="631" t="n">
        <v>0</v>
      </c>
      <c r="BR36" s="632" t="n">
        <v>0</v>
      </c>
      <c r="BS36" s="646"/>
      <c r="BT36" s="633" t="n">
        <f aca="false">SUM(BQ36:BR36)</f>
        <v>0</v>
      </c>
      <c r="BU36" s="631" t="n">
        <v>792</v>
      </c>
      <c r="BV36" s="632" t="n">
        <v>0</v>
      </c>
      <c r="BW36" s="646"/>
      <c r="BX36" s="633" t="n">
        <f aca="false">SUM(BU36:BV36)</f>
        <v>792</v>
      </c>
      <c r="BY36" s="631" t="n">
        <v>0</v>
      </c>
      <c r="BZ36" s="632" t="n">
        <v>0</v>
      </c>
      <c r="CA36" s="646"/>
      <c r="CB36" s="633" t="n">
        <f aca="false">SUM(BY36:BZ36)</f>
        <v>0</v>
      </c>
      <c r="CC36" s="642" t="n">
        <v>0.270833333333333</v>
      </c>
      <c r="CD36" s="680" t="n">
        <v>0</v>
      </c>
      <c r="CE36" s="644"/>
      <c r="CF36" s="642" t="n">
        <v>0</v>
      </c>
      <c r="CG36" s="680" t="n">
        <v>0</v>
      </c>
      <c r="CH36" s="644"/>
      <c r="CI36" s="631" t="n">
        <v>115</v>
      </c>
      <c r="CJ36" s="632" t="n">
        <v>123</v>
      </c>
      <c r="CK36" s="633" t="n">
        <v>115</v>
      </c>
      <c r="CL36" s="631" t="n">
        <v>0</v>
      </c>
      <c r="CM36" s="632" t="n">
        <v>0</v>
      </c>
      <c r="CN36" s="633" t="n">
        <v>0</v>
      </c>
      <c r="CO36" s="631"/>
      <c r="CP36" s="632"/>
      <c r="CQ36" s="633"/>
      <c r="CR36" s="631" t="n">
        <v>20</v>
      </c>
      <c r="CS36" s="632" t="n">
        <v>0</v>
      </c>
      <c r="CT36" s="646"/>
      <c r="CU36" s="633" t="n">
        <f aca="false">SUM(CR36:CS36)</f>
        <v>20</v>
      </c>
      <c r="CV36" s="631" t="n">
        <v>0</v>
      </c>
      <c r="CW36" s="632" t="n">
        <v>0</v>
      </c>
      <c r="CX36" s="646"/>
      <c r="CY36" s="633" t="n">
        <f aca="false">SUM(CV36:CW36)</f>
        <v>0</v>
      </c>
      <c r="CZ36" s="631" t="n">
        <v>31</v>
      </c>
      <c r="DA36" s="632" t="n">
        <v>0</v>
      </c>
      <c r="DB36" s="646"/>
      <c r="DC36" s="633" t="n">
        <f aca="false">SUM(CZ36:DA36)</f>
        <v>31</v>
      </c>
      <c r="DD36" s="297"/>
      <c r="DE36" s="297"/>
      <c r="DF36" s="297"/>
      <c r="DG36" s="297"/>
      <c r="DH36" s="297"/>
    </row>
    <row r="37" customFormat="false" ht="14.9" hidden="false" customHeight="false" outlineLevel="0" collapsed="false">
      <c r="A37" s="546" t="s">
        <v>1381</v>
      </c>
      <c r="B37" s="207" t="n">
        <v>31</v>
      </c>
      <c r="C37" s="648" t="n">
        <v>108.709</v>
      </c>
      <c r="D37" s="649"/>
      <c r="E37" s="649" t="n">
        <v>0</v>
      </c>
      <c r="F37" s="649"/>
      <c r="G37" s="649"/>
      <c r="H37" s="649"/>
      <c r="I37" s="650"/>
      <c r="J37" s="648" t="n">
        <v>4</v>
      </c>
      <c r="K37" s="649" t="n">
        <v>0</v>
      </c>
      <c r="L37" s="650"/>
      <c r="M37" s="648" t="n">
        <v>3</v>
      </c>
      <c r="N37" s="649" t="n">
        <v>0</v>
      </c>
      <c r="O37" s="650"/>
      <c r="P37" s="648" t="n">
        <v>4013</v>
      </c>
      <c r="Q37" s="649" t="n">
        <f aca="false">SUM(P37,Q36)</f>
        <v>79411</v>
      </c>
      <c r="R37" s="681" t="n">
        <v>824</v>
      </c>
      <c r="S37" s="649" t="n">
        <f aca="false">SUM(R37,S36)</f>
        <v>18142</v>
      </c>
      <c r="T37" s="682" t="n">
        <v>0</v>
      </c>
      <c r="U37" s="682" t="n">
        <f aca="false">SUM(T37,U36)</f>
        <v>0</v>
      </c>
      <c r="V37" s="650" t="n">
        <f aca="false">SUM(P37,R37,T37)</f>
        <v>4837</v>
      </c>
      <c r="W37" s="648"/>
      <c r="X37" s="649"/>
      <c r="Y37" s="683"/>
      <c r="Z37" s="648"/>
      <c r="AA37" s="649"/>
      <c r="AB37" s="683"/>
      <c r="AC37" s="648"/>
      <c r="AD37" s="649"/>
      <c r="AE37" s="683"/>
      <c r="AF37" s="648"/>
      <c r="AG37" s="649"/>
      <c r="AH37" s="683"/>
      <c r="AI37" s="648"/>
      <c r="AJ37" s="649"/>
      <c r="AK37" s="683"/>
      <c r="AL37" s="648"/>
      <c r="AM37" s="649"/>
      <c r="AN37" s="683"/>
      <c r="AO37" s="648"/>
      <c r="AP37" s="649"/>
      <c r="AQ37" s="683"/>
      <c r="AR37" s="648"/>
      <c r="AS37" s="649"/>
      <c r="AT37" s="683"/>
      <c r="AU37" s="648"/>
      <c r="AV37" s="649"/>
      <c r="AW37" s="683"/>
      <c r="AX37" s="659"/>
      <c r="AY37" s="660"/>
      <c r="AZ37" s="661"/>
      <c r="BA37" s="659"/>
      <c r="BB37" s="660"/>
      <c r="BC37" s="661"/>
      <c r="BD37" s="628" t="n">
        <v>65.923375</v>
      </c>
      <c r="BE37" s="629" t="n">
        <f aca="false">SUM(BD37,BE36)</f>
        <v>1530.08225</v>
      </c>
      <c r="BF37" s="552" t="n">
        <v>20.3934</v>
      </c>
      <c r="BG37" s="629" t="n">
        <f aca="false">SUM(BF37,BG36)</f>
        <v>335.4089</v>
      </c>
      <c r="BH37" s="552" t="n">
        <v>0</v>
      </c>
      <c r="BI37" s="629" t="n">
        <f aca="false">SUM(BH37,BI36)</f>
        <v>0</v>
      </c>
      <c r="BJ37" s="573"/>
      <c r="BK37" s="573"/>
      <c r="BL37" s="573"/>
      <c r="BM37" s="648" t="n">
        <v>0</v>
      </c>
      <c r="BN37" s="649" t="n">
        <v>0</v>
      </c>
      <c r="BO37" s="682"/>
      <c r="BP37" s="650" t="n">
        <f aca="false">SUM(BM37:BN37)</f>
        <v>0</v>
      </c>
      <c r="BQ37" s="648" t="n">
        <v>0</v>
      </c>
      <c r="BR37" s="649" t="n">
        <v>0</v>
      </c>
      <c r="BS37" s="682"/>
      <c r="BT37" s="650" t="n">
        <f aca="false">SUM(BQ37:BR37)</f>
        <v>0</v>
      </c>
      <c r="BU37" s="648" t="n">
        <v>3941</v>
      </c>
      <c r="BV37" s="649" t="n">
        <v>0</v>
      </c>
      <c r="BW37" s="682"/>
      <c r="BX37" s="650" t="n">
        <f aca="false">SUM(BU37:BV37)</f>
        <v>3941</v>
      </c>
      <c r="BY37" s="648" t="n">
        <v>0</v>
      </c>
      <c r="BZ37" s="649" t="n">
        <v>0</v>
      </c>
      <c r="CA37" s="682"/>
      <c r="CB37" s="650" t="n">
        <f aca="false">SUM(BY37:BZ37)</f>
        <v>0</v>
      </c>
      <c r="CC37" s="659" t="n">
        <v>0.270833333333333</v>
      </c>
      <c r="CD37" s="684" t="n">
        <v>0</v>
      </c>
      <c r="CE37" s="661"/>
      <c r="CF37" s="659" t="n">
        <v>0</v>
      </c>
      <c r="CG37" s="684" t="n">
        <v>0</v>
      </c>
      <c r="CH37" s="661"/>
      <c r="CI37" s="648" t="n">
        <v>115</v>
      </c>
      <c r="CJ37" s="649" t="s">
        <v>1460</v>
      </c>
      <c r="CK37" s="650" t="n">
        <v>100</v>
      </c>
      <c r="CL37" s="648" t="n">
        <v>0</v>
      </c>
      <c r="CM37" s="649" t="n">
        <v>0</v>
      </c>
      <c r="CN37" s="650" t="n">
        <v>0</v>
      </c>
      <c r="CO37" s="648"/>
      <c r="CP37" s="649"/>
      <c r="CQ37" s="650"/>
      <c r="CR37" s="648" t="n">
        <v>16</v>
      </c>
      <c r="CS37" s="649" t="n">
        <v>0</v>
      </c>
      <c r="CT37" s="682"/>
      <c r="CU37" s="650" t="n">
        <f aca="false">SUM(CR37:CS37)</f>
        <v>16</v>
      </c>
      <c r="CV37" s="648" t="n">
        <v>34</v>
      </c>
      <c r="CW37" s="649" t="n">
        <v>0</v>
      </c>
      <c r="CX37" s="682"/>
      <c r="CY37" s="650" t="n">
        <f aca="false">SUM(CV37:CW37)</f>
        <v>34</v>
      </c>
      <c r="CZ37" s="648" t="n">
        <v>18</v>
      </c>
      <c r="DA37" s="649" t="n">
        <v>0</v>
      </c>
      <c r="DB37" s="682"/>
      <c r="DC37" s="650" t="n">
        <f aca="false">SUM(CZ37:DA37)</f>
        <v>18</v>
      </c>
      <c r="DD37" s="297"/>
      <c r="DE37" s="297"/>
      <c r="DF37" s="297"/>
      <c r="DG37" s="297"/>
      <c r="DH37" s="297"/>
    </row>
    <row r="38" customFormat="false" ht="13.5" hidden="false" customHeight="false" outlineLevel="0" collapsed="false">
      <c r="BJ38" s="573"/>
      <c r="CC38" s="297"/>
      <c r="CD38" s="297"/>
      <c r="CE38" s="297"/>
      <c r="CF38" s="297"/>
      <c r="CG38" s="297"/>
      <c r="CH38" s="297"/>
      <c r="CI38" s="297"/>
      <c r="CJ38" s="297"/>
      <c r="CK38" s="297"/>
      <c r="CL38" s="297"/>
      <c r="CM38" s="297"/>
      <c r="CN38" s="297"/>
      <c r="CO38" s="297"/>
      <c r="CP38" s="297"/>
      <c r="CQ38" s="297"/>
      <c r="CR38" s="297"/>
      <c r="CS38" s="297"/>
      <c r="CT38" s="297"/>
      <c r="CU38" s="297"/>
      <c r="CV38" s="297"/>
      <c r="CW38" s="297"/>
      <c r="CX38" s="297"/>
      <c r="CY38" s="297"/>
      <c r="CZ38" s="297"/>
      <c r="DA38" s="297"/>
      <c r="DB38" s="297"/>
      <c r="DC38" s="297"/>
      <c r="DD38" s="297"/>
      <c r="DE38" s="297"/>
      <c r="DF38" s="297"/>
      <c r="DG38" s="297"/>
      <c r="DH38" s="297"/>
    </row>
    <row r="39" customFormat="false" ht="13.5" hidden="false" customHeight="false" outlineLevel="0" collapsed="false">
      <c r="AL39" s="522" t="n">
        <v>0.0138888888888889</v>
      </c>
      <c r="AM39" s="522" t="n">
        <v>0.0138888888888889</v>
      </c>
      <c r="AO39" s="522" t="n">
        <v>0.00694444444444444</v>
      </c>
      <c r="AP39" s="522" t="n">
        <v>0.00694444444444444</v>
      </c>
      <c r="AR39" s="522" t="n">
        <v>0.0138888888888889</v>
      </c>
      <c r="AS39" s="522" t="n">
        <v>0.0138888888888889</v>
      </c>
      <c r="CC39" s="297"/>
      <c r="CD39" s="297"/>
      <c r="CE39" s="297"/>
      <c r="CF39" s="297"/>
      <c r="CG39" s="297"/>
      <c r="CH39" s="297"/>
      <c r="CI39" s="297"/>
      <c r="CJ39" s="297"/>
      <c r="CK39" s="297"/>
      <c r="CL39" s="297"/>
      <c r="CM39" s="297"/>
      <c r="CN39" s="297"/>
      <c r="CO39" s="297"/>
      <c r="CP39" s="297"/>
      <c r="CQ39" s="297"/>
      <c r="CR39" s="297"/>
      <c r="CS39" s="297"/>
      <c r="CT39" s="297"/>
      <c r="CU39" s="297"/>
      <c r="CV39" s="297"/>
      <c r="CW39" s="297"/>
      <c r="CX39" s="297"/>
      <c r="CY39" s="297"/>
      <c r="CZ39" s="297"/>
      <c r="DA39" s="297"/>
      <c r="DB39" s="297"/>
      <c r="DC39" s="297"/>
      <c r="DD39" s="297"/>
      <c r="DE39" s="297"/>
      <c r="DF39" s="297"/>
      <c r="DG39" s="297"/>
      <c r="DH39" s="297"/>
    </row>
    <row r="40" customFormat="false" ht="13.5" hidden="false" customHeight="false" outlineLevel="0" collapsed="false">
      <c r="BU40" s="517"/>
      <c r="BV40" s="517"/>
      <c r="BW40" s="517"/>
      <c r="BX40" s="517"/>
      <c r="BY40" s="517"/>
      <c r="BZ40" s="517"/>
      <c r="CA40" s="517"/>
      <c r="CB40" s="517"/>
    </row>
    <row r="41" customFormat="false" ht="13.5" hidden="false" customHeight="false" outlineLevel="0" collapsed="false">
      <c r="CC41" s="574"/>
      <c r="CD41" s="574"/>
      <c r="CE41" s="574"/>
      <c r="CF41" s="574"/>
      <c r="CG41" s="574"/>
      <c r="CH41" s="574"/>
      <c r="CI41" s="574"/>
      <c r="CJ41" s="574"/>
      <c r="CK41" s="574"/>
      <c r="CL41" s="574"/>
      <c r="CM41" s="574"/>
      <c r="CN41" s="574"/>
      <c r="CO41" s="574"/>
      <c r="CP41" s="574"/>
      <c r="CQ41" s="574"/>
      <c r="CR41" s="574"/>
      <c r="CS41" s="574"/>
      <c r="CT41" s="574"/>
      <c r="CU41" s="574"/>
      <c r="CV41" s="574"/>
      <c r="CW41" s="574"/>
      <c r="CX41" s="574"/>
      <c r="CY41" s="574"/>
      <c r="CZ41" s="574"/>
      <c r="DA41" s="574"/>
      <c r="DB41" s="574"/>
      <c r="DC41" s="574"/>
      <c r="DD41" s="574"/>
      <c r="DE41" s="574"/>
      <c r="DF41" s="574"/>
      <c r="DG41" s="574"/>
      <c r="DH41" s="574"/>
      <c r="DI41" s="578"/>
      <c r="DL41" s="578"/>
    </row>
    <row r="43" customFormat="false" ht="13.5" hidden="false" customHeight="false" outlineLevel="0" collapsed="false">
      <c r="CS43" s="207"/>
      <c r="CT43" s="207"/>
    </row>
    <row r="46" customFormat="false" ht="13.5" hidden="false" customHeight="false" outlineLevel="0" collapsed="false">
      <c r="BU46" s="517"/>
      <c r="BV46" s="517"/>
      <c r="BW46" s="517"/>
      <c r="BX46" s="517"/>
      <c r="BY46" s="517"/>
      <c r="BZ46" s="517"/>
      <c r="CA46" s="517"/>
      <c r="CB46" s="517"/>
    </row>
  </sheetData>
  <mergeCells count="27">
    <mergeCell ref="C5:I5"/>
    <mergeCell ref="J5:L5"/>
    <mergeCell ref="M5:O5"/>
    <mergeCell ref="P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M5:BP5"/>
    <mergeCell ref="BQ5:BT5"/>
    <mergeCell ref="BU5:BX5"/>
    <mergeCell ref="BY5:CB5"/>
    <mergeCell ref="CC5:CE5"/>
    <mergeCell ref="CF5:CH5"/>
    <mergeCell ref="CI5:CK5"/>
    <mergeCell ref="CL5:CN5"/>
    <mergeCell ref="CO5:CQ5"/>
    <mergeCell ref="CR5:CU5"/>
    <mergeCell ref="CV5:CY5"/>
    <mergeCell ref="CZ5:DC5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8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7" man="true" max="65535" min="0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L5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T1" activeCellId="0" sqref="BT1"/>
    </sheetView>
  </sheetViews>
  <sheetFormatPr defaultColWidth="13.37890625" defaultRowHeight="17.25" zeroHeight="false" outlineLevelRow="0" outlineLevelCol="0"/>
  <cols>
    <col collapsed="false" customWidth="true" hidden="false" outlineLevel="0" max="1" min="1" style="685" width="6.38"/>
    <col collapsed="false" customWidth="true" hidden="false" outlineLevel="0" max="6" min="2" style="685" width="8.25"/>
    <col collapsed="false" customWidth="true" hidden="false" outlineLevel="0" max="7" min="7" style="685" width="8.63"/>
    <col collapsed="false" customWidth="true" hidden="false" outlineLevel="0" max="10" min="8" style="685" width="8.38"/>
    <col collapsed="false" customWidth="true" hidden="false" outlineLevel="0" max="11" min="11" style="685" width="8.63"/>
    <col collapsed="false" customWidth="true" hidden="false" outlineLevel="0" max="15" min="12" style="685" width="9.88"/>
    <col collapsed="false" customWidth="true" hidden="false" outlineLevel="0" max="16" min="16" style="685" width="10.13"/>
    <col collapsed="false" customWidth="true" hidden="false" outlineLevel="0" max="17" min="17" style="685" width="8.25"/>
    <col collapsed="false" customWidth="true" hidden="false" outlineLevel="0" max="21" min="18" style="685" width="8.38"/>
    <col collapsed="false" customWidth="true" hidden="false" outlineLevel="0" max="24" min="22" style="685" width="9.88"/>
    <col collapsed="false" customWidth="true" hidden="false" outlineLevel="0" max="27" min="25" style="685" width="6.5"/>
    <col collapsed="false" customWidth="true" hidden="false" outlineLevel="0" max="31" min="28" style="685" width="8.25"/>
    <col collapsed="false" customWidth="true" hidden="false" outlineLevel="0" max="35" min="32" style="685" width="8.5"/>
    <col collapsed="false" customWidth="false" hidden="false" outlineLevel="0" max="16384" min="36" style="685" width="13.38"/>
  </cols>
  <sheetData>
    <row r="1" customFormat="false" ht="17.25" hidden="false" customHeight="false" outlineLevel="0" collapsed="false">
      <c r="A1" s="686"/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686"/>
      <c r="Y1" s="686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687"/>
    </row>
    <row r="2" customFormat="false" ht="21" hidden="false" customHeight="true" outlineLevel="0" collapsed="false">
      <c r="A2" s="688" t="n">
        <f aca="false">1日!CC2</f>
        <v>2026</v>
      </c>
      <c r="B2" s="688"/>
      <c r="C2" s="689" t="n">
        <f aca="false">1日!CG2</f>
        <v>7</v>
      </c>
      <c r="D2" s="690" t="s">
        <v>1461</v>
      </c>
      <c r="E2" s="691"/>
      <c r="F2" s="691"/>
      <c r="G2" s="692"/>
      <c r="H2" s="692"/>
      <c r="I2" s="692"/>
      <c r="J2" s="692"/>
      <c r="K2" s="686"/>
      <c r="L2" s="686"/>
      <c r="M2" s="686"/>
      <c r="N2" s="686"/>
      <c r="O2" s="686"/>
      <c r="P2" s="686"/>
      <c r="Q2" s="686"/>
      <c r="R2" s="686"/>
      <c r="S2" s="686"/>
      <c r="T2" s="686"/>
      <c r="U2" s="686"/>
      <c r="V2" s="686"/>
      <c r="W2" s="686"/>
      <c r="X2" s="686"/>
      <c r="Y2" s="686"/>
      <c r="Z2" s="686"/>
      <c r="AA2" s="686"/>
      <c r="AB2" s="686"/>
      <c r="AC2" s="686"/>
      <c r="AD2" s="686"/>
      <c r="AE2" s="686"/>
      <c r="AF2" s="686"/>
      <c r="AG2" s="686"/>
      <c r="AH2" s="686"/>
      <c r="AI2" s="686"/>
      <c r="AJ2" s="686"/>
      <c r="AK2" s="687"/>
    </row>
    <row r="3" customFormat="false" ht="8.25" hidden="false" customHeight="true" outlineLevel="0" collapsed="false">
      <c r="A3" s="693"/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686"/>
      <c r="W3" s="686"/>
      <c r="X3" s="686"/>
      <c r="Y3" s="693"/>
      <c r="Z3" s="693"/>
      <c r="AA3" s="693"/>
      <c r="AB3" s="693"/>
      <c r="AC3" s="693"/>
      <c r="AD3" s="693"/>
      <c r="AE3" s="693"/>
      <c r="AF3" s="686"/>
      <c r="AG3" s="686"/>
      <c r="AH3" s="686"/>
      <c r="AI3" s="686"/>
      <c r="AJ3" s="686"/>
      <c r="AK3" s="687"/>
    </row>
    <row r="4" customFormat="false" ht="21" hidden="false" customHeight="true" outlineLevel="0" collapsed="false">
      <c r="A4" s="694"/>
      <c r="B4" s="695" t="s">
        <v>1462</v>
      </c>
      <c r="C4" s="695"/>
      <c r="D4" s="695"/>
      <c r="E4" s="695"/>
      <c r="F4" s="695"/>
      <c r="G4" s="695"/>
      <c r="H4" s="696" t="s">
        <v>1463</v>
      </c>
      <c r="I4" s="696"/>
      <c r="J4" s="696"/>
      <c r="K4" s="696"/>
      <c r="L4" s="696" t="s">
        <v>1464</v>
      </c>
      <c r="M4" s="696"/>
      <c r="N4" s="696"/>
      <c r="O4" s="696"/>
      <c r="P4" s="696"/>
      <c r="Q4" s="696"/>
      <c r="R4" s="696" t="s">
        <v>1465</v>
      </c>
      <c r="S4" s="696"/>
      <c r="T4" s="696"/>
      <c r="U4" s="696"/>
      <c r="V4" s="696"/>
      <c r="W4" s="696"/>
      <c r="X4" s="696"/>
      <c r="Y4" s="696" t="s">
        <v>270</v>
      </c>
      <c r="Z4" s="696"/>
      <c r="AA4" s="696"/>
      <c r="AB4" s="696" t="s">
        <v>1466</v>
      </c>
      <c r="AC4" s="696"/>
      <c r="AD4" s="696"/>
      <c r="AE4" s="696"/>
      <c r="AF4" s="696" t="s">
        <v>1467</v>
      </c>
      <c r="AG4" s="696"/>
      <c r="AH4" s="696"/>
      <c r="AI4" s="696"/>
      <c r="AJ4" s="687"/>
      <c r="AK4" s="686"/>
    </row>
    <row r="5" customFormat="false" ht="21" hidden="false" customHeight="true" outlineLevel="0" collapsed="false">
      <c r="A5" s="697" t="s">
        <v>24</v>
      </c>
      <c r="B5" s="698" t="s">
        <v>1468</v>
      </c>
      <c r="C5" s="699" t="s">
        <v>1469</v>
      </c>
      <c r="D5" s="700" t="s">
        <v>174</v>
      </c>
      <c r="E5" s="701" t="s">
        <v>1470</v>
      </c>
      <c r="F5" s="702" t="s">
        <v>1471</v>
      </c>
      <c r="G5" s="703" t="s">
        <v>174</v>
      </c>
      <c r="H5" s="704" t="s">
        <v>1472</v>
      </c>
      <c r="I5" s="705" t="s">
        <v>1444</v>
      </c>
      <c r="J5" s="705" t="s">
        <v>1446</v>
      </c>
      <c r="K5" s="706" t="s">
        <v>174</v>
      </c>
      <c r="L5" s="707" t="s">
        <v>1473</v>
      </c>
      <c r="M5" s="708" t="s">
        <v>1474</v>
      </c>
      <c r="N5" s="705" t="s">
        <v>1475</v>
      </c>
      <c r="O5" s="706" t="s">
        <v>174</v>
      </c>
      <c r="P5" s="709" t="s">
        <v>1476</v>
      </c>
      <c r="Q5" s="710" t="s">
        <v>1477</v>
      </c>
      <c r="R5" s="704" t="s">
        <v>1421</v>
      </c>
      <c r="S5" s="705" t="s">
        <v>1423</v>
      </c>
      <c r="T5" s="705" t="s">
        <v>1425</v>
      </c>
      <c r="U5" s="706" t="s">
        <v>174</v>
      </c>
      <c r="V5" s="707" t="s">
        <v>1473</v>
      </c>
      <c r="W5" s="708" t="s">
        <v>1474</v>
      </c>
      <c r="X5" s="706" t="s">
        <v>174</v>
      </c>
      <c r="Y5" s="704" t="s">
        <v>1478</v>
      </c>
      <c r="Z5" s="711" t="s">
        <v>1479</v>
      </c>
      <c r="AA5" s="712" t="s">
        <v>1480</v>
      </c>
      <c r="AB5" s="704" t="s">
        <v>1481</v>
      </c>
      <c r="AC5" s="699" t="s">
        <v>1482</v>
      </c>
      <c r="AD5" s="698" t="s">
        <v>1483</v>
      </c>
      <c r="AE5" s="698" t="s">
        <v>1484</v>
      </c>
      <c r="AF5" s="713" t="s">
        <v>125</v>
      </c>
      <c r="AG5" s="698" t="s">
        <v>1485</v>
      </c>
      <c r="AH5" s="698" t="s">
        <v>1486</v>
      </c>
      <c r="AI5" s="714" t="s">
        <v>1487</v>
      </c>
      <c r="AJ5" s="687"/>
      <c r="AK5" s="686"/>
    </row>
    <row r="6" customFormat="false" ht="21" hidden="false" customHeight="true" outlineLevel="0" collapsed="false">
      <c r="A6" s="704"/>
      <c r="B6" s="705" t="s">
        <v>1488</v>
      </c>
      <c r="C6" s="705" t="s">
        <v>1488</v>
      </c>
      <c r="D6" s="715" t="s">
        <v>1488</v>
      </c>
      <c r="E6" s="704" t="s">
        <v>1488</v>
      </c>
      <c r="F6" s="716" t="s">
        <v>1488</v>
      </c>
      <c r="G6" s="717" t="s">
        <v>1488</v>
      </c>
      <c r="H6" s="704" t="s">
        <v>1488</v>
      </c>
      <c r="I6" s="705" t="s">
        <v>1488</v>
      </c>
      <c r="J6" s="705" t="s">
        <v>1488</v>
      </c>
      <c r="K6" s="718" t="s">
        <v>1488</v>
      </c>
      <c r="L6" s="707" t="s">
        <v>1489</v>
      </c>
      <c r="M6" s="708" t="s">
        <v>1489</v>
      </c>
      <c r="N6" s="705" t="s">
        <v>1489</v>
      </c>
      <c r="O6" s="718" t="s">
        <v>1489</v>
      </c>
      <c r="P6" s="719" t="s">
        <v>1490</v>
      </c>
      <c r="Q6" s="710" t="s">
        <v>1491</v>
      </c>
      <c r="R6" s="704" t="s">
        <v>1488</v>
      </c>
      <c r="S6" s="705" t="s">
        <v>1488</v>
      </c>
      <c r="T6" s="705" t="s">
        <v>1488</v>
      </c>
      <c r="U6" s="718" t="s">
        <v>1488</v>
      </c>
      <c r="V6" s="707" t="s">
        <v>1489</v>
      </c>
      <c r="W6" s="705" t="s">
        <v>1489</v>
      </c>
      <c r="X6" s="720" t="s">
        <v>1489</v>
      </c>
      <c r="Y6" s="704" t="s">
        <v>1492</v>
      </c>
      <c r="Z6" s="708" t="s">
        <v>1492</v>
      </c>
      <c r="AA6" s="710" t="s">
        <v>1492</v>
      </c>
      <c r="AB6" s="704" t="s">
        <v>1491</v>
      </c>
      <c r="AC6" s="705" t="s">
        <v>1491</v>
      </c>
      <c r="AD6" s="708" t="s">
        <v>1491</v>
      </c>
      <c r="AE6" s="708" t="s">
        <v>1491</v>
      </c>
      <c r="AF6" s="701" t="s">
        <v>1493</v>
      </c>
      <c r="AG6" s="698" t="s">
        <v>1493</v>
      </c>
      <c r="AH6" s="698" t="s">
        <v>1493</v>
      </c>
      <c r="AI6" s="714" t="s">
        <v>1493</v>
      </c>
      <c r="AJ6" s="687"/>
      <c r="AK6" s="686"/>
    </row>
    <row r="7" customFormat="false" ht="21" hidden="false" customHeight="true" outlineLevel="0" collapsed="false">
      <c r="A7" s="721" t="n">
        <v>1</v>
      </c>
      <c r="B7" s="722" t="n">
        <f aca="false">データシート!AC7</f>
        <v>0</v>
      </c>
      <c r="C7" s="723" t="n">
        <f aca="false">データシート!AE7</f>
        <v>0</v>
      </c>
      <c r="D7" s="724" t="n">
        <f aca="false">SUM(B7:C7)</f>
        <v>0</v>
      </c>
      <c r="E7" s="725" t="n">
        <f aca="false">データシート!C7</f>
        <v>198.953</v>
      </c>
      <c r="F7" s="726" t="n">
        <f aca="false">データシート!E7</f>
        <v>179.365</v>
      </c>
      <c r="G7" s="727" t="n">
        <f aca="false">SUM(E7:F7)</f>
        <v>378.318</v>
      </c>
      <c r="H7" s="728"/>
      <c r="I7" s="729" t="n">
        <f aca="false">データシート!AL7</f>
        <v>0</v>
      </c>
      <c r="J7" s="729" t="n">
        <f aca="false">データシート!AN7</f>
        <v>0</v>
      </c>
      <c r="K7" s="730" t="n">
        <f aca="false">SUM(H7:J7)</f>
        <v>0</v>
      </c>
      <c r="L7" s="731" t="n">
        <f aca="false">データシート!AS7</f>
        <v>0</v>
      </c>
      <c r="M7" s="732" t="n">
        <f aca="false">データシート!BA7</f>
        <v>0</v>
      </c>
      <c r="N7" s="729"/>
      <c r="O7" s="730" t="n">
        <f aca="false">SUM(L7:N7)</f>
        <v>0</v>
      </c>
      <c r="P7" s="733"/>
      <c r="Q7" s="734"/>
      <c r="R7" s="728" t="n">
        <f aca="false">データシート!J7</f>
        <v>31.3</v>
      </c>
      <c r="S7" s="729" t="n">
        <f aca="false">データシート!L7</f>
        <v>62.5</v>
      </c>
      <c r="T7" s="729" t="n">
        <f aca="false">データシート!N7</f>
        <v>26.6</v>
      </c>
      <c r="U7" s="730" t="n">
        <f aca="false">SUM(R7:T7)</f>
        <v>120.4</v>
      </c>
      <c r="V7" s="735" t="n">
        <f aca="false">データシート!V7</f>
        <v>2805</v>
      </c>
      <c r="W7" s="736" t="n">
        <f aca="false">データシート!X7</f>
        <v>3307</v>
      </c>
      <c r="X7" s="737" t="n">
        <f aca="false">SUM(V7:W7)</f>
        <v>6112</v>
      </c>
      <c r="Y7" s="728" t="n">
        <f aca="false">データシート!CA7</f>
        <v>0</v>
      </c>
      <c r="Z7" s="732" t="str">
        <f aca="false">データシート!CD7</f>
        <v>-</v>
      </c>
      <c r="AA7" s="734" t="n">
        <f aca="false">データシート!CG7</f>
        <v>15.2777777777778</v>
      </c>
      <c r="AB7" s="728" t="n">
        <f aca="false">データシート!CJ7</f>
        <v>0</v>
      </c>
      <c r="AC7" s="729" t="n">
        <f aca="false">データシート!CL7</f>
        <v>0</v>
      </c>
      <c r="AD7" s="732" t="n">
        <f aca="false">データシート!CN7</f>
        <v>0</v>
      </c>
      <c r="AE7" s="732" t="n">
        <f aca="false">データシート!CP7</f>
        <v>0</v>
      </c>
      <c r="AF7" s="735" t="n">
        <f aca="false">データシート!BS7</f>
        <v>0</v>
      </c>
      <c r="AG7" s="738" t="n">
        <f aca="false">データシート!BU7</f>
        <v>535</v>
      </c>
      <c r="AH7" s="738" t="e">
        <f aca="false">データシート!BW7</f>
        <v>#REF!</v>
      </c>
      <c r="AI7" s="739" t="e">
        <f aca="false">データシート!BY7</f>
        <v>#REF!</v>
      </c>
      <c r="AJ7" s="687"/>
      <c r="AK7" s="687"/>
    </row>
    <row r="8" customFormat="false" ht="21" hidden="false" customHeight="true" outlineLevel="0" collapsed="false">
      <c r="A8" s="721" t="n">
        <v>2</v>
      </c>
      <c r="B8" s="722" t="n">
        <f aca="false">データシート!AC8</f>
        <v>0</v>
      </c>
      <c r="C8" s="723" t="n">
        <f aca="false">データシート!AE8</f>
        <v>0</v>
      </c>
      <c r="D8" s="724" t="n">
        <f aca="false">SUM(B8:C8)</f>
        <v>0</v>
      </c>
      <c r="E8" s="725" t="n">
        <f aca="false">データシート!C8</f>
        <v>203.546</v>
      </c>
      <c r="F8" s="726" t="n">
        <f aca="false">データシート!E8</f>
        <v>209.281</v>
      </c>
      <c r="G8" s="727" t="n">
        <f aca="false">SUM(E8:F8)</f>
        <v>412.827</v>
      </c>
      <c r="H8" s="728"/>
      <c r="I8" s="729" t="n">
        <f aca="false">データシート!AL8</f>
        <v>0</v>
      </c>
      <c r="J8" s="729" t="n">
        <f aca="false">データシート!AN8</f>
        <v>0</v>
      </c>
      <c r="K8" s="730" t="n">
        <f aca="false">SUM(H8:J8)</f>
        <v>0</v>
      </c>
      <c r="L8" s="731" t="n">
        <f aca="false">データシート!AS8</f>
        <v>0</v>
      </c>
      <c r="M8" s="732" t="n">
        <f aca="false">データシート!BA8</f>
        <v>0</v>
      </c>
      <c r="N8" s="729"/>
      <c r="O8" s="730" t="n">
        <f aca="false">SUM(L8:N8)</f>
        <v>0</v>
      </c>
      <c r="P8" s="733"/>
      <c r="Q8" s="734"/>
      <c r="R8" s="728" t="n">
        <f aca="false">データシート!J8</f>
        <v>28.3</v>
      </c>
      <c r="S8" s="729" t="n">
        <f aca="false">データシート!L8</f>
        <v>65.2</v>
      </c>
      <c r="T8" s="729" t="n">
        <f aca="false">データシート!N8</f>
        <v>17.7</v>
      </c>
      <c r="U8" s="730" t="n">
        <f aca="false">SUM(R8:T8)</f>
        <v>111.2</v>
      </c>
      <c r="V8" s="735" t="n">
        <f aca="false">データシート!V8</f>
        <v>3059</v>
      </c>
      <c r="W8" s="736" t="n">
        <f aca="false">データシート!X8</f>
        <v>2044</v>
      </c>
      <c r="X8" s="737" t="n">
        <f aca="false">SUM(V8:W8)</f>
        <v>5103</v>
      </c>
      <c r="Y8" s="728" t="n">
        <f aca="false">データシート!CA8</f>
        <v>0</v>
      </c>
      <c r="Z8" s="732" t="str">
        <f aca="false">データシート!CD8</f>
        <v>-</v>
      </c>
      <c r="AA8" s="734" t="n">
        <f aca="false">データシート!CG8</f>
        <v>17.8571428571429</v>
      </c>
      <c r="AB8" s="728" t="n">
        <f aca="false">データシート!CJ8</f>
        <v>0</v>
      </c>
      <c r="AC8" s="729" t="n">
        <f aca="false">データシート!CL8</f>
        <v>7</v>
      </c>
      <c r="AD8" s="732" t="n">
        <f aca="false">データシート!CN8</f>
        <v>0</v>
      </c>
      <c r="AE8" s="732" t="n">
        <f aca="false">データシート!CP8</f>
        <v>0</v>
      </c>
      <c r="AF8" s="735" t="n">
        <f aca="false">データシート!BS8</f>
        <v>0</v>
      </c>
      <c r="AG8" s="738" t="n">
        <f aca="false">データシート!BU8</f>
        <v>276</v>
      </c>
      <c r="AH8" s="738" t="e">
        <f aca="false">データシート!BW8</f>
        <v>#REF!</v>
      </c>
      <c r="AI8" s="739" t="e">
        <f aca="false">データシート!BY8</f>
        <v>#REF!</v>
      </c>
      <c r="AJ8" s="687"/>
      <c r="AK8" s="687"/>
    </row>
    <row r="9" customFormat="false" ht="21" hidden="false" customHeight="true" outlineLevel="0" collapsed="false">
      <c r="A9" s="721" t="n">
        <v>3</v>
      </c>
      <c r="B9" s="722" t="n">
        <f aca="false">データシート!AC9</f>
        <v>0</v>
      </c>
      <c r="C9" s="723" t="n">
        <f aca="false">データシート!AE9</f>
        <v>0</v>
      </c>
      <c r="D9" s="724" t="n">
        <f aca="false">SUM(B9:C9)</f>
        <v>0</v>
      </c>
      <c r="E9" s="725" t="n">
        <f aca="false">データシート!C9</f>
        <v>192.598</v>
      </c>
      <c r="F9" s="726" t="n">
        <f aca="false">データシート!E9</f>
        <v>190.514</v>
      </c>
      <c r="G9" s="727" t="n">
        <f aca="false">SUM(E9:F9)</f>
        <v>383.112</v>
      </c>
      <c r="H9" s="728"/>
      <c r="I9" s="729" t="n">
        <f aca="false">データシート!AL9</f>
        <v>23.029</v>
      </c>
      <c r="J9" s="729" t="n">
        <f aca="false">データシート!AN9</f>
        <v>0</v>
      </c>
      <c r="K9" s="730" t="n">
        <f aca="false">SUM(H9:J9)</f>
        <v>23.029</v>
      </c>
      <c r="L9" s="731" t="n">
        <f aca="false">データシート!AS9</f>
        <v>0</v>
      </c>
      <c r="M9" s="732" t="n">
        <f aca="false">データシート!BA9</f>
        <v>0</v>
      </c>
      <c r="N9" s="729"/>
      <c r="O9" s="730" t="n">
        <f aca="false">SUM(L9:N9)</f>
        <v>0</v>
      </c>
      <c r="P9" s="733"/>
      <c r="Q9" s="734"/>
      <c r="R9" s="728" t="n">
        <f aca="false">データシート!J9</f>
        <v>58.2</v>
      </c>
      <c r="S9" s="729" t="n">
        <f aca="false">データシート!L9</f>
        <v>85.3</v>
      </c>
      <c r="T9" s="729" t="n">
        <f aca="false">データシート!N9</f>
        <v>57.4</v>
      </c>
      <c r="U9" s="730" t="n">
        <f aca="false">SUM(R9:T9)</f>
        <v>200.9</v>
      </c>
      <c r="V9" s="735" t="n">
        <f aca="false">データシート!V9</f>
        <v>2867</v>
      </c>
      <c r="W9" s="736" t="n">
        <f aca="false">データシート!X9</f>
        <v>2831</v>
      </c>
      <c r="X9" s="737" t="n">
        <f aca="false">SUM(V9:W9)</f>
        <v>5698</v>
      </c>
      <c r="Y9" s="728" t="n">
        <f aca="false">データシート!CA9</f>
        <v>0</v>
      </c>
      <c r="Z9" s="732" t="n">
        <f aca="false">データシート!CD9</f>
        <v>0</v>
      </c>
      <c r="AA9" s="734" t="n">
        <f aca="false">データシート!CG9</f>
        <v>10.062893081761</v>
      </c>
      <c r="AB9" s="728" t="n">
        <f aca="false">データシート!CJ9</f>
        <v>0</v>
      </c>
      <c r="AC9" s="729" t="n">
        <f aca="false">データシート!CL9</f>
        <v>7</v>
      </c>
      <c r="AD9" s="732" t="n">
        <f aca="false">データシート!CN9</f>
        <v>0</v>
      </c>
      <c r="AE9" s="732" t="n">
        <f aca="false">データシート!CP9</f>
        <v>0</v>
      </c>
      <c r="AF9" s="735" t="n">
        <f aca="false">データシート!BS9</f>
        <v>0</v>
      </c>
      <c r="AG9" s="738" t="n">
        <f aca="false">データシート!BU9</f>
        <v>122</v>
      </c>
      <c r="AH9" s="738" t="e">
        <f aca="false">データシート!BW9</f>
        <v>#REF!</v>
      </c>
      <c r="AI9" s="739" t="e">
        <f aca="false">データシート!BY9</f>
        <v>#REF!</v>
      </c>
      <c r="AJ9" s="687"/>
      <c r="AK9" s="687"/>
    </row>
    <row r="10" customFormat="false" ht="21" hidden="false" customHeight="true" outlineLevel="0" collapsed="false">
      <c r="A10" s="721" t="n">
        <v>4</v>
      </c>
      <c r="B10" s="722" t="n">
        <f aca="false">データシート!AC10</f>
        <v>0</v>
      </c>
      <c r="C10" s="726" t="n">
        <f aca="false">データシート!AE10</f>
        <v>0</v>
      </c>
      <c r="D10" s="724" t="n">
        <f aca="false">SUM(B10:C10)</f>
        <v>0</v>
      </c>
      <c r="E10" s="725" t="n">
        <f aca="false">データシート!C10</f>
        <v>187.883</v>
      </c>
      <c r="F10" s="726" t="n">
        <f aca="false">データシート!E10</f>
        <v>197.308</v>
      </c>
      <c r="G10" s="727" t="n">
        <f aca="false">SUM(E10:F10)</f>
        <v>385.191</v>
      </c>
      <c r="H10" s="728"/>
      <c r="I10" s="729" t="n">
        <f aca="false">データシート!AL10</f>
        <v>19.95</v>
      </c>
      <c r="J10" s="729" t="n">
        <f aca="false">データシート!AN10</f>
        <v>0</v>
      </c>
      <c r="K10" s="730" t="n">
        <f aca="false">SUM(H10:J10)</f>
        <v>19.95</v>
      </c>
      <c r="L10" s="731" t="n">
        <f aca="false">データシート!AS10</f>
        <v>1636</v>
      </c>
      <c r="M10" s="732" t="n">
        <f aca="false">データシート!BA10</f>
        <v>466</v>
      </c>
      <c r="N10" s="729"/>
      <c r="O10" s="730" t="n">
        <f aca="false">SUM(L10:N10)</f>
        <v>2102</v>
      </c>
      <c r="P10" s="733"/>
      <c r="Q10" s="734"/>
      <c r="R10" s="728" t="n">
        <f aca="false">データシート!J10</f>
        <v>59</v>
      </c>
      <c r="S10" s="729" t="n">
        <f aca="false">データシート!L10</f>
        <v>95.5</v>
      </c>
      <c r="T10" s="729" t="n">
        <f aca="false">データシート!N10</f>
        <v>66.6</v>
      </c>
      <c r="U10" s="730" t="n">
        <f aca="false">SUM(R10:T10)</f>
        <v>221.1</v>
      </c>
      <c r="V10" s="735" t="n">
        <f aca="false">データシート!V10</f>
        <v>3194</v>
      </c>
      <c r="W10" s="736" t="n">
        <f aca="false">データシート!X10</f>
        <v>4540</v>
      </c>
      <c r="X10" s="737" t="n">
        <f aca="false">SUM(V10:W10)</f>
        <v>7734</v>
      </c>
      <c r="Y10" s="728" t="n">
        <f aca="false">データシート!CA10</f>
        <v>6</v>
      </c>
      <c r="Z10" s="732" t="n">
        <f aca="false">データシート!CD10</f>
        <v>22.5</v>
      </c>
      <c r="AA10" s="734" t="n">
        <f aca="false">データシート!CG10</f>
        <v>5.83333333333333</v>
      </c>
      <c r="AB10" s="728" t="n">
        <f aca="false">データシート!CJ10</f>
        <v>0</v>
      </c>
      <c r="AC10" s="729" t="n">
        <f aca="false">データシート!CL10</f>
        <v>5</v>
      </c>
      <c r="AD10" s="732" t="n">
        <f aca="false">データシート!CN10</f>
        <v>0</v>
      </c>
      <c r="AE10" s="732" t="n">
        <f aca="false">データシート!CP10</f>
        <v>0</v>
      </c>
      <c r="AF10" s="735" t="n">
        <f aca="false">データシート!BS10</f>
        <v>0</v>
      </c>
      <c r="AG10" s="738" t="n">
        <f aca="false">データシート!BU10</f>
        <v>60</v>
      </c>
      <c r="AH10" s="738" t="e">
        <f aca="false">データシート!BW10</f>
        <v>#REF!</v>
      </c>
      <c r="AI10" s="739" t="e">
        <f aca="false">データシート!BY10</f>
        <v>#REF!</v>
      </c>
      <c r="AJ10" s="687"/>
      <c r="AK10" s="687"/>
    </row>
    <row r="11" customFormat="false" ht="21" hidden="false" customHeight="true" outlineLevel="0" collapsed="false">
      <c r="A11" s="740" t="n">
        <v>5</v>
      </c>
      <c r="B11" s="741" t="n">
        <f aca="false">データシート!AC11</f>
        <v>0</v>
      </c>
      <c r="C11" s="742" t="n">
        <f aca="false">データシート!AE11</f>
        <v>0</v>
      </c>
      <c r="D11" s="743" t="n">
        <f aca="false">SUM(B11:C11)</f>
        <v>0</v>
      </c>
      <c r="E11" s="744" t="n">
        <f aca="false">データシート!C11</f>
        <v>198.932</v>
      </c>
      <c r="F11" s="742" t="n">
        <f aca="false">データシート!E11</f>
        <v>202.384</v>
      </c>
      <c r="G11" s="745" t="n">
        <f aca="false">SUM(E11:F11)</f>
        <v>401.316</v>
      </c>
      <c r="H11" s="746"/>
      <c r="I11" s="747" t="n">
        <f aca="false">データシート!AL11</f>
        <v>0</v>
      </c>
      <c r="J11" s="747" t="n">
        <f aca="false">データシート!AN11</f>
        <v>0</v>
      </c>
      <c r="K11" s="748" t="n">
        <f aca="false">SUM(H11:J11)</f>
        <v>0</v>
      </c>
      <c r="L11" s="749" t="n">
        <f aca="false">データシート!AS11</f>
        <v>0</v>
      </c>
      <c r="M11" s="750" t="n">
        <f aca="false">データシート!BA11</f>
        <v>0</v>
      </c>
      <c r="N11" s="747"/>
      <c r="O11" s="748" t="n">
        <f aca="false">SUM(L11:N11)</f>
        <v>0</v>
      </c>
      <c r="P11" s="751"/>
      <c r="Q11" s="752"/>
      <c r="R11" s="746" t="n">
        <f aca="false">データシート!J11</f>
        <v>27.8</v>
      </c>
      <c r="S11" s="747" t="n">
        <f aca="false">データシート!L11</f>
        <v>65.6</v>
      </c>
      <c r="T11" s="747" t="n">
        <f aca="false">データシート!N11</f>
        <v>58.6</v>
      </c>
      <c r="U11" s="748" t="n">
        <f aca="false">SUM(R11:T11)</f>
        <v>152</v>
      </c>
      <c r="V11" s="753" t="n">
        <f aca="false">データシート!V11</f>
        <v>2660</v>
      </c>
      <c r="W11" s="754" t="n">
        <f aca="false">データシート!X11</f>
        <v>3093</v>
      </c>
      <c r="X11" s="755" t="n">
        <f aca="false">SUM(V11:W11)</f>
        <v>5753</v>
      </c>
      <c r="Y11" s="746" t="n">
        <f aca="false">データシート!CA11</f>
        <v>4</v>
      </c>
      <c r="Z11" s="750" t="str">
        <f aca="false">データシート!CD11</f>
        <v>-</v>
      </c>
      <c r="AA11" s="752" t="n">
        <f aca="false">データシート!CG11</f>
        <v>7.78210116731518</v>
      </c>
      <c r="AB11" s="746" t="n">
        <f aca="false">データシート!CJ11</f>
        <v>0</v>
      </c>
      <c r="AC11" s="747" t="n">
        <f aca="false">データシート!CL11</f>
        <v>5</v>
      </c>
      <c r="AD11" s="750" t="n">
        <f aca="false">データシート!CN11</f>
        <v>0</v>
      </c>
      <c r="AE11" s="750" t="n">
        <f aca="false">データシート!CP11</f>
        <v>0</v>
      </c>
      <c r="AF11" s="753" t="n">
        <f aca="false">データシート!BS11</f>
        <v>0</v>
      </c>
      <c r="AG11" s="756" t="n">
        <f aca="false">データシート!BU11</f>
        <v>461</v>
      </c>
      <c r="AH11" s="756" t="e">
        <f aca="false">データシート!BW11</f>
        <v>#REF!</v>
      </c>
      <c r="AI11" s="757" t="e">
        <f aca="false">データシート!BY11</f>
        <v>#REF!</v>
      </c>
      <c r="AJ11" s="687"/>
      <c r="AK11" s="687"/>
    </row>
    <row r="12" customFormat="false" ht="21" hidden="false" customHeight="true" outlineLevel="0" collapsed="false">
      <c r="A12" s="721" t="n">
        <v>6</v>
      </c>
      <c r="B12" s="722" t="n">
        <f aca="false">データシート!AC12</f>
        <v>0</v>
      </c>
      <c r="C12" s="726" t="n">
        <f aca="false">データシート!AE12</f>
        <v>0</v>
      </c>
      <c r="D12" s="724" t="n">
        <f aca="false">SUM(B12:C12)</f>
        <v>0</v>
      </c>
      <c r="E12" s="725" t="n">
        <f aca="false">データシート!C12</f>
        <v>184.832</v>
      </c>
      <c r="F12" s="726" t="n">
        <f aca="false">データシート!E12</f>
        <v>176.136</v>
      </c>
      <c r="G12" s="727" t="n">
        <f aca="false">SUM(E12:F12)</f>
        <v>360.968</v>
      </c>
      <c r="H12" s="728"/>
      <c r="I12" s="729" t="n">
        <f aca="false">データシート!AL12</f>
        <v>0</v>
      </c>
      <c r="J12" s="729" t="n">
        <f aca="false">データシート!AN12</f>
        <v>0</v>
      </c>
      <c r="K12" s="730" t="n">
        <f aca="false">SUM(H12:J12)</f>
        <v>0</v>
      </c>
      <c r="L12" s="731" t="n">
        <f aca="false">データシート!AS12</f>
        <v>0</v>
      </c>
      <c r="M12" s="732" t="n">
        <f aca="false">データシート!BA12</f>
        <v>0</v>
      </c>
      <c r="N12" s="729"/>
      <c r="O12" s="730" t="n">
        <f aca="false">SUM(L12:N12)</f>
        <v>0</v>
      </c>
      <c r="P12" s="733"/>
      <c r="Q12" s="734"/>
      <c r="R12" s="728" t="n">
        <f aca="false">データシート!J12</f>
        <v>25.2</v>
      </c>
      <c r="S12" s="729" t="n">
        <f aca="false">データシート!L12</f>
        <v>85.1</v>
      </c>
      <c r="T12" s="729" t="n">
        <f aca="false">データシート!N12</f>
        <v>57.4</v>
      </c>
      <c r="U12" s="730" t="n">
        <f aca="false">SUM(R12:T12)</f>
        <v>167.7</v>
      </c>
      <c r="V12" s="735" t="n">
        <f aca="false">データシート!V12</f>
        <v>5148</v>
      </c>
      <c r="W12" s="736" t="n">
        <f aca="false">データシート!X12</f>
        <v>2848</v>
      </c>
      <c r="X12" s="737" t="n">
        <f aca="false">SUM(V12:W12)</f>
        <v>7996</v>
      </c>
      <c r="Y12" s="728" t="n">
        <f aca="false">データシート!CA12</f>
        <v>7</v>
      </c>
      <c r="Z12" s="732" t="str">
        <f aca="false">データシート!CD12</f>
        <v>-</v>
      </c>
      <c r="AA12" s="734" t="n">
        <f aca="false">データシート!CG12</f>
        <v>3.84615384615385</v>
      </c>
      <c r="AB12" s="728" t="n">
        <f aca="false">データシート!CJ12</f>
        <v>0</v>
      </c>
      <c r="AC12" s="729" t="n">
        <f aca="false">データシート!CL12</f>
        <v>9</v>
      </c>
      <c r="AD12" s="732" t="n">
        <f aca="false">データシート!CN12</f>
        <v>0</v>
      </c>
      <c r="AE12" s="732" t="n">
        <f aca="false">データシート!CP12</f>
        <v>0</v>
      </c>
      <c r="AF12" s="735" t="n">
        <f aca="false">データシート!BS12</f>
        <v>0</v>
      </c>
      <c r="AG12" s="738" t="n">
        <f aca="false">データシート!BU12</f>
        <v>558</v>
      </c>
      <c r="AH12" s="738" t="e">
        <f aca="false">データシート!BW12</f>
        <v>#REF!</v>
      </c>
      <c r="AI12" s="739" t="e">
        <f aca="false">データシート!BY12</f>
        <v>#REF!</v>
      </c>
      <c r="AJ12" s="687"/>
      <c r="AK12" s="687"/>
    </row>
    <row r="13" customFormat="false" ht="21" hidden="false" customHeight="true" outlineLevel="0" collapsed="false">
      <c r="A13" s="721" t="n">
        <v>7</v>
      </c>
      <c r="B13" s="722" t="n">
        <f aca="false">データシート!AC13</f>
        <v>0</v>
      </c>
      <c r="C13" s="726" t="n">
        <f aca="false">データシート!AE13</f>
        <v>0</v>
      </c>
      <c r="D13" s="724" t="n">
        <f aca="false">SUM(B13:C13)</f>
        <v>0</v>
      </c>
      <c r="E13" s="725" t="n">
        <f aca="false">データシート!C13</f>
        <v>169.607</v>
      </c>
      <c r="F13" s="726" t="n">
        <f aca="false">データシート!E13</f>
        <v>190.811</v>
      </c>
      <c r="G13" s="727" t="n">
        <f aca="false">SUM(E13:F13)</f>
        <v>360.418</v>
      </c>
      <c r="H13" s="728"/>
      <c r="I13" s="729" t="n">
        <f aca="false">データシート!AL13</f>
        <v>0</v>
      </c>
      <c r="J13" s="729" t="n">
        <f aca="false">データシート!AN13</f>
        <v>0</v>
      </c>
      <c r="K13" s="730" t="n">
        <f aca="false">SUM(H13:J13)</f>
        <v>0</v>
      </c>
      <c r="L13" s="731" t="n">
        <f aca="false">データシート!AS13</f>
        <v>110</v>
      </c>
      <c r="M13" s="732" t="n">
        <f aca="false">データシート!BA13</f>
        <v>0</v>
      </c>
      <c r="N13" s="729"/>
      <c r="O13" s="730" t="n">
        <f aca="false">SUM(L13:N13)</f>
        <v>110</v>
      </c>
      <c r="P13" s="733"/>
      <c r="Q13" s="734"/>
      <c r="R13" s="728" t="n">
        <f aca="false">データシート!J13</f>
        <v>38.1</v>
      </c>
      <c r="S13" s="729" t="n">
        <f aca="false">データシート!L13</f>
        <v>63.6</v>
      </c>
      <c r="T13" s="729" t="n">
        <f aca="false">データシート!N13</f>
        <v>39.5</v>
      </c>
      <c r="U13" s="730" t="n">
        <f aca="false">SUM(R13:T13)</f>
        <v>141.2</v>
      </c>
      <c r="V13" s="735" t="n">
        <f aca="false">データシート!V13</f>
        <v>2816</v>
      </c>
      <c r="W13" s="736" t="n">
        <f aca="false">データシート!X13</f>
        <v>5466</v>
      </c>
      <c r="X13" s="737" t="n">
        <f aca="false">SUM(V13:W13)</f>
        <v>8282</v>
      </c>
      <c r="Y13" s="728" t="n">
        <f aca="false">データシート!CA13</f>
        <v>0</v>
      </c>
      <c r="Z13" s="732" t="str">
        <f aca="false">データシート!CD13</f>
        <v>-</v>
      </c>
      <c r="AA13" s="734" t="n">
        <f aca="false">データシート!CG13</f>
        <v>4.02930402930403</v>
      </c>
      <c r="AB13" s="728" t="n">
        <f aca="false">データシート!CJ13</f>
        <v>0</v>
      </c>
      <c r="AC13" s="729" t="n">
        <f aca="false">データシート!CL13</f>
        <v>7</v>
      </c>
      <c r="AD13" s="732" t="n">
        <f aca="false">データシート!CN13</f>
        <v>0</v>
      </c>
      <c r="AE13" s="732" t="n">
        <f aca="false">データシート!CP13</f>
        <v>0</v>
      </c>
      <c r="AF13" s="735" t="n">
        <f aca="false">データシート!BS13</f>
        <v>0</v>
      </c>
      <c r="AG13" s="738" t="n">
        <f aca="false">データシート!BU13</f>
        <v>441</v>
      </c>
      <c r="AH13" s="738" t="e">
        <f aca="false">データシート!BW13</f>
        <v>#REF!</v>
      </c>
      <c r="AI13" s="739" t="e">
        <f aca="false">データシート!BY13</f>
        <v>#REF!</v>
      </c>
      <c r="AJ13" s="687"/>
      <c r="AK13" s="687"/>
    </row>
    <row r="14" customFormat="false" ht="21" hidden="false" customHeight="true" outlineLevel="0" collapsed="false">
      <c r="A14" s="721" t="n">
        <v>8</v>
      </c>
      <c r="B14" s="722" t="n">
        <f aca="false">データシート!AC14</f>
        <v>0</v>
      </c>
      <c r="C14" s="726" t="n">
        <f aca="false">データシート!AE14</f>
        <v>0</v>
      </c>
      <c r="D14" s="724" t="n">
        <f aca="false">SUM(B14:C14)</f>
        <v>0</v>
      </c>
      <c r="E14" s="725" t="n">
        <f aca="false">データシート!C14</f>
        <v>236.645</v>
      </c>
      <c r="F14" s="726" t="n">
        <f aca="false">データシート!E14</f>
        <v>215.639</v>
      </c>
      <c r="G14" s="727" t="n">
        <f aca="false">SUM(E14:F14)</f>
        <v>452.284</v>
      </c>
      <c r="H14" s="728"/>
      <c r="I14" s="729" t="n">
        <f aca="false">データシート!AL14</f>
        <v>0</v>
      </c>
      <c r="J14" s="729" t="n">
        <f aca="false">データシート!AN14</f>
        <v>0</v>
      </c>
      <c r="K14" s="730" t="n">
        <f aca="false">SUM(H14:J14)</f>
        <v>0</v>
      </c>
      <c r="L14" s="731" t="n">
        <f aca="false">データシート!AS14</f>
        <v>0</v>
      </c>
      <c r="M14" s="732" t="n">
        <f aca="false">データシート!BA14</f>
        <v>0</v>
      </c>
      <c r="N14" s="729"/>
      <c r="O14" s="730" t="n">
        <f aca="false">SUM(L14:N14)</f>
        <v>0</v>
      </c>
      <c r="P14" s="733"/>
      <c r="Q14" s="734"/>
      <c r="R14" s="728" t="n">
        <f aca="false">データシート!J14</f>
        <v>55.3</v>
      </c>
      <c r="S14" s="729" t="n">
        <f aca="false">データシート!L14</f>
        <v>53.9</v>
      </c>
      <c r="T14" s="729" t="n">
        <f aca="false">データシート!N14</f>
        <v>38.8</v>
      </c>
      <c r="U14" s="730" t="n">
        <f aca="false">SUM(R14:T14)</f>
        <v>148</v>
      </c>
      <c r="V14" s="735" t="n">
        <f aca="false">データシート!V14</f>
        <v>3732</v>
      </c>
      <c r="W14" s="736" t="n">
        <f aca="false">データシート!X14</f>
        <v>4758</v>
      </c>
      <c r="X14" s="737" t="n">
        <f aca="false">SUM(V14:W14)</f>
        <v>8490</v>
      </c>
      <c r="Y14" s="728" t="n">
        <f aca="false">データシート!CA14</f>
        <v>0</v>
      </c>
      <c r="Z14" s="732" t="str">
        <f aca="false">データシート!CD14</f>
        <v>-</v>
      </c>
      <c r="AA14" s="734" t="n">
        <f aca="false">データシート!CG14</f>
        <v>8.984375</v>
      </c>
      <c r="AB14" s="728" t="n">
        <f aca="false">データシート!CJ14</f>
        <v>0</v>
      </c>
      <c r="AC14" s="729" t="n">
        <f aca="false">データシート!CL14</f>
        <v>5</v>
      </c>
      <c r="AD14" s="732" t="n">
        <f aca="false">データシート!CN14</f>
        <v>0</v>
      </c>
      <c r="AE14" s="732" t="n">
        <f aca="false">データシート!CP14</f>
        <v>0</v>
      </c>
      <c r="AF14" s="735" t="n">
        <f aca="false">データシート!BS14</f>
        <v>0</v>
      </c>
      <c r="AG14" s="738" t="n">
        <f aca="false">データシート!BU14</f>
        <v>407</v>
      </c>
      <c r="AH14" s="738" t="e">
        <f aca="false">データシート!BW14</f>
        <v>#REF!</v>
      </c>
      <c r="AI14" s="739" t="e">
        <f aca="false">データシート!BY14</f>
        <v>#REF!</v>
      </c>
      <c r="AJ14" s="687"/>
      <c r="AK14" s="687"/>
    </row>
    <row r="15" customFormat="false" ht="21" hidden="false" customHeight="true" outlineLevel="0" collapsed="false">
      <c r="A15" s="721" t="n">
        <v>9</v>
      </c>
      <c r="B15" s="722" t="n">
        <f aca="false">データシート!AC15</f>
        <v>0</v>
      </c>
      <c r="C15" s="726" t="n">
        <f aca="false">データシート!AE15</f>
        <v>0</v>
      </c>
      <c r="D15" s="724" t="n">
        <f aca="false">SUM(B15:C15)</f>
        <v>0</v>
      </c>
      <c r="E15" s="725" t="n">
        <f aca="false">データシート!C15</f>
        <v>239.286</v>
      </c>
      <c r="F15" s="726" t="n">
        <f aca="false">データシート!E15</f>
        <v>225.038</v>
      </c>
      <c r="G15" s="727" t="n">
        <f aca="false">SUM(E15:F15)</f>
        <v>464.324</v>
      </c>
      <c r="H15" s="728"/>
      <c r="I15" s="729" t="n">
        <f aca="false">データシート!AL15</f>
        <v>0</v>
      </c>
      <c r="J15" s="729" t="n">
        <f aca="false">データシート!AN15</f>
        <v>0</v>
      </c>
      <c r="K15" s="730" t="n">
        <f aca="false">SUM(H15:J15)</f>
        <v>0</v>
      </c>
      <c r="L15" s="731" t="n">
        <f aca="false">データシート!AS15</f>
        <v>0</v>
      </c>
      <c r="M15" s="732" t="n">
        <f aca="false">データシート!BA15</f>
        <v>0</v>
      </c>
      <c r="N15" s="729"/>
      <c r="O15" s="730" t="n">
        <f aca="false">SUM(L15:N15)</f>
        <v>0</v>
      </c>
      <c r="P15" s="733"/>
      <c r="Q15" s="734"/>
      <c r="R15" s="728" t="n">
        <f aca="false">データシート!J15</f>
        <v>24.7</v>
      </c>
      <c r="S15" s="729" t="n">
        <f aca="false">データシート!L15</f>
        <v>81.6</v>
      </c>
      <c r="T15" s="729" t="n">
        <f aca="false">データシート!N15</f>
        <v>36.4</v>
      </c>
      <c r="U15" s="730" t="n">
        <f aca="false">SUM(R15:T15)</f>
        <v>142.7</v>
      </c>
      <c r="V15" s="735" t="n">
        <f aca="false">データシート!V15</f>
        <v>2924</v>
      </c>
      <c r="W15" s="736" t="n">
        <f aca="false">データシート!X15</f>
        <v>2990</v>
      </c>
      <c r="X15" s="737" t="n">
        <f aca="false">SUM(V15:W15)</f>
        <v>5914</v>
      </c>
      <c r="Y15" s="728" t="n">
        <f aca="false">データシート!CA15</f>
        <v>0</v>
      </c>
      <c r="Z15" s="732" t="str">
        <f aca="false">データシート!CD15</f>
        <v>-</v>
      </c>
      <c r="AA15" s="734" t="n">
        <f aca="false">データシート!CG15</f>
        <v>17.5879396984925</v>
      </c>
      <c r="AB15" s="728" t="n">
        <f aca="false">データシート!CJ15</f>
        <v>0</v>
      </c>
      <c r="AC15" s="729" t="n">
        <f aca="false">データシート!CL15</f>
        <v>7</v>
      </c>
      <c r="AD15" s="732" t="n">
        <f aca="false">データシート!CN15</f>
        <v>0</v>
      </c>
      <c r="AE15" s="732" t="n">
        <f aca="false">データシート!CP15</f>
        <v>0</v>
      </c>
      <c r="AF15" s="735" t="n">
        <f aca="false">データシート!BS15</f>
        <v>0</v>
      </c>
      <c r="AG15" s="738" t="n">
        <f aca="false">データシート!BU15</f>
        <v>465</v>
      </c>
      <c r="AH15" s="738" t="e">
        <f aca="false">データシート!BW15</f>
        <v>#REF!</v>
      </c>
      <c r="AI15" s="739" t="e">
        <f aca="false">データシート!BY15</f>
        <v>#REF!</v>
      </c>
      <c r="AJ15" s="687"/>
      <c r="AK15" s="687"/>
    </row>
    <row r="16" customFormat="false" ht="21" hidden="false" customHeight="true" outlineLevel="0" collapsed="false">
      <c r="A16" s="740" t="n">
        <v>10</v>
      </c>
      <c r="B16" s="741" t="n">
        <f aca="false">データシート!AC16</f>
        <v>0</v>
      </c>
      <c r="C16" s="742" t="n">
        <f aca="false">データシート!AE16</f>
        <v>0</v>
      </c>
      <c r="D16" s="743" t="n">
        <f aca="false">SUM(B16:C16)</f>
        <v>0</v>
      </c>
      <c r="E16" s="744" t="n">
        <f aca="false">データシート!C16</f>
        <v>196.614</v>
      </c>
      <c r="F16" s="742" t="n">
        <f aca="false">データシート!E16</f>
        <v>239.704</v>
      </c>
      <c r="G16" s="745" t="n">
        <f aca="false">SUM(E16:F16)</f>
        <v>436.318</v>
      </c>
      <c r="H16" s="746"/>
      <c r="I16" s="747" t="n">
        <f aca="false">データシート!AL16</f>
        <v>0</v>
      </c>
      <c r="J16" s="747" t="n">
        <f aca="false">データシート!AN16</f>
        <v>0</v>
      </c>
      <c r="K16" s="748" t="n">
        <f aca="false">SUM(H16:J16)</f>
        <v>0</v>
      </c>
      <c r="L16" s="749" t="n">
        <f aca="false">データシート!AS16</f>
        <v>0</v>
      </c>
      <c r="M16" s="750" t="n">
        <f aca="false">データシート!BA16</f>
        <v>0</v>
      </c>
      <c r="N16" s="747"/>
      <c r="O16" s="748" t="n">
        <f aca="false">SUM(L16:N16)</f>
        <v>0</v>
      </c>
      <c r="P16" s="751"/>
      <c r="Q16" s="752"/>
      <c r="R16" s="746" t="n">
        <f aca="false">データシート!J16</f>
        <v>35.5</v>
      </c>
      <c r="S16" s="747" t="n">
        <f aca="false">データシート!L16</f>
        <v>52.8</v>
      </c>
      <c r="T16" s="747" t="n">
        <f aca="false">データシート!N16</f>
        <v>43.3</v>
      </c>
      <c r="U16" s="748" t="n">
        <f aca="false">SUM(R16:T16)</f>
        <v>131.6</v>
      </c>
      <c r="V16" s="753" t="n">
        <f aca="false">データシート!V16</f>
        <v>2049</v>
      </c>
      <c r="W16" s="754" t="n">
        <f aca="false">データシート!X16</f>
        <v>3574</v>
      </c>
      <c r="X16" s="755" t="n">
        <f aca="false">SUM(V16:W16)</f>
        <v>5623</v>
      </c>
      <c r="Y16" s="746" t="n">
        <f aca="false">データシート!CA16</f>
        <v>0</v>
      </c>
      <c r="Z16" s="750" t="str">
        <f aca="false">データシート!CD16</f>
        <v>-</v>
      </c>
      <c r="AA16" s="752" t="n">
        <f aca="false">データシート!CG16</f>
        <v>11.875</v>
      </c>
      <c r="AB16" s="746" t="n">
        <f aca="false">データシート!CJ16</f>
        <v>0</v>
      </c>
      <c r="AC16" s="747" t="n">
        <f aca="false">データシート!CL16</f>
        <v>5</v>
      </c>
      <c r="AD16" s="750" t="n">
        <f aca="false">データシート!CN16</f>
        <v>0</v>
      </c>
      <c r="AE16" s="750" t="n">
        <f aca="false">データシート!CP16</f>
        <v>0</v>
      </c>
      <c r="AF16" s="753" t="n">
        <f aca="false">データシート!BS16</f>
        <v>0</v>
      </c>
      <c r="AG16" s="756" t="n">
        <f aca="false">データシート!BU16</f>
        <v>371</v>
      </c>
      <c r="AH16" s="756" t="e">
        <f aca="false">データシート!BW16</f>
        <v>#REF!</v>
      </c>
      <c r="AI16" s="757" t="e">
        <f aca="false">データシート!BY16</f>
        <v>#REF!</v>
      </c>
      <c r="AJ16" s="687"/>
      <c r="AK16" s="687"/>
    </row>
    <row r="17" customFormat="false" ht="21" hidden="false" customHeight="true" outlineLevel="0" collapsed="false">
      <c r="A17" s="721" t="n">
        <v>11</v>
      </c>
      <c r="B17" s="722" t="n">
        <f aca="false">データシート!AC17</f>
        <v>44.008</v>
      </c>
      <c r="C17" s="726" t="n">
        <f aca="false">データシート!AE17</f>
        <v>0</v>
      </c>
      <c r="D17" s="724" t="n">
        <f aca="false">SUM(B17:C17)</f>
        <v>44.008</v>
      </c>
      <c r="E17" s="725" t="n">
        <f aca="false">データシート!C17</f>
        <v>148.346</v>
      </c>
      <c r="F17" s="726" t="n">
        <f aca="false">データシート!E17</f>
        <v>236.39</v>
      </c>
      <c r="G17" s="727" t="n">
        <f aca="false">SUM(E17:F17)</f>
        <v>384.736</v>
      </c>
      <c r="H17" s="728"/>
      <c r="I17" s="729" t="n">
        <f aca="false">データシート!AL17</f>
        <v>54.03</v>
      </c>
      <c r="J17" s="729" t="n">
        <f aca="false">データシート!AN17</f>
        <v>0</v>
      </c>
      <c r="K17" s="730" t="n">
        <f aca="false">SUM(H17:J17)</f>
        <v>54.03</v>
      </c>
      <c r="L17" s="731" t="n">
        <f aca="false">データシート!AS17</f>
        <v>0</v>
      </c>
      <c r="M17" s="732" t="n">
        <f aca="false">データシート!BA17</f>
        <v>0</v>
      </c>
      <c r="N17" s="729"/>
      <c r="O17" s="730" t="n">
        <f aca="false">SUM(L17:N17)</f>
        <v>0</v>
      </c>
      <c r="P17" s="733"/>
      <c r="Q17" s="734"/>
      <c r="R17" s="728" t="n">
        <f aca="false">データシート!J17</f>
        <v>74</v>
      </c>
      <c r="S17" s="729" t="n">
        <f aca="false">データシート!L17</f>
        <v>91.7</v>
      </c>
      <c r="T17" s="729" t="n">
        <f aca="false">データシート!N17</f>
        <v>36.6</v>
      </c>
      <c r="U17" s="730" t="n">
        <f aca="false">SUM(R17:T17)</f>
        <v>202.3</v>
      </c>
      <c r="V17" s="735" t="n">
        <f aca="false">データシート!V17</f>
        <v>5787</v>
      </c>
      <c r="W17" s="736" t="n">
        <f aca="false">データシート!X17</f>
        <v>3343</v>
      </c>
      <c r="X17" s="737" t="n">
        <f aca="false">SUM(V17:W17)</f>
        <v>9130</v>
      </c>
      <c r="Y17" s="728" t="n">
        <f aca="false">データシート!CA17</f>
        <v>78</v>
      </c>
      <c r="Z17" s="732" t="n">
        <f aca="false">データシート!CD17</f>
        <v>1.58730158730159</v>
      </c>
      <c r="AA17" s="734" t="n">
        <f aca="false">データシート!CG17</f>
        <v>8.76494023904383</v>
      </c>
      <c r="AB17" s="728" t="n">
        <f aca="false">データシート!CJ17</f>
        <v>0</v>
      </c>
      <c r="AC17" s="729" t="n">
        <f aca="false">データシート!CL17</f>
        <v>4</v>
      </c>
      <c r="AD17" s="732" t="n">
        <f aca="false">データシート!CN17</f>
        <v>0</v>
      </c>
      <c r="AE17" s="732" t="n">
        <f aca="false">データシート!CP17</f>
        <v>0</v>
      </c>
      <c r="AF17" s="735" t="n">
        <f aca="false">データシート!BS17</f>
        <v>38</v>
      </c>
      <c r="AG17" s="738" t="n">
        <f aca="false">データシート!BU17</f>
        <v>207</v>
      </c>
      <c r="AH17" s="738" t="e">
        <f aca="false">データシート!BW17</f>
        <v>#REF!</v>
      </c>
      <c r="AI17" s="739" t="e">
        <f aca="false">データシート!BY17</f>
        <v>#REF!</v>
      </c>
      <c r="AJ17" s="687"/>
      <c r="AK17" s="687"/>
      <c r="BD17" s="685" t="n">
        <v>0</v>
      </c>
    </row>
    <row r="18" customFormat="false" ht="21" hidden="false" customHeight="true" outlineLevel="0" collapsed="false">
      <c r="A18" s="721" t="n">
        <v>12</v>
      </c>
      <c r="B18" s="722" t="n">
        <f aca="false">データシート!AC18</f>
        <v>41.376</v>
      </c>
      <c r="C18" s="726" t="n">
        <f aca="false">データシート!AE18</f>
        <v>0</v>
      </c>
      <c r="D18" s="724" t="n">
        <f aca="false">SUM(B18:C18)</f>
        <v>41.376</v>
      </c>
      <c r="E18" s="725" t="n">
        <f aca="false">データシート!C18</f>
        <v>251.54</v>
      </c>
      <c r="F18" s="726" t="n">
        <f aca="false">データシート!E18</f>
        <v>277.04</v>
      </c>
      <c r="G18" s="727" t="n">
        <f aca="false">SUM(E18:F18)</f>
        <v>528.58</v>
      </c>
      <c r="H18" s="728"/>
      <c r="I18" s="729" t="n">
        <f aca="false">データシート!AL18</f>
        <v>118.788</v>
      </c>
      <c r="J18" s="729" t="n">
        <f aca="false">データシート!AN18</f>
        <v>0</v>
      </c>
      <c r="K18" s="730" t="n">
        <f aca="false">SUM(H18:J18)</f>
        <v>118.788</v>
      </c>
      <c r="L18" s="731" t="n">
        <f aca="false">データシート!AS18</f>
        <v>1737</v>
      </c>
      <c r="M18" s="732" t="n">
        <f aca="false">データシート!BA18</f>
        <v>0</v>
      </c>
      <c r="N18" s="729"/>
      <c r="O18" s="730" t="n">
        <f aca="false">SUM(L18:N18)</f>
        <v>1737</v>
      </c>
      <c r="P18" s="733"/>
      <c r="Q18" s="734"/>
      <c r="R18" s="728" t="n">
        <f aca="false">データシート!J18</f>
        <v>48.2</v>
      </c>
      <c r="S18" s="729" t="n">
        <f aca="false">データシート!L18</f>
        <v>90.3</v>
      </c>
      <c r="T18" s="729" t="n">
        <f aca="false">データシート!N18</f>
        <v>48.9</v>
      </c>
      <c r="U18" s="730" t="n">
        <f aca="false">SUM(R18:T18)</f>
        <v>187.4</v>
      </c>
      <c r="V18" s="735" t="n">
        <f aca="false">データシート!V18</f>
        <v>5018</v>
      </c>
      <c r="W18" s="736" t="n">
        <f aca="false">データシート!X18</f>
        <v>2836</v>
      </c>
      <c r="X18" s="737" t="n">
        <f aca="false">SUM(V18:W18)</f>
        <v>7854</v>
      </c>
      <c r="Y18" s="728" t="n">
        <f aca="false">データシート!CA18</f>
        <v>192</v>
      </c>
      <c r="Z18" s="732" t="n">
        <f aca="false">データシート!CD18</f>
        <v>0.778210116731518</v>
      </c>
      <c r="AA18" s="734" t="n">
        <f aca="false">データシート!CG18</f>
        <v>4.21052631578947</v>
      </c>
      <c r="AB18" s="728" t="n">
        <f aca="false">データシート!CJ18</f>
        <v>0</v>
      </c>
      <c r="AC18" s="729" t="n">
        <f aca="false">データシート!CL18</f>
        <v>6</v>
      </c>
      <c r="AD18" s="732" t="n">
        <f aca="false">データシート!CN18</f>
        <v>0</v>
      </c>
      <c r="AE18" s="732" t="n">
        <f aca="false">データシート!CP18</f>
        <v>0</v>
      </c>
      <c r="AF18" s="735" t="n">
        <f aca="false">データシート!BS18</f>
        <v>47</v>
      </c>
      <c r="AG18" s="738" t="n">
        <f aca="false">データシート!BU18</f>
        <v>720</v>
      </c>
      <c r="AH18" s="738" t="e">
        <f aca="false">データシート!BW18</f>
        <v>#REF!</v>
      </c>
      <c r="AI18" s="739" t="e">
        <f aca="false">データシート!BY18</f>
        <v>#REF!</v>
      </c>
      <c r="AJ18" s="687"/>
      <c r="AK18" s="687"/>
    </row>
    <row r="19" customFormat="false" ht="21" hidden="false" customHeight="true" outlineLevel="0" collapsed="false">
      <c r="A19" s="721" t="n">
        <v>13</v>
      </c>
      <c r="B19" s="722" t="n">
        <f aca="false">データシート!AC19</f>
        <v>28.548</v>
      </c>
      <c r="C19" s="726" t="n">
        <f aca="false">データシート!AE19</f>
        <v>0</v>
      </c>
      <c r="D19" s="724" t="n">
        <f aca="false">SUM(B19:C19)</f>
        <v>28.548</v>
      </c>
      <c r="E19" s="725" t="n">
        <f aca="false">データシート!C19</f>
        <v>215.529</v>
      </c>
      <c r="F19" s="726" t="n">
        <f aca="false">データシート!E19</f>
        <v>244.092</v>
      </c>
      <c r="G19" s="727" t="n">
        <f aca="false">SUM(E19:F19)</f>
        <v>459.621</v>
      </c>
      <c r="H19" s="728"/>
      <c r="I19" s="729" t="n">
        <f aca="false">データシート!AL19</f>
        <v>133.203</v>
      </c>
      <c r="J19" s="729" t="n">
        <f aca="false">データシート!AN19</f>
        <v>0</v>
      </c>
      <c r="K19" s="730" t="n">
        <f aca="false">SUM(H19:J19)</f>
        <v>133.203</v>
      </c>
      <c r="L19" s="731" t="n">
        <f aca="false">データシート!AS19</f>
        <v>5529</v>
      </c>
      <c r="M19" s="732" t="n">
        <f aca="false">データシート!BA19</f>
        <v>915</v>
      </c>
      <c r="N19" s="729"/>
      <c r="O19" s="730" t="n">
        <f aca="false">SUM(L19:N19)</f>
        <v>6444</v>
      </c>
      <c r="P19" s="733"/>
      <c r="Q19" s="734"/>
      <c r="R19" s="728" t="n">
        <f aca="false">データシート!J19</f>
        <v>55.9</v>
      </c>
      <c r="S19" s="729" t="n">
        <f aca="false">データシート!L19</f>
        <v>87.2</v>
      </c>
      <c r="T19" s="729" t="n">
        <f aca="false">データシート!N19</f>
        <v>12.8</v>
      </c>
      <c r="U19" s="730" t="n">
        <f aca="false">SUM(R19:T19)</f>
        <v>155.9</v>
      </c>
      <c r="V19" s="735" t="n">
        <f aca="false">データシート!V19</f>
        <v>3093</v>
      </c>
      <c r="W19" s="736" t="n">
        <f aca="false">データシート!X19</f>
        <v>2740</v>
      </c>
      <c r="X19" s="737" t="n">
        <f aca="false">SUM(V19:W19)</f>
        <v>5833</v>
      </c>
      <c r="Y19" s="728" t="n">
        <f aca="false">データシート!CA19</f>
        <v>107</v>
      </c>
      <c r="Z19" s="732" t="n">
        <f aca="false">データシート!CD19</f>
        <v>0</v>
      </c>
      <c r="AA19" s="734" t="n">
        <f aca="false">データシート!CG19</f>
        <v>10.0840336134454</v>
      </c>
      <c r="AB19" s="728" t="n">
        <f aca="false">データシート!CJ19</f>
        <v>0</v>
      </c>
      <c r="AC19" s="729" t="n">
        <f aca="false">データシート!CL19</f>
        <v>7</v>
      </c>
      <c r="AD19" s="732" t="n">
        <f aca="false">データシート!CN19</f>
        <v>0</v>
      </c>
      <c r="AE19" s="732" t="n">
        <f aca="false">データシート!CP19</f>
        <v>0</v>
      </c>
      <c r="AF19" s="735" t="n">
        <f aca="false">データシート!BS19</f>
        <v>30</v>
      </c>
      <c r="AG19" s="738" t="n">
        <f aca="false">データシート!BU19</f>
        <v>503</v>
      </c>
      <c r="AH19" s="738" t="e">
        <f aca="false">データシート!BW19</f>
        <v>#REF!</v>
      </c>
      <c r="AI19" s="739" t="e">
        <f aca="false">データシート!BY19</f>
        <v>#REF!</v>
      </c>
      <c r="AJ19" s="687"/>
      <c r="AK19" s="687"/>
    </row>
    <row r="20" customFormat="false" ht="21" hidden="false" customHeight="true" outlineLevel="0" collapsed="false">
      <c r="A20" s="721" t="n">
        <v>14</v>
      </c>
      <c r="B20" s="722" t="n">
        <f aca="false">データシート!AC20</f>
        <v>0</v>
      </c>
      <c r="C20" s="726" t="n">
        <f aca="false">データシート!AE20</f>
        <v>0</v>
      </c>
      <c r="D20" s="724" t="n">
        <f aca="false">SUM(B20:C20)</f>
        <v>0</v>
      </c>
      <c r="E20" s="725" t="n">
        <f aca="false">データシート!C20</f>
        <v>179.224</v>
      </c>
      <c r="F20" s="726" t="n">
        <f aca="false">データシート!E20</f>
        <v>218.83</v>
      </c>
      <c r="G20" s="727" t="n">
        <f aca="false">SUM(E20:F20)</f>
        <v>398.054</v>
      </c>
      <c r="H20" s="728"/>
      <c r="I20" s="729" t="n">
        <f aca="false">データシート!AL20</f>
        <v>140.924</v>
      </c>
      <c r="J20" s="729" t="n">
        <f aca="false">データシート!AN20</f>
        <v>0</v>
      </c>
      <c r="K20" s="730" t="n">
        <f aca="false">SUM(H20:J20)</f>
        <v>140.924</v>
      </c>
      <c r="L20" s="731" t="n">
        <f aca="false">データシート!AS20</f>
        <v>4578</v>
      </c>
      <c r="M20" s="732" t="n">
        <f aca="false">データシート!BA20</f>
        <v>468</v>
      </c>
      <c r="N20" s="729"/>
      <c r="O20" s="730" t="n">
        <f aca="false">SUM(L20:N20)</f>
        <v>5046</v>
      </c>
      <c r="P20" s="733"/>
      <c r="Q20" s="734"/>
      <c r="R20" s="728" t="n">
        <f aca="false">データシート!J20</f>
        <v>84.3</v>
      </c>
      <c r="S20" s="729" t="n">
        <f aca="false">データシート!L20</f>
        <v>66.6</v>
      </c>
      <c r="T20" s="729" t="n">
        <f aca="false">データシート!N20</f>
        <v>26.6</v>
      </c>
      <c r="U20" s="730" t="n">
        <f aca="false">SUM(R20:T20)</f>
        <v>177.5</v>
      </c>
      <c r="V20" s="735" t="n">
        <f aca="false">データシート!V20</f>
        <v>4889</v>
      </c>
      <c r="W20" s="736" t="n">
        <f aca="false">データシート!X20</f>
        <v>3636</v>
      </c>
      <c r="X20" s="737" t="n">
        <f aca="false">SUM(V20:W20)</f>
        <v>8525</v>
      </c>
      <c r="Y20" s="728" t="n">
        <f aca="false">データシート!CA20</f>
        <v>176</v>
      </c>
      <c r="Z20" s="732" t="n">
        <f aca="false">データシート!CD20</f>
        <v>3.6</v>
      </c>
      <c r="AA20" s="734" t="n">
        <f aca="false">データシート!CG20</f>
        <v>0.719424460431655</v>
      </c>
      <c r="AB20" s="728" t="n">
        <f aca="false">データシート!CJ20</f>
        <v>0</v>
      </c>
      <c r="AC20" s="729" t="n">
        <f aca="false">データシート!CL20</f>
        <v>8</v>
      </c>
      <c r="AD20" s="732" t="n">
        <f aca="false">データシート!CN20</f>
        <v>0</v>
      </c>
      <c r="AE20" s="732" t="n">
        <f aca="false">データシート!CP20</f>
        <v>0</v>
      </c>
      <c r="AF20" s="735" t="n">
        <f aca="false">データシート!BS20</f>
        <v>0</v>
      </c>
      <c r="AG20" s="738" t="n">
        <f aca="false">データシート!BU20</f>
        <v>503</v>
      </c>
      <c r="AH20" s="738" t="e">
        <f aca="false">データシート!BW20</f>
        <v>#REF!</v>
      </c>
      <c r="AI20" s="739" t="e">
        <f aca="false">データシート!BY20</f>
        <v>#REF!</v>
      </c>
      <c r="AJ20" s="687"/>
      <c r="AK20" s="687"/>
    </row>
    <row r="21" customFormat="false" ht="21" hidden="false" customHeight="true" outlineLevel="0" collapsed="false">
      <c r="A21" s="740" t="n">
        <v>15</v>
      </c>
      <c r="B21" s="741" t="n">
        <f aca="false">データシート!AC21</f>
        <v>33.462</v>
      </c>
      <c r="C21" s="758" t="n">
        <f aca="false">データシート!AE21</f>
        <v>0</v>
      </c>
      <c r="D21" s="743" t="n">
        <f aca="false">SUM(B21:C21)</f>
        <v>33.462</v>
      </c>
      <c r="E21" s="744" t="n">
        <f aca="false">データシート!C21</f>
        <v>163.562</v>
      </c>
      <c r="F21" s="742" t="n">
        <f aca="false">データシート!E21</f>
        <v>148.229</v>
      </c>
      <c r="G21" s="745" t="n">
        <f aca="false">SUM(E21:F21)</f>
        <v>311.791</v>
      </c>
      <c r="H21" s="746"/>
      <c r="I21" s="747" t="n">
        <f aca="false">データシート!AL21</f>
        <v>113.357</v>
      </c>
      <c r="J21" s="747" t="n">
        <f aca="false">データシート!AN21</f>
        <v>0</v>
      </c>
      <c r="K21" s="748" t="n">
        <f aca="false">SUM(H21:J21)</f>
        <v>113.357</v>
      </c>
      <c r="L21" s="749" t="n">
        <f aca="false">データシート!AS21</f>
        <v>4251</v>
      </c>
      <c r="M21" s="750" t="n">
        <f aca="false">データシート!BA21</f>
        <v>496</v>
      </c>
      <c r="N21" s="747"/>
      <c r="O21" s="748" t="n">
        <f aca="false">SUM(L21:N21)</f>
        <v>4747</v>
      </c>
      <c r="P21" s="751"/>
      <c r="Q21" s="752"/>
      <c r="R21" s="746" t="n">
        <f aca="false">データシート!J21</f>
        <v>64.8</v>
      </c>
      <c r="S21" s="747" t="n">
        <f aca="false">データシート!L21</f>
        <v>69.5</v>
      </c>
      <c r="T21" s="747" t="n">
        <f aca="false">データシート!N21</f>
        <v>17</v>
      </c>
      <c r="U21" s="748" t="n">
        <f aca="false">SUM(R21:T21)</f>
        <v>151.3</v>
      </c>
      <c r="V21" s="753" t="n">
        <f aca="false">データシート!V21</f>
        <v>5184</v>
      </c>
      <c r="W21" s="754" t="n">
        <f aca="false">データシート!X21</f>
        <v>2638</v>
      </c>
      <c r="X21" s="755" t="n">
        <f aca="false">SUM(V21:W21)</f>
        <v>7822</v>
      </c>
      <c r="Y21" s="746" t="n">
        <f aca="false">データシート!CA21</f>
        <v>128</v>
      </c>
      <c r="Z21" s="750" t="n">
        <f aca="false">データシート!CD21</f>
        <v>13.5294117647059</v>
      </c>
      <c r="AA21" s="752" t="n">
        <f aca="false">データシート!CG21</f>
        <v>3.07692307692308</v>
      </c>
      <c r="AB21" s="746" t="n">
        <f aca="false">データシート!CJ21</f>
        <v>0</v>
      </c>
      <c r="AC21" s="747" t="n">
        <f aca="false">データシート!CL21</f>
        <v>8</v>
      </c>
      <c r="AD21" s="750" t="n">
        <f aca="false">データシート!CN21</f>
        <v>0</v>
      </c>
      <c r="AE21" s="750" t="n">
        <f aca="false">データシート!CP21</f>
        <v>0</v>
      </c>
      <c r="AF21" s="753" t="n">
        <f aca="false">データシート!BS21</f>
        <v>48</v>
      </c>
      <c r="AG21" s="756" t="n">
        <f aca="false">データシート!BU21</f>
        <v>227</v>
      </c>
      <c r="AH21" s="756" t="e">
        <f aca="false">データシート!BW21</f>
        <v>#REF!</v>
      </c>
      <c r="AI21" s="757" t="e">
        <f aca="false">データシート!BY21</f>
        <v>#REF!</v>
      </c>
      <c r="AJ21" s="687"/>
      <c r="AK21" s="687"/>
    </row>
    <row r="22" customFormat="false" ht="21" hidden="false" customHeight="true" outlineLevel="0" collapsed="false">
      <c r="A22" s="721" t="n">
        <v>16</v>
      </c>
      <c r="B22" s="722" t="n">
        <f aca="false">データシート!AC22</f>
        <v>29.756</v>
      </c>
      <c r="C22" s="723" t="n">
        <f aca="false">データシート!AE22</f>
        <v>0</v>
      </c>
      <c r="D22" s="724" t="n">
        <f aca="false">SUM(B22:C22)</f>
        <v>29.756</v>
      </c>
      <c r="E22" s="725" t="n">
        <f aca="false">データシート!C22</f>
        <v>174.813</v>
      </c>
      <c r="F22" s="726" t="n">
        <f aca="false">データシート!E22</f>
        <v>186.502</v>
      </c>
      <c r="G22" s="727" t="n">
        <f aca="false">SUM(E22:F22)</f>
        <v>361.315</v>
      </c>
      <c r="H22" s="728"/>
      <c r="I22" s="729" t="n">
        <f aca="false">データシート!AL22</f>
        <v>128.154</v>
      </c>
      <c r="J22" s="729" t="n">
        <f aca="false">データシート!AN22</f>
        <v>0</v>
      </c>
      <c r="K22" s="730" t="n">
        <f aca="false">SUM(H22:J22)</f>
        <v>128.154</v>
      </c>
      <c r="L22" s="731" t="n">
        <f aca="false">データシート!AS22</f>
        <v>1677</v>
      </c>
      <c r="M22" s="732" t="n">
        <f aca="false">データシート!BA22</f>
        <v>1157</v>
      </c>
      <c r="N22" s="729"/>
      <c r="O22" s="730" t="n">
        <f aca="false">SUM(L22:N22)</f>
        <v>2834</v>
      </c>
      <c r="P22" s="733"/>
      <c r="Q22" s="734"/>
      <c r="R22" s="728" t="n">
        <f aca="false">データシート!J22</f>
        <v>54.7</v>
      </c>
      <c r="S22" s="729" t="n">
        <f aca="false">データシート!L22</f>
        <v>72.7</v>
      </c>
      <c r="T22" s="729" t="n">
        <f aca="false">データシート!N22</f>
        <v>44.7</v>
      </c>
      <c r="U22" s="730" t="n">
        <f aca="false">SUM(R22:T22)</f>
        <v>172.1</v>
      </c>
      <c r="V22" s="735" t="n">
        <f aca="false">データシート!V22</f>
        <v>5418</v>
      </c>
      <c r="W22" s="736" t="n">
        <f aca="false">データシート!X22</f>
        <v>2430</v>
      </c>
      <c r="X22" s="737" t="n">
        <f aca="false">SUM(V22:W22)</f>
        <v>7848</v>
      </c>
      <c r="Y22" s="728" t="n">
        <f aca="false">データシート!CA22</f>
        <v>126</v>
      </c>
      <c r="Z22" s="732" t="n">
        <f aca="false">データシート!CD22</f>
        <v>6.94444444444445</v>
      </c>
      <c r="AA22" s="734" t="n">
        <f aca="false">データシート!CG22</f>
        <v>1.45985401459854</v>
      </c>
      <c r="AB22" s="728" t="n">
        <f aca="false">データシート!CJ22</f>
        <v>0</v>
      </c>
      <c r="AC22" s="729" t="n">
        <f aca="false">データシート!CL22</f>
        <v>9</v>
      </c>
      <c r="AD22" s="732" t="n">
        <f aca="false">データシート!CN22</f>
        <v>0</v>
      </c>
      <c r="AE22" s="732" t="n">
        <f aca="false">データシート!CP22</f>
        <v>0</v>
      </c>
      <c r="AF22" s="735" t="n">
        <f aca="false">データシート!BS22</f>
        <v>43</v>
      </c>
      <c r="AG22" s="738" t="n">
        <f aca="false">データシート!BU22</f>
        <v>252</v>
      </c>
      <c r="AH22" s="738" t="e">
        <f aca="false">データシート!BW22</f>
        <v>#REF!</v>
      </c>
      <c r="AI22" s="739" t="e">
        <f aca="false">データシート!BY22</f>
        <v>#REF!</v>
      </c>
      <c r="AJ22" s="687"/>
      <c r="AK22" s="687"/>
      <c r="AX22" s="685" t="n">
        <v>0</v>
      </c>
      <c r="CI22" s="685" t="n">
        <v>0</v>
      </c>
      <c r="CL22" s="685" t="n">
        <v>1</v>
      </c>
    </row>
    <row r="23" customFormat="false" ht="21" hidden="false" customHeight="true" outlineLevel="0" collapsed="false">
      <c r="A23" s="721" t="n">
        <v>17</v>
      </c>
      <c r="B23" s="722" t="n">
        <f aca="false">データシート!AC23</f>
        <v>26.575</v>
      </c>
      <c r="C23" s="723" t="n">
        <f aca="false">データシート!AE23</f>
        <v>0</v>
      </c>
      <c r="D23" s="724" t="n">
        <f aca="false">SUM(B23:C23)</f>
        <v>26.575</v>
      </c>
      <c r="E23" s="725" t="n">
        <f aca="false">データシート!C23</f>
        <v>165.369</v>
      </c>
      <c r="F23" s="726" t="n">
        <f aca="false">データシート!E23</f>
        <v>151.061</v>
      </c>
      <c r="G23" s="727" t="n">
        <f aca="false">SUM(E23:F23)</f>
        <v>316.43</v>
      </c>
      <c r="H23" s="728"/>
      <c r="I23" s="729" t="n">
        <f aca="false">データシート!AL23</f>
        <v>118.268</v>
      </c>
      <c r="J23" s="729" t="n">
        <f aca="false">データシート!AN23</f>
        <v>0</v>
      </c>
      <c r="K23" s="730" t="n">
        <f aca="false">SUM(H23:J23)</f>
        <v>118.268</v>
      </c>
      <c r="L23" s="731" t="n">
        <f aca="false">データシート!AS23</f>
        <v>5121</v>
      </c>
      <c r="M23" s="732" t="n">
        <f aca="false">データシート!BA23</f>
        <v>990</v>
      </c>
      <c r="N23" s="729"/>
      <c r="O23" s="730" t="n">
        <f aca="false">SUM(L23:N23)</f>
        <v>6111</v>
      </c>
      <c r="P23" s="733"/>
      <c r="Q23" s="734"/>
      <c r="R23" s="728" t="n">
        <f aca="false">データシート!J23</f>
        <v>65.7</v>
      </c>
      <c r="S23" s="729" t="n">
        <f aca="false">データシート!L23</f>
        <v>22.3</v>
      </c>
      <c r="T23" s="729" t="n">
        <f aca="false">データシート!N23</f>
        <v>29.1</v>
      </c>
      <c r="U23" s="730" t="n">
        <f aca="false">SUM(R23:T23)</f>
        <v>117.1</v>
      </c>
      <c r="V23" s="735" t="n">
        <f aca="false">データシート!V23</f>
        <v>4710</v>
      </c>
      <c r="W23" s="736" t="n">
        <f aca="false">データシート!X23</f>
        <v>1399</v>
      </c>
      <c r="X23" s="737" t="n">
        <f aca="false">SUM(V23:W23)</f>
        <v>6109</v>
      </c>
      <c r="Y23" s="728" t="n">
        <f aca="false">データシート!CA23</f>
        <v>113</v>
      </c>
      <c r="Z23" s="732" t="n">
        <f aca="false">データシート!CD23</f>
        <v>5.5045871559633</v>
      </c>
      <c r="AA23" s="734" t="n">
        <f aca="false">データシート!CG23</f>
        <v>1.44230769230769</v>
      </c>
      <c r="AB23" s="728" t="n">
        <f aca="false">データシート!CJ23</f>
        <v>6</v>
      </c>
      <c r="AC23" s="729" t="n">
        <f aca="false">データシート!CL23</f>
        <v>8</v>
      </c>
      <c r="AD23" s="732" t="n">
        <f aca="false">データシート!CN23</f>
        <v>0</v>
      </c>
      <c r="AE23" s="732" t="n">
        <f aca="false">データシート!CP23</f>
        <v>0</v>
      </c>
      <c r="AF23" s="735" t="n">
        <f aca="false">データシート!BS23</f>
        <v>46</v>
      </c>
      <c r="AG23" s="738" t="n">
        <f aca="false">データシート!BU23</f>
        <v>661</v>
      </c>
      <c r="AH23" s="738" t="e">
        <f aca="false">データシート!BW23</f>
        <v>#REF!</v>
      </c>
      <c r="AI23" s="739" t="e">
        <f aca="false">データシート!BY23</f>
        <v>#REF!</v>
      </c>
      <c r="AJ23" s="687"/>
      <c r="AK23" s="687"/>
    </row>
    <row r="24" customFormat="false" ht="21" hidden="false" customHeight="true" outlineLevel="0" collapsed="false">
      <c r="A24" s="721" t="n">
        <v>18</v>
      </c>
      <c r="B24" s="722" t="n">
        <f aca="false">データシート!AC24</f>
        <v>0</v>
      </c>
      <c r="C24" s="723" t="n">
        <f aca="false">データシート!AE24</f>
        <v>0</v>
      </c>
      <c r="D24" s="724" t="n">
        <f aca="false">SUM(B24:C24)</f>
        <v>0</v>
      </c>
      <c r="E24" s="725" t="n">
        <f aca="false">データシート!C24</f>
        <v>178.923</v>
      </c>
      <c r="F24" s="726" t="n">
        <f aca="false">データシート!E24</f>
        <v>243.75</v>
      </c>
      <c r="G24" s="727" t="n">
        <f aca="false">SUM(E24:F24)</f>
        <v>422.673</v>
      </c>
      <c r="H24" s="728"/>
      <c r="I24" s="729" t="n">
        <f aca="false">データシート!AL24</f>
        <v>97.989</v>
      </c>
      <c r="J24" s="729" t="n">
        <f aca="false">データシート!AN24</f>
        <v>0</v>
      </c>
      <c r="K24" s="730" t="n">
        <f aca="false">SUM(H24:J24)</f>
        <v>97.989</v>
      </c>
      <c r="L24" s="731" t="n">
        <f aca="false">データシート!AS24</f>
        <v>3991</v>
      </c>
      <c r="M24" s="732" t="n">
        <f aca="false">データシート!BA24</f>
        <v>1198</v>
      </c>
      <c r="N24" s="729"/>
      <c r="O24" s="730" t="n">
        <f aca="false">SUM(L24:N24)</f>
        <v>5189</v>
      </c>
      <c r="P24" s="733"/>
      <c r="Q24" s="734"/>
      <c r="R24" s="728" t="n">
        <f aca="false">データシート!J24</f>
        <v>16.3</v>
      </c>
      <c r="S24" s="729" t="n">
        <f aca="false">データシート!L24</f>
        <v>42.9</v>
      </c>
      <c r="T24" s="729" t="n">
        <f aca="false">データシート!N24</f>
        <v>45.1</v>
      </c>
      <c r="U24" s="730" t="n">
        <f aca="false">SUM(R24:T24)</f>
        <v>104.3</v>
      </c>
      <c r="V24" s="735" t="n">
        <f aca="false">データシート!V24</f>
        <v>2408</v>
      </c>
      <c r="W24" s="736" t="n">
        <f aca="false">データシート!X24</f>
        <v>3384</v>
      </c>
      <c r="X24" s="737" t="n">
        <f aca="false">SUM(V24:W24)</f>
        <v>5792</v>
      </c>
      <c r="Y24" s="728" t="n">
        <f aca="false">データシート!CA24</f>
        <v>139</v>
      </c>
      <c r="Z24" s="732" t="n">
        <f aca="false">データシート!CD24</f>
        <v>7.73809523809524</v>
      </c>
      <c r="AA24" s="734" t="n">
        <f aca="false">データシート!CG24</f>
        <v>2.04081632653061</v>
      </c>
      <c r="AB24" s="728" t="n">
        <f aca="false">データシート!CJ24</f>
        <v>1</v>
      </c>
      <c r="AC24" s="729" t="n">
        <f aca="false">データシート!CL24</f>
        <v>5</v>
      </c>
      <c r="AD24" s="732" t="n">
        <f aca="false">データシート!CN24</f>
        <v>0</v>
      </c>
      <c r="AE24" s="732" t="n">
        <f aca="false">データシート!CP24</f>
        <v>0</v>
      </c>
      <c r="AF24" s="735" t="n">
        <f aca="false">データシート!BS24</f>
        <v>0</v>
      </c>
      <c r="AG24" s="738" t="n">
        <f aca="false">データシート!BU24</f>
        <v>781</v>
      </c>
      <c r="AH24" s="738" t="e">
        <f aca="false">データシート!BW24</f>
        <v>#REF!</v>
      </c>
      <c r="AI24" s="739" t="e">
        <f aca="false">データシート!BY24</f>
        <v>#REF!</v>
      </c>
      <c r="AJ24" s="687"/>
      <c r="AK24" s="687"/>
    </row>
    <row r="25" customFormat="false" ht="21" hidden="false" customHeight="true" outlineLevel="0" collapsed="false">
      <c r="A25" s="721" t="n">
        <v>19</v>
      </c>
      <c r="B25" s="722" t="n">
        <f aca="false">データシート!AC25</f>
        <v>38.061</v>
      </c>
      <c r="C25" s="723" t="n">
        <f aca="false">データシート!AE25</f>
        <v>0</v>
      </c>
      <c r="D25" s="724" t="n">
        <f aca="false">SUM(B25:C25)</f>
        <v>38.061</v>
      </c>
      <c r="E25" s="725" t="n">
        <f aca="false">データシート!C25</f>
        <v>151.73</v>
      </c>
      <c r="F25" s="726" t="n">
        <f aca="false">データシート!E25</f>
        <v>173.973</v>
      </c>
      <c r="G25" s="727" t="n">
        <f aca="false">SUM(E25:F25)</f>
        <v>325.703</v>
      </c>
      <c r="H25" s="728"/>
      <c r="I25" s="729" t="n">
        <f aca="false">データシート!AL25</f>
        <v>117.942</v>
      </c>
      <c r="J25" s="729" t="n">
        <f aca="false">データシート!AN25</f>
        <v>0</v>
      </c>
      <c r="K25" s="730" t="n">
        <f aca="false">SUM(H25:J25)</f>
        <v>117.942</v>
      </c>
      <c r="L25" s="731" t="n">
        <f aca="false">データシート!AS25</f>
        <v>3985</v>
      </c>
      <c r="M25" s="732" t="n">
        <f aca="false">データシート!BA25</f>
        <v>901</v>
      </c>
      <c r="N25" s="729"/>
      <c r="O25" s="730" t="n">
        <f aca="false">SUM(L25:N25)</f>
        <v>4886</v>
      </c>
      <c r="P25" s="733"/>
      <c r="Q25" s="734"/>
      <c r="R25" s="728" t="n">
        <f aca="false">データシート!J25</f>
        <v>38.9</v>
      </c>
      <c r="S25" s="729" t="n">
        <f aca="false">データシート!L25</f>
        <v>8.2</v>
      </c>
      <c r="T25" s="729" t="n">
        <f aca="false">データシート!N25</f>
        <v>5.2</v>
      </c>
      <c r="U25" s="730" t="n">
        <f aca="false">SUM(R25:T25)</f>
        <v>52.3</v>
      </c>
      <c r="V25" s="735" t="n">
        <f aca="false">データシート!V25</f>
        <v>3124</v>
      </c>
      <c r="W25" s="736" t="n">
        <f aca="false">データシート!X25</f>
        <v>2381</v>
      </c>
      <c r="X25" s="737" t="n">
        <f aca="false">SUM(V25:W25)</f>
        <v>5505</v>
      </c>
      <c r="Y25" s="728" t="n">
        <f aca="false">データシート!CA25</f>
        <v>172</v>
      </c>
      <c r="Z25" s="732" t="n">
        <f aca="false">データシート!CD25</f>
        <v>4.59770114942529</v>
      </c>
      <c r="AA25" s="734" t="n">
        <f aca="false">データシート!CG25</f>
        <v>15.625</v>
      </c>
      <c r="AB25" s="728" t="n">
        <f aca="false">データシート!CJ25</f>
        <v>0</v>
      </c>
      <c r="AC25" s="729" t="n">
        <f aca="false">データシート!CL25</f>
        <v>6</v>
      </c>
      <c r="AD25" s="732" t="n">
        <f aca="false">データシート!CN25</f>
        <v>0</v>
      </c>
      <c r="AE25" s="732" t="n">
        <f aca="false">データシート!CP25</f>
        <v>0</v>
      </c>
      <c r="AF25" s="735" t="n">
        <f aca="false">データシート!BS25</f>
        <v>41</v>
      </c>
      <c r="AG25" s="738" t="n">
        <f aca="false">データシート!BU25</f>
        <v>503</v>
      </c>
      <c r="AH25" s="738" t="e">
        <f aca="false">データシート!BW25</f>
        <v>#REF!</v>
      </c>
      <c r="AI25" s="739" t="e">
        <f aca="false">データシート!BY25</f>
        <v>#REF!</v>
      </c>
      <c r="AJ25" s="687"/>
      <c r="AK25" s="687"/>
    </row>
    <row r="26" customFormat="false" ht="21" hidden="false" customHeight="true" outlineLevel="0" collapsed="false">
      <c r="A26" s="740" t="n">
        <v>20</v>
      </c>
      <c r="B26" s="741" t="n">
        <f aca="false">データシート!AC26</f>
        <v>37.631</v>
      </c>
      <c r="C26" s="758" t="n">
        <f aca="false">データシート!AE26</f>
        <v>0</v>
      </c>
      <c r="D26" s="743" t="n">
        <f aca="false">SUM(B26:C26)</f>
        <v>37.631</v>
      </c>
      <c r="E26" s="744" t="n">
        <f aca="false">データシート!C26</f>
        <v>241.499</v>
      </c>
      <c r="F26" s="742" t="n">
        <f aca="false">データシート!E26</f>
        <v>242.315</v>
      </c>
      <c r="G26" s="745" t="n">
        <f aca="false">SUM(E26:F26)</f>
        <v>483.814</v>
      </c>
      <c r="H26" s="746"/>
      <c r="I26" s="747" t="n">
        <f aca="false">データシート!AL26</f>
        <v>153.551</v>
      </c>
      <c r="J26" s="747" t="n">
        <f aca="false">データシート!AN26</f>
        <v>0</v>
      </c>
      <c r="K26" s="748" t="n">
        <f aca="false">SUM(H26:J26)</f>
        <v>153.551</v>
      </c>
      <c r="L26" s="749" t="n">
        <f aca="false">データシート!AS26</f>
        <v>2701</v>
      </c>
      <c r="M26" s="750" t="n">
        <f aca="false">データシート!BA26</f>
        <v>1260</v>
      </c>
      <c r="N26" s="747"/>
      <c r="O26" s="748" t="n">
        <f aca="false">SUM(L26:N26)</f>
        <v>3961</v>
      </c>
      <c r="P26" s="751"/>
      <c r="Q26" s="752"/>
      <c r="R26" s="746" t="n">
        <f aca="false">データシート!J26</f>
        <v>45.2</v>
      </c>
      <c r="S26" s="747" t="n">
        <f aca="false">データシート!L26</f>
        <v>58.9</v>
      </c>
      <c r="T26" s="747" t="n">
        <f aca="false">データシート!N26</f>
        <v>37.2</v>
      </c>
      <c r="U26" s="748" t="n">
        <f aca="false">SUM(R26:T26)</f>
        <v>141.3</v>
      </c>
      <c r="V26" s="753" t="n">
        <f aca="false">データシート!V26</f>
        <v>2662</v>
      </c>
      <c r="W26" s="754" t="n">
        <f aca="false">データシート!X26</f>
        <v>3404</v>
      </c>
      <c r="X26" s="755" t="n">
        <f aca="false">SUM(V26:W26)</f>
        <v>6066</v>
      </c>
      <c r="Y26" s="746" t="n">
        <f aca="false">データシート!CA26</f>
        <v>240</v>
      </c>
      <c r="Z26" s="750" t="n">
        <f aca="false">データシート!CD26</f>
        <v>1.76056338028169</v>
      </c>
      <c r="AA26" s="752" t="n">
        <f aca="false">データシート!CG26</f>
        <v>5.1948051948052</v>
      </c>
      <c r="AB26" s="746" t="n">
        <f aca="false">データシート!CJ26</f>
        <v>0</v>
      </c>
      <c r="AC26" s="747" t="n">
        <f aca="false">データシート!CL26</f>
        <v>4</v>
      </c>
      <c r="AD26" s="750" t="n">
        <f aca="false">データシート!CN26</f>
        <v>0</v>
      </c>
      <c r="AE26" s="750" t="n">
        <f aca="false">データシート!CP26</f>
        <v>0</v>
      </c>
      <c r="AF26" s="753" t="n">
        <f aca="false">データシート!BS26</f>
        <v>40</v>
      </c>
      <c r="AG26" s="756" t="n">
        <f aca="false">データシート!BU26</f>
        <v>63</v>
      </c>
      <c r="AH26" s="756" t="e">
        <f aca="false">データシート!BW26</f>
        <v>#REF!</v>
      </c>
      <c r="AI26" s="757" t="e">
        <f aca="false">データシート!BY26</f>
        <v>#REF!</v>
      </c>
      <c r="AJ26" s="687"/>
      <c r="AK26" s="687"/>
    </row>
    <row r="27" customFormat="false" ht="21" hidden="false" customHeight="true" outlineLevel="0" collapsed="false">
      <c r="A27" s="721" t="n">
        <v>21</v>
      </c>
      <c r="B27" s="722" t="n">
        <f aca="false">データシート!AC27</f>
        <v>29.55</v>
      </c>
      <c r="C27" s="723" t="n">
        <f aca="false">データシート!AE27</f>
        <v>0</v>
      </c>
      <c r="D27" s="724" t="n">
        <f aca="false">SUM(B27:C27)</f>
        <v>29.55</v>
      </c>
      <c r="E27" s="725" t="n">
        <f aca="false">データシート!C27</f>
        <v>223.027</v>
      </c>
      <c r="F27" s="726" t="n">
        <f aca="false">データシート!E27</f>
        <v>220.484</v>
      </c>
      <c r="G27" s="727" t="n">
        <f aca="false">SUM(E27:F27)</f>
        <v>443.511</v>
      </c>
      <c r="H27" s="728"/>
      <c r="I27" s="729" t="n">
        <f aca="false">データシート!AL27</f>
        <v>115.176</v>
      </c>
      <c r="J27" s="729" t="n">
        <f aca="false">データシート!AN27</f>
        <v>0</v>
      </c>
      <c r="K27" s="730" t="n">
        <f aca="false">SUM(H27:J27)</f>
        <v>115.176</v>
      </c>
      <c r="L27" s="731" t="n">
        <f aca="false">データシート!AS27</f>
        <v>4142</v>
      </c>
      <c r="M27" s="732" t="n">
        <f aca="false">データシート!BA27</f>
        <v>65</v>
      </c>
      <c r="N27" s="729"/>
      <c r="O27" s="730" t="n">
        <f aca="false">SUM(L27:N27)</f>
        <v>4207</v>
      </c>
      <c r="P27" s="733"/>
      <c r="Q27" s="734"/>
      <c r="R27" s="728" t="n">
        <f aca="false">データシート!J27</f>
        <v>37.7</v>
      </c>
      <c r="S27" s="729" t="n">
        <f aca="false">データシート!L27</f>
        <v>87.3</v>
      </c>
      <c r="T27" s="729" t="n">
        <f aca="false">データシート!N27</f>
        <v>50.8</v>
      </c>
      <c r="U27" s="730" t="n">
        <f aca="false">SUM(R27:T27)</f>
        <v>175.8</v>
      </c>
      <c r="V27" s="735" t="n">
        <f aca="false">データシート!V27</f>
        <v>1558</v>
      </c>
      <c r="W27" s="736" t="n">
        <f aca="false">データシート!X27</f>
        <v>5683</v>
      </c>
      <c r="X27" s="737" t="n">
        <f aca="false">SUM(V27:W27)</f>
        <v>7241</v>
      </c>
      <c r="Y27" s="728" t="n">
        <f aca="false">データシート!CA27</f>
        <v>220</v>
      </c>
      <c r="Z27" s="732" t="n">
        <f aca="false">データシート!CD27</f>
        <v>1.01010101010101</v>
      </c>
      <c r="AA27" s="734" t="n">
        <f aca="false">データシート!CG27</f>
        <v>1.71232876712329</v>
      </c>
      <c r="AB27" s="728" t="n">
        <f aca="false">データシート!CJ27</f>
        <v>0</v>
      </c>
      <c r="AC27" s="729" t="n">
        <f aca="false">データシート!CL27</f>
        <v>0</v>
      </c>
      <c r="AD27" s="732" t="n">
        <f aca="false">データシート!CN27</f>
        <v>0</v>
      </c>
      <c r="AE27" s="732" t="n">
        <f aca="false">データシート!CP27</f>
        <v>0</v>
      </c>
      <c r="AF27" s="735" t="n">
        <f aca="false">データシート!BS27</f>
        <v>38</v>
      </c>
      <c r="AG27" s="738" t="n">
        <f aca="false">データシート!BU27</f>
        <v>247</v>
      </c>
      <c r="AH27" s="738" t="e">
        <f aca="false">データシート!BW27</f>
        <v>#REF!</v>
      </c>
      <c r="AI27" s="739" t="e">
        <f aca="false">データシート!BY27</f>
        <v>#REF!</v>
      </c>
      <c r="AJ27" s="687"/>
      <c r="AK27" s="687"/>
    </row>
    <row r="28" customFormat="false" ht="21" hidden="false" customHeight="true" outlineLevel="0" collapsed="false">
      <c r="A28" s="721" t="n">
        <v>22</v>
      </c>
      <c r="B28" s="722" t="n">
        <f aca="false">データシート!AC28</f>
        <v>0</v>
      </c>
      <c r="C28" s="723" t="n">
        <f aca="false">データシート!AE28</f>
        <v>0</v>
      </c>
      <c r="D28" s="724" t="n">
        <f aca="false">SUM(B28:C28)</f>
        <v>0</v>
      </c>
      <c r="E28" s="725" t="n">
        <f aca="false">データシート!C28</f>
        <v>245.348</v>
      </c>
      <c r="F28" s="726" t="n">
        <f aca="false">データシート!E28</f>
        <v>261.423</v>
      </c>
      <c r="G28" s="727" t="n">
        <f aca="false">SUM(E28:F28)</f>
        <v>506.771</v>
      </c>
      <c r="H28" s="728"/>
      <c r="I28" s="729" t="n">
        <f aca="false">データシート!AL28</f>
        <v>131.625</v>
      </c>
      <c r="J28" s="729" t="n">
        <f aca="false">データシート!AN28</f>
        <v>0</v>
      </c>
      <c r="K28" s="730" t="n">
        <f aca="false">SUM(H28:J28)</f>
        <v>131.625</v>
      </c>
      <c r="L28" s="731" t="n">
        <f aca="false">データシート!AS28</f>
        <v>4692</v>
      </c>
      <c r="M28" s="732" t="n">
        <f aca="false">データシート!BA28</f>
        <v>1462</v>
      </c>
      <c r="N28" s="729"/>
      <c r="O28" s="730" t="n">
        <f aca="false">SUM(L28:N28)</f>
        <v>6154</v>
      </c>
      <c r="P28" s="733"/>
      <c r="Q28" s="734"/>
      <c r="R28" s="728" t="n">
        <f aca="false">データシート!J28</f>
        <v>70.3</v>
      </c>
      <c r="S28" s="729" t="n">
        <f aca="false">データシート!L28</f>
        <v>70.5</v>
      </c>
      <c r="T28" s="729" t="n">
        <f aca="false">データシート!N28</f>
        <v>37.1</v>
      </c>
      <c r="U28" s="730" t="n">
        <f aca="false">SUM(R28:T28)</f>
        <v>177.9</v>
      </c>
      <c r="V28" s="735" t="n">
        <f aca="false">データシート!V28</f>
        <v>2272</v>
      </c>
      <c r="W28" s="736" t="n">
        <f aca="false">データシート!X28</f>
        <v>5564</v>
      </c>
      <c r="X28" s="737" t="n">
        <f aca="false">SUM(V28:W28)</f>
        <v>7836</v>
      </c>
      <c r="Y28" s="728" t="n">
        <f aca="false">データシート!CA28</f>
        <v>254</v>
      </c>
      <c r="Z28" s="732" t="n">
        <f aca="false">データシート!CD28</f>
        <v>0.746268656716418</v>
      </c>
      <c r="AA28" s="734" t="n">
        <f aca="false">データシート!CG28</f>
        <v>1.34680134680135</v>
      </c>
      <c r="AB28" s="728" t="n">
        <f aca="false">データシート!CJ28</f>
        <v>0</v>
      </c>
      <c r="AC28" s="729" t="n">
        <f aca="false">データシート!CL28</f>
        <v>8</v>
      </c>
      <c r="AD28" s="732" t="n">
        <f aca="false">データシート!CN28</f>
        <v>0</v>
      </c>
      <c r="AE28" s="732" t="n">
        <f aca="false">データシート!CP28</f>
        <v>0</v>
      </c>
      <c r="AF28" s="735" t="n">
        <f aca="false">データシート!BS28</f>
        <v>0</v>
      </c>
      <c r="AG28" s="738" t="n">
        <f aca="false">データシート!BU28</f>
        <v>701</v>
      </c>
      <c r="AH28" s="738" t="e">
        <f aca="false">データシート!BW28</f>
        <v>#REF!</v>
      </c>
      <c r="AI28" s="739" t="e">
        <f aca="false">データシート!BY28</f>
        <v>#REF!</v>
      </c>
      <c r="AJ28" s="687"/>
      <c r="AK28" s="687"/>
    </row>
    <row r="29" customFormat="false" ht="21" hidden="false" customHeight="true" outlineLevel="0" collapsed="false">
      <c r="A29" s="721" t="n">
        <v>23</v>
      </c>
      <c r="B29" s="722" t="n">
        <f aca="false">データシート!AC29</f>
        <v>50.05</v>
      </c>
      <c r="C29" s="723" t="n">
        <f aca="false">データシート!AE29</f>
        <v>0</v>
      </c>
      <c r="D29" s="724" t="n">
        <f aca="false">SUM(B29:C29)</f>
        <v>50.05</v>
      </c>
      <c r="E29" s="725" t="n">
        <f aca="false">データシート!C29</f>
        <v>229.026</v>
      </c>
      <c r="F29" s="726" t="n">
        <f aca="false">データシート!E29</f>
        <v>183.557</v>
      </c>
      <c r="G29" s="727" t="n">
        <f aca="false">SUM(E29:F29)</f>
        <v>412.583</v>
      </c>
      <c r="H29" s="728"/>
      <c r="I29" s="729" t="n">
        <f aca="false">データシート!AL29</f>
        <v>101.822</v>
      </c>
      <c r="J29" s="729" t="n">
        <f aca="false">データシート!AN29</f>
        <v>0</v>
      </c>
      <c r="K29" s="730" t="n">
        <f aca="false">SUM(H29:J29)</f>
        <v>101.822</v>
      </c>
      <c r="L29" s="731" t="n">
        <f aca="false">データシート!AS29</f>
        <v>4259</v>
      </c>
      <c r="M29" s="732" t="n">
        <f aca="false">データシート!BA29</f>
        <v>1600</v>
      </c>
      <c r="N29" s="729"/>
      <c r="O29" s="730" t="n">
        <f aca="false">SUM(L29:N29)</f>
        <v>5859</v>
      </c>
      <c r="P29" s="733"/>
      <c r="Q29" s="734"/>
      <c r="R29" s="728" t="n">
        <f aca="false">データシート!J29</f>
        <v>51.1</v>
      </c>
      <c r="S29" s="729" t="n">
        <f aca="false">データシート!L29</f>
        <v>75.7</v>
      </c>
      <c r="T29" s="729" t="n">
        <f aca="false">データシート!N29</f>
        <v>52.1</v>
      </c>
      <c r="U29" s="730" t="n">
        <f aca="false">SUM(R29:T29)</f>
        <v>178.9</v>
      </c>
      <c r="V29" s="735" t="n">
        <f aca="false">データシート!V29</f>
        <v>3366</v>
      </c>
      <c r="W29" s="736" t="n">
        <f aca="false">データシート!X29</f>
        <v>6050</v>
      </c>
      <c r="X29" s="737" t="n">
        <f aca="false">SUM(V29:W29)</f>
        <v>9416</v>
      </c>
      <c r="Y29" s="728" t="n">
        <f aca="false">データシート!CA29</f>
        <v>219</v>
      </c>
      <c r="Z29" s="732" t="n">
        <f aca="false">データシート!CD29</f>
        <v>5.18867924528302</v>
      </c>
      <c r="AA29" s="734" t="n">
        <f aca="false">データシート!CG29</f>
        <v>2.06489675516224</v>
      </c>
      <c r="AB29" s="728" t="n">
        <f aca="false">データシート!CJ29</f>
        <v>0</v>
      </c>
      <c r="AC29" s="729" t="n">
        <f aca="false">データシート!CL29</f>
        <v>4</v>
      </c>
      <c r="AD29" s="732" t="n">
        <f aca="false">データシート!CN29</f>
        <v>0</v>
      </c>
      <c r="AE29" s="732" t="n">
        <f aca="false">データシート!CP29</f>
        <v>0</v>
      </c>
      <c r="AF29" s="735" t="n">
        <f aca="false">データシート!BS29</f>
        <v>56</v>
      </c>
      <c r="AG29" s="738" t="n">
        <f aca="false">データシート!BU29</f>
        <v>363</v>
      </c>
      <c r="AH29" s="738" t="e">
        <f aca="false">データシート!BW29</f>
        <v>#REF!</v>
      </c>
      <c r="AI29" s="739" t="e">
        <f aca="false">データシート!BY29</f>
        <v>#REF!</v>
      </c>
      <c r="AJ29" s="687"/>
      <c r="AK29" s="687"/>
    </row>
    <row r="30" customFormat="false" ht="21" hidden="false" customHeight="true" outlineLevel="0" collapsed="false">
      <c r="A30" s="721" t="n">
        <v>24</v>
      </c>
      <c r="B30" s="722" t="n">
        <f aca="false">データシート!AC30</f>
        <v>52.119</v>
      </c>
      <c r="C30" s="723" t="n">
        <f aca="false">データシート!AE30</f>
        <v>0</v>
      </c>
      <c r="D30" s="724" t="n">
        <f aca="false">SUM(B30:C30)</f>
        <v>52.119</v>
      </c>
      <c r="E30" s="725" t="n">
        <f aca="false">データシート!C30</f>
        <v>112.494</v>
      </c>
      <c r="F30" s="726" t="n">
        <f aca="false">データシート!E30</f>
        <v>152.809</v>
      </c>
      <c r="G30" s="727" t="n">
        <f aca="false">SUM(E30:F30)</f>
        <v>265.303</v>
      </c>
      <c r="H30" s="728"/>
      <c r="I30" s="729" t="n">
        <f aca="false">データシート!AL30</f>
        <v>105.339</v>
      </c>
      <c r="J30" s="729" t="n">
        <f aca="false">データシート!AN30</f>
        <v>0</v>
      </c>
      <c r="K30" s="730" t="n">
        <f aca="false">SUM(H30:J30)</f>
        <v>105.339</v>
      </c>
      <c r="L30" s="731" t="n">
        <f aca="false">データシート!AS30</f>
        <v>3972</v>
      </c>
      <c r="M30" s="732" t="n">
        <f aca="false">データシート!BA30</f>
        <v>1332</v>
      </c>
      <c r="N30" s="729"/>
      <c r="O30" s="730" t="n">
        <f aca="false">SUM(L30:N30)</f>
        <v>5304</v>
      </c>
      <c r="P30" s="733"/>
      <c r="Q30" s="734"/>
      <c r="R30" s="728" t="n">
        <f aca="false">データシート!J30</f>
        <v>50.3</v>
      </c>
      <c r="S30" s="729" t="n">
        <f aca="false">データシート!L30</f>
        <v>94</v>
      </c>
      <c r="T30" s="729" t="n">
        <f aca="false">データシート!N30</f>
        <v>43.2</v>
      </c>
      <c r="U30" s="730" t="n">
        <f aca="false">SUM(R30:T30)</f>
        <v>187.5</v>
      </c>
      <c r="V30" s="735" t="n">
        <f aca="false">データシート!V30</f>
        <v>3542</v>
      </c>
      <c r="W30" s="736" t="n">
        <f aca="false">データシート!X30</f>
        <v>8096</v>
      </c>
      <c r="X30" s="737" t="n">
        <f aca="false">SUM(V30:W30)</f>
        <v>11638</v>
      </c>
      <c r="Y30" s="728" t="n">
        <f aca="false">データシート!CA30</f>
        <v>230</v>
      </c>
      <c r="Z30" s="732" t="n">
        <f aca="false">データシート!CD30</f>
        <v>11.5183246073298</v>
      </c>
      <c r="AA30" s="734" t="n">
        <f aca="false">データシート!CG30</f>
        <v>7.03703703703704</v>
      </c>
      <c r="AB30" s="728" t="n">
        <f aca="false">データシート!CJ30</f>
        <v>0</v>
      </c>
      <c r="AC30" s="729" t="n">
        <f aca="false">データシート!CL30</f>
        <v>6</v>
      </c>
      <c r="AD30" s="732" t="n">
        <f aca="false">データシート!CN30</f>
        <v>0</v>
      </c>
      <c r="AE30" s="732" t="n">
        <f aca="false">データシート!CP30</f>
        <v>0</v>
      </c>
      <c r="AF30" s="735" t="n">
        <f aca="false">データシート!BS30</f>
        <v>88</v>
      </c>
      <c r="AG30" s="738" t="n">
        <f aca="false">データシート!BU30</f>
        <v>359</v>
      </c>
      <c r="AH30" s="738" t="e">
        <f aca="false">データシート!BW30</f>
        <v>#REF!</v>
      </c>
      <c r="AI30" s="739" t="e">
        <f aca="false">データシート!BY30</f>
        <v>#REF!</v>
      </c>
      <c r="AJ30" s="687"/>
      <c r="AK30" s="687"/>
    </row>
    <row r="31" customFormat="false" ht="21" hidden="false" customHeight="true" outlineLevel="0" collapsed="false">
      <c r="A31" s="740" t="n">
        <v>25</v>
      </c>
      <c r="B31" s="741" t="n">
        <f aca="false">データシート!AC31</f>
        <v>51.373</v>
      </c>
      <c r="C31" s="758" t="n">
        <f aca="false">データシート!AE31</f>
        <v>0</v>
      </c>
      <c r="D31" s="743" t="n">
        <f aca="false">SUM(B31:C31)</f>
        <v>51.373</v>
      </c>
      <c r="E31" s="744" t="n">
        <f aca="false">データシート!C31</f>
        <v>193.41</v>
      </c>
      <c r="F31" s="742" t="n">
        <f aca="false">データシート!E31</f>
        <v>199.113</v>
      </c>
      <c r="G31" s="745" t="n">
        <f aca="false">SUM(E31:F31)</f>
        <v>392.523</v>
      </c>
      <c r="H31" s="746"/>
      <c r="I31" s="747" t="n">
        <f aca="false">データシート!AL31</f>
        <v>89.6</v>
      </c>
      <c r="J31" s="747" t="n">
        <f aca="false">データシート!AN31</f>
        <v>0</v>
      </c>
      <c r="K31" s="748" t="n">
        <f aca="false">SUM(H31:J31)</f>
        <v>89.6</v>
      </c>
      <c r="L31" s="749" t="n">
        <f aca="false">データシート!AS31</f>
        <v>4228</v>
      </c>
      <c r="M31" s="750" t="n">
        <f aca="false">データシート!BA31</f>
        <v>795</v>
      </c>
      <c r="N31" s="747"/>
      <c r="O31" s="748" t="n">
        <f aca="false">SUM(L31:N31)</f>
        <v>5023</v>
      </c>
      <c r="P31" s="751"/>
      <c r="Q31" s="752"/>
      <c r="R31" s="746" t="n">
        <f aca="false">データシート!J31</f>
        <v>46.7</v>
      </c>
      <c r="S31" s="747" t="n">
        <f aca="false">データシート!L31</f>
        <v>86.2</v>
      </c>
      <c r="T31" s="747" t="n">
        <f aca="false">データシート!N31</f>
        <v>10</v>
      </c>
      <c r="U31" s="748" t="n">
        <f aca="false">SUM(R31:T31)</f>
        <v>142.9</v>
      </c>
      <c r="V31" s="753" t="n">
        <f aca="false">データシート!V31</f>
        <v>2307</v>
      </c>
      <c r="W31" s="754" t="n">
        <f aca="false">データシート!X31</f>
        <v>4137</v>
      </c>
      <c r="X31" s="755" t="n">
        <f aca="false">SUM(V31:W31)</f>
        <v>6444</v>
      </c>
      <c r="Y31" s="746" t="n">
        <f aca="false">データシート!CA31</f>
        <v>222</v>
      </c>
      <c r="Z31" s="750" t="n">
        <f aca="false">データシート!CD31</f>
        <v>15.8163265306123</v>
      </c>
      <c r="AA31" s="752" t="n">
        <f aca="false">データシート!CG31</f>
        <v>1.91387559808612</v>
      </c>
      <c r="AB31" s="746" t="n">
        <f aca="false">データシート!CJ31</f>
        <v>0</v>
      </c>
      <c r="AC31" s="747" t="n">
        <f aca="false">データシート!CL31</f>
        <v>6</v>
      </c>
      <c r="AD31" s="750" t="n">
        <f aca="false">データシート!CN31</f>
        <v>0</v>
      </c>
      <c r="AE31" s="750" t="n">
        <f aca="false">データシート!CP31</f>
        <v>0</v>
      </c>
      <c r="AF31" s="753" t="n">
        <f aca="false">データシート!BS31</f>
        <v>81</v>
      </c>
      <c r="AG31" s="756" t="n">
        <f aca="false">データシート!BU31</f>
        <v>548</v>
      </c>
      <c r="AH31" s="756" t="e">
        <f aca="false">データシート!BW31</f>
        <v>#REF!</v>
      </c>
      <c r="AI31" s="757" t="e">
        <f aca="false">データシート!BY31</f>
        <v>#REF!</v>
      </c>
      <c r="AJ31" s="687"/>
      <c r="AK31" s="687"/>
    </row>
    <row r="32" customFormat="false" ht="21" hidden="false" customHeight="true" outlineLevel="0" collapsed="false">
      <c r="A32" s="721" t="n">
        <v>26</v>
      </c>
      <c r="B32" s="722" t="n">
        <f aca="false">データシート!AC32</f>
        <v>0</v>
      </c>
      <c r="C32" s="723" t="n">
        <f aca="false">データシート!AE32</f>
        <v>0</v>
      </c>
      <c r="D32" s="724" t="n">
        <f aca="false">SUM(B32:C32)</f>
        <v>0</v>
      </c>
      <c r="E32" s="725" t="n">
        <f aca="false">データシート!C32</f>
        <v>152.437</v>
      </c>
      <c r="F32" s="726" t="n">
        <f aca="false">データシート!E32</f>
        <v>186.178</v>
      </c>
      <c r="G32" s="727" t="n">
        <f aca="false">SUM(E32:F32)</f>
        <v>338.615</v>
      </c>
      <c r="H32" s="728"/>
      <c r="I32" s="729" t="n">
        <f aca="false">データシート!AL32</f>
        <v>109.062</v>
      </c>
      <c r="J32" s="729" t="n">
        <f aca="false">データシート!AN32</f>
        <v>0</v>
      </c>
      <c r="K32" s="730" t="n">
        <f aca="false">SUM(H32:J32)</f>
        <v>109.062</v>
      </c>
      <c r="L32" s="731" t="n">
        <f aca="false">データシート!AS32</f>
        <v>3283</v>
      </c>
      <c r="M32" s="732" t="n">
        <f aca="false">データシート!BA32</f>
        <v>552</v>
      </c>
      <c r="N32" s="729"/>
      <c r="O32" s="730" t="n">
        <f aca="false">SUM(L32:N32)</f>
        <v>3835</v>
      </c>
      <c r="P32" s="733"/>
      <c r="Q32" s="734"/>
      <c r="R32" s="728" t="n">
        <f aca="false">データシート!J32</f>
        <v>11.4</v>
      </c>
      <c r="S32" s="729" t="n">
        <f aca="false">データシート!L32</f>
        <v>41.5</v>
      </c>
      <c r="T32" s="729" t="n">
        <f aca="false">データシート!N32</f>
        <v>0</v>
      </c>
      <c r="U32" s="730" t="n">
        <f aca="false">SUM(R32:T32)</f>
        <v>52.9</v>
      </c>
      <c r="V32" s="735" t="n">
        <f aca="false">データシート!V32</f>
        <v>2410</v>
      </c>
      <c r="W32" s="736" t="n">
        <f aca="false">データシート!X32</f>
        <v>3685</v>
      </c>
      <c r="X32" s="737" t="n">
        <f aca="false">SUM(V32:W32)</f>
        <v>6095</v>
      </c>
      <c r="Y32" s="728" t="n">
        <f aca="false">データシート!CA32</f>
        <v>258</v>
      </c>
      <c r="Z32" s="732" t="n">
        <f aca="false">データシート!CD32</f>
        <v>19.1082802547771</v>
      </c>
      <c r="AA32" s="734" t="n">
        <f aca="false">データシート!CG32</f>
        <v>1.25</v>
      </c>
      <c r="AB32" s="728" t="n">
        <f aca="false">データシート!CJ32</f>
        <v>0</v>
      </c>
      <c r="AC32" s="729" t="n">
        <f aca="false">データシート!CL32</f>
        <v>7</v>
      </c>
      <c r="AD32" s="732" t="n">
        <f aca="false">データシート!CN32</f>
        <v>0</v>
      </c>
      <c r="AE32" s="732" t="n">
        <f aca="false">データシート!CP32</f>
        <v>0</v>
      </c>
      <c r="AF32" s="735" t="n">
        <f aca="false">データシート!BS32</f>
        <v>0</v>
      </c>
      <c r="AG32" s="738" t="n">
        <f aca="false">データシート!BU32</f>
        <v>591</v>
      </c>
      <c r="AH32" s="738" t="e">
        <f aca="false">データシート!BW32</f>
        <v>#REF!</v>
      </c>
      <c r="AI32" s="739" t="e">
        <f aca="false">データシート!BY32</f>
        <v>#REF!</v>
      </c>
      <c r="AJ32" s="687"/>
      <c r="AK32" s="687"/>
    </row>
    <row r="33" customFormat="false" ht="21" hidden="false" customHeight="true" outlineLevel="0" collapsed="false">
      <c r="A33" s="721" t="n">
        <v>27</v>
      </c>
      <c r="B33" s="722" t="n">
        <f aca="false">データシート!AC33</f>
        <v>57.708</v>
      </c>
      <c r="C33" s="723" t="n">
        <f aca="false">データシート!AE33</f>
        <v>0</v>
      </c>
      <c r="D33" s="724" t="n">
        <f aca="false">SUM(B33:C33)</f>
        <v>57.708</v>
      </c>
      <c r="E33" s="725" t="n">
        <f aca="false">データシート!C33</f>
        <v>172.818</v>
      </c>
      <c r="F33" s="726" t="n">
        <f aca="false">データシート!E33</f>
        <v>192.37</v>
      </c>
      <c r="G33" s="727" t="n">
        <f aca="false">SUM(E33:F33)</f>
        <v>365.188</v>
      </c>
      <c r="H33" s="728"/>
      <c r="I33" s="729" t="n">
        <f aca="false">データシート!AL33</f>
        <v>71.252</v>
      </c>
      <c r="J33" s="729" t="n">
        <f aca="false">データシート!AN33</f>
        <v>0</v>
      </c>
      <c r="K33" s="730" t="n">
        <f aca="false">SUM(H33:J33)</f>
        <v>71.252</v>
      </c>
      <c r="L33" s="731" t="n">
        <f aca="false">データシート!AS33</f>
        <v>2763</v>
      </c>
      <c r="M33" s="732" t="n">
        <f aca="false">データシート!BA33</f>
        <v>694</v>
      </c>
      <c r="N33" s="729"/>
      <c r="O33" s="730" t="n">
        <f aca="false">SUM(L33:N33)</f>
        <v>3457</v>
      </c>
      <c r="P33" s="733"/>
      <c r="Q33" s="734"/>
      <c r="R33" s="728" t="n">
        <f aca="false">データシート!J33</f>
        <v>16.5</v>
      </c>
      <c r="S33" s="729" t="n">
        <f aca="false">データシート!L33</f>
        <v>0</v>
      </c>
      <c r="T33" s="729" t="n">
        <f aca="false">データシート!N33</f>
        <v>10.3</v>
      </c>
      <c r="U33" s="730" t="n">
        <f aca="false">SUM(R33:T33)</f>
        <v>26.8</v>
      </c>
      <c r="V33" s="735" t="n">
        <f aca="false">データシート!V33</f>
        <v>43</v>
      </c>
      <c r="W33" s="736" t="n">
        <f aca="false">データシート!X33</f>
        <v>1256</v>
      </c>
      <c r="X33" s="737" t="n">
        <f aca="false">SUM(V33:W33)</f>
        <v>1299</v>
      </c>
      <c r="Y33" s="728" t="n">
        <f aca="false">データシート!CA33</f>
        <v>245</v>
      </c>
      <c r="Z33" s="732" t="n">
        <f aca="false">データシート!CD33</f>
        <v>12.8440366972477</v>
      </c>
      <c r="AA33" s="734" t="n">
        <f aca="false">データシート!CG33</f>
        <v>10.5263157894737</v>
      </c>
      <c r="AB33" s="728" t="n">
        <f aca="false">データシート!CJ33</f>
        <v>7</v>
      </c>
      <c r="AC33" s="729" t="n">
        <f aca="false">データシート!CL33</f>
        <v>7</v>
      </c>
      <c r="AD33" s="732" t="n">
        <f aca="false">データシート!CN33</f>
        <v>0</v>
      </c>
      <c r="AE33" s="732" t="n">
        <f aca="false">データシート!CP33</f>
        <v>0</v>
      </c>
      <c r="AF33" s="735" t="n">
        <f aca="false">データシート!BS33</f>
        <v>60</v>
      </c>
      <c r="AG33" s="738" t="n">
        <f aca="false">データシート!BU33</f>
        <v>564</v>
      </c>
      <c r="AH33" s="738" t="e">
        <f aca="false">データシート!BW33</f>
        <v>#REF!</v>
      </c>
      <c r="AI33" s="739" t="e">
        <f aca="false">データシート!BY33</f>
        <v>#REF!</v>
      </c>
      <c r="AJ33" s="687"/>
      <c r="AK33" s="687"/>
    </row>
    <row r="34" customFormat="false" ht="21" hidden="false" customHeight="true" outlineLevel="0" collapsed="false">
      <c r="A34" s="721" t="n">
        <v>28</v>
      </c>
      <c r="B34" s="722" t="n">
        <f aca="false">データシート!AC34</f>
        <v>28.193</v>
      </c>
      <c r="C34" s="723" t="n">
        <f aca="false">データシート!AE34</f>
        <v>0</v>
      </c>
      <c r="D34" s="724" t="n">
        <f aca="false">SUM(B34:C34)</f>
        <v>28.193</v>
      </c>
      <c r="E34" s="725" t="n">
        <f aca="false">データシート!C34</f>
        <v>196.017</v>
      </c>
      <c r="F34" s="726" t="n">
        <f aca="false">データシート!E34</f>
        <v>193.871</v>
      </c>
      <c r="G34" s="727" t="n">
        <f aca="false">SUM(E34:F34)</f>
        <v>389.888</v>
      </c>
      <c r="H34" s="728"/>
      <c r="I34" s="729" t="n">
        <f aca="false">データシート!AL34</f>
        <v>133.874</v>
      </c>
      <c r="J34" s="729" t="n">
        <f aca="false">データシート!AN34</f>
        <v>0</v>
      </c>
      <c r="K34" s="730" t="n">
        <f aca="false">SUM(H34:J34)</f>
        <v>133.874</v>
      </c>
      <c r="L34" s="731" t="n">
        <f aca="false">データシート!AS34</f>
        <v>3273</v>
      </c>
      <c r="M34" s="732" t="n">
        <f aca="false">データシート!BA34</f>
        <v>651</v>
      </c>
      <c r="N34" s="729"/>
      <c r="O34" s="730" t="n">
        <f aca="false">SUM(L34:N34)</f>
        <v>3924</v>
      </c>
      <c r="P34" s="733"/>
      <c r="Q34" s="734"/>
      <c r="R34" s="728" t="n">
        <f aca="false">データシート!J34</f>
        <v>48.2</v>
      </c>
      <c r="S34" s="729" t="n">
        <f aca="false">データシート!L34</f>
        <v>63.9</v>
      </c>
      <c r="T34" s="729" t="n">
        <f aca="false">データシート!N34</f>
        <v>44.2</v>
      </c>
      <c r="U34" s="730" t="n">
        <f aca="false">SUM(R34:T34)</f>
        <v>156.3</v>
      </c>
      <c r="V34" s="735" t="n">
        <f aca="false">データシート!V34</f>
        <v>2498</v>
      </c>
      <c r="W34" s="736" t="n">
        <f aca="false">データシート!X34</f>
        <v>4011</v>
      </c>
      <c r="X34" s="737" t="n">
        <f aca="false">SUM(V34:W34)</f>
        <v>6509</v>
      </c>
      <c r="Y34" s="728" t="n">
        <f aca="false">データシート!CA34</f>
        <v>250</v>
      </c>
      <c r="Z34" s="732" t="n">
        <f aca="false">データシート!CD34</f>
        <v>0.401606425702811</v>
      </c>
      <c r="AA34" s="734" t="n">
        <f aca="false">データシート!CG34</f>
        <v>3.13725490196078</v>
      </c>
      <c r="AB34" s="728" t="n">
        <f aca="false">データシート!CJ34</f>
        <v>0</v>
      </c>
      <c r="AC34" s="729" t="n">
        <f aca="false">データシート!CL34</f>
        <v>2</v>
      </c>
      <c r="AD34" s="732" t="n">
        <f aca="false">データシート!CN34</f>
        <v>0</v>
      </c>
      <c r="AE34" s="732" t="n">
        <f aca="false">データシート!CP34</f>
        <v>0</v>
      </c>
      <c r="AF34" s="735" t="n">
        <f aca="false">データシート!BS34</f>
        <v>28</v>
      </c>
      <c r="AG34" s="738" t="n">
        <f aca="false">データシート!BU34</f>
        <v>448</v>
      </c>
      <c r="AH34" s="738" t="e">
        <f aca="false">データシート!BW34</f>
        <v>#REF!</v>
      </c>
      <c r="AI34" s="739" t="e">
        <f aca="false">データシート!BY34</f>
        <v>#REF!</v>
      </c>
      <c r="AJ34" s="687"/>
      <c r="AK34" s="687"/>
    </row>
    <row r="35" customFormat="false" ht="21" hidden="false" customHeight="true" outlineLevel="0" collapsed="false">
      <c r="A35" s="721" t="n">
        <v>29</v>
      </c>
      <c r="B35" s="722" t="n">
        <f aca="false">データシート!AC35</f>
        <v>22.632</v>
      </c>
      <c r="C35" s="723" t="n">
        <f aca="false">データシート!AE35</f>
        <v>0</v>
      </c>
      <c r="D35" s="724" t="n">
        <f aca="false">SUM(B35:C35)</f>
        <v>22.632</v>
      </c>
      <c r="E35" s="725" t="n">
        <f aca="false">データシート!C35</f>
        <v>204.662</v>
      </c>
      <c r="F35" s="726" t="n">
        <f aca="false">データシート!E35</f>
        <v>246.888</v>
      </c>
      <c r="G35" s="727" t="n">
        <f aca="false">SUM(E35:F35)</f>
        <v>451.55</v>
      </c>
      <c r="H35" s="728"/>
      <c r="I35" s="729" t="n">
        <f aca="false">データシート!AL35</f>
        <v>128.219</v>
      </c>
      <c r="J35" s="729" t="n">
        <f aca="false">データシート!AN35</f>
        <v>0</v>
      </c>
      <c r="K35" s="730" t="n">
        <f aca="false">SUM(H35:J35)</f>
        <v>128.219</v>
      </c>
      <c r="L35" s="731" t="n">
        <f aca="false">データシート!AS35</f>
        <v>4540</v>
      </c>
      <c r="M35" s="732" t="n">
        <f aca="false">データシート!BA35</f>
        <v>1001</v>
      </c>
      <c r="N35" s="729"/>
      <c r="O35" s="730" t="n">
        <f aca="false">SUM(L35:N35)</f>
        <v>5541</v>
      </c>
      <c r="P35" s="733"/>
      <c r="Q35" s="734"/>
      <c r="R35" s="728" t="n">
        <f aca="false">データシート!J35</f>
        <v>19.6</v>
      </c>
      <c r="S35" s="729" t="n">
        <f aca="false">データシート!L35</f>
        <v>63.6</v>
      </c>
      <c r="T35" s="729" t="n">
        <f aca="false">データシート!N35</f>
        <v>38.7</v>
      </c>
      <c r="U35" s="730" t="n">
        <f aca="false">SUM(R35:T35)</f>
        <v>121.9</v>
      </c>
      <c r="V35" s="735" t="n">
        <f aca="false">データシート!V35</f>
        <v>2880</v>
      </c>
      <c r="W35" s="736" t="n">
        <f aca="false">データシート!X35</f>
        <v>3500</v>
      </c>
      <c r="X35" s="737" t="n">
        <f aca="false">SUM(V35:W35)</f>
        <v>6380</v>
      </c>
      <c r="Y35" s="728" t="n">
        <f aca="false">データシート!CA35</f>
        <v>232</v>
      </c>
      <c r="Z35" s="732" t="n">
        <f aca="false">データシート!CD35</f>
        <v>1.74418604651163</v>
      </c>
      <c r="AA35" s="734" t="n">
        <f aca="false">データシート!CG35</f>
        <v>7.73480662983425</v>
      </c>
      <c r="AB35" s="728" t="n">
        <f aca="false">データシート!CJ35</f>
        <v>0</v>
      </c>
      <c r="AC35" s="729" t="n">
        <f aca="false">データシート!CL35</f>
        <v>6</v>
      </c>
      <c r="AD35" s="732" t="n">
        <f aca="false">データシート!CN35</f>
        <v>0</v>
      </c>
      <c r="AE35" s="732" t="n">
        <f aca="false">データシート!CP35</f>
        <v>0</v>
      </c>
      <c r="AF35" s="735" t="n">
        <f aca="false">データシート!BS35</f>
        <v>23</v>
      </c>
      <c r="AG35" s="738" t="n">
        <f aca="false">データシート!BU35</f>
        <v>342</v>
      </c>
      <c r="AH35" s="738" t="e">
        <f aca="false">データシート!BW35</f>
        <v>#REF!</v>
      </c>
      <c r="AI35" s="739" t="e">
        <f aca="false">データシート!BY35</f>
        <v>#REF!</v>
      </c>
      <c r="AJ35" s="687"/>
      <c r="AK35" s="687"/>
      <c r="CI35" s="685" t="n">
        <v>0</v>
      </c>
    </row>
    <row r="36" customFormat="false" ht="21" hidden="false" customHeight="true" outlineLevel="0" collapsed="false">
      <c r="A36" s="740" t="n">
        <v>30</v>
      </c>
      <c r="B36" s="741" t="n">
        <f aca="false">データシート!AC36</f>
        <v>0</v>
      </c>
      <c r="C36" s="758" t="n">
        <f aca="false">データシート!AE36</f>
        <v>0</v>
      </c>
      <c r="D36" s="743" t="n">
        <f aca="false">SUM(B36:C36)</f>
        <v>0</v>
      </c>
      <c r="E36" s="744" t="n">
        <f aca="false">データシート!C36</f>
        <v>267.632</v>
      </c>
      <c r="F36" s="742" t="n">
        <f aca="false">データシート!E36</f>
        <v>251.757</v>
      </c>
      <c r="G36" s="745" t="n">
        <f aca="false">SUM(E36:F36)</f>
        <v>519.389</v>
      </c>
      <c r="H36" s="746"/>
      <c r="I36" s="747" t="n">
        <f aca="false">データシート!AL36</f>
        <v>105.724</v>
      </c>
      <c r="J36" s="747" t="n">
        <f aca="false">データシート!AN36</f>
        <v>0</v>
      </c>
      <c r="K36" s="748" t="n">
        <f aca="false">SUM(H36:J36)</f>
        <v>105.724</v>
      </c>
      <c r="L36" s="749" t="n">
        <f aca="false">データシート!AS36</f>
        <v>4930</v>
      </c>
      <c r="M36" s="750" t="n">
        <f aca="false">データシート!BA36</f>
        <v>1315</v>
      </c>
      <c r="N36" s="747"/>
      <c r="O36" s="748" t="n">
        <f aca="false">SUM(L36:N36)</f>
        <v>6245</v>
      </c>
      <c r="P36" s="751"/>
      <c r="Q36" s="752"/>
      <c r="R36" s="746" t="n">
        <f aca="false">データシート!J36</f>
        <v>38.2</v>
      </c>
      <c r="S36" s="747" t="n">
        <f aca="false">データシート!L36</f>
        <v>55.6</v>
      </c>
      <c r="T36" s="747" t="n">
        <f aca="false">データシート!N36</f>
        <v>39.1</v>
      </c>
      <c r="U36" s="748" t="n">
        <f aca="false">SUM(R36:T36)</f>
        <v>132.9</v>
      </c>
      <c r="V36" s="753" t="n">
        <f aca="false">データシート!V36</f>
        <v>1982</v>
      </c>
      <c r="W36" s="754" t="n">
        <f aca="false">データシート!X36</f>
        <v>3761</v>
      </c>
      <c r="X36" s="755" t="n">
        <f aca="false">SUM(V36:W36)</f>
        <v>5743</v>
      </c>
      <c r="Y36" s="746" t="n">
        <f aca="false">データシート!CA36</f>
        <v>251</v>
      </c>
      <c r="Z36" s="750" t="n">
        <f aca="false">データシート!CD36</f>
        <v>0.497512437810945</v>
      </c>
      <c r="AA36" s="752" t="n">
        <f aca="false">データシート!CG36</f>
        <v>6.35838150289017</v>
      </c>
      <c r="AB36" s="746" t="n">
        <f aca="false">データシート!CJ36</f>
        <v>4</v>
      </c>
      <c r="AC36" s="747" t="n">
        <f aca="false">データシート!CL36</f>
        <v>0</v>
      </c>
      <c r="AD36" s="750" t="n">
        <f aca="false">データシート!CN36</f>
        <v>0</v>
      </c>
      <c r="AE36" s="750" t="n">
        <f aca="false">データシート!CP36</f>
        <v>0</v>
      </c>
      <c r="AF36" s="753" t="n">
        <f aca="false">データシート!BS36</f>
        <v>0</v>
      </c>
      <c r="AG36" s="756" t="n">
        <f aca="false">データシート!BU36</f>
        <v>427</v>
      </c>
      <c r="AH36" s="756" t="e">
        <f aca="false">データシート!BW36</f>
        <v>#REF!</v>
      </c>
      <c r="AI36" s="757" t="e">
        <f aca="false">データシート!BY36</f>
        <v>#REF!</v>
      </c>
      <c r="AJ36" s="687"/>
      <c r="AK36" s="687"/>
      <c r="BK36" s="759"/>
      <c r="BL36" s="759"/>
      <c r="BM36" s="759"/>
      <c r="BN36" s="759"/>
      <c r="BO36" s="759"/>
      <c r="BP36" s="759"/>
      <c r="BQ36" s="759"/>
      <c r="BR36" s="759"/>
      <c r="BS36" s="759"/>
      <c r="BT36" s="759"/>
      <c r="BU36" s="759"/>
      <c r="BV36" s="759"/>
      <c r="BW36" s="759"/>
      <c r="BX36" s="759"/>
      <c r="BY36" s="759"/>
      <c r="BZ36" s="759"/>
      <c r="CA36" s="759"/>
      <c r="CB36" s="759"/>
      <c r="CC36" s="759"/>
      <c r="CD36" s="759"/>
      <c r="CE36" s="759"/>
      <c r="CF36" s="759"/>
      <c r="CG36" s="759"/>
      <c r="CH36" s="759"/>
    </row>
    <row r="37" customFormat="false" ht="21" hidden="false" customHeight="true" outlineLevel="0" collapsed="false">
      <c r="A37" s="760" t="n">
        <v>31</v>
      </c>
      <c r="B37" s="761" t="n">
        <f aca="false">データシート!AC37</f>
        <v>19.335</v>
      </c>
      <c r="C37" s="762" t="n">
        <f aca="false">データシート!AE37</f>
        <v>0</v>
      </c>
      <c r="D37" s="763" t="n">
        <f aca="false">SUM(B37:C37)</f>
        <v>19.335</v>
      </c>
      <c r="E37" s="764" t="n">
        <f aca="false">データシート!C37</f>
        <v>184.963</v>
      </c>
      <c r="F37" s="765" t="n">
        <f aca="false">データシート!E37</f>
        <v>195.771</v>
      </c>
      <c r="G37" s="766" t="n">
        <f aca="false">SUM(E37:F37)</f>
        <v>380.734</v>
      </c>
      <c r="H37" s="767"/>
      <c r="I37" s="768" t="n">
        <f aca="false">データシート!AL37</f>
        <v>108.709</v>
      </c>
      <c r="J37" s="768" t="n">
        <f aca="false">データシート!AN37</f>
        <v>0</v>
      </c>
      <c r="K37" s="769" t="n">
        <f aca="false">SUM(H37:J37)</f>
        <v>108.709</v>
      </c>
      <c r="L37" s="770" t="n">
        <f aca="false">データシート!AS37</f>
        <v>4013</v>
      </c>
      <c r="M37" s="771" t="n">
        <f aca="false">データシート!BA37</f>
        <v>824</v>
      </c>
      <c r="N37" s="768"/>
      <c r="O37" s="769" t="n">
        <f aca="false">SUM(L37:N37)</f>
        <v>4837</v>
      </c>
      <c r="P37" s="772"/>
      <c r="Q37" s="773"/>
      <c r="R37" s="767" t="n">
        <f aca="false">データシート!J37</f>
        <v>42.1</v>
      </c>
      <c r="S37" s="768" t="n">
        <f aca="false">データシート!L37</f>
        <v>86.8</v>
      </c>
      <c r="T37" s="768" t="n">
        <f aca="false">データシート!N37</f>
        <v>63.3</v>
      </c>
      <c r="U37" s="769" t="n">
        <f aca="false">SUM(R37:T37)</f>
        <v>192.2</v>
      </c>
      <c r="V37" s="774" t="n">
        <f aca="false">データシート!V37</f>
        <v>3365</v>
      </c>
      <c r="W37" s="775" t="n">
        <f aca="false">データシート!X37</f>
        <v>4344</v>
      </c>
      <c r="X37" s="776" t="n">
        <f aca="false">SUM(V37:W37)</f>
        <v>7709</v>
      </c>
      <c r="Y37" s="767" t="n">
        <f aca="false">データシート!CA37</f>
        <v>210</v>
      </c>
      <c r="Z37" s="771" t="n">
        <f aca="false">データシート!CD37</f>
        <v>0</v>
      </c>
      <c r="AA37" s="773" t="n">
        <f aca="false">データシート!CG37</f>
        <v>3.68852459016393</v>
      </c>
      <c r="AB37" s="767" t="n">
        <f aca="false">データシート!CJ37</f>
        <v>0</v>
      </c>
      <c r="AC37" s="768" t="n">
        <f aca="false">データシート!CL37</f>
        <v>7</v>
      </c>
      <c r="AD37" s="771" t="n">
        <f aca="false">データシート!CN37</f>
        <v>4</v>
      </c>
      <c r="AE37" s="771" t="n">
        <f aca="false">データシート!CP37</f>
        <v>0</v>
      </c>
      <c r="AF37" s="774" t="n">
        <f aca="false">データシート!BS37</f>
        <v>18</v>
      </c>
      <c r="AG37" s="777" t="n">
        <f aca="false">データシート!BU37</f>
        <v>451</v>
      </c>
      <c r="AH37" s="777" t="e">
        <f aca="false">データシート!BW37</f>
        <v>#REF!</v>
      </c>
      <c r="AI37" s="778" t="e">
        <f aca="false">データシート!BY37</f>
        <v>#REF!</v>
      </c>
      <c r="AJ37" s="687"/>
      <c r="AK37" s="687"/>
      <c r="BK37" s="759"/>
      <c r="BL37" s="759"/>
      <c r="BM37" s="759"/>
      <c r="BN37" s="759"/>
      <c r="BO37" s="759"/>
      <c r="BP37" s="759"/>
      <c r="BQ37" s="759"/>
      <c r="BR37" s="759"/>
      <c r="BS37" s="759"/>
      <c r="BT37" s="759"/>
      <c r="BU37" s="759"/>
      <c r="BV37" s="759"/>
      <c r="BW37" s="759"/>
      <c r="BX37" s="759"/>
      <c r="BY37" s="759"/>
      <c r="BZ37" s="759"/>
      <c r="CA37" s="759"/>
      <c r="CB37" s="759"/>
      <c r="CC37" s="759"/>
      <c r="CD37" s="759"/>
      <c r="CE37" s="759"/>
      <c r="CF37" s="759"/>
      <c r="CG37" s="759"/>
      <c r="CH37" s="759"/>
    </row>
    <row r="38" customFormat="false" ht="24.75" hidden="false" customHeight="true" outlineLevel="0" collapsed="false">
      <c r="A38" s="779" t="s">
        <v>174</v>
      </c>
      <c r="B38" s="780" t="n">
        <f aca="false">SUM(B7:B37)</f>
        <v>590.377</v>
      </c>
      <c r="C38" s="781" t="n">
        <f aca="false">SUM(C7:C37)</f>
        <v>0</v>
      </c>
      <c r="D38" s="782" t="n">
        <f aca="false">SUM(D7:D37)</f>
        <v>590.377</v>
      </c>
      <c r="E38" s="783" t="n">
        <f aca="false">SUM(E7:E37)</f>
        <v>6061.265</v>
      </c>
      <c r="F38" s="784" t="n">
        <f aca="false">SUM(F7:F37)</f>
        <v>6432.583</v>
      </c>
      <c r="G38" s="785" t="n">
        <f aca="false">SUM(G7:G37)</f>
        <v>12493.848</v>
      </c>
      <c r="H38" s="786" t="n">
        <f aca="false">SUM(H7:H37)</f>
        <v>0</v>
      </c>
      <c r="I38" s="787" t="n">
        <f aca="false">SUM(I7:I37)</f>
        <v>2419.587</v>
      </c>
      <c r="J38" s="787" t="n">
        <f aca="false">SUM(J7:J37)</f>
        <v>0</v>
      </c>
      <c r="K38" s="788" t="n">
        <f aca="false">SUM(K7:K37)</f>
        <v>2419.587</v>
      </c>
      <c r="L38" s="789" t="n">
        <f aca="false">SUM(L7:L37)</f>
        <v>79411</v>
      </c>
      <c r="M38" s="790" t="n">
        <f aca="false">SUM(M7:M37)</f>
        <v>18142</v>
      </c>
      <c r="N38" s="787" t="n">
        <f aca="false">SUM(N7:N37)</f>
        <v>0</v>
      </c>
      <c r="O38" s="788" t="n">
        <f aca="false">SUM(O7:O37)</f>
        <v>97553</v>
      </c>
      <c r="P38" s="791" t="n">
        <f aca="false">SUM(P7:P37)</f>
        <v>0</v>
      </c>
      <c r="Q38" s="792" t="n">
        <f aca="false">SUM(Q7:Q37)</f>
        <v>0</v>
      </c>
      <c r="R38" s="786" t="n">
        <f aca="false">SUM(R7:R37)</f>
        <v>1363.5</v>
      </c>
      <c r="S38" s="787" t="n">
        <f aca="false">SUM(S7:S37)</f>
        <v>2046.5</v>
      </c>
      <c r="T38" s="787" t="n">
        <f aca="false">SUM(T7:T37)</f>
        <v>1134.3</v>
      </c>
      <c r="U38" s="788" t="n">
        <f aca="false">SUM(U7:U37)</f>
        <v>4544.3</v>
      </c>
      <c r="V38" s="789" t="n">
        <f aca="false">SUM(V7:V37)</f>
        <v>99770</v>
      </c>
      <c r="W38" s="787" t="n">
        <f aca="false">SUM(W7:W37)</f>
        <v>113729</v>
      </c>
      <c r="X38" s="788" t="n">
        <f aca="false">SUM(X7:X37)</f>
        <v>213499</v>
      </c>
      <c r="Y38" s="786"/>
      <c r="Z38" s="790"/>
      <c r="AA38" s="792"/>
      <c r="AB38" s="786" t="n">
        <f aca="false">SUM(AB7:AB37)</f>
        <v>18</v>
      </c>
      <c r="AC38" s="787" t="n">
        <f aca="false">SUM(AC7:AC37)</f>
        <v>175</v>
      </c>
      <c r="AD38" s="790" t="n">
        <f aca="false">SUM(AD7:AD37)</f>
        <v>4</v>
      </c>
      <c r="AE38" s="790" t="n">
        <f aca="false">SUM(AE7:AE37)</f>
        <v>0</v>
      </c>
      <c r="AF38" s="789" t="n">
        <f aca="false">SUM(AF7:AF37)</f>
        <v>725</v>
      </c>
      <c r="AG38" s="790" t="n">
        <f aca="false">SUM(AG7:AG37)</f>
        <v>13157</v>
      </c>
      <c r="AH38" s="790" t="e">
        <f aca="false">SUM(AH7:AH37)</f>
        <v>#REF!</v>
      </c>
      <c r="AI38" s="792" t="e">
        <f aca="false">SUM(AI7:AI37)</f>
        <v>#REF!</v>
      </c>
      <c r="AJ38" s="687"/>
      <c r="AK38" s="687"/>
      <c r="BK38" s="759"/>
      <c r="BL38" s="759"/>
      <c r="BM38" s="759"/>
      <c r="BN38" s="759"/>
      <c r="BO38" s="759"/>
      <c r="BP38" s="759"/>
      <c r="BQ38" s="759"/>
      <c r="BR38" s="759"/>
      <c r="BS38" s="759"/>
      <c r="BT38" s="759"/>
      <c r="BU38" s="759"/>
      <c r="BV38" s="759"/>
      <c r="BW38" s="759"/>
      <c r="BX38" s="759"/>
      <c r="BY38" s="759"/>
      <c r="BZ38" s="759"/>
      <c r="CA38" s="759"/>
      <c r="CB38" s="759"/>
      <c r="CC38" s="759"/>
      <c r="CD38" s="759"/>
      <c r="CE38" s="759"/>
      <c r="CF38" s="759"/>
      <c r="CG38" s="759"/>
      <c r="CH38" s="759"/>
    </row>
    <row r="39" customFormat="false" ht="24.75" hidden="false" customHeight="true" outlineLevel="0" collapsed="false">
      <c r="A39" s="793" t="s">
        <v>1494</v>
      </c>
      <c r="B39" s="794" t="n">
        <f aca="false">AVERAGE(B7:B37)</f>
        <v>19.0444193548387</v>
      </c>
      <c r="C39" s="795" t="n">
        <f aca="false">AVERAGE(C7:C37)</f>
        <v>0</v>
      </c>
      <c r="D39" s="743" t="n">
        <f aca="false">AVERAGE(D7:D37)</f>
        <v>19.0444193548387</v>
      </c>
      <c r="E39" s="796" t="n">
        <f aca="false">AVERAGE(E7:E37)</f>
        <v>195.524677419355</v>
      </c>
      <c r="F39" s="797" t="n">
        <f aca="false">AVERAGE(F7:F37)</f>
        <v>207.502677419355</v>
      </c>
      <c r="G39" s="745" t="n">
        <f aca="false">AVERAGE(G7:G37)</f>
        <v>403.02735483871</v>
      </c>
      <c r="H39" s="798" t="e">
        <f aca="false">AVERAGE(H7:H37)</f>
        <v>#DIV/0!</v>
      </c>
      <c r="I39" s="799" t="n">
        <f aca="false">AVERAGE(I7:I37)</f>
        <v>78.0511935483871</v>
      </c>
      <c r="J39" s="799" t="n">
        <f aca="false">AVERAGE(J7:J37)</f>
        <v>0</v>
      </c>
      <c r="K39" s="800" t="n">
        <f aca="false">AVERAGE(K7:K37)</f>
        <v>78.0511935483871</v>
      </c>
      <c r="L39" s="801" t="n">
        <f aca="false">AVERAGE(L7:L37)</f>
        <v>2561.64516129032</v>
      </c>
      <c r="M39" s="802" t="n">
        <f aca="false">AVERAGE(M7:M37)</f>
        <v>585.225806451613</v>
      </c>
      <c r="N39" s="799" t="e">
        <f aca="false">AVERAGE(N7:N37)</f>
        <v>#DIV/0!</v>
      </c>
      <c r="O39" s="800" t="n">
        <f aca="false">AVERAGE(O7:O37)</f>
        <v>3146.87096774194</v>
      </c>
      <c r="P39" s="803" t="e">
        <f aca="false">AVERAGE(P7:P37)</f>
        <v>#DIV/0!</v>
      </c>
      <c r="Q39" s="804" t="e">
        <f aca="false">AVERAGE(Q7:Q37)</f>
        <v>#DIV/0!</v>
      </c>
      <c r="R39" s="798" t="n">
        <f aca="false">AVERAGE(R7:R37)</f>
        <v>43.9838709677419</v>
      </c>
      <c r="S39" s="799" t="n">
        <f aca="false">AVERAGE(S7:S37)</f>
        <v>66.0161290322581</v>
      </c>
      <c r="T39" s="799" t="n">
        <f aca="false">AVERAGE(T7:T37)</f>
        <v>36.5903225806452</v>
      </c>
      <c r="U39" s="800" t="n">
        <f aca="false">AVERAGE(U7:U37)</f>
        <v>146.590322580645</v>
      </c>
      <c r="V39" s="801" t="n">
        <f aca="false">AVERAGE(V7:V37)</f>
        <v>3218.38709677419</v>
      </c>
      <c r="W39" s="799" t="n">
        <f aca="false">AVERAGE(W7:W37)</f>
        <v>3668.67741935484</v>
      </c>
      <c r="X39" s="800" t="n">
        <f aca="false">AVERAGE(X7:X37)</f>
        <v>6887.06451612903</v>
      </c>
      <c r="Y39" s="798" t="n">
        <f aca="false">AVERAGE(Y7:Y37)</f>
        <v>131.58064516129</v>
      </c>
      <c r="Z39" s="802" t="n">
        <f aca="false">AVERAGE(Z7:Z37)</f>
        <v>5.97459290213225</v>
      </c>
      <c r="AA39" s="804" t="n">
        <f aca="false">AVERAGE(AA7:AA37)</f>
        <v>6.53306047237706</v>
      </c>
      <c r="AB39" s="798" t="n">
        <f aca="false">AVERAGE(AB7:AB37)</f>
        <v>0.580645161290323</v>
      </c>
      <c r="AC39" s="799" t="n">
        <f aca="false">AVERAGE(AC7:AC37)</f>
        <v>5.64516129032258</v>
      </c>
      <c r="AD39" s="802" t="n">
        <f aca="false">AVERAGE(AD7:AD37)</f>
        <v>0.129032258064516</v>
      </c>
      <c r="AE39" s="802" t="n">
        <f aca="false">AVERAGE(AE7:AE37)</f>
        <v>0</v>
      </c>
      <c r="AF39" s="801" t="n">
        <f aca="false">AVERAGE(AF7:AF37)</f>
        <v>23.3870967741935</v>
      </c>
      <c r="AG39" s="802" t="n">
        <f aca="false">AVERAGE(AG7:AG37)</f>
        <v>424.41935483871</v>
      </c>
      <c r="AH39" s="802" t="e">
        <f aca="false">AVERAGE(AH7:AH37)</f>
        <v>#REF!</v>
      </c>
      <c r="AI39" s="804" t="e">
        <f aca="false">AVERAGE(AI7:AI37)</f>
        <v>#REF!</v>
      </c>
      <c r="AJ39" s="687"/>
      <c r="AK39" s="687"/>
      <c r="BK39" s="759"/>
      <c r="BL39" s="759"/>
      <c r="BM39" s="759"/>
      <c r="BN39" s="759"/>
      <c r="BO39" s="759"/>
      <c r="BP39" s="759"/>
      <c r="BQ39" s="759"/>
      <c r="BR39" s="759"/>
      <c r="BS39" s="759"/>
      <c r="BT39" s="759"/>
      <c r="BU39" s="759"/>
      <c r="BV39" s="759"/>
      <c r="BW39" s="759"/>
      <c r="BX39" s="759"/>
      <c r="BY39" s="759"/>
      <c r="BZ39" s="759"/>
      <c r="CA39" s="759"/>
      <c r="CB39" s="759"/>
      <c r="CC39" s="759"/>
      <c r="CD39" s="759"/>
      <c r="CE39" s="759"/>
      <c r="CF39" s="759"/>
      <c r="CG39" s="759"/>
      <c r="CH39" s="759"/>
    </row>
    <row r="40" customFormat="false" ht="24.75" hidden="false" customHeight="true" outlineLevel="0" collapsed="false">
      <c r="A40" s="805" t="s">
        <v>1495</v>
      </c>
      <c r="B40" s="794" t="n">
        <f aca="false">MAX(B7:B37)</f>
        <v>57.708</v>
      </c>
      <c r="C40" s="795" t="n">
        <f aca="false">MAX(C7:C37)</f>
        <v>0</v>
      </c>
      <c r="D40" s="743" t="n">
        <f aca="false">MAX(D7:D37)</f>
        <v>57.708</v>
      </c>
      <c r="E40" s="796" t="n">
        <f aca="false">MAX(E7:E37)</f>
        <v>267.632</v>
      </c>
      <c r="F40" s="797" t="n">
        <f aca="false">MAX(F7:F37)</f>
        <v>277.04</v>
      </c>
      <c r="G40" s="745" t="n">
        <f aca="false">MAX(G7:G37)</f>
        <v>528.58</v>
      </c>
      <c r="H40" s="806" t="n">
        <f aca="false">MAX(H7:H37)</f>
        <v>0</v>
      </c>
      <c r="I40" s="807" t="n">
        <f aca="false">MAX(I7:I37)</f>
        <v>153.551</v>
      </c>
      <c r="J40" s="807" t="n">
        <f aca="false">MAX(J7:J37)</f>
        <v>0</v>
      </c>
      <c r="K40" s="808" t="n">
        <f aca="false">MAX(K7:K37)</f>
        <v>153.551</v>
      </c>
      <c r="L40" s="809" t="n">
        <f aca="false">MAX(L7:L37)</f>
        <v>5529</v>
      </c>
      <c r="M40" s="810" t="n">
        <f aca="false">MAX(M7:M37)</f>
        <v>1600</v>
      </c>
      <c r="N40" s="807" t="n">
        <f aca="false">MAX(N7:N37)</f>
        <v>0</v>
      </c>
      <c r="O40" s="808" t="n">
        <f aca="false">MAX(O7:O37)</f>
        <v>6444</v>
      </c>
      <c r="P40" s="811" t="n">
        <f aca="false">MAX(P7:P37)</f>
        <v>0</v>
      </c>
      <c r="Q40" s="812" t="n">
        <f aca="false">MAX(Q7:Q37)</f>
        <v>0</v>
      </c>
      <c r="R40" s="806" t="n">
        <f aca="false">MAX(R7:R37)</f>
        <v>84.3</v>
      </c>
      <c r="S40" s="807" t="n">
        <f aca="false">MAX(S7:S37)</f>
        <v>95.5</v>
      </c>
      <c r="T40" s="807" t="n">
        <f aca="false">MAX(T7:T37)</f>
        <v>66.6</v>
      </c>
      <c r="U40" s="808" t="n">
        <f aca="false">MAX(U7:U37)</f>
        <v>221.1</v>
      </c>
      <c r="V40" s="809" t="n">
        <f aca="false">MAX(V7:V37)</f>
        <v>5787</v>
      </c>
      <c r="W40" s="807" t="n">
        <f aca="false">MAX(W7:W37)</f>
        <v>8096</v>
      </c>
      <c r="X40" s="808" t="n">
        <f aca="false">MAX(X7:X37)</f>
        <v>11638</v>
      </c>
      <c r="Y40" s="806" t="n">
        <f aca="false">MAX(Y7:Y37)</f>
        <v>258</v>
      </c>
      <c r="Z40" s="810" t="n">
        <f aca="false">MAX(Z7:Z37)</f>
        <v>22.5</v>
      </c>
      <c r="AA40" s="812" t="n">
        <f aca="false">MAX(AA7:AA37)</f>
        <v>17.8571428571429</v>
      </c>
      <c r="AB40" s="806" t="n">
        <f aca="false">MAX(AB7:AB37)</f>
        <v>7</v>
      </c>
      <c r="AC40" s="807" t="n">
        <f aca="false">MAX(AC7:AC37)</f>
        <v>9</v>
      </c>
      <c r="AD40" s="810" t="n">
        <f aca="false">MAX(AD7:AD37)</f>
        <v>4</v>
      </c>
      <c r="AE40" s="810" t="n">
        <f aca="false">MAX(AE7:AE37)</f>
        <v>0</v>
      </c>
      <c r="AF40" s="809" t="n">
        <f aca="false">MAX(AF7:AF37)</f>
        <v>88</v>
      </c>
      <c r="AG40" s="810" t="n">
        <f aca="false">MAX(AG7:AG37)</f>
        <v>781</v>
      </c>
      <c r="AH40" s="810" t="e">
        <f aca="false">MAX(AH7:AH37)</f>
        <v>#REF!</v>
      </c>
      <c r="AI40" s="812" t="e">
        <f aca="false">MAX(AI7:AI37)</f>
        <v>#REF!</v>
      </c>
      <c r="AJ40" s="687"/>
      <c r="AK40" s="687"/>
      <c r="BI40" s="813"/>
      <c r="BJ40" s="813"/>
    </row>
    <row r="41" customFormat="false" ht="24.75" hidden="false" customHeight="true" outlineLevel="0" collapsed="false">
      <c r="A41" s="814" t="s">
        <v>1496</v>
      </c>
      <c r="B41" s="815" t="n">
        <f aca="false">MIN(B7:B37)</f>
        <v>0</v>
      </c>
      <c r="C41" s="816" t="n">
        <f aca="false">MIN(C7:C37)</f>
        <v>0</v>
      </c>
      <c r="D41" s="817" t="n">
        <f aca="false">MIN(D7:D37)</f>
        <v>0</v>
      </c>
      <c r="E41" s="818" t="n">
        <f aca="false">MIN(E7:E37)</f>
        <v>112.494</v>
      </c>
      <c r="F41" s="819" t="n">
        <f aca="false">MIN(F7:F37)</f>
        <v>148.229</v>
      </c>
      <c r="G41" s="820" t="n">
        <f aca="false">MIN(G7:G37)</f>
        <v>265.303</v>
      </c>
      <c r="H41" s="821" t="n">
        <f aca="false">MIN(H7:H37)</f>
        <v>0</v>
      </c>
      <c r="I41" s="822" t="n">
        <f aca="false">MIN(I7:I37)</f>
        <v>0</v>
      </c>
      <c r="J41" s="822" t="n">
        <f aca="false">MIN(J7:J37)</f>
        <v>0</v>
      </c>
      <c r="K41" s="823" t="n">
        <f aca="false">MIN(K7:K37)</f>
        <v>0</v>
      </c>
      <c r="L41" s="824" t="n">
        <f aca="false">MIN(L7:L37)</f>
        <v>0</v>
      </c>
      <c r="M41" s="825" t="n">
        <f aca="false">MIN(M7:M37)</f>
        <v>0</v>
      </c>
      <c r="N41" s="822" t="n">
        <f aca="false">MIN(N7:N37)</f>
        <v>0</v>
      </c>
      <c r="O41" s="823" t="n">
        <f aca="false">MIN(O7:O37)</f>
        <v>0</v>
      </c>
      <c r="P41" s="826" t="n">
        <f aca="false">MIN(P7:P37)</f>
        <v>0</v>
      </c>
      <c r="Q41" s="827" t="n">
        <f aca="false">MIN(Q7:Q37)</f>
        <v>0</v>
      </c>
      <c r="R41" s="821" t="n">
        <f aca="false">MIN(R7:R37)</f>
        <v>11.4</v>
      </c>
      <c r="S41" s="822" t="n">
        <f aca="false">MIN(S7:S37)</f>
        <v>0</v>
      </c>
      <c r="T41" s="822" t="n">
        <f aca="false">MIN(T7:T37)</f>
        <v>0</v>
      </c>
      <c r="U41" s="823" t="n">
        <f aca="false">MIN(U7:U37)</f>
        <v>26.8</v>
      </c>
      <c r="V41" s="824" t="n">
        <f aca="false">MIN(V7:V37)</f>
        <v>43</v>
      </c>
      <c r="W41" s="822" t="n">
        <f aca="false">MIN(W7:W37)</f>
        <v>1256</v>
      </c>
      <c r="X41" s="823" t="n">
        <f aca="false">MIN(X7:X37)</f>
        <v>1299</v>
      </c>
      <c r="Y41" s="821" t="n">
        <f aca="false">MIN(Y7:Y37)</f>
        <v>0</v>
      </c>
      <c r="Z41" s="825" t="n">
        <f aca="false">MIN(Z7:Z37)</f>
        <v>0</v>
      </c>
      <c r="AA41" s="827" t="n">
        <f aca="false">MIN(AA7:AA37)</f>
        <v>0.719424460431655</v>
      </c>
      <c r="AB41" s="821" t="n">
        <f aca="false">MIN(AB7:AB37)</f>
        <v>0</v>
      </c>
      <c r="AC41" s="822" t="n">
        <f aca="false">MIN(AC7:AC37)</f>
        <v>0</v>
      </c>
      <c r="AD41" s="825" t="n">
        <f aca="false">MIN(AD7:AD37)</f>
        <v>0</v>
      </c>
      <c r="AE41" s="825" t="n">
        <f aca="false">MIN(AE7:AE37)</f>
        <v>0</v>
      </c>
      <c r="AF41" s="824" t="n">
        <f aca="false">MIN(AF7:AF37)</f>
        <v>0</v>
      </c>
      <c r="AG41" s="825" t="n">
        <f aca="false">MIN(AG7:AG37)</f>
        <v>60</v>
      </c>
      <c r="AH41" s="825" t="e">
        <f aca="false">MIN(AH7:AH37)</f>
        <v>#REF!</v>
      </c>
      <c r="AI41" s="827" t="e">
        <f aca="false">MIN(AI7:AI37)</f>
        <v>#REF!</v>
      </c>
      <c r="AJ41" s="687"/>
      <c r="AK41" s="687"/>
      <c r="BI41" s="685" t="n">
        <v>0</v>
      </c>
      <c r="BJ41" s="685" t="n">
        <v>0</v>
      </c>
      <c r="BK41" s="828"/>
      <c r="BL41" s="828"/>
      <c r="BM41" s="828"/>
      <c r="BN41" s="828"/>
      <c r="BO41" s="828"/>
      <c r="BP41" s="828"/>
      <c r="BQ41" s="828"/>
      <c r="BR41" s="828"/>
      <c r="BS41" s="828"/>
      <c r="BT41" s="828"/>
      <c r="BU41" s="828"/>
      <c r="BV41" s="828"/>
      <c r="BW41" s="828"/>
      <c r="BX41" s="828"/>
      <c r="BY41" s="828"/>
      <c r="BZ41" s="828"/>
      <c r="CA41" s="828"/>
      <c r="CB41" s="828"/>
      <c r="CC41" s="828"/>
      <c r="CD41" s="828"/>
      <c r="CE41" s="828"/>
      <c r="CF41" s="828"/>
      <c r="CG41" s="828"/>
      <c r="CH41" s="828"/>
      <c r="CI41" s="685" t="n">
        <v>0</v>
      </c>
      <c r="CL41" s="685" t="n">
        <v>0</v>
      </c>
    </row>
    <row r="43" customFormat="false" ht="17.25" hidden="false" customHeight="false" outlineLevel="0" collapsed="false">
      <c r="BV43" s="829" t="s">
        <v>233</v>
      </c>
    </row>
    <row r="46" customFormat="false" ht="17.25" hidden="false" customHeight="false" outlineLevel="0" collapsed="false">
      <c r="BI46" s="813"/>
      <c r="BJ46" s="813"/>
    </row>
    <row r="52" customFormat="false" ht="17.25" hidden="false" customHeight="false" outlineLevel="0" collapsed="false">
      <c r="AY52" s="685" t="n">
        <v>4900</v>
      </c>
    </row>
    <row r="55" customFormat="false" ht="17.25" hidden="false" customHeight="false" outlineLevel="0" collapsed="false">
      <c r="AY55" s="685" t="n">
        <v>1000</v>
      </c>
    </row>
    <row r="57" customFormat="false" ht="17.25" hidden="false" customHeight="false" outlineLevel="0" collapsed="false">
      <c r="AY57" s="830" t="s">
        <v>268</v>
      </c>
    </row>
  </sheetData>
  <mergeCells count="8">
    <mergeCell ref="A2:B2"/>
    <mergeCell ref="B4:G4"/>
    <mergeCell ref="H4:K4"/>
    <mergeCell ref="L4:Q4"/>
    <mergeCell ref="R4:X4"/>
    <mergeCell ref="Y4:AA4"/>
    <mergeCell ref="AB4:AE4"/>
    <mergeCell ref="AF4:AI4"/>
  </mergeCells>
  <printOptions headings="false" gridLines="false" gridLinesSet="true" horizontalCentered="true" verticalCentered="false"/>
  <pageMargins left="0.39375" right="0.39375" top="0.9840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CC"/>
    <pageSetUpPr fitToPage="false"/>
  </sheetPr>
  <dimension ref="A1:R38"/>
  <sheetViews>
    <sheetView showFormulas="false" showGridLines="true" showRowColHeaders="true" showZeros="true" rightToLeft="false" tabSelected="false" showOutlineSymbols="true" defaultGridColor="true" view="normal" topLeftCell="A9" colorId="64" zoomScale="110" zoomScaleNormal="110" zoomScalePageLayoutView="112" workbookViewId="0">
      <pane xSplit="1" ySplit="0" topLeftCell="B9" activePane="topRight" state="frozen"/>
      <selection pane="topLeft" activeCell="A9" activeCellId="0" sqref="A9"/>
      <selection pane="topRight" activeCell="J15" activeCellId="0" sqref="J15"/>
    </sheetView>
  </sheetViews>
  <sheetFormatPr defaultColWidth="12.25" defaultRowHeight="16.5" zeroHeight="false" outlineLevelRow="0" outlineLevelCol="0"/>
  <cols>
    <col collapsed="false" customWidth="true" hidden="false" outlineLevel="0" max="7" min="1" style="1" width="9"/>
    <col collapsed="false" customWidth="true" hidden="false" outlineLevel="0" max="8" min="8" style="1" width="7.5"/>
    <col collapsed="false" customWidth="true" hidden="false" outlineLevel="0" max="9" min="9" style="1" width="8.25"/>
    <col collapsed="false" customWidth="true" hidden="false" outlineLevel="0" max="10" min="10" style="1" width="9"/>
    <col collapsed="false" customWidth="true" hidden="false" outlineLevel="0" max="11" min="11" style="831" width="8.25"/>
    <col collapsed="false" customWidth="true" hidden="false" outlineLevel="0" max="16" min="12" style="497" width="6"/>
    <col collapsed="false" customWidth="true" hidden="false" outlineLevel="0" max="17" min="17" style="497" width="7.5"/>
    <col collapsed="false" customWidth="true" hidden="false" outlineLevel="0" max="18" min="18" style="1" width="7.5"/>
  </cols>
  <sheetData>
    <row r="1" customFormat="false" ht="16.5" hidden="false" customHeight="false" outlineLevel="0" collapsed="false">
      <c r="A1" s="520"/>
      <c r="I1" s="498"/>
    </row>
    <row r="2" customFormat="false" ht="16.5" hidden="false" customHeight="false" outlineLevel="0" collapsed="false">
      <c r="A2" s="520"/>
      <c r="B2" s="499" t="s">
        <v>1211</v>
      </c>
      <c r="I2" s="498"/>
      <c r="L2" s="832"/>
    </row>
    <row r="3" customFormat="false" ht="16.5" hidden="false" customHeight="false" outlineLevel="0" collapsed="false">
      <c r="B3" s="207" t="n">
        <v>1</v>
      </c>
      <c r="C3" s="207" t="n">
        <v>2</v>
      </c>
      <c r="D3" s="207" t="n">
        <v>3</v>
      </c>
      <c r="E3" s="207" t="n">
        <v>4</v>
      </c>
      <c r="F3" s="207" t="n">
        <v>5</v>
      </c>
      <c r="G3" s="207" t="n">
        <v>6</v>
      </c>
      <c r="H3" s="207" t="n">
        <v>7</v>
      </c>
      <c r="I3" s="498" t="n">
        <v>8</v>
      </c>
      <c r="K3" s="833"/>
    </row>
    <row r="4" customFormat="false" ht="16.5" hidden="false" customHeight="false" outlineLevel="0" collapsed="false">
      <c r="A4" s="520"/>
      <c r="C4" s="207" t="s">
        <v>1212</v>
      </c>
      <c r="G4" s="507"/>
      <c r="H4" s="507"/>
      <c r="I4" s="508"/>
    </row>
    <row r="5" customFormat="false" ht="30" hidden="false" customHeight="true" outlineLevel="0" collapsed="false">
      <c r="A5" s="520"/>
      <c r="C5" s="207" t="s">
        <v>1230</v>
      </c>
      <c r="E5" s="207" t="s">
        <v>1231</v>
      </c>
      <c r="G5" s="509" t="s">
        <v>174</v>
      </c>
      <c r="H5" s="509" t="s">
        <v>1216</v>
      </c>
      <c r="I5" s="508"/>
      <c r="K5" s="834"/>
      <c r="L5" s="835" t="s">
        <v>191</v>
      </c>
      <c r="M5" s="835" t="s">
        <v>191</v>
      </c>
      <c r="N5" s="835" t="s">
        <v>191</v>
      </c>
      <c r="O5" s="836" t="s">
        <v>191</v>
      </c>
      <c r="P5" s="837" t="s">
        <v>191</v>
      </c>
      <c r="Q5" s="838" t="s">
        <v>1497</v>
      </c>
      <c r="R5" s="839" t="s">
        <v>1498</v>
      </c>
    </row>
    <row r="6" s="523" customFormat="true" ht="28.5" hidden="false" customHeight="true" outlineLevel="0" collapsed="false">
      <c r="A6" s="541"/>
      <c r="B6" s="524" t="s">
        <v>1267</v>
      </c>
      <c r="C6" s="524" t="s">
        <v>128</v>
      </c>
      <c r="D6" s="524" t="s">
        <v>129</v>
      </c>
      <c r="E6" s="524" t="s">
        <v>128</v>
      </c>
      <c r="F6" s="524" t="s">
        <v>129</v>
      </c>
      <c r="G6" s="525" t="s">
        <v>128</v>
      </c>
      <c r="H6" s="525" t="s">
        <v>121</v>
      </c>
      <c r="I6" s="526" t="s">
        <v>157</v>
      </c>
      <c r="J6" s="524" t="s">
        <v>1267</v>
      </c>
      <c r="K6" s="840" t="s">
        <v>1498</v>
      </c>
      <c r="L6" s="841" t="s">
        <v>192</v>
      </c>
      <c r="M6" s="841" t="s">
        <v>193</v>
      </c>
      <c r="N6" s="841" t="s">
        <v>194</v>
      </c>
      <c r="O6" s="842" t="s">
        <v>195</v>
      </c>
      <c r="P6" s="843" t="s">
        <v>174</v>
      </c>
      <c r="Q6" s="844"/>
      <c r="R6" s="845" t="s">
        <v>144</v>
      </c>
    </row>
    <row r="7" customFormat="false" ht="14.25" hidden="false" customHeight="true" outlineLevel="0" collapsed="false">
      <c r="A7" s="846" t="s">
        <v>1351</v>
      </c>
      <c r="B7" s="207" t="n">
        <v>1</v>
      </c>
      <c r="C7" s="547" t="n">
        <f aca="true">INDIRECT($A7&amp;"!$D$4")</f>
        <v>198.953</v>
      </c>
      <c r="D7" s="548" t="n">
        <f aca="false">C7</f>
        <v>198.953</v>
      </c>
      <c r="E7" s="549" t="n">
        <f aca="true">INDIRECT($A7&amp;"!$D$9")</f>
        <v>179.365</v>
      </c>
      <c r="F7" s="550" t="n">
        <f aca="false">E7</f>
        <v>179.365</v>
      </c>
      <c r="G7" s="507" t="n">
        <f aca="false">C7+E7</f>
        <v>378.318</v>
      </c>
      <c r="H7" s="551" t="n">
        <f aca="true">INDIRECT($A7&amp;"!$K$13")</f>
        <v>5</v>
      </c>
      <c r="I7" s="508" t="n">
        <f aca="false">H7*19</f>
        <v>95</v>
      </c>
      <c r="J7" s="207" t="n">
        <v>1</v>
      </c>
      <c r="K7" s="847" t="n">
        <f aca="true">INDIRECT($A7&amp;"!$Q$19")</f>
        <v>25</v>
      </c>
      <c r="L7" s="848" t="n">
        <f aca="true">INDIRECT($A7&amp;"!$AB$19")</f>
        <v>0</v>
      </c>
      <c r="M7" s="848" t="n">
        <f aca="true">INDIRECT($A7&amp;"!$AF$19")</f>
        <v>12</v>
      </c>
      <c r="N7" s="848" t="n">
        <f aca="true">INDIRECT($A7&amp;"!$AJ$19")</f>
        <v>2</v>
      </c>
      <c r="O7" s="849" t="n">
        <f aca="true">INDIRECT($A7&amp;"!$AN$19")</f>
        <v>58</v>
      </c>
      <c r="P7" s="850" t="n">
        <f aca="true">INDIRECT($A7&amp;"!$AR$19")</f>
        <v>72</v>
      </c>
      <c r="Q7" s="851" t="n">
        <f aca="false">SUM(L7:O7)</f>
        <v>72</v>
      </c>
      <c r="R7" s="852" t="n">
        <f aca="true">INDIRECT($A7&amp;"!$Q$19")</f>
        <v>25</v>
      </c>
    </row>
    <row r="8" customFormat="false" ht="14.25" hidden="false" customHeight="true" outlineLevel="0" collapsed="false">
      <c r="A8" s="846" t="s">
        <v>1352</v>
      </c>
      <c r="B8" s="207" t="n">
        <v>2</v>
      </c>
      <c r="C8" s="570" t="n">
        <f aca="true">INDIRECT($A8&amp;"!$D$4")</f>
        <v>203.546</v>
      </c>
      <c r="D8" s="207" t="n">
        <f aca="false">C8+D7</f>
        <v>402.499</v>
      </c>
      <c r="E8" s="434" t="n">
        <f aca="true">INDIRECT($A8&amp;"!$D$9")</f>
        <v>209.281</v>
      </c>
      <c r="F8" s="207" t="n">
        <f aca="false">E8+F7</f>
        <v>388.646</v>
      </c>
      <c r="G8" s="507" t="n">
        <f aca="false">C8+E8</f>
        <v>412.827</v>
      </c>
      <c r="H8" s="551" t="n">
        <f aca="true">INDIRECT($A8&amp;"!$K$13")</f>
        <v>7</v>
      </c>
      <c r="I8" s="508" t="n">
        <f aca="false">H8*19</f>
        <v>133</v>
      </c>
      <c r="J8" s="207" t="n">
        <v>2</v>
      </c>
      <c r="K8" s="847" t="n">
        <f aca="true">INDIRECT($A8&amp;"!$Q$19")</f>
        <v>26</v>
      </c>
      <c r="L8" s="848" t="n">
        <f aca="true">INDIRECT($A8&amp;"!$AB$19")</f>
        <v>3</v>
      </c>
      <c r="M8" s="848" t="n">
        <f aca="true">INDIRECT($A8&amp;"!$AF$19")</f>
        <v>18</v>
      </c>
      <c r="N8" s="848" t="n">
        <f aca="true">INDIRECT($A8&amp;"!$AJ$19")</f>
        <v>2</v>
      </c>
      <c r="O8" s="849" t="n">
        <f aca="true">INDIRECT($A8&amp;"!$AN$19")</f>
        <v>43</v>
      </c>
      <c r="P8" s="850" t="n">
        <f aca="true">INDIRECT($A8&amp;"!$AR$19")</f>
        <v>66</v>
      </c>
      <c r="Q8" s="851" t="n">
        <f aca="false">SUM(L8:O8)</f>
        <v>66</v>
      </c>
      <c r="R8" s="852" t="n">
        <f aca="true">INDIRECT($A8&amp;"!$Q$19")</f>
        <v>26</v>
      </c>
    </row>
    <row r="9" customFormat="false" ht="14.25" hidden="false" customHeight="true" outlineLevel="0" collapsed="false">
      <c r="A9" s="846" t="s">
        <v>1353</v>
      </c>
      <c r="B9" s="207" t="n">
        <v>3</v>
      </c>
      <c r="C9" s="570" t="n">
        <f aca="true">INDIRECT($A9&amp;"!$D$4")</f>
        <v>192.598</v>
      </c>
      <c r="D9" s="207" t="n">
        <f aca="false">C9+D8</f>
        <v>595.097</v>
      </c>
      <c r="E9" s="434" t="n">
        <f aca="true">INDIRECT($A9&amp;"!$D$9")</f>
        <v>190.514</v>
      </c>
      <c r="F9" s="207" t="n">
        <f aca="false">E9+F8</f>
        <v>579.16</v>
      </c>
      <c r="G9" s="507" t="n">
        <f aca="false">C9+E9</f>
        <v>383.112</v>
      </c>
      <c r="H9" s="551" t="n">
        <f aca="true">INDIRECT($A9&amp;"!$K$13")</f>
        <v>6</v>
      </c>
      <c r="I9" s="508" t="n">
        <f aca="false">H9*19</f>
        <v>114</v>
      </c>
      <c r="J9" s="207" t="n">
        <v>3</v>
      </c>
      <c r="K9" s="847" t="n">
        <f aca="true">INDIRECT($A9&amp;"!$Q$19")</f>
        <v>23</v>
      </c>
      <c r="L9" s="848" t="n">
        <f aca="true">INDIRECT($A9&amp;"!$AB$19")</f>
        <v>1</v>
      </c>
      <c r="M9" s="848" t="n">
        <f aca="true">INDIRECT($A9&amp;"!$AF$19")</f>
        <v>10</v>
      </c>
      <c r="N9" s="848" t="n">
        <f aca="true">INDIRECT($A9&amp;"!$AJ$19")</f>
        <v>5</v>
      </c>
      <c r="O9" s="849" t="n">
        <f aca="true">INDIRECT($A9&amp;"!$AN$19")</f>
        <v>25</v>
      </c>
      <c r="P9" s="850" t="n">
        <f aca="true">INDIRECT($A9&amp;"!$AR$19")</f>
        <v>41</v>
      </c>
      <c r="Q9" s="851" t="n">
        <f aca="false">SUM(L9:O9)</f>
        <v>41</v>
      </c>
      <c r="R9" s="852" t="n">
        <f aca="true">INDIRECT($A9&amp;"!$Q$19")</f>
        <v>23</v>
      </c>
    </row>
    <row r="10" customFormat="false" ht="14.25" hidden="false" customHeight="true" outlineLevel="0" collapsed="false">
      <c r="A10" s="846" t="s">
        <v>1354</v>
      </c>
      <c r="B10" s="207" t="n">
        <v>4</v>
      </c>
      <c r="C10" s="570" t="n">
        <f aca="true">INDIRECT($A10&amp;"!$D$4")</f>
        <v>187.883</v>
      </c>
      <c r="D10" s="207" t="n">
        <f aca="false">C10+D9</f>
        <v>782.98</v>
      </c>
      <c r="E10" s="434" t="n">
        <f aca="true">INDIRECT($A10&amp;"!$D$9")</f>
        <v>197.308</v>
      </c>
      <c r="F10" s="207" t="n">
        <f aca="false">E10+F9</f>
        <v>776.468</v>
      </c>
      <c r="G10" s="507" t="n">
        <f aca="false">C10+E10</f>
        <v>385.191</v>
      </c>
      <c r="H10" s="551" t="n">
        <f aca="true">INDIRECT($A10&amp;"!$K$13")</f>
        <v>5</v>
      </c>
      <c r="I10" s="508" t="n">
        <f aca="false">H10*19</f>
        <v>95</v>
      </c>
      <c r="J10" s="207" t="n">
        <v>4</v>
      </c>
      <c r="K10" s="847" t="n">
        <f aca="true">INDIRECT($A10&amp;"!$Q$19")</f>
        <v>23</v>
      </c>
      <c r="L10" s="848" t="n">
        <f aca="true">INDIRECT($A10&amp;"!$AB$19")</f>
        <v>1</v>
      </c>
      <c r="M10" s="848" t="n">
        <f aca="true">INDIRECT($A10&amp;"!$AF$19")</f>
        <v>9</v>
      </c>
      <c r="N10" s="848" t="n">
        <f aca="true">INDIRECT($A10&amp;"!$AJ$19")</f>
        <v>1</v>
      </c>
      <c r="O10" s="849" t="n">
        <f aca="true">INDIRECT($A10&amp;"!$AN$19")</f>
        <v>37</v>
      </c>
      <c r="P10" s="850" t="n">
        <f aca="true">INDIRECT($A10&amp;"!$AR$19")</f>
        <v>48</v>
      </c>
      <c r="Q10" s="851" t="n">
        <f aca="false">SUM(L10:O10)</f>
        <v>48</v>
      </c>
      <c r="R10" s="852" t="n">
        <f aca="true">INDIRECT($A10&amp;"!$Q$19")</f>
        <v>23</v>
      </c>
    </row>
    <row r="11" customFormat="false" ht="14.25" hidden="false" customHeight="true" outlineLevel="0" collapsed="false">
      <c r="A11" s="846" t="s">
        <v>1355</v>
      </c>
      <c r="B11" s="207" t="n">
        <v>5</v>
      </c>
      <c r="C11" s="570" t="n">
        <f aca="true">INDIRECT($A11&amp;"!$D$4")</f>
        <v>198.932</v>
      </c>
      <c r="D11" s="207" t="n">
        <f aca="false">C11+D10</f>
        <v>981.912</v>
      </c>
      <c r="E11" s="434" t="n">
        <f aca="true">INDIRECT($A11&amp;"!$D$9")</f>
        <v>202.384</v>
      </c>
      <c r="F11" s="207" t="n">
        <f aca="false">E11+F10</f>
        <v>978.852</v>
      </c>
      <c r="G11" s="507" t="n">
        <f aca="false">C11+E11</f>
        <v>401.316</v>
      </c>
      <c r="H11" s="551" t="n">
        <f aca="true">INDIRECT($A11&amp;"!$K$13")</f>
        <v>7</v>
      </c>
      <c r="I11" s="508" t="n">
        <f aca="false">H11*19</f>
        <v>133</v>
      </c>
      <c r="J11" s="207" t="n">
        <v>5</v>
      </c>
      <c r="K11" s="847" t="n">
        <f aca="true">INDIRECT($A11&amp;"!$Q$19")</f>
        <v>26</v>
      </c>
      <c r="L11" s="848" t="n">
        <f aca="true">INDIRECT($A11&amp;"!$AB$19")</f>
        <v>0</v>
      </c>
      <c r="M11" s="848" t="n">
        <f aca="true">INDIRECT($A11&amp;"!$AF$19")</f>
        <v>30</v>
      </c>
      <c r="N11" s="848" t="n">
        <f aca="true">INDIRECT($A11&amp;"!$AJ$19")</f>
        <v>2</v>
      </c>
      <c r="O11" s="849" t="n">
        <f aca="true">INDIRECT($A11&amp;"!$AN$19")</f>
        <v>31</v>
      </c>
      <c r="P11" s="850" t="n">
        <f aca="true">INDIRECT($A11&amp;"!$AR$19")</f>
        <v>63</v>
      </c>
      <c r="Q11" s="851" t="n">
        <f aca="false">SUM(L11:O11)</f>
        <v>63</v>
      </c>
      <c r="R11" s="852" t="n">
        <f aca="true">INDIRECT($A11&amp;"!$Q$19")</f>
        <v>26</v>
      </c>
    </row>
    <row r="12" customFormat="false" ht="14.25" hidden="false" customHeight="true" outlineLevel="0" collapsed="false">
      <c r="A12" s="846" t="s">
        <v>1356</v>
      </c>
      <c r="B12" s="207" t="n">
        <v>6</v>
      </c>
      <c r="C12" s="570" t="n">
        <f aca="true">INDIRECT($A12&amp;"!$D$4")</f>
        <v>184.832</v>
      </c>
      <c r="D12" s="207" t="n">
        <f aca="false">C12+D11</f>
        <v>1166.744</v>
      </c>
      <c r="E12" s="434" t="n">
        <f aca="true">INDIRECT($A12&amp;"!$D$9")</f>
        <v>176.136</v>
      </c>
      <c r="F12" s="207" t="n">
        <f aca="false">E12+F11</f>
        <v>1154.988</v>
      </c>
      <c r="G12" s="507" t="n">
        <f aca="false">C12+E12</f>
        <v>360.968</v>
      </c>
      <c r="H12" s="551" t="n">
        <f aca="true">INDIRECT($A12&amp;"!$K$13")</f>
        <v>9</v>
      </c>
      <c r="I12" s="508" t="n">
        <f aca="false">H12*19</f>
        <v>171</v>
      </c>
      <c r="J12" s="207" t="n">
        <v>6</v>
      </c>
      <c r="K12" s="847" t="n">
        <f aca="true">INDIRECT($A12&amp;"!$Q$19")</f>
        <v>18</v>
      </c>
      <c r="L12" s="848" t="n">
        <f aca="true">INDIRECT($A12&amp;"!$AB$19")</f>
        <v>0</v>
      </c>
      <c r="M12" s="848" t="n">
        <f aca="true">INDIRECT($A12&amp;"!$AF$19")</f>
        <v>27</v>
      </c>
      <c r="N12" s="848" t="n">
        <f aca="true">INDIRECT($A12&amp;"!$AJ$19")</f>
        <v>1</v>
      </c>
      <c r="O12" s="849" t="n">
        <f aca="true">INDIRECT($A12&amp;"!$AN$19")</f>
        <v>33</v>
      </c>
      <c r="P12" s="850" t="n">
        <f aca="true">INDIRECT($A12&amp;"!$AR$19")</f>
        <v>61</v>
      </c>
      <c r="Q12" s="851" t="n">
        <f aca="false">SUM(L12:O12)</f>
        <v>61</v>
      </c>
      <c r="R12" s="852" t="n">
        <f aca="true">INDIRECT($A12&amp;"!$Q$19")</f>
        <v>18</v>
      </c>
    </row>
    <row r="13" customFormat="false" ht="14.25" hidden="false" customHeight="true" outlineLevel="0" collapsed="false">
      <c r="A13" s="846" t="s">
        <v>1357</v>
      </c>
      <c r="B13" s="207" t="n">
        <v>7</v>
      </c>
      <c r="C13" s="570" t="n">
        <f aca="true">INDIRECT($A13&amp;"!$D$4")</f>
        <v>169.607</v>
      </c>
      <c r="D13" s="207" t="n">
        <f aca="false">C13+D12</f>
        <v>1336.351</v>
      </c>
      <c r="E13" s="434" t="n">
        <f aca="true">INDIRECT($A13&amp;"!$D$9")</f>
        <v>190.811</v>
      </c>
      <c r="F13" s="207" t="n">
        <f aca="false">E13+F12</f>
        <v>1345.799</v>
      </c>
      <c r="G13" s="507" t="n">
        <f aca="false">C13+E13</f>
        <v>360.418</v>
      </c>
      <c r="H13" s="551" t="n">
        <f aca="true">INDIRECT($A13&amp;"!$K$13")</f>
        <v>11</v>
      </c>
      <c r="I13" s="508" t="n">
        <f aca="false">H13*19</f>
        <v>209</v>
      </c>
      <c r="J13" s="207" t="n">
        <v>7</v>
      </c>
      <c r="K13" s="847" t="n">
        <f aca="true">INDIRECT($A13&amp;"!$Q$19")</f>
        <v>18</v>
      </c>
      <c r="L13" s="848" t="n">
        <f aca="true">INDIRECT($A13&amp;"!$AB$19")</f>
        <v>1</v>
      </c>
      <c r="M13" s="848" t="n">
        <f aca="true">INDIRECT($A13&amp;"!$AF$19")</f>
        <v>6</v>
      </c>
      <c r="N13" s="848" t="n">
        <f aca="true">INDIRECT($A13&amp;"!$AJ$19")</f>
        <v>0</v>
      </c>
      <c r="O13" s="849" t="n">
        <f aca="true">INDIRECT($A13&amp;"!$AN$19")</f>
        <v>40</v>
      </c>
      <c r="P13" s="850" t="n">
        <f aca="true">INDIRECT($A13&amp;"!$AR$19")</f>
        <v>47</v>
      </c>
      <c r="Q13" s="851" t="n">
        <f aca="false">SUM(L13:O13)</f>
        <v>47</v>
      </c>
      <c r="R13" s="852" t="n">
        <f aca="true">INDIRECT($A13&amp;"!$Q$19")</f>
        <v>18</v>
      </c>
    </row>
    <row r="14" customFormat="false" ht="14.25" hidden="false" customHeight="true" outlineLevel="0" collapsed="false">
      <c r="A14" s="846" t="s">
        <v>1358</v>
      </c>
      <c r="B14" s="207" t="n">
        <v>8</v>
      </c>
      <c r="C14" s="570" t="n">
        <f aca="true">INDIRECT($A14&amp;"!$D$4")</f>
        <v>236.645</v>
      </c>
      <c r="D14" s="207" t="n">
        <f aca="false">C14+D13</f>
        <v>1572.996</v>
      </c>
      <c r="E14" s="434" t="n">
        <f aca="true">INDIRECT($A14&amp;"!$D$9")</f>
        <v>215.639</v>
      </c>
      <c r="F14" s="207" t="n">
        <f aca="false">E14+F13</f>
        <v>1561.438</v>
      </c>
      <c r="G14" s="507" t="n">
        <f aca="false">C14+E14</f>
        <v>452.284</v>
      </c>
      <c r="H14" s="551" t="n">
        <f aca="true">INDIRECT($A14&amp;"!$K$13")</f>
        <v>3</v>
      </c>
      <c r="I14" s="508" t="n">
        <f aca="false">H14*19</f>
        <v>57</v>
      </c>
      <c r="J14" s="207" t="n">
        <v>8</v>
      </c>
      <c r="K14" s="847" t="n">
        <f aca="true">INDIRECT($A14&amp;"!$Q$19")</f>
        <v>20</v>
      </c>
      <c r="L14" s="848" t="n">
        <f aca="true">INDIRECT($A14&amp;"!$AB$19")</f>
        <v>1</v>
      </c>
      <c r="M14" s="848" t="n">
        <f aca="true">INDIRECT($A14&amp;"!$AF$19")</f>
        <v>16</v>
      </c>
      <c r="N14" s="848" t="n">
        <f aca="true">INDIRECT($A14&amp;"!$AJ$19")</f>
        <v>1</v>
      </c>
      <c r="O14" s="849" t="n">
        <f aca="true">INDIRECT($A14&amp;"!$AN$19")</f>
        <v>24</v>
      </c>
      <c r="P14" s="850" t="n">
        <f aca="true">INDIRECT($A14&amp;"!$AR$19")</f>
        <v>42</v>
      </c>
      <c r="Q14" s="851" t="n">
        <f aca="false">SUM(L14:O14)</f>
        <v>42</v>
      </c>
      <c r="R14" s="852" t="n">
        <f aca="true">INDIRECT($A14&amp;"!$Q$19")</f>
        <v>20</v>
      </c>
    </row>
    <row r="15" customFormat="false" ht="14.25" hidden="false" customHeight="true" outlineLevel="0" collapsed="false">
      <c r="A15" s="846" t="s">
        <v>1359</v>
      </c>
      <c r="B15" s="207" t="n">
        <v>9</v>
      </c>
      <c r="C15" s="570" t="n">
        <f aca="true">INDIRECT($A15&amp;"!$D$4")</f>
        <v>239.286</v>
      </c>
      <c r="D15" s="207" t="n">
        <f aca="false">C15+D14</f>
        <v>1812.282</v>
      </c>
      <c r="E15" s="434" t="n">
        <f aca="true">INDIRECT($A15&amp;"!$D$9")</f>
        <v>225.038</v>
      </c>
      <c r="F15" s="207" t="n">
        <f aca="false">E15+F14</f>
        <v>1786.476</v>
      </c>
      <c r="G15" s="507" t="n">
        <f aca="false">C15+E15</f>
        <v>464.324</v>
      </c>
      <c r="H15" s="551" t="n">
        <f aca="true">INDIRECT($A15&amp;"!$K$13")</f>
        <v>6</v>
      </c>
      <c r="I15" s="508" t="n">
        <f aca="false">H15*19</f>
        <v>114</v>
      </c>
      <c r="J15" s="207" t="n">
        <v>9</v>
      </c>
      <c r="K15" s="847" t="n">
        <f aca="true">INDIRECT($A15&amp;"!$Q$19")</f>
        <v>20</v>
      </c>
      <c r="L15" s="848" t="n">
        <f aca="true">INDIRECT($A15&amp;"!$AB$19")</f>
        <v>0</v>
      </c>
      <c r="M15" s="848" t="n">
        <f aca="true">INDIRECT($A15&amp;"!$AF$19")</f>
        <v>15</v>
      </c>
      <c r="N15" s="848" t="n">
        <f aca="true">INDIRECT($A15&amp;"!$AJ$19")</f>
        <v>1</v>
      </c>
      <c r="O15" s="849" t="n">
        <f aca="true">INDIRECT($A15&amp;"!$AN$19")</f>
        <v>18</v>
      </c>
      <c r="P15" s="850" t="n">
        <f aca="true">INDIRECT($A15&amp;"!$AR$19")</f>
        <v>34</v>
      </c>
      <c r="Q15" s="851" t="n">
        <f aca="false">SUM(L15:O15)</f>
        <v>34</v>
      </c>
      <c r="R15" s="852" t="n">
        <f aca="true">INDIRECT($A15&amp;"!$Q$19")</f>
        <v>20</v>
      </c>
    </row>
    <row r="16" customFormat="false" ht="14.25" hidden="false" customHeight="true" outlineLevel="0" collapsed="false">
      <c r="A16" s="846" t="s">
        <v>1360</v>
      </c>
      <c r="B16" s="207" t="n">
        <v>10</v>
      </c>
      <c r="C16" s="570" t="n">
        <f aca="true">INDIRECT($A16&amp;"!$D$4")</f>
        <v>196.614</v>
      </c>
      <c r="D16" s="207" t="n">
        <f aca="false">C16+D15</f>
        <v>2008.896</v>
      </c>
      <c r="E16" s="434" t="n">
        <f aca="true">INDIRECT($A16&amp;"!$D$9")</f>
        <v>239.704</v>
      </c>
      <c r="F16" s="207" t="n">
        <f aca="false">E16+F15</f>
        <v>2026.18</v>
      </c>
      <c r="G16" s="507" t="n">
        <f aca="false">C16+E16</f>
        <v>436.318</v>
      </c>
      <c r="H16" s="551" t="n">
        <f aca="true">INDIRECT($A16&amp;"!$K$13")</f>
        <v>16</v>
      </c>
      <c r="I16" s="508" t="n">
        <f aca="false">H16*19</f>
        <v>304</v>
      </c>
      <c r="J16" s="207" t="n">
        <v>10</v>
      </c>
      <c r="K16" s="847" t="n">
        <f aca="true">INDIRECT($A16&amp;"!$Q$19")</f>
        <v>18</v>
      </c>
      <c r="L16" s="848" t="n">
        <f aca="true">INDIRECT($A16&amp;"!$AB$19")</f>
        <v>0</v>
      </c>
      <c r="M16" s="848" t="n">
        <f aca="true">INDIRECT($A16&amp;"!$AF$19")</f>
        <v>12</v>
      </c>
      <c r="N16" s="848" t="n">
        <f aca="true">INDIRECT($A16&amp;"!$AJ$19")</f>
        <v>0</v>
      </c>
      <c r="O16" s="849" t="n">
        <f aca="true">INDIRECT($A16&amp;"!$AN$19")</f>
        <v>30</v>
      </c>
      <c r="P16" s="850" t="n">
        <f aca="true">INDIRECT($A16&amp;"!$AR$19")</f>
        <v>42</v>
      </c>
      <c r="Q16" s="851" t="n">
        <f aca="false">SUM(L16:O16)</f>
        <v>42</v>
      </c>
      <c r="R16" s="852" t="n">
        <f aca="true">INDIRECT($A16&amp;"!$Q$19")</f>
        <v>18</v>
      </c>
    </row>
    <row r="17" customFormat="false" ht="14.25" hidden="false" customHeight="true" outlineLevel="0" collapsed="false">
      <c r="A17" s="846" t="s">
        <v>1361</v>
      </c>
      <c r="B17" s="207" t="n">
        <v>11</v>
      </c>
      <c r="C17" s="570" t="n">
        <f aca="true">INDIRECT($A17&amp;"!$D$4")</f>
        <v>148.346</v>
      </c>
      <c r="D17" s="207" t="n">
        <f aca="false">C17+D16</f>
        <v>2157.242</v>
      </c>
      <c r="E17" s="434" t="n">
        <f aca="true">INDIRECT($A17&amp;"!$D$9")</f>
        <v>236.39</v>
      </c>
      <c r="F17" s="207" t="n">
        <f aca="false">E17+F16</f>
        <v>2262.57</v>
      </c>
      <c r="G17" s="507" t="n">
        <f aca="false">C17+E17</f>
        <v>384.736</v>
      </c>
      <c r="H17" s="551" t="n">
        <f aca="true">INDIRECT($A17&amp;"!$K$13")</f>
        <v>19</v>
      </c>
      <c r="I17" s="508" t="n">
        <f aca="false">H17*19</f>
        <v>361</v>
      </c>
      <c r="J17" s="207" t="n">
        <v>11</v>
      </c>
      <c r="K17" s="847" t="n">
        <f aca="true">INDIRECT($A17&amp;"!$Q$19")</f>
        <v>21</v>
      </c>
      <c r="L17" s="848" t="n">
        <f aca="true">INDIRECT($A17&amp;"!$AB$19")</f>
        <v>0</v>
      </c>
      <c r="M17" s="848" t="n">
        <f aca="true">INDIRECT($A17&amp;"!$AF$19")</f>
        <v>11</v>
      </c>
      <c r="N17" s="848" t="n">
        <f aca="true">INDIRECT($A17&amp;"!$AJ$19")</f>
        <v>1</v>
      </c>
      <c r="O17" s="849" t="n">
        <f aca="true">INDIRECT($A17&amp;"!$AN$19")</f>
        <v>28</v>
      </c>
      <c r="P17" s="850" t="n">
        <f aca="true">INDIRECT($A17&amp;"!$AR$19")</f>
        <v>40</v>
      </c>
      <c r="Q17" s="851" t="n">
        <f aca="false">SUM(L17:O17)</f>
        <v>40</v>
      </c>
      <c r="R17" s="852" t="n">
        <f aca="true">INDIRECT($A17&amp;"!$Q$19")</f>
        <v>21</v>
      </c>
    </row>
    <row r="18" customFormat="false" ht="14.25" hidden="false" customHeight="true" outlineLevel="0" collapsed="false">
      <c r="A18" s="846" t="s">
        <v>1362</v>
      </c>
      <c r="B18" s="207" t="n">
        <v>12</v>
      </c>
      <c r="C18" s="570" t="n">
        <f aca="true">INDIRECT($A18&amp;"!$D$4")</f>
        <v>251.54</v>
      </c>
      <c r="D18" s="207" t="n">
        <f aca="false">C18+D17</f>
        <v>2408.782</v>
      </c>
      <c r="E18" s="434" t="n">
        <f aca="true">INDIRECT($A18&amp;"!$D$9")</f>
        <v>277.04</v>
      </c>
      <c r="F18" s="207" t="n">
        <f aca="false">E18+F17</f>
        <v>2539.61</v>
      </c>
      <c r="G18" s="507" t="n">
        <f aca="false">C18+E18</f>
        <v>528.58</v>
      </c>
      <c r="H18" s="551" t="n">
        <f aca="true">INDIRECT($A18&amp;"!$K$13")</f>
        <v>20</v>
      </c>
      <c r="I18" s="508" t="n">
        <f aca="false">H18*19</f>
        <v>380</v>
      </c>
      <c r="J18" s="207" t="n">
        <v>12</v>
      </c>
      <c r="K18" s="847" t="n">
        <f aca="true">INDIRECT($A18&amp;"!$Q$19")</f>
        <v>25</v>
      </c>
      <c r="L18" s="848" t="n">
        <f aca="true">INDIRECT($A18&amp;"!$AB$19")</f>
        <v>0</v>
      </c>
      <c r="M18" s="848" t="n">
        <f aca="true">INDIRECT($A18&amp;"!$AF$19")</f>
        <v>17</v>
      </c>
      <c r="N18" s="848" t="n">
        <f aca="true">INDIRECT($A18&amp;"!$AJ$19")</f>
        <v>0</v>
      </c>
      <c r="O18" s="849" t="n">
        <f aca="true">INDIRECT($A18&amp;"!$AN$19")</f>
        <v>25</v>
      </c>
      <c r="P18" s="850" t="n">
        <f aca="true">INDIRECT($A18&amp;"!$AR$19")</f>
        <v>42</v>
      </c>
      <c r="Q18" s="851" t="n">
        <f aca="false">SUM(L18:O18)</f>
        <v>42</v>
      </c>
      <c r="R18" s="852" t="n">
        <f aca="true">INDIRECT($A18&amp;"!$Q$19")</f>
        <v>25</v>
      </c>
    </row>
    <row r="19" customFormat="false" ht="14.25" hidden="false" customHeight="true" outlineLevel="0" collapsed="false">
      <c r="A19" s="846" t="s">
        <v>1363</v>
      </c>
      <c r="B19" s="207" t="n">
        <v>13</v>
      </c>
      <c r="C19" s="570" t="n">
        <f aca="true">INDIRECT($A19&amp;"!$D$4")</f>
        <v>215.529</v>
      </c>
      <c r="D19" s="207" t="n">
        <f aca="false">C19+D18</f>
        <v>2624.311</v>
      </c>
      <c r="E19" s="434" t="n">
        <f aca="true">INDIRECT($A19&amp;"!$D$9")</f>
        <v>244.092</v>
      </c>
      <c r="F19" s="207" t="n">
        <f aca="false">E19+F18</f>
        <v>2783.702</v>
      </c>
      <c r="G19" s="507" t="n">
        <f aca="false">C19+E19</f>
        <v>459.621</v>
      </c>
      <c r="H19" s="551" t="n">
        <f aca="true">INDIRECT($A19&amp;"!$K$13")</f>
        <v>18</v>
      </c>
      <c r="I19" s="508" t="n">
        <f aca="false">H19*19</f>
        <v>342</v>
      </c>
      <c r="J19" s="207" t="n">
        <v>13</v>
      </c>
      <c r="K19" s="847" t="n">
        <f aca="true">INDIRECT($A19&amp;"!$Q$19")</f>
        <v>24</v>
      </c>
      <c r="L19" s="848" t="n">
        <f aca="true">INDIRECT($A19&amp;"!$AB$19")</f>
        <v>1</v>
      </c>
      <c r="M19" s="848" t="n">
        <f aca="true">INDIRECT($A19&amp;"!$AF$19")</f>
        <v>6</v>
      </c>
      <c r="N19" s="848" t="n">
        <f aca="true">INDIRECT($A19&amp;"!$AJ$19")</f>
        <v>0</v>
      </c>
      <c r="O19" s="849" t="n">
        <f aca="true">INDIRECT($A19&amp;"!$AN$19")</f>
        <v>30</v>
      </c>
      <c r="P19" s="850" t="n">
        <f aca="true">INDIRECT($A19&amp;"!$AR$19")</f>
        <v>37</v>
      </c>
      <c r="Q19" s="851" t="n">
        <f aca="false">SUM(L19:O19)</f>
        <v>37</v>
      </c>
      <c r="R19" s="852" t="n">
        <f aca="true">INDIRECT($A19&amp;"!$Q$19")</f>
        <v>24</v>
      </c>
    </row>
    <row r="20" customFormat="false" ht="14.25" hidden="false" customHeight="true" outlineLevel="0" collapsed="false">
      <c r="A20" s="846" t="s">
        <v>1364</v>
      </c>
      <c r="B20" s="207" t="n">
        <v>14</v>
      </c>
      <c r="C20" s="570" t="n">
        <f aca="true">INDIRECT($A20&amp;"!$D$4")</f>
        <v>179.224</v>
      </c>
      <c r="D20" s="207" t="n">
        <f aca="false">C20+D19</f>
        <v>2803.535</v>
      </c>
      <c r="E20" s="434" t="n">
        <f aca="true">INDIRECT($A20&amp;"!$D$9")</f>
        <v>218.83</v>
      </c>
      <c r="F20" s="207" t="n">
        <f aca="false">E20+F19</f>
        <v>3002.532</v>
      </c>
      <c r="G20" s="507" t="n">
        <f aca="false">C20+E20</f>
        <v>398.054</v>
      </c>
      <c r="H20" s="551" t="n">
        <f aca="true">INDIRECT($A20&amp;"!$K$13")</f>
        <v>24</v>
      </c>
      <c r="I20" s="508" t="n">
        <f aca="false">H20*19</f>
        <v>456</v>
      </c>
      <c r="J20" s="207" t="n">
        <v>14</v>
      </c>
      <c r="K20" s="847" t="n">
        <f aca="true">INDIRECT($A20&amp;"!$Q$19")</f>
        <v>23</v>
      </c>
      <c r="L20" s="848" t="n">
        <f aca="true">INDIRECT($A20&amp;"!$AB$19")</f>
        <v>0</v>
      </c>
      <c r="M20" s="848" t="n">
        <f aca="true">INDIRECT($A20&amp;"!$AF$19")</f>
        <v>8</v>
      </c>
      <c r="N20" s="848" t="n">
        <f aca="true">INDIRECT($A20&amp;"!$AJ$19")</f>
        <v>1</v>
      </c>
      <c r="O20" s="849" t="n">
        <f aca="true">INDIRECT($A20&amp;"!$AN$19")</f>
        <v>54</v>
      </c>
      <c r="P20" s="850" t="n">
        <f aca="true">INDIRECT($A20&amp;"!$AR$19")</f>
        <v>63</v>
      </c>
      <c r="Q20" s="851" t="n">
        <f aca="false">SUM(L20:O20)</f>
        <v>63</v>
      </c>
      <c r="R20" s="852" t="n">
        <f aca="true">INDIRECT($A20&amp;"!$Q$19")</f>
        <v>23</v>
      </c>
    </row>
    <row r="21" customFormat="false" ht="14.25" hidden="false" customHeight="true" outlineLevel="0" collapsed="false">
      <c r="A21" s="846" t="s">
        <v>1365</v>
      </c>
      <c r="B21" s="207" t="n">
        <v>15</v>
      </c>
      <c r="C21" s="570" t="n">
        <f aca="true">INDIRECT($A21&amp;"!$D$4")</f>
        <v>163.562</v>
      </c>
      <c r="D21" s="207" t="n">
        <f aca="false">C21+D20</f>
        <v>2967.097</v>
      </c>
      <c r="E21" s="434" t="n">
        <f aca="true">INDIRECT($A21&amp;"!$D$9")</f>
        <v>148.229</v>
      </c>
      <c r="F21" s="207" t="n">
        <f aca="false">E21+F20</f>
        <v>3150.761</v>
      </c>
      <c r="G21" s="507" t="n">
        <f aca="false">C21+E21</f>
        <v>311.791</v>
      </c>
      <c r="H21" s="551" t="n">
        <f aca="true">INDIRECT($A21&amp;"!$K$13")</f>
        <v>10</v>
      </c>
      <c r="I21" s="508" t="n">
        <f aca="false">H21*19</f>
        <v>190</v>
      </c>
      <c r="J21" s="207" t="n">
        <v>15</v>
      </c>
      <c r="K21" s="847" t="n">
        <f aca="true">INDIRECT($A21&amp;"!$Q$19")</f>
        <v>19</v>
      </c>
      <c r="L21" s="848" t="n">
        <f aca="true">INDIRECT($A21&amp;"!$AB$19")</f>
        <v>0</v>
      </c>
      <c r="M21" s="848" t="n">
        <f aca="true">INDIRECT($A21&amp;"!$AF$19")</f>
        <v>8</v>
      </c>
      <c r="N21" s="848" t="n">
        <f aca="true">INDIRECT($A21&amp;"!$AJ$19")</f>
        <v>0</v>
      </c>
      <c r="O21" s="849" t="n">
        <f aca="true">INDIRECT($A21&amp;"!$AN$19")</f>
        <v>24</v>
      </c>
      <c r="P21" s="850" t="n">
        <f aca="true">INDIRECT($A21&amp;"!$AR$19")</f>
        <v>32</v>
      </c>
      <c r="Q21" s="851" t="n">
        <f aca="false">SUM(L21:O21)</f>
        <v>32</v>
      </c>
      <c r="R21" s="852" t="n">
        <f aca="true">INDIRECT($A21&amp;"!$Q$19")</f>
        <v>19</v>
      </c>
    </row>
    <row r="22" customFormat="false" ht="14.25" hidden="false" customHeight="true" outlineLevel="0" collapsed="false">
      <c r="A22" s="846" t="s">
        <v>1366</v>
      </c>
      <c r="B22" s="207" t="n">
        <v>16</v>
      </c>
      <c r="C22" s="570" t="n">
        <f aca="true">INDIRECT($A22&amp;"!$D$4")</f>
        <v>174.813</v>
      </c>
      <c r="D22" s="207" t="n">
        <f aca="false">C22+D21</f>
        <v>3141.91</v>
      </c>
      <c r="E22" s="434" t="n">
        <f aca="true">INDIRECT($A22&amp;"!$D$9")</f>
        <v>186.502</v>
      </c>
      <c r="F22" s="207" t="n">
        <f aca="false">E22+F21</f>
        <v>3337.263</v>
      </c>
      <c r="G22" s="507" t="n">
        <f aca="false">C22+E22</f>
        <v>361.315</v>
      </c>
      <c r="H22" s="551" t="n">
        <f aca="true">INDIRECT($A22&amp;"!$K$13")</f>
        <v>8</v>
      </c>
      <c r="I22" s="508" t="n">
        <f aca="false">H22*19</f>
        <v>152</v>
      </c>
      <c r="J22" s="207" t="n">
        <v>16</v>
      </c>
      <c r="K22" s="847" t="n">
        <f aca="true">INDIRECT($A22&amp;"!$Q$19")</f>
        <v>20</v>
      </c>
      <c r="L22" s="848" t="n">
        <f aca="true">INDIRECT($A22&amp;"!$AB$19")</f>
        <v>0</v>
      </c>
      <c r="M22" s="848" t="n">
        <f aca="true">INDIRECT($A22&amp;"!$AF$19")</f>
        <v>17</v>
      </c>
      <c r="N22" s="848" t="n">
        <f aca="true">INDIRECT($A22&amp;"!$AJ$19")</f>
        <v>3</v>
      </c>
      <c r="O22" s="849" t="n">
        <f aca="true">INDIRECT($A22&amp;"!$AN$19")</f>
        <v>27</v>
      </c>
      <c r="P22" s="850" t="n">
        <f aca="true">INDIRECT($A22&amp;"!$AR$19")</f>
        <v>47</v>
      </c>
      <c r="Q22" s="851" t="n">
        <f aca="false">SUM(L22:O22)</f>
        <v>47</v>
      </c>
      <c r="R22" s="852" t="n">
        <f aca="true">INDIRECT($A22&amp;"!$Q$19")</f>
        <v>20</v>
      </c>
    </row>
    <row r="23" customFormat="false" ht="14.25" hidden="false" customHeight="true" outlineLevel="0" collapsed="false">
      <c r="A23" s="846" t="s">
        <v>1367</v>
      </c>
      <c r="B23" s="207" t="n">
        <v>17</v>
      </c>
      <c r="C23" s="570" t="n">
        <f aca="true">INDIRECT($A23&amp;"!$D$4")</f>
        <v>165.369</v>
      </c>
      <c r="D23" s="207" t="n">
        <f aca="false">C23+D22</f>
        <v>3307.279</v>
      </c>
      <c r="E23" s="434" t="n">
        <f aca="true">INDIRECT($A23&amp;"!$D$9")</f>
        <v>151.061</v>
      </c>
      <c r="F23" s="207" t="n">
        <f aca="false">E23+F22</f>
        <v>3488.324</v>
      </c>
      <c r="G23" s="507" t="n">
        <f aca="false">C23+E23</f>
        <v>316.43</v>
      </c>
      <c r="H23" s="551" t="n">
        <f aca="true">INDIRECT($A23&amp;"!$K$13")</f>
        <v>13</v>
      </c>
      <c r="I23" s="508" t="n">
        <f aca="false">H23*19</f>
        <v>247</v>
      </c>
      <c r="J23" s="207" t="n">
        <v>17</v>
      </c>
      <c r="K23" s="847" t="n">
        <f aca="true">INDIRECT($A23&amp;"!$Q$19")</f>
        <v>15</v>
      </c>
      <c r="L23" s="848" t="n">
        <f aca="true">INDIRECT($A23&amp;"!$AB$19")</f>
        <v>0</v>
      </c>
      <c r="M23" s="848" t="n">
        <f aca="true">INDIRECT($A23&amp;"!$AF$19")</f>
        <v>16</v>
      </c>
      <c r="N23" s="848" t="n">
        <f aca="true">INDIRECT($A23&amp;"!$AJ$19")</f>
        <v>4</v>
      </c>
      <c r="O23" s="849" t="n">
        <f aca="true">INDIRECT($A23&amp;"!$AN$19")</f>
        <v>29</v>
      </c>
      <c r="P23" s="850" t="n">
        <f aca="true">INDIRECT($A23&amp;"!$AR$19")</f>
        <v>49</v>
      </c>
      <c r="Q23" s="851" t="n">
        <f aca="false">SUM(L23:O23)</f>
        <v>49</v>
      </c>
      <c r="R23" s="852" t="n">
        <f aca="true">INDIRECT($A23&amp;"!$Q$19")</f>
        <v>15</v>
      </c>
    </row>
    <row r="24" customFormat="false" ht="14.25" hidden="false" customHeight="true" outlineLevel="0" collapsed="false">
      <c r="A24" s="846" t="s">
        <v>1368</v>
      </c>
      <c r="B24" s="207" t="n">
        <v>18</v>
      </c>
      <c r="C24" s="570" t="n">
        <f aca="true">INDIRECT($A24&amp;"!$D$4")</f>
        <v>178.923</v>
      </c>
      <c r="D24" s="207" t="n">
        <f aca="false">C24+D23</f>
        <v>3486.202</v>
      </c>
      <c r="E24" s="434" t="n">
        <f aca="true">INDIRECT($A24&amp;"!$D$9")</f>
        <v>243.75</v>
      </c>
      <c r="F24" s="207" t="n">
        <f aca="false">E24+F23</f>
        <v>3732.074</v>
      </c>
      <c r="G24" s="507" t="n">
        <f aca="false">C24+E24</f>
        <v>422.673</v>
      </c>
      <c r="H24" s="551" t="n">
        <f aca="true">INDIRECT($A24&amp;"!$K$13")</f>
        <v>12</v>
      </c>
      <c r="I24" s="508" t="n">
        <f aca="false">H24*19</f>
        <v>228</v>
      </c>
      <c r="J24" s="207" t="n">
        <v>18</v>
      </c>
      <c r="K24" s="847" t="n">
        <f aca="true">INDIRECT($A24&amp;"!$Q$19")</f>
        <v>23</v>
      </c>
      <c r="L24" s="848" t="n">
        <f aca="true">INDIRECT($A24&amp;"!$AB$19")</f>
        <v>1</v>
      </c>
      <c r="M24" s="848" t="n">
        <f aca="true">INDIRECT($A24&amp;"!$AF$19")</f>
        <v>13</v>
      </c>
      <c r="N24" s="848" t="n">
        <f aca="true">INDIRECT($A24&amp;"!$AJ$19")</f>
        <v>5</v>
      </c>
      <c r="O24" s="849" t="n">
        <f aca="true">INDIRECT($A24&amp;"!$AN$19")</f>
        <v>30</v>
      </c>
      <c r="P24" s="850" t="n">
        <f aca="true">INDIRECT($A24&amp;"!$AR$19")</f>
        <v>49</v>
      </c>
      <c r="Q24" s="851" t="n">
        <f aca="false">SUM(L24:O24)</f>
        <v>49</v>
      </c>
      <c r="R24" s="852" t="n">
        <f aca="true">INDIRECT($A24&amp;"!$Q$19")</f>
        <v>23</v>
      </c>
    </row>
    <row r="25" customFormat="false" ht="14.25" hidden="false" customHeight="true" outlineLevel="0" collapsed="false">
      <c r="A25" s="846" t="s">
        <v>1369</v>
      </c>
      <c r="B25" s="207" t="n">
        <v>19</v>
      </c>
      <c r="C25" s="570" t="n">
        <f aca="true">INDIRECT($A25&amp;"!$D$4")</f>
        <v>151.73</v>
      </c>
      <c r="D25" s="207" t="n">
        <f aca="false">C25+D24</f>
        <v>3637.932</v>
      </c>
      <c r="E25" s="434" t="n">
        <f aca="true">INDIRECT($A25&amp;"!$D$9")</f>
        <v>173.973</v>
      </c>
      <c r="F25" s="207" t="n">
        <f aca="false">E25+F24</f>
        <v>3906.047</v>
      </c>
      <c r="G25" s="507" t="n">
        <f aca="false">C25+E25</f>
        <v>325.703</v>
      </c>
      <c r="H25" s="551" t="n">
        <f aca="true">INDIRECT($A25&amp;"!$K$13")</f>
        <v>18</v>
      </c>
      <c r="I25" s="508" t="n">
        <f aca="false">H25*19</f>
        <v>342</v>
      </c>
      <c r="J25" s="207" t="n">
        <v>19</v>
      </c>
      <c r="K25" s="847" t="n">
        <f aca="true">INDIRECT($A25&amp;"!$Q$19")</f>
        <v>18</v>
      </c>
      <c r="L25" s="848" t="n">
        <f aca="true">INDIRECT($A25&amp;"!$AB$19")</f>
        <v>0</v>
      </c>
      <c r="M25" s="848" t="n">
        <f aca="true">INDIRECT($A25&amp;"!$AF$19")</f>
        <v>9</v>
      </c>
      <c r="N25" s="848" t="n">
        <f aca="true">INDIRECT($A25&amp;"!$AJ$19")</f>
        <v>9</v>
      </c>
      <c r="O25" s="849" t="n">
        <f aca="true">INDIRECT($A25&amp;"!$AN$19")</f>
        <v>37</v>
      </c>
      <c r="P25" s="850" t="n">
        <f aca="true">INDIRECT($A25&amp;"!$AR$19")</f>
        <v>55</v>
      </c>
      <c r="Q25" s="851" t="n">
        <f aca="false">SUM(L25:O25)</f>
        <v>55</v>
      </c>
      <c r="R25" s="852" t="n">
        <f aca="true">INDIRECT($A25&amp;"!$Q$19")</f>
        <v>18</v>
      </c>
    </row>
    <row r="26" customFormat="false" ht="14.25" hidden="false" customHeight="true" outlineLevel="0" collapsed="false">
      <c r="A26" s="846" t="s">
        <v>1370</v>
      </c>
      <c r="B26" s="207" t="n">
        <v>20</v>
      </c>
      <c r="C26" s="570" t="n">
        <f aca="true">INDIRECT($A26&amp;"!$D$4")</f>
        <v>241.499</v>
      </c>
      <c r="D26" s="207" t="n">
        <f aca="false">C26+D25</f>
        <v>3879.431</v>
      </c>
      <c r="E26" s="434" t="n">
        <f aca="true">INDIRECT($A26&amp;"!$D$9")</f>
        <v>242.315</v>
      </c>
      <c r="F26" s="207" t="n">
        <f aca="false">E26+F25</f>
        <v>4148.362</v>
      </c>
      <c r="G26" s="507" t="n">
        <f aca="false">C26+E26</f>
        <v>483.814</v>
      </c>
      <c r="H26" s="551" t="n">
        <f aca="true">INDIRECT($A26&amp;"!$K$13")</f>
        <v>21</v>
      </c>
      <c r="I26" s="508" t="n">
        <f aca="false">H26*19</f>
        <v>399</v>
      </c>
      <c r="J26" s="207" t="n">
        <v>20</v>
      </c>
      <c r="K26" s="847" t="n">
        <f aca="true">INDIRECT($A26&amp;"!$Q$19")</f>
        <v>26</v>
      </c>
      <c r="L26" s="848" t="n">
        <f aca="true">INDIRECT($A26&amp;"!$AB$19")</f>
        <v>0</v>
      </c>
      <c r="M26" s="848" t="n">
        <f aca="true">INDIRECT($A26&amp;"!$AF$19")</f>
        <v>3</v>
      </c>
      <c r="N26" s="848" t="n">
        <f aca="true">INDIRECT($A26&amp;"!$AJ$19")</f>
        <v>1</v>
      </c>
      <c r="O26" s="849" t="n">
        <f aca="true">INDIRECT($A26&amp;"!$AN$19")</f>
        <v>28</v>
      </c>
      <c r="P26" s="850" t="n">
        <f aca="true">INDIRECT($A26&amp;"!$AR$19")</f>
        <v>32</v>
      </c>
      <c r="Q26" s="851" t="n">
        <f aca="false">SUM(L26:O26)</f>
        <v>32</v>
      </c>
      <c r="R26" s="852" t="n">
        <f aca="true">INDIRECT($A26&amp;"!$Q$19")</f>
        <v>26</v>
      </c>
    </row>
    <row r="27" customFormat="false" ht="14.25" hidden="false" customHeight="true" outlineLevel="0" collapsed="false">
      <c r="A27" s="846" t="s">
        <v>1371</v>
      </c>
      <c r="B27" s="207" t="n">
        <v>21</v>
      </c>
      <c r="C27" s="570" t="n">
        <f aca="true">INDIRECT($A27&amp;"!$D$4")</f>
        <v>223.027</v>
      </c>
      <c r="D27" s="207" t="n">
        <f aca="false">C27+D26</f>
        <v>4102.458</v>
      </c>
      <c r="E27" s="434" t="n">
        <f aca="true">INDIRECT($A27&amp;"!$D$9")</f>
        <v>220.484</v>
      </c>
      <c r="F27" s="207" t="n">
        <f aca="false">E27+F26</f>
        <v>4368.846</v>
      </c>
      <c r="G27" s="507" t="n">
        <f aca="false">C27+E27</f>
        <v>443.511</v>
      </c>
      <c r="H27" s="551" t="n">
        <f aca="true">INDIRECT($A27&amp;"!$K$13")</f>
        <v>26</v>
      </c>
      <c r="I27" s="508" t="n">
        <f aca="false">H27*19</f>
        <v>494</v>
      </c>
      <c r="J27" s="207" t="n">
        <v>21</v>
      </c>
      <c r="K27" s="847" t="n">
        <f aca="true">INDIRECT($A27&amp;"!$Q$19")</f>
        <v>24</v>
      </c>
      <c r="L27" s="848" t="n">
        <f aca="true">INDIRECT($A27&amp;"!$AB$19")</f>
        <v>0</v>
      </c>
      <c r="M27" s="848" t="n">
        <f aca="true">INDIRECT($A27&amp;"!$AF$19")</f>
        <v>22</v>
      </c>
      <c r="N27" s="848" t="n">
        <f aca="true">INDIRECT($A27&amp;"!$AJ$19")</f>
        <v>1</v>
      </c>
      <c r="O27" s="849" t="n">
        <f aca="true">INDIRECT($A27&amp;"!$AN$19")</f>
        <v>32</v>
      </c>
      <c r="P27" s="850" t="n">
        <f aca="true">INDIRECT($A27&amp;"!$AR$19")</f>
        <v>55</v>
      </c>
      <c r="Q27" s="851" t="n">
        <f aca="false">SUM(L27:O27)</f>
        <v>55</v>
      </c>
      <c r="R27" s="852" t="n">
        <f aca="true">INDIRECT($A27&amp;"!$Q$19")</f>
        <v>24</v>
      </c>
    </row>
    <row r="28" customFormat="false" ht="14.25" hidden="false" customHeight="true" outlineLevel="0" collapsed="false">
      <c r="A28" s="846" t="s">
        <v>1372</v>
      </c>
      <c r="B28" s="207" t="n">
        <v>22</v>
      </c>
      <c r="C28" s="570" t="n">
        <f aca="true">INDIRECT($A28&amp;"!$D$4")</f>
        <v>245.348</v>
      </c>
      <c r="D28" s="207" t="n">
        <f aca="false">C28+D27</f>
        <v>4347.806</v>
      </c>
      <c r="E28" s="434" t="n">
        <f aca="true">INDIRECT($A28&amp;"!$D$9")</f>
        <v>261.423</v>
      </c>
      <c r="F28" s="207" t="n">
        <f aca="false">E28+F27</f>
        <v>4630.269</v>
      </c>
      <c r="G28" s="507" t="n">
        <f aca="false">C28+E28</f>
        <v>506.771</v>
      </c>
      <c r="H28" s="551" t="n">
        <f aca="true">INDIRECT($A28&amp;"!$K$13")</f>
        <v>21</v>
      </c>
      <c r="I28" s="508" t="n">
        <f aca="false">H28*19</f>
        <v>399</v>
      </c>
      <c r="J28" s="207" t="n">
        <v>22</v>
      </c>
      <c r="K28" s="847" t="n">
        <f aca="true">INDIRECT($A28&amp;"!$Q$19")</f>
        <v>24</v>
      </c>
      <c r="L28" s="848" t="n">
        <f aca="true">INDIRECT($A28&amp;"!$AB$19")</f>
        <v>0</v>
      </c>
      <c r="M28" s="848" t="n">
        <f aca="true">INDIRECT($A28&amp;"!$AF$19")</f>
        <v>26</v>
      </c>
      <c r="N28" s="848" t="n">
        <f aca="true">INDIRECT($A28&amp;"!$AJ$19")</f>
        <v>0</v>
      </c>
      <c r="O28" s="849" t="n">
        <f aca="true">INDIRECT($A28&amp;"!$AN$19")</f>
        <v>20</v>
      </c>
      <c r="P28" s="850" t="n">
        <f aca="true">INDIRECT($A28&amp;"!$AR$19")</f>
        <v>46</v>
      </c>
      <c r="Q28" s="851" t="n">
        <f aca="false">SUM(L28:O28)</f>
        <v>46</v>
      </c>
      <c r="R28" s="852" t="n">
        <f aca="true">INDIRECT($A28&amp;"!$Q$19")</f>
        <v>24</v>
      </c>
    </row>
    <row r="29" customFormat="false" ht="14.25" hidden="false" customHeight="true" outlineLevel="0" collapsed="false">
      <c r="A29" s="846" t="s">
        <v>1373</v>
      </c>
      <c r="B29" s="207" t="n">
        <v>23</v>
      </c>
      <c r="C29" s="570" t="n">
        <f aca="true">INDIRECT($A29&amp;"!$D$4")</f>
        <v>229.026</v>
      </c>
      <c r="D29" s="207" t="n">
        <f aca="false">C29+D28</f>
        <v>4576.832</v>
      </c>
      <c r="E29" s="434" t="n">
        <f aca="true">INDIRECT($A29&amp;"!$D$9")</f>
        <v>183.557</v>
      </c>
      <c r="F29" s="207" t="n">
        <f aca="false">E29+F28</f>
        <v>4813.826</v>
      </c>
      <c r="G29" s="507" t="n">
        <f aca="false">C29+E29</f>
        <v>412.583</v>
      </c>
      <c r="H29" s="551" t="n">
        <f aca="true">INDIRECT($A29&amp;"!$K$13")</f>
        <v>3</v>
      </c>
      <c r="I29" s="508" t="n">
        <f aca="false">H29*19</f>
        <v>57</v>
      </c>
      <c r="J29" s="207" t="n">
        <v>23</v>
      </c>
      <c r="K29" s="847" t="n">
        <f aca="true">INDIRECT($A29&amp;"!$Q$19")</f>
        <v>21</v>
      </c>
      <c r="L29" s="848" t="n">
        <f aca="true">INDIRECT($A29&amp;"!$AB$19")</f>
        <v>2</v>
      </c>
      <c r="M29" s="848" t="n">
        <f aca="true">INDIRECT($A29&amp;"!$AF$19")</f>
        <v>7</v>
      </c>
      <c r="N29" s="848" t="n">
        <f aca="true">INDIRECT($A29&amp;"!$AJ$19")</f>
        <v>0</v>
      </c>
      <c r="O29" s="849" t="n">
        <f aca="true">INDIRECT($A29&amp;"!$AN$19")</f>
        <v>27</v>
      </c>
      <c r="P29" s="850" t="n">
        <f aca="true">INDIRECT($A29&amp;"!$AR$19")</f>
        <v>36</v>
      </c>
      <c r="Q29" s="851" t="n">
        <f aca="false">SUM(L29:O29)</f>
        <v>36</v>
      </c>
      <c r="R29" s="852" t="n">
        <f aca="true">INDIRECT($A29&amp;"!$Q$19")</f>
        <v>21</v>
      </c>
    </row>
    <row r="30" customFormat="false" ht="14.25" hidden="false" customHeight="true" outlineLevel="0" collapsed="false">
      <c r="A30" s="846" t="s">
        <v>1374</v>
      </c>
      <c r="B30" s="207" t="n">
        <v>24</v>
      </c>
      <c r="C30" s="570" t="n">
        <f aca="true">INDIRECT($A30&amp;"!$D$4")</f>
        <v>112.494</v>
      </c>
      <c r="D30" s="207" t="n">
        <f aca="false">C30+D29</f>
        <v>4689.326</v>
      </c>
      <c r="E30" s="434" t="n">
        <f aca="true">INDIRECT($A30&amp;"!$D$9")</f>
        <v>152.809</v>
      </c>
      <c r="F30" s="207" t="n">
        <f aca="false">E30+F29</f>
        <v>4966.635</v>
      </c>
      <c r="G30" s="507" t="n">
        <f aca="false">C30+E30</f>
        <v>265.303</v>
      </c>
      <c r="H30" s="551" t="n">
        <f aca="true">INDIRECT($A30&amp;"!$K$13")</f>
        <v>4</v>
      </c>
      <c r="I30" s="508" t="n">
        <f aca="false">H30*19</f>
        <v>76</v>
      </c>
      <c r="J30" s="207" t="n">
        <v>24</v>
      </c>
      <c r="K30" s="847" t="n">
        <f aca="true">INDIRECT($A30&amp;"!$Q$19")</f>
        <v>15</v>
      </c>
      <c r="L30" s="848" t="n">
        <f aca="true">INDIRECT($A30&amp;"!$AB$19")</f>
        <v>4</v>
      </c>
      <c r="M30" s="848" t="n">
        <f aca="true">INDIRECT($A30&amp;"!$AF$19")</f>
        <v>32</v>
      </c>
      <c r="N30" s="848" t="n">
        <f aca="true">INDIRECT($A30&amp;"!$AJ$19")</f>
        <v>2</v>
      </c>
      <c r="O30" s="849" t="n">
        <f aca="true">INDIRECT($A30&amp;"!$AN$19")</f>
        <v>26</v>
      </c>
      <c r="P30" s="850" t="n">
        <f aca="true">INDIRECT($A30&amp;"!$AR$19")</f>
        <v>64</v>
      </c>
      <c r="Q30" s="851" t="n">
        <f aca="false">SUM(L30:O30)</f>
        <v>64</v>
      </c>
      <c r="R30" s="852" t="n">
        <f aca="true">INDIRECT($A30&amp;"!$Q$19")</f>
        <v>15</v>
      </c>
    </row>
    <row r="31" customFormat="false" ht="14.25" hidden="false" customHeight="true" outlineLevel="0" collapsed="false">
      <c r="A31" s="846" t="s">
        <v>1375</v>
      </c>
      <c r="B31" s="207" t="n">
        <v>25</v>
      </c>
      <c r="C31" s="570" t="n">
        <f aca="true">INDIRECT($A31&amp;"!$D$4")</f>
        <v>193.41</v>
      </c>
      <c r="D31" s="207" t="n">
        <f aca="false">C31+D30</f>
        <v>4882.736</v>
      </c>
      <c r="E31" s="434" t="n">
        <f aca="true">INDIRECT($A31&amp;"!$D$9")</f>
        <v>199.113</v>
      </c>
      <c r="F31" s="207" t="n">
        <f aca="false">E31+F30</f>
        <v>5165.748</v>
      </c>
      <c r="G31" s="507" t="n">
        <f aca="false">C31+E31</f>
        <v>392.523</v>
      </c>
      <c r="H31" s="551" t="n">
        <f aca="true">INDIRECT($A31&amp;"!$K$13")</f>
        <v>6</v>
      </c>
      <c r="I31" s="508" t="n">
        <f aca="false">H31*19</f>
        <v>114</v>
      </c>
      <c r="J31" s="207" t="n">
        <v>25</v>
      </c>
      <c r="K31" s="847" t="n">
        <f aca="true">INDIRECT($A31&amp;"!$Q$19")</f>
        <v>18</v>
      </c>
      <c r="L31" s="848" t="n">
        <f aca="true">INDIRECT($A31&amp;"!$AB$19")</f>
        <v>2</v>
      </c>
      <c r="M31" s="848" t="n">
        <f aca="true">INDIRECT($A31&amp;"!$AF$19")</f>
        <v>45</v>
      </c>
      <c r="N31" s="848" t="n">
        <f aca="true">INDIRECT($A31&amp;"!$AJ$19")</f>
        <v>1</v>
      </c>
      <c r="O31" s="849" t="n">
        <f aca="true">INDIRECT($A31&amp;"!$AN$19")</f>
        <v>24</v>
      </c>
      <c r="P31" s="850" t="n">
        <f aca="true">INDIRECT($A31&amp;"!$AR$19")</f>
        <v>72</v>
      </c>
      <c r="Q31" s="851" t="n">
        <f aca="false">SUM(L31:O31)</f>
        <v>72</v>
      </c>
      <c r="R31" s="852" t="n">
        <f aca="true">INDIRECT($A31&amp;"!$Q$19")</f>
        <v>18</v>
      </c>
    </row>
    <row r="32" customFormat="false" ht="14.25" hidden="false" customHeight="true" outlineLevel="0" collapsed="false">
      <c r="A32" s="846" t="s">
        <v>1376</v>
      </c>
      <c r="B32" s="207" t="n">
        <v>26</v>
      </c>
      <c r="C32" s="570" t="n">
        <f aca="true">INDIRECT($A32&amp;"!$D$4")</f>
        <v>152.437</v>
      </c>
      <c r="D32" s="207" t="n">
        <f aca="false">C32+D31</f>
        <v>5035.173</v>
      </c>
      <c r="E32" s="434" t="n">
        <f aca="true">INDIRECT($A32&amp;"!$D$9")</f>
        <v>186.178</v>
      </c>
      <c r="F32" s="207" t="n">
        <f aca="false">E32+F31</f>
        <v>5351.926</v>
      </c>
      <c r="G32" s="507" t="n">
        <f aca="false">C32+E32</f>
        <v>338.615</v>
      </c>
      <c r="H32" s="551" t="n">
        <f aca="true">INDIRECT($A32&amp;"!$K$13")</f>
        <v>8</v>
      </c>
      <c r="I32" s="508" t="n">
        <f aca="false">H32*19</f>
        <v>152</v>
      </c>
      <c r="J32" s="207" t="n">
        <v>26</v>
      </c>
      <c r="K32" s="847" t="n">
        <f aca="true">INDIRECT($A32&amp;"!$Q$19")</f>
        <v>18</v>
      </c>
      <c r="L32" s="848" t="n">
        <f aca="true">INDIRECT($A32&amp;"!$AB$19")</f>
        <v>1</v>
      </c>
      <c r="M32" s="848" t="n">
        <f aca="true">INDIRECT($A32&amp;"!$AF$19")</f>
        <v>10</v>
      </c>
      <c r="N32" s="848" t="n">
        <f aca="true">INDIRECT($A32&amp;"!$AJ$19")</f>
        <v>3</v>
      </c>
      <c r="O32" s="849" t="n">
        <f aca="true">INDIRECT($A32&amp;"!$AN$19")</f>
        <v>41</v>
      </c>
      <c r="P32" s="850" t="n">
        <f aca="true">INDIRECT($A32&amp;"!$AR$19")</f>
        <v>55</v>
      </c>
      <c r="Q32" s="851" t="n">
        <f aca="false">SUM(L32:O32)</f>
        <v>55</v>
      </c>
      <c r="R32" s="852" t="n">
        <f aca="true">INDIRECT($A32&amp;"!$Q$19")</f>
        <v>18</v>
      </c>
    </row>
    <row r="33" customFormat="false" ht="14.25" hidden="false" customHeight="true" outlineLevel="0" collapsed="false">
      <c r="A33" s="846" t="s">
        <v>1377</v>
      </c>
      <c r="B33" s="207" t="n">
        <v>27</v>
      </c>
      <c r="C33" s="570" t="n">
        <f aca="true">INDIRECT($A33&amp;"!$D$4")</f>
        <v>172.818</v>
      </c>
      <c r="D33" s="207" t="n">
        <f aca="false">C33+D32</f>
        <v>5207.991</v>
      </c>
      <c r="E33" s="434" t="n">
        <f aca="true">INDIRECT($A33&amp;"!$D$9")</f>
        <v>192.37</v>
      </c>
      <c r="F33" s="207" t="n">
        <f aca="false">E33+F32</f>
        <v>5544.296</v>
      </c>
      <c r="G33" s="507" t="n">
        <f aca="false">C33+E33</f>
        <v>365.188</v>
      </c>
      <c r="H33" s="551" t="n">
        <f aca="true">INDIRECT($A33&amp;"!$K$13")</f>
        <v>9</v>
      </c>
      <c r="I33" s="508" t="n">
        <f aca="false">H33*19</f>
        <v>171</v>
      </c>
      <c r="J33" s="207" t="n">
        <v>27</v>
      </c>
      <c r="K33" s="847" t="n">
        <f aca="true">INDIRECT($A33&amp;"!$Q$19")</f>
        <v>22</v>
      </c>
      <c r="L33" s="848" t="n">
        <f aca="true">INDIRECT($A33&amp;"!$AB$19")</f>
        <v>2</v>
      </c>
      <c r="M33" s="848" t="n">
        <f aca="true">INDIRECT($A33&amp;"!$AF$19")</f>
        <v>10</v>
      </c>
      <c r="N33" s="848" t="n">
        <f aca="true">INDIRECT($A33&amp;"!$AJ$19")</f>
        <v>1</v>
      </c>
      <c r="O33" s="849" t="n">
        <f aca="true">INDIRECT($A33&amp;"!$AN$19")</f>
        <v>70</v>
      </c>
      <c r="P33" s="850" t="n">
        <f aca="true">INDIRECT($A33&amp;"!$AR$19")</f>
        <v>83</v>
      </c>
      <c r="Q33" s="851" t="n">
        <f aca="false">SUM(L33:O33)</f>
        <v>83</v>
      </c>
      <c r="R33" s="852" t="n">
        <f aca="true">INDIRECT($A33&amp;"!$Q$19")</f>
        <v>22</v>
      </c>
    </row>
    <row r="34" customFormat="false" ht="14.25" hidden="false" customHeight="true" outlineLevel="0" collapsed="false">
      <c r="A34" s="846" t="s">
        <v>1378</v>
      </c>
      <c r="B34" s="207" t="n">
        <v>28</v>
      </c>
      <c r="C34" s="570" t="n">
        <f aca="true">INDIRECT($A34&amp;"!$D$4")</f>
        <v>196.017</v>
      </c>
      <c r="D34" s="207" t="n">
        <f aca="false">C34+D33</f>
        <v>5404.008</v>
      </c>
      <c r="E34" s="434" t="n">
        <f aca="true">INDIRECT($A34&amp;"!$D$9")</f>
        <v>193.871</v>
      </c>
      <c r="F34" s="207" t="n">
        <f aca="false">E34+F33</f>
        <v>5738.167</v>
      </c>
      <c r="G34" s="507" t="n">
        <f aca="false">C34+E34</f>
        <v>389.888</v>
      </c>
      <c r="H34" s="551" t="n">
        <f aca="true">INDIRECT($A34&amp;"!$K$13")</f>
        <v>12</v>
      </c>
      <c r="I34" s="508" t="n">
        <f aca="false">H34*19</f>
        <v>228</v>
      </c>
      <c r="J34" s="207" t="n">
        <v>28</v>
      </c>
      <c r="K34" s="847" t="n">
        <f aca="true">INDIRECT($A34&amp;"!$Q$19")</f>
        <v>21</v>
      </c>
      <c r="L34" s="848" t="n">
        <f aca="true">INDIRECT($A34&amp;"!$AB$19")</f>
        <v>0</v>
      </c>
      <c r="M34" s="848" t="n">
        <f aca="true">INDIRECT($A34&amp;"!$AF$19")</f>
        <v>16</v>
      </c>
      <c r="N34" s="848" t="n">
        <f aca="true">INDIRECT($A34&amp;"!$AJ$19")</f>
        <v>2</v>
      </c>
      <c r="O34" s="849" t="n">
        <f aca="true">INDIRECT($A34&amp;"!$AN$19")</f>
        <v>72</v>
      </c>
      <c r="P34" s="850" t="n">
        <f aca="true">INDIRECT($A34&amp;"!$AR$19")</f>
        <v>90</v>
      </c>
      <c r="Q34" s="851" t="n">
        <f aca="false">SUM(L34:O34)</f>
        <v>90</v>
      </c>
      <c r="R34" s="852" t="n">
        <f aca="true">INDIRECT($A34&amp;"!$Q$19")</f>
        <v>21</v>
      </c>
    </row>
    <row r="35" customFormat="false" ht="14.25" hidden="false" customHeight="true" outlineLevel="0" collapsed="false">
      <c r="A35" s="846" t="s">
        <v>1379</v>
      </c>
      <c r="B35" s="207" t="n">
        <v>29</v>
      </c>
      <c r="C35" s="570" t="n">
        <f aca="true">INDIRECT($A35&amp;"!$D$4")</f>
        <v>204.662</v>
      </c>
      <c r="D35" s="207" t="n">
        <f aca="false">C35+D34</f>
        <v>5608.67</v>
      </c>
      <c r="E35" s="434" t="n">
        <f aca="true">INDIRECT($A35&amp;"!$D$9")</f>
        <v>246.888</v>
      </c>
      <c r="F35" s="207" t="n">
        <f aca="false">E35+F34</f>
        <v>5985.055</v>
      </c>
      <c r="G35" s="507" t="n">
        <f aca="false">C35+E35</f>
        <v>451.55</v>
      </c>
      <c r="H35" s="551" t="n">
        <f aca="true">INDIRECT($A35&amp;"!$K$13")</f>
        <v>9</v>
      </c>
      <c r="I35" s="508" t="n">
        <f aca="false">H35*19</f>
        <v>171</v>
      </c>
      <c r="J35" s="207" t="n">
        <v>29</v>
      </c>
      <c r="K35" s="847" t="n">
        <f aca="true">INDIRECT($A35&amp;"!$Q$19")</f>
        <v>23</v>
      </c>
      <c r="L35" s="848" t="n">
        <f aca="true">INDIRECT($A35&amp;"!$AB$19")</f>
        <v>1</v>
      </c>
      <c r="M35" s="848" t="n">
        <f aca="true">INDIRECT($A35&amp;"!$AF$19")</f>
        <v>11</v>
      </c>
      <c r="N35" s="848" t="n">
        <f aca="true">INDIRECT($A35&amp;"!$AJ$19")</f>
        <v>1</v>
      </c>
      <c r="O35" s="849" t="n">
        <f aca="true">INDIRECT($A35&amp;"!$AN$19")</f>
        <v>55</v>
      </c>
      <c r="P35" s="850" t="n">
        <f aca="true">INDIRECT($A35&amp;"!$AR$19")</f>
        <v>68</v>
      </c>
      <c r="Q35" s="851" t="n">
        <f aca="false">SUM(L35:O35)</f>
        <v>68</v>
      </c>
      <c r="R35" s="852" t="n">
        <f aca="true">INDIRECT($A35&amp;"!$Q$19")</f>
        <v>23</v>
      </c>
    </row>
    <row r="36" customFormat="false" ht="14.25" hidden="false" customHeight="true" outlineLevel="0" collapsed="false">
      <c r="A36" s="846" t="s">
        <v>1380</v>
      </c>
      <c r="B36" s="207" t="n">
        <v>30</v>
      </c>
      <c r="C36" s="570" t="n">
        <f aca="true">INDIRECT($A36&amp;"!$D$4")</f>
        <v>267.632</v>
      </c>
      <c r="D36" s="207" t="n">
        <f aca="false">C36+D35</f>
        <v>5876.302</v>
      </c>
      <c r="E36" s="434" t="n">
        <f aca="true">INDIRECT($A36&amp;"!$D$9")</f>
        <v>251.757</v>
      </c>
      <c r="F36" s="207" t="n">
        <f aca="false">E36+F35</f>
        <v>6236.812</v>
      </c>
      <c r="G36" s="507" t="n">
        <f aca="false">C36+E36</f>
        <v>519.389</v>
      </c>
      <c r="H36" s="551" t="n">
        <f aca="true">INDIRECT($A36&amp;"!$K$13")</f>
        <v>9</v>
      </c>
      <c r="I36" s="508" t="n">
        <f aca="false">H36*19</f>
        <v>171</v>
      </c>
      <c r="J36" s="207" t="n">
        <v>30</v>
      </c>
      <c r="K36" s="847" t="n">
        <f aca="true">INDIRECT($A36&amp;"!$Q$19")</f>
        <v>22</v>
      </c>
      <c r="L36" s="848" t="n">
        <f aca="true">INDIRECT($A36&amp;"!$AB$19")</f>
        <v>0</v>
      </c>
      <c r="M36" s="848" t="n">
        <f aca="true">INDIRECT($A36&amp;"!$AF$19")</f>
        <v>31</v>
      </c>
      <c r="N36" s="848" t="n">
        <f aca="true">INDIRECT($A36&amp;"!$AJ$19")</f>
        <v>2</v>
      </c>
      <c r="O36" s="849" t="n">
        <f aca="true">INDIRECT($A36&amp;"!$AN$19")</f>
        <v>17</v>
      </c>
      <c r="P36" s="850" t="n">
        <f aca="true">INDIRECT($A36&amp;"!$AR$19")</f>
        <v>50</v>
      </c>
      <c r="Q36" s="851" t="n">
        <f aca="false">SUM(L36:O36)</f>
        <v>50</v>
      </c>
      <c r="R36" s="852" t="n">
        <f aca="true">INDIRECT($A36&amp;"!$Q$19")</f>
        <v>22</v>
      </c>
    </row>
    <row r="37" customFormat="false" ht="14.25" hidden="false" customHeight="true" outlineLevel="0" collapsed="false">
      <c r="A37" s="846" t="s">
        <v>1381</v>
      </c>
      <c r="B37" s="207" t="n">
        <v>31</v>
      </c>
      <c r="C37" s="570" t="n">
        <f aca="true">INDIRECT($A37&amp;"!$D$4")</f>
        <v>184.963</v>
      </c>
      <c r="D37" s="207" t="n">
        <f aca="false">C37+D36</f>
        <v>6061.265</v>
      </c>
      <c r="E37" s="434" t="n">
        <f aca="true">INDIRECT($A37&amp;"!$D$9")</f>
        <v>195.771</v>
      </c>
      <c r="F37" s="207" t="n">
        <f aca="false">E37+F36</f>
        <v>6432.583</v>
      </c>
      <c r="G37" s="507" t="n">
        <f aca="false">C37+E37</f>
        <v>380.734</v>
      </c>
      <c r="H37" s="551" t="n">
        <f aca="true">INDIRECT($A37&amp;"!$K$13")</f>
        <v>11</v>
      </c>
      <c r="I37" s="508" t="n">
        <f aca="false">H37*19</f>
        <v>209</v>
      </c>
      <c r="J37" s="207" t="n">
        <v>31</v>
      </c>
      <c r="K37" s="847" t="n">
        <f aca="true">INDIRECT($A37&amp;"!$Q$19")</f>
        <v>17</v>
      </c>
      <c r="L37" s="848" t="n">
        <f aca="true">INDIRECT($A37&amp;"!$AB$19")</f>
        <v>0</v>
      </c>
      <c r="M37" s="848" t="n">
        <f aca="true">INDIRECT($A37&amp;"!$AF$19")</f>
        <v>28</v>
      </c>
      <c r="N37" s="848" t="n">
        <f aca="true">INDIRECT($A37&amp;"!$AJ$19")</f>
        <v>5</v>
      </c>
      <c r="O37" s="849" t="n">
        <f aca="true">INDIRECT($A37&amp;"!$AN$19")</f>
        <v>31</v>
      </c>
      <c r="P37" s="850" t="n">
        <f aca="true">INDIRECT($A37&amp;"!$AR$19")</f>
        <v>64</v>
      </c>
      <c r="Q37" s="851" t="n">
        <f aca="false">SUM(L37:O37)</f>
        <v>64</v>
      </c>
      <c r="R37" s="852" t="n">
        <f aca="true">INDIRECT($A37&amp;"!$Q$19")</f>
        <v>17</v>
      </c>
    </row>
    <row r="38" customFormat="false" ht="26.25" hidden="false" customHeight="true" outlineLevel="0" collapsed="false">
      <c r="A38" s="520"/>
      <c r="I38" s="498"/>
      <c r="K38" s="853" t="n">
        <f aca="false">SUM(K7:K37)</f>
        <v>656</v>
      </c>
      <c r="L38" s="853" t="n">
        <f aca="false">SUM(L7:L37)</f>
        <v>21</v>
      </c>
      <c r="M38" s="853" t="n">
        <f aca="false">SUM(M7:M37)</f>
        <v>501</v>
      </c>
      <c r="N38" s="853" t="n">
        <f aca="false">SUM(N7:N37)</f>
        <v>57</v>
      </c>
      <c r="O38" s="853" t="n">
        <f aca="false">SUM(O7:O37)</f>
        <v>1066</v>
      </c>
      <c r="P38" s="853" t="n">
        <f aca="false">SUM(P7:P37)</f>
        <v>1645</v>
      </c>
      <c r="Q38" s="853" t="n">
        <f aca="false">SUM(Q7:Q37)</f>
        <v>1645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57"/>
  <sheetViews>
    <sheetView showFormulas="false" showGridLines="tru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BT1" activeCellId="0" sqref="BT1"/>
    </sheetView>
  </sheetViews>
  <sheetFormatPr defaultColWidth="8.5390625" defaultRowHeight="13.5" zeroHeight="false" outlineLevelRow="0" outlineLevelCol="0"/>
  <cols>
    <col collapsed="false" customWidth="true" hidden="false" outlineLevel="0" max="1" min="1" style="522" width="9"/>
  </cols>
  <sheetData>
    <row r="1" customFormat="false" ht="13.5" hidden="false" customHeight="false" outlineLevel="0" collapsed="false">
      <c r="A1" s="583" t="s">
        <v>1499</v>
      </c>
      <c r="B1" s="583"/>
      <c r="C1" s="583"/>
      <c r="D1" s="583"/>
      <c r="E1" s="583"/>
      <c r="F1" s="583"/>
    </row>
    <row r="2" customFormat="false" ht="13.5" hidden="false" customHeight="false" outlineLevel="0" collapsed="false">
      <c r="A2" s="583" t="s">
        <v>1267</v>
      </c>
      <c r="B2" s="583" t="s">
        <v>1267</v>
      </c>
      <c r="C2" s="583" t="s">
        <v>1390</v>
      </c>
      <c r="D2" s="583"/>
      <c r="E2" s="583" t="s">
        <v>1391</v>
      </c>
      <c r="F2" s="583"/>
    </row>
    <row r="3" customFormat="false" ht="13.5" hidden="false" customHeight="false" outlineLevel="0" collapsed="false">
      <c r="A3" s="583"/>
      <c r="B3" s="583"/>
      <c r="C3" s="583" t="s">
        <v>1500</v>
      </c>
      <c r="D3" s="583" t="s">
        <v>129</v>
      </c>
      <c r="E3" s="583" t="s">
        <v>1500</v>
      </c>
      <c r="F3" s="583" t="s">
        <v>129</v>
      </c>
    </row>
    <row r="4" customFormat="false" ht="14.9" hidden="false" customHeight="false" outlineLevel="0" collapsed="false">
      <c r="A4" s="587" t="s">
        <v>1351</v>
      </c>
      <c r="B4" s="600" t="n">
        <v>1</v>
      </c>
      <c r="C4" s="588" t="n">
        <f aca="true">INDIRECT($A4&amp;"!$al$8")</f>
        <v>34</v>
      </c>
      <c r="D4" s="588" t="n">
        <f aca="false">C4</f>
        <v>34</v>
      </c>
      <c r="E4" s="588" t="n">
        <f aca="true">INDIRECT($A4&amp;"!$al$13")</f>
        <v>20</v>
      </c>
      <c r="F4" s="588" t="n">
        <f aca="false">E4</f>
        <v>20</v>
      </c>
    </row>
    <row r="5" customFormat="false" ht="14.9" hidden="false" customHeight="false" outlineLevel="0" collapsed="false">
      <c r="A5" s="587" t="s">
        <v>1352</v>
      </c>
      <c r="B5" s="600" t="n">
        <v>2</v>
      </c>
      <c r="C5" s="588" t="n">
        <f aca="true">INDIRECT($A5&amp;"!$al$8")</f>
        <v>16</v>
      </c>
      <c r="D5" s="588" t="n">
        <f aca="false">C5+D4</f>
        <v>50</v>
      </c>
      <c r="E5" s="588" t="n">
        <f aca="true">INDIRECT($A5&amp;"!$al$13")</f>
        <v>0</v>
      </c>
      <c r="F5" s="588" t="n">
        <f aca="false">E5+F4</f>
        <v>20</v>
      </c>
    </row>
    <row r="6" customFormat="false" ht="14.9" hidden="false" customHeight="false" outlineLevel="0" collapsed="false">
      <c r="A6" s="587" t="s">
        <v>1353</v>
      </c>
      <c r="B6" s="600" t="n">
        <v>3</v>
      </c>
      <c r="C6" s="588" t="n">
        <f aca="true">INDIRECT($A6&amp;"!$al$8")</f>
        <v>3</v>
      </c>
      <c r="D6" s="588" t="n">
        <f aca="false">C6+D5</f>
        <v>53</v>
      </c>
      <c r="E6" s="588" t="n">
        <f aca="true">INDIRECT($A6&amp;"!$al$13")</f>
        <v>0</v>
      </c>
      <c r="F6" s="588" t="n">
        <f aca="false">E6+F5</f>
        <v>20</v>
      </c>
    </row>
    <row r="7" customFormat="false" ht="14.9" hidden="false" customHeight="false" outlineLevel="0" collapsed="false">
      <c r="A7" s="587" t="s">
        <v>1354</v>
      </c>
      <c r="B7" s="600" t="n">
        <v>4</v>
      </c>
      <c r="C7" s="588" t="n">
        <f aca="true">INDIRECT($A7&amp;"!$al$8")</f>
        <v>2</v>
      </c>
      <c r="D7" s="588" t="n">
        <f aca="false">C7+D6</f>
        <v>55</v>
      </c>
      <c r="E7" s="588" t="n">
        <f aca="true">INDIRECT($A7&amp;"!$al$13")</f>
        <v>0</v>
      </c>
      <c r="F7" s="588" t="n">
        <f aca="false">E7+F6</f>
        <v>20</v>
      </c>
    </row>
    <row r="8" customFormat="false" ht="14.9" hidden="false" customHeight="false" outlineLevel="0" collapsed="false">
      <c r="A8" s="587" t="s">
        <v>1355</v>
      </c>
      <c r="B8" s="600" t="n">
        <v>5</v>
      </c>
      <c r="C8" s="588" t="n">
        <f aca="true">INDIRECT($A8&amp;"!$al$8")</f>
        <v>5</v>
      </c>
      <c r="D8" s="588" t="n">
        <f aca="false">C8+D7</f>
        <v>60</v>
      </c>
      <c r="E8" s="588" t="n">
        <f aca="true">INDIRECT($A8&amp;"!$al$13")</f>
        <v>0</v>
      </c>
      <c r="F8" s="588" t="n">
        <f aca="false">E8+F7</f>
        <v>20</v>
      </c>
    </row>
    <row r="9" customFormat="false" ht="14.9" hidden="false" customHeight="false" outlineLevel="0" collapsed="false">
      <c r="A9" s="587" t="s">
        <v>1356</v>
      </c>
      <c r="B9" s="600" t="n">
        <v>6</v>
      </c>
      <c r="C9" s="588" t="n">
        <f aca="true">INDIRECT($A9&amp;"!$al$8")</f>
        <v>8</v>
      </c>
      <c r="D9" s="588" t="n">
        <f aca="false">C9+D8</f>
        <v>68</v>
      </c>
      <c r="E9" s="588" t="n">
        <f aca="true">INDIRECT($A9&amp;"!$al$13")</f>
        <v>26</v>
      </c>
      <c r="F9" s="588" t="n">
        <f aca="false">E9+F8</f>
        <v>46</v>
      </c>
    </row>
    <row r="10" customFormat="false" ht="14.9" hidden="false" customHeight="false" outlineLevel="0" collapsed="false">
      <c r="A10" s="587" t="s">
        <v>1357</v>
      </c>
      <c r="B10" s="600" t="n">
        <v>7</v>
      </c>
      <c r="C10" s="588" t="n">
        <f aca="true">INDIRECT($A10&amp;"!$al$8")</f>
        <v>4</v>
      </c>
      <c r="D10" s="588" t="n">
        <f aca="false">C10+D9</f>
        <v>72</v>
      </c>
      <c r="E10" s="588" t="n">
        <f aca="true">INDIRECT($A10&amp;"!$al$13")</f>
        <v>24</v>
      </c>
      <c r="F10" s="588" t="n">
        <f aca="false">E10+F9</f>
        <v>70</v>
      </c>
    </row>
    <row r="11" customFormat="false" ht="14.9" hidden="false" customHeight="false" outlineLevel="0" collapsed="false">
      <c r="A11" s="587" t="s">
        <v>1358</v>
      </c>
      <c r="B11" s="600" t="n">
        <v>8</v>
      </c>
      <c r="C11" s="588" t="n">
        <f aca="true">INDIRECT($A11&amp;"!$al$8")</f>
        <v>5</v>
      </c>
      <c r="D11" s="588" t="n">
        <f aca="false">C11+D10</f>
        <v>77</v>
      </c>
      <c r="E11" s="588" t="n">
        <f aca="true">INDIRECT($A11&amp;"!$al$13")</f>
        <v>18</v>
      </c>
      <c r="F11" s="588" t="n">
        <f aca="false">E11+F10</f>
        <v>88</v>
      </c>
    </row>
    <row r="12" customFormat="false" ht="14.9" hidden="false" customHeight="false" outlineLevel="0" collapsed="false">
      <c r="A12" s="587" t="s">
        <v>1359</v>
      </c>
      <c r="B12" s="600" t="n">
        <v>9</v>
      </c>
      <c r="C12" s="588" t="n">
        <f aca="true">INDIRECT($A12&amp;"!$al$8")</f>
        <v>8</v>
      </c>
      <c r="D12" s="588" t="n">
        <f aca="false">C12+D11</f>
        <v>85</v>
      </c>
      <c r="E12" s="588" t="n">
        <f aca="true">INDIRECT($A12&amp;"!$al$13")</f>
        <v>16</v>
      </c>
      <c r="F12" s="588" t="n">
        <f aca="false">E12+F11</f>
        <v>104</v>
      </c>
    </row>
    <row r="13" customFormat="false" ht="14.9" hidden="false" customHeight="false" outlineLevel="0" collapsed="false">
      <c r="A13" s="587" t="s">
        <v>1360</v>
      </c>
      <c r="B13" s="600" t="n">
        <v>10</v>
      </c>
      <c r="C13" s="588" t="n">
        <f aca="true">INDIRECT($A13&amp;"!$al$8")</f>
        <v>11</v>
      </c>
      <c r="D13" s="588" t="n">
        <f aca="false">C13+D12</f>
        <v>96</v>
      </c>
      <c r="E13" s="588" t="n">
        <f aca="true">INDIRECT($A13&amp;"!$al$13")</f>
        <v>10</v>
      </c>
      <c r="F13" s="588" t="n">
        <f aca="false">E13+F12</f>
        <v>114</v>
      </c>
    </row>
    <row r="14" customFormat="false" ht="14.9" hidden="false" customHeight="false" outlineLevel="0" collapsed="false">
      <c r="A14" s="587" t="s">
        <v>1361</v>
      </c>
      <c r="B14" s="600" t="n">
        <v>11</v>
      </c>
      <c r="C14" s="588" t="n">
        <f aca="true">INDIRECT($A14&amp;"!$al$8")</f>
        <v>5</v>
      </c>
      <c r="D14" s="588" t="n">
        <f aca="false">C14+D13</f>
        <v>101</v>
      </c>
      <c r="E14" s="588" t="n">
        <f aca="true">INDIRECT($A14&amp;"!$al$13")</f>
        <v>4</v>
      </c>
      <c r="F14" s="588" t="n">
        <f aca="false">E14+F13</f>
        <v>118</v>
      </c>
    </row>
    <row r="15" customFormat="false" ht="14.9" hidden="false" customHeight="false" outlineLevel="0" collapsed="false">
      <c r="A15" s="587" t="s">
        <v>1362</v>
      </c>
      <c r="B15" s="600" t="n">
        <v>12</v>
      </c>
      <c r="C15" s="588" t="n">
        <f aca="true">INDIRECT($A15&amp;"!$al$8")</f>
        <v>15</v>
      </c>
      <c r="D15" s="588" t="n">
        <f aca="false">C15+D14</f>
        <v>116</v>
      </c>
      <c r="E15" s="588" t="n">
        <f aca="true">INDIRECT($A15&amp;"!$al$13")</f>
        <v>15</v>
      </c>
      <c r="F15" s="588" t="n">
        <f aca="false">E15+F14</f>
        <v>133</v>
      </c>
    </row>
    <row r="16" customFormat="false" ht="14.9" hidden="false" customHeight="false" outlineLevel="0" collapsed="false">
      <c r="A16" s="587" t="s">
        <v>1363</v>
      </c>
      <c r="B16" s="600" t="n">
        <v>13</v>
      </c>
      <c r="C16" s="588" t="n">
        <f aca="true">INDIRECT($A16&amp;"!$al$8")</f>
        <v>9</v>
      </c>
      <c r="D16" s="588" t="n">
        <f aca="false">C16+D15</f>
        <v>125</v>
      </c>
      <c r="E16" s="588" t="n">
        <f aca="true">INDIRECT($A16&amp;"!$al$13")</f>
        <v>19</v>
      </c>
      <c r="F16" s="588" t="n">
        <f aca="false">E16+F15</f>
        <v>152</v>
      </c>
    </row>
    <row r="17" customFormat="false" ht="14.9" hidden="false" customHeight="false" outlineLevel="0" collapsed="false">
      <c r="A17" s="587" t="s">
        <v>1364</v>
      </c>
      <c r="B17" s="600" t="n">
        <v>14</v>
      </c>
      <c r="C17" s="588" t="n">
        <f aca="true">INDIRECT($A17&amp;"!$al$8")</f>
        <v>43</v>
      </c>
      <c r="D17" s="588" t="n">
        <f aca="false">C17+D16</f>
        <v>168</v>
      </c>
      <c r="E17" s="588" t="n">
        <f aca="true">INDIRECT($A17&amp;"!$al$13")</f>
        <v>12</v>
      </c>
      <c r="F17" s="588" t="n">
        <f aca="false">E17+F16</f>
        <v>164</v>
      </c>
      <c r="BD17" s="207" t="n">
        <v>0</v>
      </c>
    </row>
    <row r="18" customFormat="false" ht="14.9" hidden="false" customHeight="false" outlineLevel="0" collapsed="false">
      <c r="A18" s="587" t="s">
        <v>1365</v>
      </c>
      <c r="B18" s="600" t="n">
        <v>15</v>
      </c>
      <c r="C18" s="588" t="n">
        <f aca="true">INDIRECT($A18&amp;"!$al$8")</f>
        <v>3</v>
      </c>
      <c r="D18" s="588" t="n">
        <f aca="false">C18+D17</f>
        <v>171</v>
      </c>
      <c r="E18" s="588" t="n">
        <f aca="true">INDIRECT($A18&amp;"!$al$13")</f>
        <v>7</v>
      </c>
      <c r="F18" s="588" t="n">
        <f aca="false">E18+F17</f>
        <v>171</v>
      </c>
    </row>
    <row r="19" customFormat="false" ht="14.9" hidden="false" customHeight="false" outlineLevel="0" collapsed="false">
      <c r="A19" s="587" t="s">
        <v>1366</v>
      </c>
      <c r="B19" s="600" t="n">
        <v>16</v>
      </c>
      <c r="C19" s="588" t="n">
        <f aca="true">INDIRECT($A19&amp;"!$al$8")</f>
        <v>20</v>
      </c>
      <c r="D19" s="588" t="n">
        <f aca="false">C19+D18</f>
        <v>191</v>
      </c>
      <c r="E19" s="588" t="n">
        <f aca="true">INDIRECT($A19&amp;"!$al$13")</f>
        <v>10</v>
      </c>
      <c r="F19" s="588" t="n">
        <f aca="false">E19+F18</f>
        <v>181</v>
      </c>
    </row>
    <row r="20" customFormat="false" ht="14.9" hidden="false" customHeight="false" outlineLevel="0" collapsed="false">
      <c r="A20" s="587" t="s">
        <v>1367</v>
      </c>
      <c r="B20" s="600" t="n">
        <v>17</v>
      </c>
      <c r="C20" s="588" t="n">
        <f aca="true">INDIRECT($A20&amp;"!$al$8")</f>
        <v>20</v>
      </c>
      <c r="D20" s="588" t="n">
        <f aca="false">C20+D19</f>
        <v>211</v>
      </c>
      <c r="E20" s="588" t="n">
        <f aca="true">INDIRECT($A20&amp;"!$al$13")</f>
        <v>22</v>
      </c>
      <c r="F20" s="588" t="n">
        <f aca="false">E20+F19</f>
        <v>203</v>
      </c>
    </row>
    <row r="21" customFormat="false" ht="14.9" hidden="false" customHeight="false" outlineLevel="0" collapsed="false">
      <c r="A21" s="587" t="s">
        <v>1368</v>
      </c>
      <c r="B21" s="600" t="n">
        <v>18</v>
      </c>
      <c r="C21" s="588" t="n">
        <f aca="true">INDIRECT($A21&amp;"!$al$8")</f>
        <v>29</v>
      </c>
      <c r="D21" s="588" t="n">
        <f aca="false">C21+D20</f>
        <v>240</v>
      </c>
      <c r="E21" s="588" t="n">
        <f aca="true">INDIRECT($A21&amp;"!$al$13")</f>
        <v>16</v>
      </c>
      <c r="F21" s="588" t="n">
        <f aca="false">E21+F20</f>
        <v>219</v>
      </c>
    </row>
    <row r="22" customFormat="false" ht="14.9" hidden="false" customHeight="false" outlineLevel="0" collapsed="false">
      <c r="A22" s="587" t="s">
        <v>1369</v>
      </c>
      <c r="B22" s="600" t="n">
        <v>19</v>
      </c>
      <c r="C22" s="588" t="n">
        <f aca="true">INDIRECT($A22&amp;"!$al$8")</f>
        <v>26</v>
      </c>
      <c r="D22" s="588" t="n">
        <f aca="false">C22+D21</f>
        <v>266</v>
      </c>
      <c r="E22" s="588" t="n">
        <f aca="true">INDIRECT($A22&amp;"!$al$13")</f>
        <v>20</v>
      </c>
      <c r="F22" s="588" t="n">
        <f aca="false">E22+F21</f>
        <v>239</v>
      </c>
      <c r="AX22" s="207" t="n">
        <v>0</v>
      </c>
      <c r="CI22" s="573" t="n">
        <v>0</v>
      </c>
      <c r="CL22" s="573" t="n">
        <v>1</v>
      </c>
    </row>
    <row r="23" customFormat="false" ht="14.9" hidden="false" customHeight="false" outlineLevel="0" collapsed="false">
      <c r="A23" s="587" t="s">
        <v>1370</v>
      </c>
      <c r="B23" s="600" t="n">
        <v>20</v>
      </c>
      <c r="C23" s="588" t="n">
        <f aca="true">INDIRECT($A23&amp;"!$al$8")</f>
        <v>2</v>
      </c>
      <c r="D23" s="588" t="n">
        <f aca="false">C23+D22</f>
        <v>268</v>
      </c>
      <c r="E23" s="588" t="n">
        <f aca="true">INDIRECT($A23&amp;"!$al$13")</f>
        <v>0</v>
      </c>
      <c r="F23" s="588" t="n">
        <f aca="false">E23+F22</f>
        <v>239</v>
      </c>
    </row>
    <row r="24" customFormat="false" ht="14.9" hidden="false" customHeight="false" outlineLevel="0" collapsed="false">
      <c r="A24" s="587" t="s">
        <v>1371</v>
      </c>
      <c r="B24" s="600" t="n">
        <v>21</v>
      </c>
      <c r="C24" s="588" t="n">
        <f aca="true">INDIRECT($A24&amp;"!$al$8")</f>
        <v>5</v>
      </c>
      <c r="D24" s="588" t="n">
        <f aca="false">C24+D23</f>
        <v>273</v>
      </c>
      <c r="E24" s="588" t="n">
        <f aca="true">INDIRECT($A24&amp;"!$al$13")</f>
        <v>14</v>
      </c>
      <c r="F24" s="588" t="n">
        <f aca="false">E24+F23</f>
        <v>253</v>
      </c>
    </row>
    <row r="25" customFormat="false" ht="14.9" hidden="false" customHeight="false" outlineLevel="0" collapsed="false">
      <c r="A25" s="587" t="s">
        <v>1372</v>
      </c>
      <c r="B25" s="600" t="n">
        <v>22</v>
      </c>
      <c r="C25" s="588" t="n">
        <f aca="true">INDIRECT($A25&amp;"!$al$8")</f>
        <v>5</v>
      </c>
      <c r="D25" s="588" t="n">
        <f aca="false">C25+D24</f>
        <v>278</v>
      </c>
      <c r="E25" s="588" t="n">
        <f aca="true">INDIRECT($A25&amp;"!$al$13")</f>
        <v>26</v>
      </c>
      <c r="F25" s="588" t="n">
        <f aca="false">E25+F24</f>
        <v>279</v>
      </c>
    </row>
    <row r="26" customFormat="false" ht="14.9" hidden="false" customHeight="false" outlineLevel="0" collapsed="false">
      <c r="A26" s="587" t="s">
        <v>1373</v>
      </c>
      <c r="B26" s="600" t="n">
        <v>23</v>
      </c>
      <c r="C26" s="588" t="n">
        <f aca="true">INDIRECT($A26&amp;"!$al$8")</f>
        <v>3</v>
      </c>
      <c r="D26" s="588" t="n">
        <f aca="false">C26+D25</f>
        <v>281</v>
      </c>
      <c r="E26" s="588" t="n">
        <f aca="true">INDIRECT($A26&amp;"!$al$13")</f>
        <v>11</v>
      </c>
      <c r="F26" s="588" t="n">
        <f aca="false">E26+F25</f>
        <v>290</v>
      </c>
    </row>
    <row r="27" customFormat="false" ht="14.9" hidden="false" customHeight="false" outlineLevel="0" collapsed="false">
      <c r="A27" s="587" t="s">
        <v>1374</v>
      </c>
      <c r="B27" s="600" t="n">
        <v>24</v>
      </c>
      <c r="C27" s="588" t="n">
        <f aca="true">INDIRECT($A27&amp;"!$al$8")</f>
        <v>39</v>
      </c>
      <c r="D27" s="588" t="n">
        <f aca="false">C27+D26</f>
        <v>320</v>
      </c>
      <c r="E27" s="588" t="n">
        <f aca="true">INDIRECT($A27&amp;"!$al$13")</f>
        <v>20</v>
      </c>
      <c r="F27" s="588" t="n">
        <f aca="false">E27+F26</f>
        <v>310</v>
      </c>
    </row>
    <row r="28" customFormat="false" ht="14.9" hidden="false" customHeight="false" outlineLevel="0" collapsed="false">
      <c r="A28" s="587" t="s">
        <v>1375</v>
      </c>
      <c r="B28" s="600" t="n">
        <v>25</v>
      </c>
      <c r="C28" s="588" t="n">
        <f aca="true">INDIRECT($A28&amp;"!$al$8")</f>
        <v>20</v>
      </c>
      <c r="D28" s="588" t="n">
        <f aca="false">C28+D27</f>
        <v>340</v>
      </c>
      <c r="E28" s="588" t="n">
        <f aca="true">INDIRECT($A28&amp;"!$al$13")</f>
        <v>22</v>
      </c>
      <c r="F28" s="588" t="n">
        <f aca="false">E28+F27</f>
        <v>332</v>
      </c>
    </row>
    <row r="29" customFormat="false" ht="14.9" hidden="false" customHeight="false" outlineLevel="0" collapsed="false">
      <c r="A29" s="587" t="s">
        <v>1376</v>
      </c>
      <c r="B29" s="600" t="n">
        <v>26</v>
      </c>
      <c r="C29" s="588" t="n">
        <f aca="true">INDIRECT($A29&amp;"!$al$8")</f>
        <v>28</v>
      </c>
      <c r="D29" s="588" t="n">
        <f aca="false">C29+D28</f>
        <v>368</v>
      </c>
      <c r="E29" s="588" t="n">
        <f aca="true">INDIRECT($A29&amp;"!$al$13")</f>
        <v>22</v>
      </c>
      <c r="F29" s="588" t="n">
        <f aca="false">E29+F28</f>
        <v>354</v>
      </c>
    </row>
    <row r="30" customFormat="false" ht="14.9" hidden="false" customHeight="false" outlineLevel="0" collapsed="false">
      <c r="A30" s="587" t="s">
        <v>1377</v>
      </c>
      <c r="B30" s="600" t="n">
        <v>27</v>
      </c>
      <c r="C30" s="588" t="n">
        <f aca="true">INDIRECT($A30&amp;"!$al$8")</f>
        <v>49</v>
      </c>
      <c r="D30" s="588" t="n">
        <f aca="false">C30+D29</f>
        <v>417</v>
      </c>
      <c r="E30" s="588" t="n">
        <f aca="true">INDIRECT($A30&amp;"!$al$13")</f>
        <v>17</v>
      </c>
      <c r="F30" s="588" t="n">
        <f aca="false">E30+F29</f>
        <v>371</v>
      </c>
    </row>
    <row r="31" customFormat="false" ht="14.9" hidden="false" customHeight="false" outlineLevel="0" collapsed="false">
      <c r="A31" s="587" t="s">
        <v>1378</v>
      </c>
      <c r="B31" s="600" t="n">
        <v>28</v>
      </c>
      <c r="C31" s="588" t="n">
        <f aca="true">INDIRECT($A31&amp;"!$al$8")</f>
        <v>19</v>
      </c>
      <c r="D31" s="588" t="n">
        <f aca="false">C31+D30</f>
        <v>436</v>
      </c>
      <c r="E31" s="588" t="n">
        <f aca="true">INDIRECT($A31&amp;"!$al$13")</f>
        <v>37</v>
      </c>
      <c r="F31" s="588" t="n">
        <f aca="false">E31+F30</f>
        <v>408</v>
      </c>
    </row>
    <row r="32" customFormat="false" ht="14.9" hidden="false" customHeight="false" outlineLevel="0" collapsed="false">
      <c r="A32" s="587" t="s">
        <v>1379</v>
      </c>
      <c r="B32" s="600" t="n">
        <v>29</v>
      </c>
      <c r="C32" s="588" t="n">
        <f aca="true">INDIRECT($A32&amp;"!$al$8")</f>
        <v>29</v>
      </c>
      <c r="D32" s="588" t="n">
        <f aca="false">C32+D31</f>
        <v>465</v>
      </c>
      <c r="E32" s="588" t="n">
        <f aca="true">INDIRECT($A32&amp;"!$al$13")</f>
        <v>19</v>
      </c>
      <c r="F32" s="588" t="n">
        <f aca="false">E32+F31</f>
        <v>427</v>
      </c>
    </row>
    <row r="33" customFormat="false" ht="14.9" hidden="false" customHeight="false" outlineLevel="0" collapsed="false">
      <c r="A33" s="587" t="s">
        <v>1380</v>
      </c>
      <c r="B33" s="600" t="n">
        <v>30</v>
      </c>
      <c r="C33" s="588" t="n">
        <f aca="true">INDIRECT($A33&amp;"!$al$8")</f>
        <v>13</v>
      </c>
      <c r="D33" s="588" t="n">
        <f aca="false">C33+D32</f>
        <v>478</v>
      </c>
      <c r="E33" s="588" t="n">
        <f aca="true">INDIRECT($A33&amp;"!$al$13")</f>
        <v>13</v>
      </c>
      <c r="F33" s="588" t="n">
        <f aca="false">E33+F32</f>
        <v>440</v>
      </c>
    </row>
    <row r="34" customFormat="false" ht="14.9" hidden="false" customHeight="false" outlineLevel="0" collapsed="false">
      <c r="A34" s="587" t="s">
        <v>1381</v>
      </c>
      <c r="B34" s="600" t="n">
        <v>31</v>
      </c>
      <c r="C34" s="588" t="n">
        <f aca="true">INDIRECT($A34&amp;"!$al$8")</f>
        <v>18</v>
      </c>
      <c r="D34" s="588" t="n">
        <f aca="false">C34+D33</f>
        <v>496</v>
      </c>
      <c r="E34" s="588" t="n">
        <f aca="true">INDIRECT($A34&amp;"!$al$13")</f>
        <v>27</v>
      </c>
      <c r="F34" s="588" t="n">
        <f aca="false">E34+F33</f>
        <v>467</v>
      </c>
    </row>
    <row r="35" customFormat="false" ht="13.5" hidden="false" customHeight="false" outlineLevel="0" collapsed="false">
      <c r="CI35" s="578" t="n">
        <v>0</v>
      </c>
    </row>
    <row r="36" customFormat="false" ht="13.5" hidden="false" customHeight="false" outlineLevel="0" collapsed="false">
      <c r="BK36" s="297"/>
      <c r="BL36" s="297"/>
      <c r="BM36" s="297"/>
      <c r="BN36" s="297"/>
      <c r="BO36" s="297"/>
      <c r="BP36" s="297"/>
      <c r="BQ36" s="297"/>
      <c r="BR36" s="297"/>
      <c r="BS36" s="297"/>
      <c r="BT36" s="297"/>
      <c r="BU36" s="297"/>
      <c r="BV36" s="297"/>
      <c r="BW36" s="297"/>
      <c r="BX36" s="297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</row>
    <row r="37" customFormat="false" ht="13.5" hidden="false" customHeight="false" outlineLevel="0" collapsed="false">
      <c r="BK37" s="297"/>
      <c r="BL37" s="297"/>
      <c r="BM37" s="297"/>
      <c r="BN37" s="297"/>
      <c r="BO37" s="297"/>
      <c r="BP37" s="297"/>
      <c r="BQ37" s="297"/>
      <c r="BR37" s="297"/>
      <c r="BS37" s="297"/>
      <c r="BT37" s="297"/>
      <c r="BU37" s="297"/>
      <c r="BV37" s="297"/>
      <c r="BW37" s="297"/>
      <c r="BX37" s="297"/>
      <c r="BY37" s="297"/>
      <c r="BZ37" s="297"/>
      <c r="CA37" s="297"/>
      <c r="CB37" s="297"/>
      <c r="CC37" s="297"/>
      <c r="CD37" s="297"/>
      <c r="CE37" s="297"/>
      <c r="CF37" s="297"/>
      <c r="CG37" s="297"/>
      <c r="CH37" s="297"/>
    </row>
    <row r="38" customFormat="false" ht="13.5" hidden="false" customHeight="false" outlineLevel="0" collapsed="false">
      <c r="BK38" s="297"/>
      <c r="BL38" s="297"/>
      <c r="BM38" s="297"/>
      <c r="BN38" s="297"/>
      <c r="BO38" s="297"/>
      <c r="BP38" s="297"/>
      <c r="BQ38" s="297"/>
      <c r="BR38" s="297"/>
      <c r="BS38" s="297"/>
      <c r="BT38" s="297"/>
      <c r="BU38" s="297"/>
      <c r="BV38" s="297"/>
      <c r="BW38" s="297"/>
      <c r="BX38" s="297"/>
      <c r="BY38" s="297"/>
      <c r="BZ38" s="297"/>
      <c r="CA38" s="297"/>
      <c r="CB38" s="297"/>
      <c r="CC38" s="297"/>
      <c r="CD38" s="297"/>
      <c r="CE38" s="297"/>
      <c r="CF38" s="297"/>
      <c r="CG38" s="297"/>
      <c r="CH38" s="297"/>
    </row>
    <row r="39" customFormat="false" ht="13.5" hidden="false" customHeight="false" outlineLevel="0" collapsed="false">
      <c r="BK39" s="297"/>
      <c r="BL39" s="297"/>
      <c r="BM39" s="297"/>
      <c r="BN39" s="297"/>
      <c r="BO39" s="297"/>
      <c r="BP39" s="297"/>
      <c r="BQ39" s="297"/>
      <c r="BR39" s="297"/>
      <c r="BS39" s="297"/>
      <c r="BT39" s="297"/>
      <c r="BU39" s="297"/>
      <c r="BV39" s="297"/>
      <c r="BW39" s="297"/>
      <c r="BX39" s="297"/>
      <c r="BY39" s="297"/>
      <c r="BZ39" s="297"/>
      <c r="CA39" s="297"/>
      <c r="CB39" s="297"/>
      <c r="CC39" s="297"/>
      <c r="CD39" s="297"/>
      <c r="CE39" s="297"/>
      <c r="CF39" s="297"/>
      <c r="CG39" s="297"/>
      <c r="CH39" s="297"/>
    </row>
    <row r="40" customFormat="false" ht="13.5" hidden="false" customHeight="false" outlineLevel="0" collapsed="false">
      <c r="BI40" s="517"/>
      <c r="BJ40" s="517"/>
    </row>
    <row r="41" customFormat="false" ht="13.5" hidden="false" customHeight="false" outlineLevel="0" collapsed="false">
      <c r="BI41" s="207" t="n">
        <v>0</v>
      </c>
      <c r="BJ41" s="207" t="n">
        <v>0</v>
      </c>
      <c r="BK41" s="574"/>
      <c r="BL41" s="574"/>
      <c r="BM41" s="574"/>
      <c r="BN41" s="574"/>
      <c r="BO41" s="574"/>
      <c r="BP41" s="574"/>
      <c r="BQ41" s="574"/>
      <c r="BR41" s="574"/>
      <c r="BS41" s="574"/>
      <c r="BT41" s="574"/>
      <c r="BU41" s="574"/>
      <c r="BV41" s="574"/>
      <c r="BW41" s="574"/>
      <c r="BX41" s="574"/>
      <c r="BY41" s="574"/>
      <c r="BZ41" s="574"/>
      <c r="CA41" s="574"/>
      <c r="CB41" s="574"/>
      <c r="CC41" s="574"/>
      <c r="CD41" s="574"/>
      <c r="CE41" s="574"/>
      <c r="CF41" s="574"/>
      <c r="CG41" s="574"/>
      <c r="CH41" s="574"/>
      <c r="CI41" s="578" t="n">
        <v>0</v>
      </c>
      <c r="CL41" s="578" t="n">
        <v>0</v>
      </c>
    </row>
    <row r="43" customFormat="false" ht="13.5" hidden="false" customHeight="false" outlineLevel="0" collapsed="false">
      <c r="BV43" s="499" t="s">
        <v>233</v>
      </c>
    </row>
    <row r="46" customFormat="false" ht="13.5" hidden="false" customHeight="false" outlineLevel="0" collapsed="false">
      <c r="BI46" s="517"/>
      <c r="BJ46" s="517"/>
    </row>
    <row r="52" customFormat="false" ht="13.5" hidden="false" customHeight="false" outlineLevel="0" collapsed="false">
      <c r="AY52" s="207" t="n">
        <v>4900</v>
      </c>
    </row>
    <row r="55" customFormat="false" ht="13.5" hidden="false" customHeight="false" outlineLevel="0" collapsed="false">
      <c r="AY55" s="207" t="n">
        <v>1000</v>
      </c>
    </row>
    <row r="57" customFormat="false" ht="13.5" hidden="false" customHeight="false" outlineLevel="0" collapsed="false">
      <c r="AY57" s="499" t="s">
        <v>268</v>
      </c>
    </row>
  </sheetData>
  <mergeCells count="5">
    <mergeCell ref="A1:F1"/>
    <mergeCell ref="A2:A3"/>
    <mergeCell ref="B2:B3"/>
    <mergeCell ref="C2:D2"/>
    <mergeCell ref="E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W5" activeCellId="0" sqref="BW5"/>
    </sheetView>
  </sheetViews>
  <sheetFormatPr defaultColWidth="8.5390625" defaultRowHeight="13.5" zeroHeight="false" outlineLevelRow="0" outlineLevelCol="0"/>
  <sheetData>
    <row r="1" customFormat="false" ht="25.5" hidden="false" customHeight="true" outlineLevel="0" collapsed="false">
      <c r="A1" s="854" t="s">
        <v>1501</v>
      </c>
    </row>
    <row r="2" customFormat="false" ht="13.5" hidden="false" customHeight="false" outlineLevel="0" collapsed="false">
      <c r="A2" s="510" t="s">
        <v>1211</v>
      </c>
      <c r="B2" s="591" t="n">
        <v>1</v>
      </c>
      <c r="C2" s="591" t="n">
        <v>2</v>
      </c>
      <c r="D2" s="591" t="n">
        <v>3</v>
      </c>
      <c r="E2" s="591" t="n">
        <v>4</v>
      </c>
      <c r="F2" s="591" t="n">
        <v>5</v>
      </c>
      <c r="G2" s="591" t="n">
        <v>6</v>
      </c>
      <c r="H2" s="591" t="n">
        <v>7</v>
      </c>
      <c r="I2" s="591" t="n">
        <v>8</v>
      </c>
      <c r="J2" s="591" t="n">
        <v>9</v>
      </c>
      <c r="K2" s="591" t="n">
        <v>10</v>
      </c>
      <c r="L2" s="591" t="n">
        <v>11</v>
      </c>
      <c r="M2" s="591" t="n">
        <v>12</v>
      </c>
      <c r="N2" s="591" t="n">
        <v>13</v>
      </c>
      <c r="O2" s="591" t="n">
        <v>14</v>
      </c>
      <c r="P2" s="591" t="n">
        <v>15</v>
      </c>
      <c r="Q2" s="591" t="n">
        <v>16</v>
      </c>
      <c r="R2" s="591" t="n">
        <v>17</v>
      </c>
    </row>
    <row r="3" customFormat="false" ht="13.5" hidden="false" customHeight="false" outlineLevel="0" collapsed="false">
      <c r="A3" s="207"/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</row>
    <row r="4" customFormat="false" ht="14.9" hidden="false" customHeight="false" outlineLevel="0" collapsed="false">
      <c r="C4" s="583" t="s">
        <v>1410</v>
      </c>
      <c r="D4" s="583"/>
      <c r="E4" s="583"/>
      <c r="F4" s="583"/>
      <c r="G4" s="583"/>
      <c r="H4" s="583" t="s">
        <v>1502</v>
      </c>
      <c r="I4" s="583"/>
      <c r="J4" s="583"/>
      <c r="K4" s="583"/>
      <c r="L4" s="583"/>
      <c r="M4" s="583" t="s">
        <v>1503</v>
      </c>
      <c r="N4" s="583"/>
      <c r="O4" s="583" t="s">
        <v>1504</v>
      </c>
      <c r="P4" s="583"/>
      <c r="Q4" s="583" t="s">
        <v>199</v>
      </c>
      <c r="R4" s="583" t="s">
        <v>1255</v>
      </c>
    </row>
    <row r="5" customFormat="false" ht="14.9" hidden="false" customHeight="false" outlineLevel="0" collapsed="false">
      <c r="A5" s="499" t="s">
        <v>1267</v>
      </c>
      <c r="C5" s="583" t="s">
        <v>1505</v>
      </c>
      <c r="D5" s="583" t="s">
        <v>1506</v>
      </c>
      <c r="E5" s="583" t="s">
        <v>1507</v>
      </c>
      <c r="F5" s="583" t="s">
        <v>128</v>
      </c>
      <c r="G5" s="583" t="s">
        <v>179</v>
      </c>
      <c r="H5" s="600" t="s">
        <v>1508</v>
      </c>
      <c r="I5" s="583" t="s">
        <v>1509</v>
      </c>
      <c r="J5" s="583" t="s">
        <v>1510</v>
      </c>
      <c r="K5" s="583" t="s">
        <v>1511</v>
      </c>
      <c r="L5" s="583" t="s">
        <v>1512</v>
      </c>
      <c r="M5" s="583" t="s">
        <v>136</v>
      </c>
      <c r="N5" s="583" t="s">
        <v>1046</v>
      </c>
      <c r="O5" s="583" t="s">
        <v>176</v>
      </c>
      <c r="P5" s="583" t="s">
        <v>177</v>
      </c>
      <c r="Q5" s="583" t="s">
        <v>131</v>
      </c>
      <c r="R5" s="583" t="s">
        <v>1512</v>
      </c>
    </row>
    <row r="6" customFormat="false" ht="14.9" hidden="false" customHeight="false" outlineLevel="0" collapsed="false">
      <c r="A6" s="207" t="s">
        <v>1351</v>
      </c>
      <c r="B6" s="207" t="n">
        <v>1</v>
      </c>
      <c r="C6" s="855" t="n">
        <v>0</v>
      </c>
      <c r="D6" s="856" t="n">
        <v>0</v>
      </c>
      <c r="E6" s="857" t="n">
        <v>0</v>
      </c>
      <c r="F6" s="857" t="n">
        <f aca="false">SUM(D6,E6)</f>
        <v>0</v>
      </c>
      <c r="G6" s="858"/>
      <c r="H6" s="859" t="n">
        <v>0</v>
      </c>
      <c r="I6" s="860" t="n">
        <v>0</v>
      </c>
      <c r="J6" s="860" t="n">
        <f aca="false">SUM(H6:I6)</f>
        <v>0</v>
      </c>
      <c r="K6" s="860" t="n">
        <v>0</v>
      </c>
      <c r="L6" s="668" t="n">
        <v>0</v>
      </c>
      <c r="M6" s="861" t="n">
        <v>0</v>
      </c>
      <c r="N6" s="862" t="n">
        <v>0.291666666666667</v>
      </c>
      <c r="O6" s="863" t="n">
        <v>0</v>
      </c>
      <c r="P6" s="864" t="n">
        <v>0</v>
      </c>
      <c r="Q6" s="600" t="n">
        <v>0</v>
      </c>
      <c r="R6" s="600" t="n">
        <v>0</v>
      </c>
    </row>
    <row r="7" customFormat="false" ht="14.9" hidden="false" customHeight="false" outlineLevel="0" collapsed="false">
      <c r="A7" s="207" t="s">
        <v>1352</v>
      </c>
      <c r="B7" s="207" t="n">
        <v>2</v>
      </c>
      <c r="C7" s="855" t="n">
        <v>0</v>
      </c>
      <c r="D7" s="856" t="n">
        <v>0</v>
      </c>
      <c r="E7" s="857" t="n">
        <v>0</v>
      </c>
      <c r="F7" s="857" t="n">
        <f aca="false">SUM(D7,E7)</f>
        <v>0</v>
      </c>
      <c r="G7" s="858"/>
      <c r="H7" s="859" t="n">
        <v>0</v>
      </c>
      <c r="I7" s="860" t="n">
        <v>0</v>
      </c>
      <c r="J7" s="860" t="n">
        <f aca="false">SUM(H7:I7)</f>
        <v>0</v>
      </c>
      <c r="K7" s="860" t="n">
        <v>0</v>
      </c>
      <c r="L7" s="668" t="n">
        <v>0</v>
      </c>
      <c r="M7" s="861" t="n">
        <v>0</v>
      </c>
      <c r="N7" s="862" t="n">
        <v>0</v>
      </c>
      <c r="O7" s="863" t="n">
        <v>0</v>
      </c>
      <c r="P7" s="864" t="n">
        <v>0</v>
      </c>
      <c r="Q7" s="600" t="n">
        <v>0</v>
      </c>
      <c r="R7" s="600" t="n">
        <v>0</v>
      </c>
    </row>
    <row r="8" customFormat="false" ht="14.9" hidden="false" customHeight="false" outlineLevel="0" collapsed="false">
      <c r="A8" s="207" t="s">
        <v>1353</v>
      </c>
      <c r="B8" s="207" t="n">
        <v>3</v>
      </c>
      <c r="C8" s="855" t="n">
        <v>0</v>
      </c>
      <c r="D8" s="856" t="n">
        <v>0</v>
      </c>
      <c r="E8" s="857" t="n">
        <v>0</v>
      </c>
      <c r="F8" s="857" t="n">
        <f aca="false">SUM(D8,E8)</f>
        <v>0</v>
      </c>
      <c r="G8" s="858"/>
      <c r="H8" s="859" t="n">
        <v>0</v>
      </c>
      <c r="I8" s="860" t="n">
        <v>0</v>
      </c>
      <c r="J8" s="860" t="n">
        <f aca="false">SUM(H8:I8)</f>
        <v>0</v>
      </c>
      <c r="K8" s="860" t="n">
        <v>0</v>
      </c>
      <c r="L8" s="668" t="n">
        <v>0</v>
      </c>
      <c r="M8" s="861" t="n">
        <v>0</v>
      </c>
      <c r="N8" s="862" t="n">
        <v>0.291666666666667</v>
      </c>
      <c r="O8" s="863" t="n">
        <v>0</v>
      </c>
      <c r="P8" s="864" t="n">
        <v>0</v>
      </c>
      <c r="Q8" s="600" t="n">
        <v>0</v>
      </c>
      <c r="R8" s="600" t="n">
        <v>0</v>
      </c>
    </row>
    <row r="9" customFormat="false" ht="14.9" hidden="false" customHeight="false" outlineLevel="0" collapsed="false">
      <c r="A9" s="207" t="s">
        <v>1354</v>
      </c>
      <c r="B9" s="207" t="n">
        <v>4</v>
      </c>
      <c r="C9" s="855" t="n">
        <v>0</v>
      </c>
      <c r="D9" s="856" t="n">
        <v>0</v>
      </c>
      <c r="E9" s="857" t="n">
        <v>0</v>
      </c>
      <c r="F9" s="857" t="n">
        <f aca="false">SUM(D9,E9)</f>
        <v>0</v>
      </c>
      <c r="G9" s="858"/>
      <c r="H9" s="859" t="n">
        <v>0</v>
      </c>
      <c r="I9" s="860" t="n">
        <v>0</v>
      </c>
      <c r="J9" s="860" t="n">
        <f aca="false">SUM(H9:I9)</f>
        <v>0</v>
      </c>
      <c r="K9" s="860" t="n">
        <v>0</v>
      </c>
      <c r="L9" s="668" t="n">
        <v>0</v>
      </c>
      <c r="M9" s="861" t="n">
        <v>0</v>
      </c>
      <c r="N9" s="862" t="n">
        <v>0.291666666666667</v>
      </c>
      <c r="O9" s="863" t="n">
        <v>0</v>
      </c>
      <c r="P9" s="864" t="n">
        <v>0</v>
      </c>
      <c r="Q9" s="600" t="n">
        <v>0</v>
      </c>
      <c r="R9" s="600" t="n">
        <v>0</v>
      </c>
    </row>
    <row r="10" customFormat="false" ht="14.9" hidden="false" customHeight="false" outlineLevel="0" collapsed="false">
      <c r="A10" s="207" t="s">
        <v>1355</v>
      </c>
      <c r="B10" s="207" t="n">
        <v>5</v>
      </c>
      <c r="C10" s="855" t="n">
        <v>0</v>
      </c>
      <c r="D10" s="856" t="n">
        <v>0</v>
      </c>
      <c r="E10" s="857" t="n">
        <v>0</v>
      </c>
      <c r="F10" s="857" t="n">
        <f aca="false">SUM(D10,E10)</f>
        <v>0</v>
      </c>
      <c r="G10" s="858"/>
      <c r="H10" s="859" t="n">
        <v>0</v>
      </c>
      <c r="I10" s="860" t="n">
        <v>0</v>
      </c>
      <c r="J10" s="860" t="n">
        <f aca="false">SUM(H10:I10)</f>
        <v>0</v>
      </c>
      <c r="K10" s="860" t="n">
        <v>0</v>
      </c>
      <c r="L10" s="668" t="n">
        <v>0</v>
      </c>
      <c r="M10" s="861" t="n">
        <v>0</v>
      </c>
      <c r="N10" s="862" t="n">
        <v>0.291666666666667</v>
      </c>
      <c r="O10" s="863" t="n">
        <v>0</v>
      </c>
      <c r="P10" s="864" t="n">
        <v>0</v>
      </c>
      <c r="Q10" s="600" t="n">
        <v>0</v>
      </c>
      <c r="R10" s="600" t="n">
        <v>0</v>
      </c>
    </row>
    <row r="11" customFormat="false" ht="14.9" hidden="false" customHeight="false" outlineLevel="0" collapsed="false">
      <c r="A11" s="207" t="s">
        <v>1356</v>
      </c>
      <c r="B11" s="207" t="n">
        <v>6</v>
      </c>
      <c r="C11" s="855" t="n">
        <v>0</v>
      </c>
      <c r="D11" s="856" t="n">
        <v>0</v>
      </c>
      <c r="E11" s="857" t="n">
        <v>0</v>
      </c>
      <c r="F11" s="857" t="n">
        <f aca="false">SUM(D11,E11)</f>
        <v>0</v>
      </c>
      <c r="G11" s="858"/>
      <c r="H11" s="859" t="n">
        <v>0</v>
      </c>
      <c r="I11" s="860" t="n">
        <v>0</v>
      </c>
      <c r="J11" s="860" t="n">
        <f aca="false">SUM(H11:I11)</f>
        <v>0</v>
      </c>
      <c r="K11" s="860" t="n">
        <v>0</v>
      </c>
      <c r="L11" s="668" t="n">
        <v>0</v>
      </c>
      <c r="M11" s="861" t="n">
        <v>0</v>
      </c>
      <c r="N11" s="862" t="n">
        <v>0</v>
      </c>
      <c r="O11" s="863" t="n">
        <v>0</v>
      </c>
      <c r="P11" s="864" t="n">
        <v>0</v>
      </c>
      <c r="Q11" s="600" t="n">
        <v>0</v>
      </c>
      <c r="R11" s="600" t="n">
        <v>0</v>
      </c>
    </row>
    <row r="12" customFormat="false" ht="14.9" hidden="false" customHeight="false" outlineLevel="0" collapsed="false">
      <c r="A12" s="207" t="s">
        <v>1357</v>
      </c>
      <c r="B12" s="207" t="n">
        <v>7</v>
      </c>
      <c r="C12" s="855" t="n">
        <v>0</v>
      </c>
      <c r="D12" s="856" t="n">
        <v>0</v>
      </c>
      <c r="E12" s="857" t="n">
        <v>0</v>
      </c>
      <c r="F12" s="857" t="n">
        <f aca="false">SUM(D12,E12)</f>
        <v>0</v>
      </c>
      <c r="G12" s="858"/>
      <c r="H12" s="859" t="n">
        <v>0</v>
      </c>
      <c r="I12" s="860" t="n">
        <v>0</v>
      </c>
      <c r="J12" s="860" t="n">
        <f aca="false">SUM(H12:I12)</f>
        <v>0</v>
      </c>
      <c r="K12" s="860" t="n">
        <v>0</v>
      </c>
      <c r="L12" s="668" t="n">
        <v>0</v>
      </c>
      <c r="M12" s="861" t="n">
        <v>0</v>
      </c>
      <c r="N12" s="862" t="n">
        <v>0.291666666666667</v>
      </c>
      <c r="O12" s="863" t="n">
        <v>0</v>
      </c>
      <c r="P12" s="864" t="n">
        <v>0</v>
      </c>
      <c r="Q12" s="600" t="n">
        <v>0</v>
      </c>
      <c r="R12" s="600" t="n">
        <v>0</v>
      </c>
    </row>
    <row r="13" customFormat="false" ht="14.9" hidden="false" customHeight="false" outlineLevel="0" collapsed="false">
      <c r="A13" s="207" t="s">
        <v>1358</v>
      </c>
      <c r="B13" s="207" t="n">
        <v>8</v>
      </c>
      <c r="C13" s="855" t="n">
        <v>0</v>
      </c>
      <c r="D13" s="856" t="n">
        <v>0</v>
      </c>
      <c r="E13" s="857" t="n">
        <v>0</v>
      </c>
      <c r="F13" s="857" t="n">
        <f aca="false">SUM(D13,E13)</f>
        <v>0</v>
      </c>
      <c r="G13" s="858"/>
      <c r="H13" s="859" t="n">
        <v>0</v>
      </c>
      <c r="I13" s="860" t="n">
        <v>0</v>
      </c>
      <c r="J13" s="860" t="n">
        <f aca="false">SUM(H13:I13)</f>
        <v>0</v>
      </c>
      <c r="K13" s="860" t="n">
        <v>0</v>
      </c>
      <c r="L13" s="668" t="n">
        <v>0</v>
      </c>
      <c r="M13" s="861" t="n">
        <v>0</v>
      </c>
      <c r="N13" s="862" t="n">
        <v>0.291666666666667</v>
      </c>
      <c r="O13" s="863" t="n">
        <v>0</v>
      </c>
      <c r="P13" s="864" t="n">
        <v>0</v>
      </c>
      <c r="Q13" s="600" t="n">
        <v>0</v>
      </c>
      <c r="R13" s="600" t="n">
        <v>0</v>
      </c>
    </row>
    <row r="14" customFormat="false" ht="14.9" hidden="false" customHeight="false" outlineLevel="0" collapsed="false">
      <c r="A14" s="207" t="s">
        <v>1359</v>
      </c>
      <c r="B14" s="207" t="n">
        <v>9</v>
      </c>
      <c r="C14" s="855" t="n">
        <v>0</v>
      </c>
      <c r="D14" s="856" t="n">
        <v>0</v>
      </c>
      <c r="E14" s="857" t="n">
        <v>0</v>
      </c>
      <c r="F14" s="857" t="n">
        <f aca="false">SUM(D14,E14)</f>
        <v>0</v>
      </c>
      <c r="G14" s="858"/>
      <c r="H14" s="859" t="n">
        <v>13</v>
      </c>
      <c r="I14" s="860" t="n">
        <v>0</v>
      </c>
      <c r="J14" s="860" t="n">
        <f aca="false">SUM(H14:I14)</f>
        <v>13</v>
      </c>
      <c r="K14" s="860" t="n">
        <v>0</v>
      </c>
      <c r="L14" s="668" t="n">
        <v>0</v>
      </c>
      <c r="M14" s="861" t="n">
        <v>0</v>
      </c>
      <c r="N14" s="862" t="n">
        <v>0.291666666666667</v>
      </c>
      <c r="O14" s="863" t="n">
        <v>0</v>
      </c>
      <c r="P14" s="864" t="n">
        <v>0</v>
      </c>
      <c r="Q14" s="600" t="n">
        <v>0</v>
      </c>
      <c r="R14" s="600" t="n">
        <v>0</v>
      </c>
    </row>
    <row r="15" customFormat="false" ht="14.9" hidden="false" customHeight="false" outlineLevel="0" collapsed="false">
      <c r="A15" s="207" t="s">
        <v>1360</v>
      </c>
      <c r="B15" s="207" t="n">
        <v>10</v>
      </c>
      <c r="C15" s="855" t="n">
        <v>0</v>
      </c>
      <c r="D15" s="856" t="n">
        <v>0</v>
      </c>
      <c r="E15" s="857" t="n">
        <v>0</v>
      </c>
      <c r="F15" s="857" t="n">
        <f aca="false">SUM(D15,E15)</f>
        <v>0</v>
      </c>
      <c r="G15" s="858"/>
      <c r="H15" s="859" t="n">
        <v>31</v>
      </c>
      <c r="I15" s="860" t="n">
        <v>0</v>
      </c>
      <c r="J15" s="860" t="n">
        <f aca="false">SUM(H15:I15)</f>
        <v>31</v>
      </c>
      <c r="K15" s="860" t="n">
        <v>0</v>
      </c>
      <c r="L15" s="668" t="n">
        <v>0</v>
      </c>
      <c r="M15" s="861" t="n">
        <v>0</v>
      </c>
      <c r="N15" s="862" t="n">
        <v>0</v>
      </c>
      <c r="O15" s="863" t="n">
        <v>0</v>
      </c>
      <c r="P15" s="864" t="n">
        <v>0</v>
      </c>
      <c r="Q15" s="600" t="n">
        <v>0</v>
      </c>
      <c r="R15" s="600" t="n">
        <v>0</v>
      </c>
    </row>
    <row r="16" customFormat="false" ht="14.9" hidden="false" customHeight="false" outlineLevel="0" collapsed="false">
      <c r="A16" s="207" t="s">
        <v>1361</v>
      </c>
      <c r="B16" s="207" t="n">
        <v>11</v>
      </c>
      <c r="C16" s="855" t="n">
        <v>47.503</v>
      </c>
      <c r="D16" s="856" t="n">
        <v>44.008</v>
      </c>
      <c r="E16" s="857" t="n">
        <v>0</v>
      </c>
      <c r="F16" s="857" t="n">
        <f aca="false">SUM(D16,E16)</f>
        <v>44.008</v>
      </c>
      <c r="G16" s="858"/>
      <c r="H16" s="859" t="n">
        <v>21</v>
      </c>
      <c r="I16" s="860" t="n">
        <v>0</v>
      </c>
      <c r="J16" s="860" t="n">
        <f aca="false">SUM(H16:I16)</f>
        <v>21</v>
      </c>
      <c r="K16" s="860" t="n">
        <v>0</v>
      </c>
      <c r="L16" s="668" t="n">
        <v>10</v>
      </c>
      <c r="M16" s="861" t="n">
        <v>0.0833333333333333</v>
      </c>
      <c r="N16" s="862" t="n">
        <v>0</v>
      </c>
      <c r="O16" s="863" t="n">
        <v>2234</v>
      </c>
      <c r="P16" s="864" t="n">
        <v>0</v>
      </c>
      <c r="Q16" s="600" t="n">
        <v>1</v>
      </c>
      <c r="R16" s="600" t="n">
        <v>38</v>
      </c>
    </row>
    <row r="17" customFormat="false" ht="14.9" hidden="false" customHeight="false" outlineLevel="0" collapsed="false">
      <c r="A17" s="207" t="s">
        <v>1362</v>
      </c>
      <c r="B17" s="207" t="n">
        <v>12</v>
      </c>
      <c r="C17" s="855" t="n">
        <v>43.189</v>
      </c>
      <c r="D17" s="856" t="n">
        <v>41.376</v>
      </c>
      <c r="E17" s="857" t="n">
        <v>0</v>
      </c>
      <c r="F17" s="857" t="n">
        <f aca="false">SUM(D17,E17)</f>
        <v>41.376</v>
      </c>
      <c r="G17" s="858"/>
      <c r="H17" s="859" t="n">
        <v>13</v>
      </c>
      <c r="I17" s="860" t="n">
        <v>0</v>
      </c>
      <c r="J17" s="860" t="n">
        <f aca="false">SUM(H17:I17)</f>
        <v>13</v>
      </c>
      <c r="K17" s="860" t="n">
        <v>0</v>
      </c>
      <c r="L17" s="668" t="n">
        <v>8</v>
      </c>
      <c r="M17" s="861" t="n">
        <v>0.0763888888888889</v>
      </c>
      <c r="N17" s="862" t="n">
        <v>0</v>
      </c>
      <c r="O17" s="863" t="n">
        <v>754</v>
      </c>
      <c r="P17" s="864" t="n">
        <v>0</v>
      </c>
      <c r="Q17" s="600" t="n">
        <v>2</v>
      </c>
      <c r="R17" s="600" t="n">
        <v>47</v>
      </c>
    </row>
    <row r="18" customFormat="false" ht="14.9" hidden="false" customHeight="false" outlineLevel="0" collapsed="false">
      <c r="A18" s="207" t="s">
        <v>1363</v>
      </c>
      <c r="B18" s="207" t="n">
        <v>13</v>
      </c>
      <c r="C18" s="855" t="n">
        <v>41.02</v>
      </c>
      <c r="D18" s="856" t="n">
        <v>28.548</v>
      </c>
      <c r="E18" s="857" t="n">
        <v>0</v>
      </c>
      <c r="F18" s="857" t="n">
        <f aca="false">SUM(D18,E18)</f>
        <v>28.548</v>
      </c>
      <c r="G18" s="858"/>
      <c r="H18" s="859" t="n">
        <v>6</v>
      </c>
      <c r="I18" s="860" t="n">
        <v>0</v>
      </c>
      <c r="J18" s="860" t="n">
        <f aca="false">SUM(H18:I18)</f>
        <v>6</v>
      </c>
      <c r="K18" s="860" t="n">
        <v>0</v>
      </c>
      <c r="L18" s="668" t="n">
        <v>7</v>
      </c>
      <c r="M18" s="861" t="n">
        <v>0.0486111111111111</v>
      </c>
      <c r="N18" s="862" t="n">
        <v>0</v>
      </c>
      <c r="O18" s="863" t="n">
        <v>11419</v>
      </c>
      <c r="P18" s="864" t="n">
        <v>0</v>
      </c>
      <c r="Q18" s="600" t="n">
        <v>0</v>
      </c>
      <c r="R18" s="600" t="n">
        <v>30</v>
      </c>
    </row>
    <row r="19" customFormat="false" ht="14.9" hidden="false" customHeight="false" outlineLevel="0" collapsed="false">
      <c r="A19" s="207" t="s">
        <v>1364</v>
      </c>
      <c r="B19" s="207" t="n">
        <v>14</v>
      </c>
      <c r="C19" s="855" t="n">
        <v>0</v>
      </c>
      <c r="D19" s="856" t="n">
        <v>0</v>
      </c>
      <c r="E19" s="857" t="n">
        <v>0</v>
      </c>
      <c r="F19" s="857" t="n">
        <f aca="false">SUM(D19,E19)</f>
        <v>0</v>
      </c>
      <c r="G19" s="858"/>
      <c r="H19" s="859" t="n">
        <v>5</v>
      </c>
      <c r="I19" s="860" t="n">
        <v>0</v>
      </c>
      <c r="J19" s="860" t="n">
        <f aca="false">SUM(H19:I19)</f>
        <v>5</v>
      </c>
      <c r="K19" s="860" t="n">
        <v>0</v>
      </c>
      <c r="L19" s="668" t="n">
        <v>0</v>
      </c>
      <c r="M19" s="861" t="n">
        <v>0</v>
      </c>
      <c r="N19" s="862" t="n">
        <v>0</v>
      </c>
      <c r="O19" s="863" t="n">
        <v>0</v>
      </c>
      <c r="P19" s="864" t="n">
        <v>0</v>
      </c>
      <c r="Q19" s="600" t="n">
        <v>0</v>
      </c>
      <c r="R19" s="600" t="n">
        <v>0</v>
      </c>
    </row>
    <row r="20" customFormat="false" ht="14.9" hidden="false" customHeight="false" outlineLevel="0" collapsed="false">
      <c r="A20" s="207" t="s">
        <v>1365</v>
      </c>
      <c r="B20" s="207" t="n">
        <v>15</v>
      </c>
      <c r="C20" s="855" t="n">
        <v>39.001</v>
      </c>
      <c r="D20" s="856" t="n">
        <v>33.462</v>
      </c>
      <c r="E20" s="857" t="n">
        <v>0</v>
      </c>
      <c r="F20" s="857" t="n">
        <f aca="false">SUM(D20,E20)</f>
        <v>33.462</v>
      </c>
      <c r="G20" s="858"/>
      <c r="H20" s="859" t="n">
        <v>17</v>
      </c>
      <c r="I20" s="860" t="n">
        <v>0</v>
      </c>
      <c r="J20" s="860" t="n">
        <f aca="false">SUM(H20:I20)</f>
        <v>17</v>
      </c>
      <c r="K20" s="860" t="n">
        <v>0</v>
      </c>
      <c r="L20" s="668" t="n">
        <v>6</v>
      </c>
      <c r="M20" s="861" t="n">
        <v>0.0763888888888889</v>
      </c>
      <c r="N20" s="862" t="n">
        <v>0</v>
      </c>
      <c r="O20" s="863" t="n">
        <v>4212</v>
      </c>
      <c r="P20" s="864" t="n">
        <v>0</v>
      </c>
      <c r="Q20" s="600" t="n">
        <v>0</v>
      </c>
      <c r="R20" s="600" t="n">
        <v>48</v>
      </c>
    </row>
    <row r="21" customFormat="false" ht="14.9" hidden="false" customHeight="false" outlineLevel="0" collapsed="false">
      <c r="A21" s="207" t="s">
        <v>1366</v>
      </c>
      <c r="B21" s="207" t="n">
        <v>16</v>
      </c>
      <c r="C21" s="855" t="n">
        <v>39.085</v>
      </c>
      <c r="D21" s="856" t="n">
        <v>29.756</v>
      </c>
      <c r="E21" s="857" t="n">
        <v>0</v>
      </c>
      <c r="F21" s="857" t="n">
        <f aca="false">SUM(D21,E21)</f>
        <v>29.756</v>
      </c>
      <c r="G21" s="858"/>
      <c r="H21" s="859" t="n">
        <v>8</v>
      </c>
      <c r="I21" s="860" t="n">
        <v>0</v>
      </c>
      <c r="J21" s="860" t="n">
        <f aca="false">SUM(H21:I21)</f>
        <v>8</v>
      </c>
      <c r="K21" s="860" t="n">
        <v>0</v>
      </c>
      <c r="L21" s="668" t="n">
        <v>6</v>
      </c>
      <c r="M21" s="861" t="n">
        <v>0.0972222222222222</v>
      </c>
      <c r="N21" s="862" t="n">
        <v>0</v>
      </c>
      <c r="O21" s="863" t="n">
        <v>7452</v>
      </c>
      <c r="P21" s="864" t="n">
        <v>0</v>
      </c>
      <c r="Q21" s="600" t="n">
        <v>2</v>
      </c>
      <c r="R21" s="600" t="n">
        <v>43</v>
      </c>
    </row>
    <row r="22" customFormat="false" ht="14.9" hidden="false" customHeight="false" outlineLevel="0" collapsed="false">
      <c r="A22" s="207" t="s">
        <v>1367</v>
      </c>
      <c r="B22" s="207" t="n">
        <v>17</v>
      </c>
      <c r="C22" s="855" t="n">
        <v>31.715</v>
      </c>
      <c r="D22" s="856" t="n">
        <v>26.575</v>
      </c>
      <c r="E22" s="857" t="n">
        <v>0</v>
      </c>
      <c r="F22" s="857" t="n">
        <f aca="false">SUM(D22,E22)</f>
        <v>26.575</v>
      </c>
      <c r="G22" s="858"/>
      <c r="H22" s="859" t="n">
        <v>9</v>
      </c>
      <c r="I22" s="860" t="n">
        <v>0</v>
      </c>
      <c r="J22" s="860" t="n">
        <f aca="false">SUM(H22:I22)</f>
        <v>9</v>
      </c>
      <c r="K22" s="860" t="n">
        <v>0</v>
      </c>
      <c r="L22" s="668" t="n">
        <v>5</v>
      </c>
      <c r="M22" s="861" t="n">
        <v>0.0555555555555556</v>
      </c>
      <c r="N22" s="862" t="n">
        <v>0</v>
      </c>
      <c r="O22" s="863" t="n">
        <v>3974</v>
      </c>
      <c r="P22" s="864" t="n">
        <v>0</v>
      </c>
      <c r="Q22" s="600" t="n">
        <v>2</v>
      </c>
      <c r="R22" s="600" t="n">
        <v>46</v>
      </c>
    </row>
    <row r="23" customFormat="false" ht="14.9" hidden="false" customHeight="false" outlineLevel="0" collapsed="false">
      <c r="A23" s="207" t="s">
        <v>1368</v>
      </c>
      <c r="B23" s="207" t="n">
        <v>18</v>
      </c>
      <c r="C23" s="855" t="n">
        <v>0</v>
      </c>
      <c r="D23" s="856" t="n">
        <v>0</v>
      </c>
      <c r="E23" s="857" t="n">
        <v>0</v>
      </c>
      <c r="F23" s="857" t="n">
        <f aca="false">SUM(D23,E23)</f>
        <v>0</v>
      </c>
      <c r="G23" s="858"/>
      <c r="H23" s="859" t="n">
        <v>18</v>
      </c>
      <c r="I23" s="860" t="n">
        <v>0</v>
      </c>
      <c r="J23" s="860" t="n">
        <f aca="false">SUM(H23:I23)</f>
        <v>18</v>
      </c>
      <c r="K23" s="860" t="n">
        <v>0</v>
      </c>
      <c r="L23" s="668" t="n">
        <v>0</v>
      </c>
      <c r="M23" s="861" t="n">
        <v>0</v>
      </c>
      <c r="N23" s="862" t="n">
        <v>0</v>
      </c>
      <c r="O23" s="863" t="n">
        <v>0</v>
      </c>
      <c r="P23" s="864" t="n">
        <v>0</v>
      </c>
      <c r="Q23" s="600" t="n">
        <v>0</v>
      </c>
      <c r="R23" s="600" t="n">
        <v>0</v>
      </c>
    </row>
    <row r="24" customFormat="false" ht="14.9" hidden="false" customHeight="false" outlineLevel="0" collapsed="false">
      <c r="A24" s="207" t="s">
        <v>1369</v>
      </c>
      <c r="B24" s="207" t="n">
        <v>19</v>
      </c>
      <c r="C24" s="855" t="n">
        <v>41.214</v>
      </c>
      <c r="D24" s="856" t="n">
        <v>26.328</v>
      </c>
      <c r="E24" s="857" t="n">
        <v>11.733</v>
      </c>
      <c r="F24" s="857" t="n">
        <f aca="false">SUM(D24,E24)</f>
        <v>38.061</v>
      </c>
      <c r="G24" s="858"/>
      <c r="H24" s="859" t="n">
        <v>12</v>
      </c>
      <c r="I24" s="860" t="n">
        <v>0</v>
      </c>
      <c r="J24" s="860" t="n">
        <f aca="false">SUM(H24:I24)</f>
        <v>12</v>
      </c>
      <c r="K24" s="860" t="n">
        <v>0</v>
      </c>
      <c r="L24" s="668" t="n">
        <v>6</v>
      </c>
      <c r="M24" s="861" t="n">
        <v>0.0486111111111111</v>
      </c>
      <c r="N24" s="862" t="n">
        <v>0</v>
      </c>
      <c r="O24" s="863" t="n">
        <v>921</v>
      </c>
      <c r="P24" s="864" t="n">
        <v>0</v>
      </c>
      <c r="Q24" s="600" t="n">
        <v>1</v>
      </c>
      <c r="R24" s="600" t="n">
        <v>41</v>
      </c>
    </row>
    <row r="25" customFormat="false" ht="14.9" hidden="false" customHeight="false" outlineLevel="0" collapsed="false">
      <c r="A25" s="207" t="s">
        <v>1370</v>
      </c>
      <c r="B25" s="207" t="n">
        <v>20</v>
      </c>
      <c r="C25" s="855" t="n">
        <v>44.008</v>
      </c>
      <c r="D25" s="856" t="n">
        <v>0</v>
      </c>
      <c r="E25" s="857" t="n">
        <v>37.631</v>
      </c>
      <c r="F25" s="857" t="n">
        <f aca="false">SUM(D25,E25)</f>
        <v>37.631</v>
      </c>
      <c r="G25" s="858"/>
      <c r="H25" s="859" t="n">
        <v>5</v>
      </c>
      <c r="I25" s="860" t="n">
        <v>0</v>
      </c>
      <c r="J25" s="860" t="n">
        <f aca="false">SUM(H25:I25)</f>
        <v>5</v>
      </c>
      <c r="K25" s="860" t="n">
        <v>0</v>
      </c>
      <c r="L25" s="668" t="n">
        <v>7</v>
      </c>
      <c r="M25" s="861" t="n">
        <v>0.0555555555555556</v>
      </c>
      <c r="N25" s="862" t="n">
        <v>0</v>
      </c>
      <c r="O25" s="863" t="n">
        <v>3940</v>
      </c>
      <c r="P25" s="864" t="n">
        <v>0</v>
      </c>
      <c r="Q25" s="600" t="n">
        <v>1</v>
      </c>
      <c r="R25" s="600" t="n">
        <v>40</v>
      </c>
    </row>
    <row r="26" customFormat="false" ht="14.9" hidden="false" customHeight="false" outlineLevel="0" collapsed="false">
      <c r="A26" s="207" t="s">
        <v>1371</v>
      </c>
      <c r="B26" s="207" t="n">
        <v>21</v>
      </c>
      <c r="C26" s="855" t="n">
        <v>32.785</v>
      </c>
      <c r="D26" s="856" t="n">
        <v>0</v>
      </c>
      <c r="E26" s="857" t="n">
        <v>29.55</v>
      </c>
      <c r="F26" s="857" t="n">
        <f aca="false">SUM(D26,E26)</f>
        <v>29.55</v>
      </c>
      <c r="G26" s="858"/>
      <c r="H26" s="859" t="n">
        <v>0</v>
      </c>
      <c r="I26" s="860" t="n">
        <v>0</v>
      </c>
      <c r="J26" s="860" t="n">
        <f aca="false">SUM(H26:I26)</f>
        <v>0</v>
      </c>
      <c r="K26" s="860" t="n">
        <v>0</v>
      </c>
      <c r="L26" s="668" t="n">
        <v>5</v>
      </c>
      <c r="M26" s="861" t="n">
        <v>0.0347222222222222</v>
      </c>
      <c r="N26" s="862" t="n">
        <v>0</v>
      </c>
      <c r="O26" s="863" t="n">
        <v>1556</v>
      </c>
      <c r="P26" s="864" t="n">
        <v>0</v>
      </c>
      <c r="Q26" s="600" t="n">
        <v>1</v>
      </c>
      <c r="R26" s="600" t="n">
        <v>38</v>
      </c>
    </row>
    <row r="27" customFormat="false" ht="14.9" hidden="false" customHeight="false" outlineLevel="0" collapsed="false">
      <c r="A27" s="207" t="s">
        <v>1372</v>
      </c>
      <c r="B27" s="207" t="n">
        <v>22</v>
      </c>
      <c r="C27" s="855" t="n">
        <v>0</v>
      </c>
      <c r="D27" s="856" t="n">
        <v>0</v>
      </c>
      <c r="E27" s="857" t="n">
        <v>0</v>
      </c>
      <c r="F27" s="857" t="n">
        <f aca="false">SUM(D27,E27)</f>
        <v>0</v>
      </c>
      <c r="G27" s="858"/>
      <c r="H27" s="859" t="n">
        <v>24</v>
      </c>
      <c r="I27" s="860" t="n">
        <v>0</v>
      </c>
      <c r="J27" s="860" t="n">
        <f aca="false">SUM(H27:I27)</f>
        <v>24</v>
      </c>
      <c r="K27" s="860" t="n">
        <v>0</v>
      </c>
      <c r="L27" s="668" t="n">
        <v>0</v>
      </c>
      <c r="M27" s="861" t="n">
        <v>0</v>
      </c>
      <c r="N27" s="862" t="n">
        <v>0</v>
      </c>
      <c r="O27" s="863" t="n">
        <v>0</v>
      </c>
      <c r="P27" s="864" t="n">
        <v>0</v>
      </c>
      <c r="Q27" s="600" t="n">
        <v>0</v>
      </c>
      <c r="R27" s="600" t="n">
        <v>0</v>
      </c>
    </row>
    <row r="28" customFormat="false" ht="14.9" hidden="false" customHeight="false" outlineLevel="0" collapsed="false">
      <c r="A28" s="207" t="s">
        <v>1373</v>
      </c>
      <c r="B28" s="207" t="n">
        <v>23</v>
      </c>
      <c r="C28" s="855" t="n">
        <v>63.608</v>
      </c>
      <c r="D28" s="856" t="n">
        <v>50.05</v>
      </c>
      <c r="E28" s="857" t="n">
        <v>0</v>
      </c>
      <c r="F28" s="857" t="n">
        <f aca="false">SUM(D28,E28)</f>
        <v>50.05</v>
      </c>
      <c r="G28" s="858"/>
      <c r="H28" s="859" t="n">
        <v>23</v>
      </c>
      <c r="I28" s="860" t="n">
        <v>0</v>
      </c>
      <c r="J28" s="860" t="n">
        <f aca="false">SUM(H28:I28)</f>
        <v>23</v>
      </c>
      <c r="K28" s="860" t="n">
        <v>0</v>
      </c>
      <c r="L28" s="668" t="n">
        <v>12</v>
      </c>
      <c r="M28" s="861" t="n">
        <v>0.0763888888888889</v>
      </c>
      <c r="N28" s="862" t="n">
        <v>0</v>
      </c>
      <c r="O28" s="863" t="n">
        <v>11619</v>
      </c>
      <c r="P28" s="864" t="n">
        <v>0</v>
      </c>
      <c r="Q28" s="600" t="n">
        <v>0</v>
      </c>
      <c r="R28" s="600" t="n">
        <v>56</v>
      </c>
    </row>
    <row r="29" customFormat="false" ht="14.9" hidden="false" customHeight="false" outlineLevel="0" collapsed="false">
      <c r="A29" s="207" t="s">
        <v>1374</v>
      </c>
      <c r="B29" s="207" t="n">
        <v>24</v>
      </c>
      <c r="C29" s="855" t="n">
        <v>57.682</v>
      </c>
      <c r="D29" s="856" t="n">
        <v>52.119</v>
      </c>
      <c r="E29" s="857" t="n">
        <v>0</v>
      </c>
      <c r="F29" s="857" t="n">
        <f aca="false">SUM(D29,E29)</f>
        <v>52.119</v>
      </c>
      <c r="G29" s="858"/>
      <c r="H29" s="859" t="n">
        <v>12</v>
      </c>
      <c r="I29" s="860" t="n">
        <v>0</v>
      </c>
      <c r="J29" s="860" t="n">
        <f aca="false">SUM(H29:I29)</f>
        <v>12</v>
      </c>
      <c r="K29" s="860" t="n">
        <v>0</v>
      </c>
      <c r="L29" s="668" t="n">
        <v>11</v>
      </c>
      <c r="M29" s="861" t="n">
        <v>0.0833333333333333</v>
      </c>
      <c r="N29" s="862" t="n">
        <v>0</v>
      </c>
      <c r="O29" s="863" t="n">
        <v>1788</v>
      </c>
      <c r="P29" s="864" t="n">
        <v>0</v>
      </c>
      <c r="Q29" s="600" t="n">
        <v>0</v>
      </c>
      <c r="R29" s="600" t="n">
        <v>88</v>
      </c>
    </row>
    <row r="30" customFormat="false" ht="14.9" hidden="false" customHeight="false" outlineLevel="0" collapsed="false">
      <c r="A30" s="207" t="s">
        <v>1375</v>
      </c>
      <c r="B30" s="207" t="n">
        <v>25</v>
      </c>
      <c r="C30" s="855" t="n">
        <v>57.902</v>
      </c>
      <c r="D30" s="856" t="n">
        <v>51.373</v>
      </c>
      <c r="E30" s="857" t="n">
        <v>0</v>
      </c>
      <c r="F30" s="857" t="n">
        <f aca="false">SUM(D30,E30)</f>
        <v>51.373</v>
      </c>
      <c r="G30" s="858"/>
      <c r="H30" s="859" t="n">
        <v>2</v>
      </c>
      <c r="I30" s="860" t="n">
        <v>0</v>
      </c>
      <c r="J30" s="860" t="n">
        <f aca="false">SUM(H30:I30)</f>
        <v>2</v>
      </c>
      <c r="K30" s="860" t="n">
        <v>0</v>
      </c>
      <c r="L30" s="668" t="n">
        <v>10</v>
      </c>
      <c r="M30" s="861" t="n">
        <v>0.0972222222222222</v>
      </c>
      <c r="N30" s="862" t="n">
        <v>0</v>
      </c>
      <c r="O30" s="863" t="n">
        <v>3615</v>
      </c>
      <c r="P30" s="864" t="n">
        <v>0</v>
      </c>
      <c r="Q30" s="600" t="n">
        <v>4</v>
      </c>
      <c r="R30" s="600" t="n">
        <v>81</v>
      </c>
    </row>
    <row r="31" customFormat="false" ht="14.9" hidden="false" customHeight="false" outlineLevel="0" collapsed="false">
      <c r="A31" s="207" t="s">
        <v>1376</v>
      </c>
      <c r="B31" s="207" t="n">
        <v>26</v>
      </c>
      <c r="C31" s="855" t="n">
        <v>0</v>
      </c>
      <c r="D31" s="856" t="n">
        <v>0</v>
      </c>
      <c r="E31" s="857" t="n">
        <v>0</v>
      </c>
      <c r="F31" s="857" t="n">
        <f aca="false">SUM(D31,E31)</f>
        <v>0</v>
      </c>
      <c r="G31" s="858"/>
      <c r="H31" s="859" t="n">
        <v>19</v>
      </c>
      <c r="I31" s="860" t="n">
        <v>0</v>
      </c>
      <c r="J31" s="860" t="n">
        <f aca="false">SUM(H31:I31)</f>
        <v>19</v>
      </c>
      <c r="K31" s="860" t="n">
        <v>0</v>
      </c>
      <c r="L31" s="668" t="n">
        <v>0</v>
      </c>
      <c r="M31" s="861" t="n">
        <v>0</v>
      </c>
      <c r="N31" s="862" t="n">
        <v>0</v>
      </c>
      <c r="O31" s="863" t="n">
        <v>0</v>
      </c>
      <c r="P31" s="864" t="n">
        <v>0</v>
      </c>
      <c r="Q31" s="600" t="n">
        <v>0</v>
      </c>
      <c r="R31" s="600" t="n">
        <v>0</v>
      </c>
    </row>
    <row r="32" customFormat="false" ht="14.9" hidden="false" customHeight="false" outlineLevel="0" collapsed="false">
      <c r="A32" s="207" t="s">
        <v>1377</v>
      </c>
      <c r="B32" s="207" t="n">
        <v>27</v>
      </c>
      <c r="C32" s="855" t="n">
        <v>67.198</v>
      </c>
      <c r="D32" s="856" t="n">
        <v>57.708</v>
      </c>
      <c r="E32" s="857" t="n">
        <v>0</v>
      </c>
      <c r="F32" s="857" t="n">
        <f aca="false">SUM(D32,E32)</f>
        <v>57.708</v>
      </c>
      <c r="G32" s="858"/>
      <c r="H32" s="859" t="n">
        <v>9</v>
      </c>
      <c r="I32" s="860" t="n">
        <v>0</v>
      </c>
      <c r="J32" s="860" t="n">
        <f aca="false">SUM(H32:I32)</f>
        <v>9</v>
      </c>
      <c r="K32" s="860" t="n">
        <v>0</v>
      </c>
      <c r="L32" s="668" t="n">
        <v>10</v>
      </c>
      <c r="M32" s="861" t="n">
        <v>0.0694444444444445</v>
      </c>
      <c r="N32" s="862" t="n">
        <v>0</v>
      </c>
      <c r="O32" s="863" t="n">
        <v>4403</v>
      </c>
      <c r="P32" s="864" t="n">
        <v>0</v>
      </c>
      <c r="Q32" s="600" t="n">
        <v>1</v>
      </c>
      <c r="R32" s="600" t="n">
        <v>60</v>
      </c>
    </row>
    <row r="33" customFormat="false" ht="14.9" hidden="false" customHeight="false" outlineLevel="0" collapsed="false">
      <c r="A33" s="207" t="s">
        <v>1378</v>
      </c>
      <c r="B33" s="207" t="n">
        <v>28</v>
      </c>
      <c r="C33" s="855" t="n">
        <v>32.478</v>
      </c>
      <c r="D33" s="856" t="n">
        <v>28.193</v>
      </c>
      <c r="E33" s="857" t="n">
        <v>0</v>
      </c>
      <c r="F33" s="857" t="n">
        <f aca="false">SUM(D33,E33)</f>
        <v>28.193</v>
      </c>
      <c r="G33" s="858"/>
      <c r="H33" s="859" t="n">
        <v>5</v>
      </c>
      <c r="I33" s="860" t="n">
        <v>0</v>
      </c>
      <c r="J33" s="860" t="n">
        <f aca="false">SUM(H33:I33)</f>
        <v>5</v>
      </c>
      <c r="K33" s="860" t="n">
        <v>0</v>
      </c>
      <c r="L33" s="668" t="n">
        <v>5</v>
      </c>
      <c r="M33" s="861" t="n">
        <v>0.0486111111111111</v>
      </c>
      <c r="N33" s="862" t="n">
        <v>0</v>
      </c>
      <c r="O33" s="863" t="n">
        <v>2110</v>
      </c>
      <c r="P33" s="864" t="n">
        <v>0</v>
      </c>
      <c r="Q33" s="600" t="n">
        <v>1</v>
      </c>
      <c r="R33" s="600" t="n">
        <v>28</v>
      </c>
    </row>
    <row r="34" customFormat="false" ht="14.9" hidden="false" customHeight="false" outlineLevel="0" collapsed="false">
      <c r="A34" s="207" t="s">
        <v>1379</v>
      </c>
      <c r="B34" s="207" t="n">
        <v>29</v>
      </c>
      <c r="C34" s="855" t="n">
        <v>24.777</v>
      </c>
      <c r="D34" s="856" t="n">
        <v>22.632</v>
      </c>
      <c r="E34" s="857" t="n">
        <v>0</v>
      </c>
      <c r="F34" s="857" t="n">
        <f aca="false">SUM(D34,E34)</f>
        <v>22.632</v>
      </c>
      <c r="G34" s="858"/>
      <c r="H34" s="859" t="n">
        <v>0</v>
      </c>
      <c r="I34" s="860" t="n">
        <v>0</v>
      </c>
      <c r="J34" s="860" t="n">
        <f aca="false">SUM(H34:I34)</f>
        <v>0</v>
      </c>
      <c r="K34" s="860" t="n">
        <v>0</v>
      </c>
      <c r="L34" s="668" t="n">
        <v>5</v>
      </c>
      <c r="M34" s="861" t="n">
        <v>0.0277777777777778</v>
      </c>
      <c r="N34" s="862" t="n">
        <v>0</v>
      </c>
      <c r="O34" s="863" t="n">
        <v>988</v>
      </c>
      <c r="P34" s="864" t="n">
        <v>0</v>
      </c>
      <c r="Q34" s="600" t="n">
        <v>0</v>
      </c>
      <c r="R34" s="600" t="n">
        <v>23</v>
      </c>
    </row>
    <row r="35" customFormat="false" ht="14.9" hidden="false" customHeight="false" outlineLevel="0" collapsed="false">
      <c r="A35" s="207" t="s">
        <v>1380</v>
      </c>
      <c r="B35" s="207" t="n">
        <v>30</v>
      </c>
      <c r="C35" s="855" t="n">
        <v>0</v>
      </c>
      <c r="D35" s="856" t="n">
        <v>0</v>
      </c>
      <c r="E35" s="857" t="n">
        <v>0</v>
      </c>
      <c r="F35" s="857" t="n">
        <f aca="false">SUM(D35,E35)</f>
        <v>0</v>
      </c>
      <c r="G35" s="858"/>
      <c r="H35" s="859" t="n">
        <v>0</v>
      </c>
      <c r="I35" s="860" t="n">
        <v>0</v>
      </c>
      <c r="J35" s="860" t="n">
        <f aca="false">SUM(H35:I35)</f>
        <v>0</v>
      </c>
      <c r="K35" s="860" t="n">
        <v>0</v>
      </c>
      <c r="L35" s="668" t="n">
        <v>0</v>
      </c>
      <c r="M35" s="861" t="n">
        <v>0</v>
      </c>
      <c r="N35" s="862" t="n">
        <v>0</v>
      </c>
      <c r="O35" s="863" t="n">
        <v>0</v>
      </c>
      <c r="P35" s="864" t="n">
        <v>0</v>
      </c>
      <c r="Q35" s="600" t="n">
        <v>0</v>
      </c>
      <c r="R35" s="600" t="n">
        <v>0</v>
      </c>
    </row>
    <row r="36" customFormat="false" ht="14.9" hidden="false" customHeight="false" outlineLevel="0" collapsed="false">
      <c r="A36" s="207" t="s">
        <v>1381</v>
      </c>
      <c r="B36" s="207" t="n">
        <v>31</v>
      </c>
      <c r="C36" s="855" t="n">
        <v>20.076</v>
      </c>
      <c r="D36" s="856" t="n">
        <v>19.335</v>
      </c>
      <c r="E36" s="857" t="n">
        <v>0</v>
      </c>
      <c r="F36" s="857" t="n">
        <f aca="false">SUM(D36,E36)</f>
        <v>19.335</v>
      </c>
      <c r="G36" s="858"/>
      <c r="H36" s="859" t="n">
        <v>8</v>
      </c>
      <c r="I36" s="860" t="n">
        <v>0</v>
      </c>
      <c r="J36" s="860" t="n">
        <f aca="false">SUM(H36:I36)</f>
        <v>8</v>
      </c>
      <c r="K36" s="860" t="n">
        <v>0</v>
      </c>
      <c r="L36" s="668" t="n">
        <v>3</v>
      </c>
      <c r="M36" s="861" t="n">
        <v>0.0277777777777778</v>
      </c>
      <c r="N36" s="862" t="n">
        <v>0.166666666666667</v>
      </c>
      <c r="O36" s="863" t="n">
        <v>0</v>
      </c>
      <c r="P36" s="864" t="n">
        <v>0</v>
      </c>
      <c r="Q36" s="600" t="n">
        <v>0</v>
      </c>
      <c r="R36" s="600" t="n">
        <v>18</v>
      </c>
    </row>
  </sheetData>
  <mergeCells count="4">
    <mergeCell ref="C4:G4"/>
    <mergeCell ref="H4:L4"/>
    <mergeCell ref="M4:N4"/>
    <mergeCell ref="O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2011-04-19T02:51:53Z</dcterms:created>
  <dc:creator>藤島　司AAA1465</dc:creator>
  <dc:description/>
  <dc:language>en-US</dc:language>
  <cp:lastModifiedBy>村上　伸也</cp:lastModifiedBy>
  <cp:lastPrinted>2026-08-02T23:51:26Z</cp:lastPrinted>
  <dcterms:modified xsi:type="dcterms:W3CDTF">2026-08-21T02:36:59Z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