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USER\Desktop\scan\"/>
    </mc:Choice>
  </mc:AlternateContent>
  <xr:revisionPtr revIDLastSave="0" documentId="13_ncr:1_{5436E03F-D298-4123-9231-868C4574E7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정상업체" sheetId="1" r:id="rId1"/>
    <sheet name="Sheet3" sheetId="4" state="hidden" r:id="rId2"/>
    <sheet name="Sheet2" sheetId="3" state="hidden" r:id="rId3"/>
    <sheet name="Sheet1" sheetId="2" state="hidden" r:id="rId4"/>
  </sheets>
  <definedNames>
    <definedName name="_xlnm._FilterDatabase" localSheetId="0" hidden="1">정상업체!$A$3:$O$27</definedName>
    <definedName name="_xlnm.Print_Area" localSheetId="0">정상업체!$A$1:$O$27</definedName>
    <definedName name="_xlnm.Print_Titles" localSheetId="0">정상업체!$3:$3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O17" i="1"/>
  <c r="O8" i="1"/>
  <c r="O12" i="1"/>
  <c r="N5" i="1"/>
  <c r="N6" i="1"/>
  <c r="N7" i="1"/>
  <c r="N8" i="1"/>
  <c r="N9" i="1"/>
  <c r="N10" i="1"/>
  <c r="N11" i="1"/>
  <c r="N12" i="1"/>
  <c r="N14" i="1"/>
  <c r="N15" i="1"/>
  <c r="N16" i="1"/>
  <c r="N17" i="1"/>
  <c r="N18" i="1"/>
  <c r="N19" i="1"/>
  <c r="N20" i="1"/>
  <c r="N21" i="1"/>
  <c r="N4" i="1"/>
  <c r="P18" i="1" l="1"/>
  <c r="L5" i="1"/>
  <c r="F22" i="1"/>
  <c r="G4" i="1"/>
  <c r="F9" i="1"/>
  <c r="F21" i="1"/>
  <c r="E22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4" i="1"/>
  <c r="U21" i="2"/>
  <c r="T21" i="2"/>
  <c r="O20" i="2"/>
  <c r="N20" i="2"/>
  <c r="M20" i="2"/>
  <c r="L20" i="2"/>
  <c r="K20" i="2"/>
  <c r="J20" i="2"/>
  <c r="F20" i="2"/>
  <c r="O19" i="2"/>
  <c r="M19" i="2"/>
  <c r="L19" i="2"/>
  <c r="K19" i="2"/>
  <c r="N19" i="2" s="1"/>
  <c r="J19" i="2"/>
  <c r="F19" i="2"/>
  <c r="O18" i="2"/>
  <c r="N18" i="2"/>
  <c r="M18" i="2"/>
  <c r="L18" i="2"/>
  <c r="K18" i="2"/>
  <c r="J18" i="2"/>
  <c r="F18" i="2"/>
  <c r="O17" i="2"/>
  <c r="M17" i="2"/>
  <c r="L17" i="2"/>
  <c r="J17" i="2"/>
  <c r="F17" i="2"/>
  <c r="K17" i="2" s="1"/>
  <c r="N17" i="2" s="1"/>
  <c r="O16" i="2"/>
  <c r="M16" i="2"/>
  <c r="L16" i="2"/>
  <c r="K16" i="2"/>
  <c r="N16" i="2" s="1"/>
  <c r="J16" i="2"/>
  <c r="F16" i="2"/>
  <c r="O15" i="2"/>
  <c r="M15" i="2"/>
  <c r="L15" i="2"/>
  <c r="K15" i="2"/>
  <c r="N15" i="2" s="1"/>
  <c r="J15" i="2"/>
  <c r="F15" i="2"/>
  <c r="R14" i="2"/>
  <c r="O14" i="2"/>
  <c r="M14" i="2"/>
  <c r="L14" i="2"/>
  <c r="K14" i="2"/>
  <c r="N14" i="2" s="1"/>
  <c r="J14" i="2"/>
  <c r="J21" i="2" s="1"/>
  <c r="F14" i="2"/>
  <c r="O13" i="2"/>
  <c r="M13" i="2"/>
  <c r="L13" i="2"/>
  <c r="J13" i="2"/>
  <c r="F13" i="2"/>
  <c r="K13" i="2" s="1"/>
  <c r="N13" i="2" s="1"/>
  <c r="O12" i="2"/>
  <c r="N12" i="2"/>
  <c r="M12" i="2"/>
  <c r="L12" i="2"/>
  <c r="K12" i="2"/>
  <c r="J12" i="2"/>
  <c r="F12" i="2"/>
  <c r="O11" i="2"/>
  <c r="M11" i="2"/>
  <c r="L11" i="2"/>
  <c r="J11" i="2"/>
  <c r="F11" i="2"/>
  <c r="K11" i="2" s="1"/>
  <c r="N11" i="2" s="1"/>
  <c r="O10" i="2"/>
  <c r="N10" i="2"/>
  <c r="M10" i="2"/>
  <c r="L10" i="2"/>
  <c r="K10" i="2"/>
  <c r="J10" i="2"/>
  <c r="F10" i="2"/>
  <c r="O9" i="2"/>
  <c r="N9" i="2"/>
  <c r="M9" i="2"/>
  <c r="L9" i="2"/>
  <c r="K9" i="2"/>
  <c r="J9" i="2"/>
  <c r="F9" i="2"/>
  <c r="O8" i="2"/>
  <c r="M8" i="2"/>
  <c r="L8" i="2"/>
  <c r="K8" i="2"/>
  <c r="N8" i="2" s="1"/>
  <c r="J8" i="2"/>
  <c r="F8" i="2"/>
  <c r="O7" i="2"/>
  <c r="M7" i="2"/>
  <c r="L7" i="2"/>
  <c r="K7" i="2"/>
  <c r="N7" i="2" s="1"/>
  <c r="J7" i="2"/>
  <c r="F7" i="2"/>
  <c r="O6" i="2"/>
  <c r="M6" i="2"/>
  <c r="L6" i="2"/>
  <c r="J6" i="2"/>
  <c r="F6" i="2"/>
  <c r="K6" i="2" s="1"/>
  <c r="N6" i="2" s="1"/>
  <c r="O5" i="2"/>
  <c r="M5" i="2"/>
  <c r="L5" i="2"/>
  <c r="J5" i="2"/>
  <c r="F5" i="2"/>
  <c r="K5" i="2" s="1"/>
  <c r="N5" i="2" s="1"/>
  <c r="O4" i="2"/>
  <c r="N4" i="2"/>
  <c r="M4" i="2"/>
  <c r="L4" i="2"/>
  <c r="K4" i="2"/>
  <c r="J4" i="2"/>
  <c r="F4" i="2"/>
  <c r="O3" i="2"/>
  <c r="N3" i="2"/>
  <c r="M3" i="2"/>
  <c r="L3" i="2"/>
  <c r="K3" i="2"/>
  <c r="J3" i="2"/>
  <c r="F3" i="2"/>
  <c r="L6" i="1"/>
  <c r="L7" i="1"/>
  <c r="L8" i="1"/>
  <c r="L9" i="1"/>
  <c r="L10" i="1"/>
  <c r="L11" i="1"/>
  <c r="L12" i="1"/>
  <c r="L14" i="1"/>
  <c r="L15" i="1"/>
  <c r="L16" i="1"/>
  <c r="L17" i="1"/>
  <c r="L18" i="1"/>
  <c r="L19" i="1"/>
  <c r="L20" i="1"/>
  <c r="L21" i="1"/>
  <c r="L4" i="1"/>
  <c r="L13" i="1"/>
  <c r="K21" i="2" l="1"/>
  <c r="G16" i="1"/>
  <c r="H16" i="1" s="1"/>
  <c r="G15" i="1"/>
  <c r="H15" i="1" s="1"/>
  <c r="G8" i="1" l="1"/>
  <c r="H8" i="1" s="1"/>
  <c r="G5" i="1"/>
  <c r="H5" i="1" s="1"/>
  <c r="G19" i="1"/>
  <c r="H19" i="1" s="1"/>
  <c r="G18" i="1"/>
  <c r="H18" i="1" s="1"/>
  <c r="M12" i="1"/>
  <c r="G14" i="1"/>
  <c r="H14" i="1" s="1"/>
  <c r="M18" i="1"/>
  <c r="O18" i="1" s="1"/>
  <c r="G20" i="1"/>
  <c r="H20" i="1" s="1"/>
  <c r="G7" i="1"/>
  <c r="H7" i="1" s="1"/>
  <c r="M13" i="1"/>
  <c r="G12" i="1"/>
  <c r="H12" i="1" s="1"/>
  <c r="D22" i="1"/>
  <c r="J22" i="1"/>
  <c r="M7" i="1"/>
  <c r="O7" i="1" s="1"/>
  <c r="M8" i="1"/>
  <c r="G9" i="1"/>
  <c r="H9" i="1" s="1"/>
  <c r="M11" i="1"/>
  <c r="O11" i="1" s="1"/>
  <c r="M15" i="1"/>
  <c r="O15" i="1" s="1"/>
  <c r="H13" i="1"/>
  <c r="G17" i="1"/>
  <c r="H17" i="1" s="1"/>
  <c r="M19" i="1"/>
  <c r="O19" i="1" s="1"/>
  <c r="G21" i="1"/>
  <c r="H21" i="1" s="1"/>
  <c r="K22" i="1"/>
  <c r="G6" i="1"/>
  <c r="H6" i="1" s="1"/>
  <c r="M5" i="1"/>
  <c r="O5" i="1" s="1"/>
  <c r="M10" i="1"/>
  <c r="O10" i="1" s="1"/>
  <c r="G11" i="1"/>
  <c r="H11" i="1" s="1"/>
  <c r="I22" i="1"/>
  <c r="M6" i="1"/>
  <c r="O6" i="1" s="1"/>
  <c r="M9" i="1"/>
  <c r="O9" i="1" s="1"/>
  <c r="G10" i="1"/>
  <c r="H10" i="1" s="1"/>
  <c r="M21" i="1"/>
  <c r="O21" i="1" s="1"/>
  <c r="M14" i="1"/>
  <c r="O14" i="1" s="1"/>
  <c r="M16" i="1"/>
  <c r="O16" i="1" s="1"/>
  <c r="M17" i="1"/>
  <c r="M20" i="1"/>
  <c r="M4" i="1"/>
  <c r="N13" i="1" l="1"/>
  <c r="O13" i="1" s="1"/>
  <c r="P13" i="1"/>
  <c r="L22" i="1"/>
  <c r="H4" i="1"/>
  <c r="H22" i="1" s="1"/>
  <c r="G22" i="1"/>
  <c r="M22" i="1"/>
  <c r="N22" i="1" s="1"/>
  <c r="O4" i="1"/>
  <c r="O2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seongwoon</author>
  </authors>
  <commentList>
    <comment ref="D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seongwoon: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신고월별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소비자집계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매출</t>
        </r>
        <r>
          <rPr>
            <sz val="9"/>
            <color indexed="81"/>
            <rFont val="Tahoma"/>
            <family val="2"/>
          </rPr>
          <t xml:space="preserve"> 10~12</t>
        </r>
        <r>
          <rPr>
            <sz val="9"/>
            <color indexed="81"/>
            <rFont val="돋움"/>
            <family val="3"/>
            <charset val="129"/>
          </rPr>
          <t>월</t>
        </r>
      </text>
    </comment>
  </commentList>
</comments>
</file>

<file path=xl/sharedStrings.xml><?xml version="1.0" encoding="utf-8"?>
<sst xmlns="http://schemas.openxmlformats.org/spreadsheetml/2006/main" count="456" uniqueCount="224">
  <si>
    <t>연번</t>
    <phoneticPr fontId="3" type="noConversion"/>
  </si>
  <si>
    <t>상 호 명</t>
    <phoneticPr fontId="8" type="noConversion"/>
  </si>
  <si>
    <t>신용
평가율</t>
    <phoneticPr fontId="8" type="noConversion"/>
  </si>
  <si>
    <t>선수금보전금액</t>
    <phoneticPr fontId="3" type="noConversion"/>
  </si>
  <si>
    <t>필요담보금액             (A)</t>
    <phoneticPr fontId="3" type="noConversion"/>
  </si>
  <si>
    <t>출자금</t>
    <phoneticPr fontId="3" type="noConversion"/>
  </si>
  <si>
    <t>현금
(부동산포함)</t>
    <phoneticPr fontId="3" type="noConversion"/>
  </si>
  <si>
    <t>기납부 담보총액        (B)</t>
    <phoneticPr fontId="3" type="noConversion"/>
  </si>
  <si>
    <t>추가납부금액                     (A - B)</t>
    <phoneticPr fontId="3" type="noConversion"/>
  </si>
  <si>
    <t>정산금액*                       (천단위 절사)</t>
    <phoneticPr fontId="3" type="noConversion"/>
  </si>
  <si>
    <t>보람상조개발(주)</t>
    <phoneticPr fontId="3" type="noConversion"/>
  </si>
  <si>
    <t>보람상조리더스(주)</t>
  </si>
  <si>
    <t>보람상조라이프(주)</t>
  </si>
  <si>
    <t>보람상조애니콜(주)</t>
  </si>
  <si>
    <t>보람상조실로암(주)</t>
  </si>
  <si>
    <t>보람상조플러스(주)</t>
    <phoneticPr fontId="3" type="noConversion"/>
  </si>
  <si>
    <t>보람상조피플(주)</t>
  </si>
  <si>
    <t>더리본(주)</t>
  </si>
  <si>
    <t>한라상조(주)</t>
  </si>
  <si>
    <t>(주)대노복지사업단</t>
  </si>
  <si>
    <t>(주)제이케이</t>
  </si>
  <si>
    <t>현대에스라이프(주)</t>
  </si>
  <si>
    <t>크리스찬상조(주)</t>
  </si>
  <si>
    <t>(주)유토피아퓨처</t>
  </si>
  <si>
    <t>다나상조(주)</t>
  </si>
  <si>
    <t>아가페라이프(주)</t>
  </si>
  <si>
    <t>세종라이프(주)</t>
  </si>
  <si>
    <t>제이에이치라이프(주)</t>
  </si>
  <si>
    <t>합 계</t>
    <phoneticPr fontId="3" type="noConversion"/>
  </si>
  <si>
    <t>추가납부금액                     (A - B)
천단위절사</t>
    <phoneticPr fontId="3" type="noConversion"/>
  </si>
  <si>
    <t>※ 납부 예정 6개사 : (현금) 6,381,329,000원(납부 기한 : 2025.4.15.)
보람상조라이프㈜, 보람상조애니콜㈜, 보람상조플러스㈜, 더리본㈜, 크리스찬상조㈜, 다나상조㈜</t>
    <phoneticPr fontId="3" type="noConversion"/>
  </si>
  <si>
    <t>※ 반환 신청 예정 1개사 : (현금) 358,126,000 원
한라상조㈜</t>
    <phoneticPr fontId="3" type="noConversion"/>
  </si>
  <si>
    <t>번</t>
  </si>
  <si>
    <t>업체명</t>
  </si>
  <si>
    <t>보전선수금액</t>
  </si>
  <si>
    <t>신용평가율</t>
  </si>
  <si>
    <t>필요담보금액</t>
  </si>
  <si>
    <t>기납부담보금</t>
  </si>
  <si>
    <r>
      <t>정산금액</t>
    </r>
    <r>
      <rPr>
        <b/>
        <vertAlign val="superscript"/>
        <sz val="7.5"/>
        <color rgb="FF000000"/>
        <rFont val="굴림"/>
        <family val="3"/>
        <charset val="129"/>
      </rPr>
      <t>주1)</t>
    </r>
  </si>
  <si>
    <t>공제계약서</t>
    <phoneticPr fontId="3" type="noConversion"/>
  </si>
  <si>
    <t>공제계약신청서(천단위)</t>
    <phoneticPr fontId="3" type="noConversion"/>
  </si>
  <si>
    <t>담보제공명세서</t>
    <phoneticPr fontId="3" type="noConversion"/>
  </si>
  <si>
    <t>연대보증서</t>
    <phoneticPr fontId="3" type="noConversion"/>
  </si>
  <si>
    <t>현금담보금</t>
  </si>
  <si>
    <t>출자금</t>
  </si>
  <si>
    <t>공제한도액</t>
    <phoneticPr fontId="3" type="noConversion"/>
  </si>
  <si>
    <t>담보금</t>
    <phoneticPr fontId="3" type="noConversion"/>
  </si>
  <si>
    <t>선수금보증한도신청액</t>
    <phoneticPr fontId="3" type="noConversion"/>
  </si>
  <si>
    <t>신용평가율</t>
    <phoneticPr fontId="3" type="noConversion"/>
  </si>
  <si>
    <t>산정(필요담보금액)</t>
    <phoneticPr fontId="3" type="noConversion"/>
  </si>
  <si>
    <t>기납부담보금액(출자금액포함)</t>
    <phoneticPr fontId="3" type="noConversion"/>
  </si>
  <si>
    <t>납입예상 담보금액</t>
    <phoneticPr fontId="3" type="noConversion"/>
  </si>
  <si>
    <t>출자증권</t>
    <phoneticPr fontId="3" type="noConversion"/>
  </si>
  <si>
    <t>현금</t>
    <phoneticPr fontId="3" type="noConversion"/>
  </si>
  <si>
    <t>부동산</t>
    <phoneticPr fontId="3" type="noConversion"/>
  </si>
  <si>
    <t>합계</t>
    <phoneticPr fontId="3" type="noConversion"/>
  </si>
  <si>
    <t>최대구상금청구액</t>
    <phoneticPr fontId="3" type="noConversion"/>
  </si>
  <si>
    <t>기납부담보금액</t>
    <phoneticPr fontId="3" type="noConversion"/>
  </si>
  <si>
    <t>채무최고액</t>
    <phoneticPr fontId="3" type="noConversion"/>
  </si>
  <si>
    <t>보람상조개발(주)</t>
  </si>
  <si>
    <t>보람상조플러스(주)</t>
  </si>
  <si>
    <t>59814481950 </t>
    <phoneticPr fontId="3" type="noConversion"/>
  </si>
  <si>
    <t>합계/평균</t>
  </si>
  <si>
    <t>-11,471,384,00</t>
  </si>
  <si>
    <t>2025년 3/4분기 예상선수금 정산 현황</t>
    <phoneticPr fontId="3" type="noConversion"/>
  </si>
  <si>
    <t>2분기 선수금 
변동금액</t>
    <phoneticPr fontId="3" type="noConversion"/>
  </si>
  <si>
    <t>아가페라이프(주)</t>
    <phoneticPr fontId="3" type="noConversion"/>
  </si>
  <si>
    <t>3분기 예상선수금 
신고금액</t>
    <phoneticPr fontId="3" type="noConversion"/>
  </si>
  <si>
    <t>6월말 선수금</t>
    <phoneticPr fontId="3" type="noConversion"/>
  </si>
  <si>
    <t>3분기 총선수금액
(3분기 예상+6월말)</t>
    <phoneticPr fontId="3" type="noConversion"/>
  </si>
  <si>
    <t>(2025.7.2.기준, 단위 : 원)</t>
    <phoneticPr fontId="3" type="noConversion"/>
  </si>
  <si>
    <t>계약사</t>
  </si>
  <si>
    <t>분기</t>
  </si>
  <si>
    <t>유형</t>
  </si>
  <si>
    <t>산정기간</t>
  </si>
  <si>
    <t>처리상태</t>
  </si>
  <si>
    <t>처리결과</t>
  </si>
  <si>
    <t>예상선수금</t>
  </si>
  <si>
    <t>2025 3분기</t>
  </si>
  <si>
    <t>정기</t>
  </si>
  <si>
    <t>2025.07.01~2025.09.30</t>
  </si>
  <si>
    <t>신청</t>
  </si>
  <si>
    <t/>
  </si>
  <si>
    <t>합계</t>
  </si>
  <si>
    <t>계약일자</t>
  </si>
  <si>
    <t>인증번호</t>
  </si>
  <si>
    <t>사업자등록번호</t>
  </si>
  <si>
    <t>대표자</t>
  </si>
  <si>
    <t>설립일자</t>
  </si>
  <si>
    <t>업등록번호</t>
  </si>
  <si>
    <t>공제계약사 주소</t>
  </si>
  <si>
    <t>계약상태</t>
  </si>
  <si>
    <t>변동일자</t>
  </si>
  <si>
    <t>보증상태</t>
  </si>
  <si>
    <t>신용률</t>
  </si>
  <si>
    <t>총구좌수</t>
  </si>
  <si>
    <t>출자금액</t>
  </si>
  <si>
    <t>담보금액</t>
  </si>
  <si>
    <t>보증한도액</t>
  </si>
  <si>
    <t>잔여한도</t>
  </si>
  <si>
    <t>여유율</t>
  </si>
  <si>
    <t>누적선수금</t>
  </si>
  <si>
    <t>보전선수금</t>
  </si>
  <si>
    <t>2022.04.01</t>
  </si>
  <si>
    <t>0141</t>
  </si>
  <si>
    <t>314-81-88618</t>
  </si>
  <si>
    <t>오준오</t>
  </si>
  <si>
    <t>2007.03.19</t>
  </si>
  <si>
    <t>서울-2017-제159호</t>
  </si>
  <si>
    <t>서울 중구 세종대로 73 (서소문동, 태평로빌딩) 26층</t>
  </si>
  <si>
    <t>계약체결</t>
  </si>
  <si>
    <t>정상</t>
  </si>
  <si>
    <t>81%</t>
  </si>
  <si>
    <t>2010.09.17</t>
  </si>
  <si>
    <t>0040</t>
  </si>
  <si>
    <t>206-86-03026</t>
  </si>
  <si>
    <t>이종흥</t>
  </si>
  <si>
    <t>2005.11.04</t>
  </si>
  <si>
    <t>대전선불식할부거래26</t>
  </si>
  <si>
    <t>대전광역시 서구 둔산중로32번길 25 401호(둔산동, 영광빌딩)</t>
  </si>
  <si>
    <t>80%</t>
  </si>
  <si>
    <t>0031</t>
  </si>
  <si>
    <t>120-87-25612</t>
  </si>
  <si>
    <t>김현재</t>
  </si>
  <si>
    <t>2008.04.01</t>
  </si>
  <si>
    <t>서울-2010-제58호</t>
  </si>
  <si>
    <t>서울특별시 강남구 논현동 268-2 1층</t>
  </si>
  <si>
    <t>88%</t>
  </si>
  <si>
    <t>0041</t>
  </si>
  <si>
    <t>503-81-76027</t>
  </si>
  <si>
    <t>김웅열</t>
  </si>
  <si>
    <t>2007.04.23</t>
  </si>
  <si>
    <t>대구-2010-제11호</t>
  </si>
  <si>
    <t>대구광역시 달서구 달구벌대로 1678 (두류동)</t>
  </si>
  <si>
    <t>92%</t>
  </si>
  <si>
    <t>0018</t>
  </si>
  <si>
    <t>606-81-61124</t>
  </si>
  <si>
    <t>이의광</t>
  </si>
  <si>
    <t>1996.04.26</t>
  </si>
  <si>
    <t>부산-2010-6호</t>
  </si>
  <si>
    <t>부산광역시 남구 유엔평화로14번길 4-0 201호(대연동)</t>
  </si>
  <si>
    <t>0106</t>
  </si>
  <si>
    <t>504-81-45435</t>
  </si>
  <si>
    <t>이진수</t>
  </si>
  <si>
    <t>2002.03.15</t>
  </si>
  <si>
    <t>대구-2010-제9호</t>
  </si>
  <si>
    <t>대구광역시 동구 안심로 52 (율하동)</t>
  </si>
  <si>
    <t>90%</t>
  </si>
  <si>
    <t>0116</t>
  </si>
  <si>
    <t>106-86-59521</t>
  </si>
  <si>
    <t>박남희</t>
  </si>
  <si>
    <t>2008.06.27</t>
  </si>
  <si>
    <t>서울-2011-제73호</t>
  </si>
  <si>
    <t>서울특별시 영등포구 당산로 171-0 금강 펜테리움 IT타워 5층 5호</t>
  </si>
  <si>
    <t>91%</t>
  </si>
  <si>
    <t>2018.01.15</t>
  </si>
  <si>
    <t>0139</t>
  </si>
  <si>
    <t>215-87-10848</t>
  </si>
  <si>
    <t>2017.12.01</t>
  </si>
  <si>
    <t>서울-2011-제84호</t>
  </si>
  <si>
    <t>서울특별시 중구 세종대로 73 태평로빌딩 25층</t>
  </si>
  <si>
    <t>0033</t>
  </si>
  <si>
    <t>610-81-67883</t>
  </si>
  <si>
    <t>문병우</t>
  </si>
  <si>
    <t>2003.08.12</t>
  </si>
  <si>
    <t>경기-2018-2호</t>
  </si>
  <si>
    <t>경기도 용인시 기흥구 흥덕1로 13,  타워동 에이603호(영덕동,흥덕IT밸리)</t>
  </si>
  <si>
    <t>0051</t>
  </si>
  <si>
    <t>212-81-77208</t>
  </si>
  <si>
    <t>2006.10.16</t>
  </si>
  <si>
    <t>서울-2011-제87호</t>
  </si>
  <si>
    <t>서울특별시 중구 세종대로 73, 24층(서소문동, 태평로빌딩)</t>
  </si>
  <si>
    <t>83%</t>
  </si>
  <si>
    <t>0117</t>
  </si>
  <si>
    <t>206-81-96587</t>
  </si>
  <si>
    <t>임익근</t>
  </si>
  <si>
    <t>2008.01.25</t>
  </si>
  <si>
    <t>서울-2016-제154호</t>
  </si>
  <si>
    <t>서울특별시 광진구 광나루로56길 85-0 사무동 지하1층 04호(구의동, 테크노마트 21)</t>
  </si>
  <si>
    <t>86%</t>
  </si>
  <si>
    <t>0042</t>
  </si>
  <si>
    <t>410-81-99989</t>
  </si>
  <si>
    <t>전준진,채인기</t>
  </si>
  <si>
    <t>2005.12.12</t>
  </si>
  <si>
    <t>광주-2010-제2호</t>
  </si>
  <si>
    <t>광주 광산구 우산동 1596-1번지 3층</t>
  </si>
  <si>
    <t>94%</t>
  </si>
  <si>
    <t>0101</t>
  </si>
  <si>
    <t>220-87-79209</t>
  </si>
  <si>
    <t>김충현</t>
  </si>
  <si>
    <t>2009.03.17</t>
  </si>
  <si>
    <t>서울-2010-제52호</t>
  </si>
  <si>
    <t>서울 성동구 광나루로  130, 7층(성수동1가, 서울숲아이티캐슬)</t>
  </si>
  <si>
    <t>95%</t>
  </si>
  <si>
    <t>0111</t>
  </si>
  <si>
    <t>108-81-72942</t>
  </si>
  <si>
    <t>주영님</t>
  </si>
  <si>
    <t>2005.11.07</t>
  </si>
  <si>
    <t>부산-2015-43호</t>
  </si>
  <si>
    <t>부산광역시 부산진구 개금온정로 5-0 성원상떼뷰 지하1층</t>
  </si>
  <si>
    <t>0048</t>
  </si>
  <si>
    <t>604-81-23895</t>
  </si>
  <si>
    <t>오준오,김기태</t>
  </si>
  <si>
    <t>1994.01.01</t>
  </si>
  <si>
    <t>서울-2010-제64호</t>
  </si>
  <si>
    <t>서울특별시 중구 세종대로 73 태평로빌딩 24층</t>
  </si>
  <si>
    <t>0046</t>
  </si>
  <si>
    <t>605-81-92018</t>
  </si>
  <si>
    <t>박명하</t>
  </si>
  <si>
    <t>2009.01.13</t>
  </si>
  <si>
    <t>부산-2010-5호</t>
  </si>
  <si>
    <t>부산광역시 부산진구 범천동  839-48 누리엔빌딩</t>
  </si>
  <si>
    <t>93%</t>
  </si>
  <si>
    <t>0050</t>
  </si>
  <si>
    <t>604-81-31279</t>
  </si>
  <si>
    <t>오준오,이창우,김기태</t>
  </si>
  <si>
    <t>1992.01.01</t>
  </si>
  <si>
    <t>서울-2010-제32호</t>
  </si>
  <si>
    <t>서울특별시 중구 세종대로 73 태평로빌딩 23층</t>
  </si>
  <si>
    <t>2021.02.15</t>
  </si>
  <si>
    <t>0140</t>
  </si>
  <si>
    <t>215-86-78803</t>
  </si>
  <si>
    <t>2005.12.01</t>
  </si>
  <si>
    <t>서울-2011-제67호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</si>
</sst>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-* #,##0_-;\-* #,##0_-;_-* &quot;-&quot;_-;_-@_-"/>
    <numFmt numFmtId="176" formatCode="#,##0_);[Red]\(#,##0\)"/>
    <numFmt numFmtId="177" formatCode="0_);[Red]\(0\)"/>
    <numFmt numFmtId="178" formatCode="###,###,###"/>
    <numFmt numFmtId="179" formatCode="#,###"/>
  </numFmts>
  <fonts count="21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2"/>
      <color theme="1"/>
      <name val="맑은 고딕"/>
      <family val="2"/>
      <charset val="129"/>
      <scheme val="major"/>
    </font>
    <font>
      <b/>
      <sz val="12"/>
      <color indexed="8"/>
      <name val="맑은 고딕"/>
      <family val="3"/>
      <charset val="129"/>
      <scheme val="major"/>
    </font>
    <font>
      <sz val="8"/>
      <name val="맑은 고딕"/>
      <family val="3"/>
      <charset val="129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8"/>
      <color rgb="FF000000"/>
      <name val="굴림"/>
      <family val="3"/>
      <charset val="129"/>
    </font>
    <font>
      <b/>
      <vertAlign val="superscript"/>
      <sz val="7.5"/>
      <color rgb="FF000000"/>
      <name val="굴림"/>
      <family val="3"/>
      <charset val="129"/>
    </font>
    <font>
      <sz val="8"/>
      <color rgb="FF000000"/>
      <name val="굴림"/>
      <family val="3"/>
      <charset val="129"/>
    </font>
    <font>
      <sz val="9"/>
      <color rgb="FF000000"/>
      <name val="돋움"/>
      <family val="3"/>
      <charset val="129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7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5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1" fillId="0" borderId="0">
      <alignment vertical="center"/>
    </xf>
    <xf numFmtId="0" fontId="20" fillId="0" borderId="0"/>
  </cellStyleXfs>
  <cellXfs count="93">
    <xf numFmtId="0" fontId="0" fillId="0" borderId="0" xfId="0">
      <alignment vertical="center"/>
    </xf>
    <xf numFmtId="0" fontId="2" fillId="2" borderId="0" xfId="0" applyFont="1" applyFill="1">
      <alignment vertical="center"/>
    </xf>
    <xf numFmtId="49" fontId="5" fillId="2" borderId="4" xfId="3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right" vertical="center"/>
    </xf>
    <xf numFmtId="3" fontId="5" fillId="2" borderId="4" xfId="0" applyNumberFormat="1" applyFont="1" applyFill="1" applyBorder="1" applyAlignment="1">
      <alignment horizontal="right" vertical="center"/>
    </xf>
    <xf numFmtId="9" fontId="10" fillId="2" borderId="4" xfId="2" applyFont="1" applyFill="1" applyBorder="1" applyAlignment="1">
      <alignment horizontal="center" vertical="center"/>
    </xf>
    <xf numFmtId="49" fontId="5" fillId="2" borderId="5" xfId="3" applyNumberFormat="1" applyFont="1" applyFill="1" applyBorder="1" applyAlignment="1">
      <alignment horizontal="center" vertical="center" wrapText="1"/>
    </xf>
    <xf numFmtId="3" fontId="5" fillId="2" borderId="6" xfId="0" applyNumberFormat="1" applyFont="1" applyFill="1" applyBorder="1" applyAlignment="1">
      <alignment horizontal="right" vertical="center"/>
    </xf>
    <xf numFmtId="0" fontId="5" fillId="2" borderId="8" xfId="0" applyFont="1" applyFill="1" applyBorder="1" applyAlignment="1">
      <alignment horizontal="center" vertical="center"/>
    </xf>
    <xf numFmtId="3" fontId="5" fillId="2" borderId="9" xfId="0" applyNumberFormat="1" applyFont="1" applyFill="1" applyBorder="1" applyAlignment="1">
      <alignment horizontal="right" vertical="center"/>
    </xf>
    <xf numFmtId="3" fontId="5" fillId="2" borderId="15" xfId="0" applyNumberFormat="1" applyFont="1" applyFill="1" applyBorder="1" applyAlignment="1">
      <alignment horizontal="right" vertical="center"/>
    </xf>
    <xf numFmtId="0" fontId="18" fillId="0" borderId="4" xfId="0" applyFont="1" applyBorder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9" fontId="16" fillId="3" borderId="4" xfId="2" applyFont="1" applyFill="1" applyBorder="1" applyAlignment="1">
      <alignment horizontal="center" vertical="center" wrapText="1"/>
    </xf>
    <xf numFmtId="9" fontId="16" fillId="0" borderId="4" xfId="2" applyFont="1" applyFill="1" applyBorder="1" applyAlignment="1">
      <alignment horizontal="center" vertical="center" wrapText="1"/>
    </xf>
    <xf numFmtId="3" fontId="18" fillId="0" borderId="4" xfId="0" applyNumberFormat="1" applyFont="1" applyBorder="1" applyAlignment="1">
      <alignment horizontal="right" vertical="center" wrapText="1"/>
    </xf>
    <xf numFmtId="9" fontId="18" fillId="0" borderId="4" xfId="0" applyNumberFormat="1" applyFont="1" applyBorder="1" applyAlignment="1">
      <alignment horizontal="center" vertical="center" wrapText="1"/>
    </xf>
    <xf numFmtId="9" fontId="16" fillId="0" borderId="4" xfId="0" applyNumberFormat="1" applyFont="1" applyBorder="1" applyAlignment="1">
      <alignment horizontal="center" vertical="center" wrapText="1"/>
    </xf>
    <xf numFmtId="177" fontId="18" fillId="0" borderId="4" xfId="0" applyNumberFormat="1" applyFont="1" applyBorder="1" applyAlignment="1">
      <alignment vertical="center" wrapText="1"/>
    </xf>
    <xf numFmtId="177" fontId="16" fillId="0" borderId="4" xfId="0" applyNumberFormat="1" applyFont="1" applyBorder="1" applyAlignment="1">
      <alignment horizontal="right" vertical="center" wrapText="1"/>
    </xf>
    <xf numFmtId="3" fontId="16" fillId="0" borderId="4" xfId="0" applyNumberFormat="1" applyFont="1" applyBorder="1" applyAlignment="1">
      <alignment horizontal="right" vertical="center" wrapText="1"/>
    </xf>
    <xf numFmtId="3" fontId="16" fillId="3" borderId="4" xfId="0" applyNumberFormat="1" applyFont="1" applyFill="1" applyBorder="1" applyAlignment="1">
      <alignment horizontal="right" vertical="center" wrapText="1"/>
    </xf>
    <xf numFmtId="9" fontId="16" fillId="0" borderId="4" xfId="2" applyFont="1" applyFill="1" applyBorder="1" applyAlignment="1">
      <alignment horizontal="right" vertical="center" wrapText="1"/>
    </xf>
    <xf numFmtId="3" fontId="18" fillId="0" borderId="4" xfId="0" applyNumberFormat="1" applyFont="1" applyBorder="1" applyAlignment="1">
      <alignment vertical="center" wrapText="1"/>
    </xf>
    <xf numFmtId="0" fontId="18" fillId="3" borderId="4" xfId="0" applyFont="1" applyFill="1" applyBorder="1" applyAlignment="1">
      <alignment horizontal="center" vertical="center" wrapText="1"/>
    </xf>
    <xf numFmtId="3" fontId="18" fillId="3" borderId="4" xfId="0" applyNumberFormat="1" applyFont="1" applyFill="1" applyBorder="1" applyAlignment="1">
      <alignment horizontal="right" vertical="center" wrapText="1"/>
    </xf>
    <xf numFmtId="9" fontId="18" fillId="3" borderId="4" xfId="0" applyNumberFormat="1" applyFont="1" applyFill="1" applyBorder="1" applyAlignment="1">
      <alignment horizontal="center" vertical="center" wrapText="1"/>
    </xf>
    <xf numFmtId="9" fontId="16" fillId="3" borderId="4" xfId="0" applyNumberFormat="1" applyFont="1" applyFill="1" applyBorder="1" applyAlignment="1">
      <alignment horizontal="center" vertical="center" wrapText="1"/>
    </xf>
    <xf numFmtId="9" fontId="16" fillId="3" borderId="4" xfId="2" applyFont="1" applyFill="1" applyBorder="1" applyAlignment="1">
      <alignment horizontal="right" vertical="center" wrapText="1"/>
    </xf>
    <xf numFmtId="177" fontId="18" fillId="3" borderId="4" xfId="0" applyNumberFormat="1" applyFont="1" applyFill="1" applyBorder="1" applyAlignment="1">
      <alignment horizontal="right" vertical="center" wrapText="1"/>
    </xf>
    <xf numFmtId="3" fontId="19" fillId="0" borderId="0" xfId="0" applyNumberFormat="1" applyFont="1">
      <alignment vertical="center"/>
    </xf>
    <xf numFmtId="0" fontId="16" fillId="0" borderId="4" xfId="0" applyFont="1" applyBorder="1" applyAlignment="1">
      <alignment horizontal="right" vertical="center" wrapText="1"/>
    </xf>
    <xf numFmtId="3" fontId="0" fillId="3" borderId="4" xfId="0" applyNumberFormat="1" applyFill="1" applyBorder="1">
      <alignment vertical="center"/>
    </xf>
    <xf numFmtId="9" fontId="0" fillId="0" borderId="4" xfId="2" applyFont="1" applyFill="1" applyBorder="1">
      <alignment vertical="center"/>
    </xf>
    <xf numFmtId="41" fontId="0" fillId="0" borderId="4" xfId="1" applyFont="1" applyFill="1" applyBorder="1">
      <alignment vertical="center"/>
    </xf>
    <xf numFmtId="0" fontId="0" fillId="0" borderId="4" xfId="0" applyBorder="1">
      <alignment vertical="center"/>
    </xf>
    <xf numFmtId="0" fontId="0" fillId="0" borderId="0" xfId="0" applyAlignment="1"/>
    <xf numFmtId="0" fontId="0" fillId="3" borderId="0" xfId="0" applyFill="1" applyAlignment="1"/>
    <xf numFmtId="0" fontId="0" fillId="4" borderId="20" xfId="0" applyFill="1" applyBorder="1" applyAlignment="1">
      <alignment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5" borderId="20" xfId="0" applyFill="1" applyBorder="1">
      <alignment vertical="center"/>
    </xf>
    <xf numFmtId="178" fontId="0" fillId="3" borderId="20" xfId="0" applyNumberFormat="1" applyFill="1" applyBorder="1" applyAlignment="1">
      <alignment horizontal="right" vertical="center"/>
    </xf>
    <xf numFmtId="0" fontId="0" fillId="5" borderId="20" xfId="0" applyFill="1" applyBorder="1" applyAlignment="1">
      <alignment horizontal="left" vertical="center"/>
    </xf>
    <xf numFmtId="0" fontId="0" fillId="5" borderId="20" xfId="0" applyFill="1" applyBorder="1" applyAlignment="1">
      <alignment horizontal="center" vertical="center"/>
    </xf>
    <xf numFmtId="0" fontId="0" fillId="6" borderId="20" xfId="0" applyFill="1" applyBorder="1">
      <alignment vertical="center"/>
    </xf>
    <xf numFmtId="179" fontId="0" fillId="3" borderId="20" xfId="0" applyNumberFormat="1" applyFill="1" applyBorder="1" applyAlignment="1">
      <alignment horizontal="right" vertical="center"/>
    </xf>
    <xf numFmtId="0" fontId="20" fillId="4" borderId="20" xfId="4" applyFill="1" applyBorder="1" applyAlignment="1">
      <alignment horizontal="center" vertical="center" wrapText="1"/>
    </xf>
    <xf numFmtId="0" fontId="20" fillId="5" borderId="20" xfId="4" applyFill="1" applyBorder="1" applyAlignment="1">
      <alignment horizontal="center" vertical="center"/>
    </xf>
    <xf numFmtId="0" fontId="20" fillId="5" borderId="20" xfId="4" applyFill="1" applyBorder="1" applyAlignment="1">
      <alignment horizontal="left" vertical="center"/>
    </xf>
    <xf numFmtId="178" fontId="20" fillId="5" borderId="20" xfId="4" applyNumberFormat="1" applyFill="1" applyBorder="1" applyAlignment="1">
      <alignment horizontal="right" vertical="center"/>
    </xf>
    <xf numFmtId="0" fontId="20" fillId="6" borderId="20" xfId="4" applyFill="1" applyBorder="1" applyAlignment="1">
      <alignment horizontal="center" vertical="center"/>
    </xf>
    <xf numFmtId="179" fontId="20" fillId="6" borderId="20" xfId="4" applyNumberFormat="1" applyFill="1" applyBorder="1" applyAlignment="1">
      <alignment horizontal="right" vertical="center"/>
    </xf>
    <xf numFmtId="0" fontId="20" fillId="6" borderId="20" xfId="4" applyFill="1" applyBorder="1" applyAlignment="1">
      <alignment vertical="center"/>
    </xf>
    <xf numFmtId="41" fontId="5" fillId="2" borderId="3" xfId="0" applyNumberFormat="1" applyFont="1" applyFill="1" applyBorder="1" applyAlignment="1">
      <alignment horizontal="right" vertical="center"/>
    </xf>
    <xf numFmtId="3" fontId="5" fillId="2" borderId="7" xfId="0" applyNumberFormat="1" applyFont="1" applyFill="1" applyBorder="1" applyAlignment="1">
      <alignment horizontal="right" vertical="center"/>
    </xf>
    <xf numFmtId="3" fontId="5" fillId="2" borderId="10" xfId="0" applyNumberFormat="1" applyFont="1" applyFill="1" applyBorder="1" applyAlignment="1">
      <alignment horizontal="right" vertical="center"/>
    </xf>
    <xf numFmtId="0" fontId="16" fillId="0" borderId="4" xfId="0" applyFont="1" applyBorder="1" applyAlignment="1">
      <alignment horizontal="center" vertical="center" wrapText="1"/>
    </xf>
    <xf numFmtId="0" fontId="16" fillId="0" borderId="17" xfId="0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9" xfId="0" applyFont="1" applyBorder="1" applyAlignment="1">
      <alignment horizontal="center" vertical="center" wrapText="1"/>
    </xf>
    <xf numFmtId="3" fontId="12" fillId="2" borderId="13" xfId="0" applyNumberFormat="1" applyFont="1" applyFill="1" applyBorder="1">
      <alignment vertical="center"/>
    </xf>
    <xf numFmtId="0" fontId="4" fillId="2" borderId="0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 wrapText="1"/>
    </xf>
    <xf numFmtId="0" fontId="5" fillId="2" borderId="0" xfId="0" applyNumberFormat="1" applyFont="1" applyFill="1" applyBorder="1" applyAlignment="1">
      <alignment horizontal="center" vertical="center"/>
    </xf>
    <xf numFmtId="3" fontId="5" fillId="2" borderId="0" xfId="0" applyNumberFormat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center" vertical="center"/>
    </xf>
    <xf numFmtId="41" fontId="5" fillId="2" borderId="0" xfId="1" applyFont="1" applyFill="1" applyBorder="1" applyAlignment="1">
      <alignment horizontal="right" vertical="center"/>
    </xf>
    <xf numFmtId="41" fontId="5" fillId="2" borderId="0" xfId="1" applyFont="1" applyFill="1" applyBorder="1" applyAlignment="1">
      <alignment vertical="center"/>
    </xf>
    <xf numFmtId="41" fontId="5" fillId="2" borderId="1" xfId="1" applyFont="1" applyFill="1" applyBorder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 wrapText="1"/>
    </xf>
    <xf numFmtId="10" fontId="7" fillId="2" borderId="2" xfId="1" applyNumberFormat="1" applyFont="1" applyFill="1" applyBorder="1" applyAlignment="1">
      <alignment horizontal="center" vertical="center" wrapText="1"/>
    </xf>
    <xf numFmtId="0" fontId="7" fillId="2" borderId="2" xfId="1" applyNumberFormat="1" applyFont="1" applyFill="1" applyBorder="1" applyAlignment="1">
      <alignment horizontal="center" vertical="center" wrapText="1"/>
    </xf>
    <xf numFmtId="41" fontId="9" fillId="2" borderId="2" xfId="1" applyFont="1" applyFill="1" applyBorder="1" applyAlignment="1">
      <alignment horizontal="center" vertical="center" wrapText="1"/>
    </xf>
    <xf numFmtId="41" fontId="9" fillId="2" borderId="2" xfId="1" applyFont="1" applyFill="1" applyBorder="1" applyAlignment="1">
      <alignment horizontal="center" vertical="center"/>
    </xf>
    <xf numFmtId="0" fontId="10" fillId="2" borderId="0" xfId="0" applyFont="1" applyFill="1">
      <alignment vertical="center"/>
    </xf>
    <xf numFmtId="41" fontId="2" fillId="2" borderId="0" xfId="1" applyFont="1" applyFill="1">
      <alignment vertical="center"/>
    </xf>
    <xf numFmtId="0" fontId="9" fillId="2" borderId="11" xfId="0" applyFont="1" applyFill="1" applyBorder="1" applyAlignment="1">
      <alignment horizontal="center" vertical="center"/>
    </xf>
    <xf numFmtId="0" fontId="9" fillId="2" borderId="12" xfId="0" applyFont="1" applyFill="1" applyBorder="1" applyAlignment="1">
      <alignment horizontal="center" vertical="center"/>
    </xf>
    <xf numFmtId="3" fontId="12" fillId="2" borderId="12" xfId="0" applyNumberFormat="1" applyFont="1" applyFill="1" applyBorder="1">
      <alignment vertical="center"/>
    </xf>
    <xf numFmtId="3" fontId="12" fillId="2" borderId="14" xfId="0" applyNumberFormat="1" applyFont="1" applyFill="1" applyBorder="1">
      <alignment vertical="center"/>
    </xf>
    <xf numFmtId="0" fontId="0" fillId="2" borderId="16" xfId="0" applyFill="1" applyBorder="1" applyAlignment="1">
      <alignment horizontal="left" vertical="center" wrapText="1"/>
    </xf>
    <xf numFmtId="0" fontId="0" fillId="2" borderId="0" xfId="0" applyNumberFormat="1" applyFill="1">
      <alignment vertical="center"/>
    </xf>
    <xf numFmtId="176" fontId="0" fillId="2" borderId="0" xfId="1" applyNumberFormat="1" applyFont="1" applyFill="1" applyAlignment="1"/>
    <xf numFmtId="41" fontId="0" fillId="2" borderId="0" xfId="1" applyFont="1" applyFill="1">
      <alignment vertical="center"/>
    </xf>
    <xf numFmtId="41" fontId="0" fillId="2" borderId="0" xfId="1" applyFont="1" applyFill="1" applyAlignment="1">
      <alignment horizontal="right" vertical="center"/>
    </xf>
    <xf numFmtId="41" fontId="0" fillId="2" borderId="0" xfId="1" applyFont="1" applyFill="1" applyAlignment="1">
      <alignment vertical="center"/>
    </xf>
    <xf numFmtId="0" fontId="0" fillId="2" borderId="0" xfId="0" applyFill="1" applyAlignment="1">
      <alignment horizontal="left" vertical="center" wrapText="1"/>
    </xf>
    <xf numFmtId="0" fontId="0" fillId="2" borderId="0" xfId="0" applyFill="1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3" fontId="0" fillId="2" borderId="0" xfId="0" applyNumberFormat="1" applyFill="1">
      <alignment vertical="center"/>
    </xf>
  </cellXfs>
  <cellStyles count="5">
    <cellStyle name="백분율" xfId="2" builtinId="5"/>
    <cellStyle name="쉼표 [0]" xfId="1" builtinId="6"/>
    <cellStyle name="표준" xfId="0" builtinId="0"/>
    <cellStyle name="표준 2" xfId="3" xr:uid="{00000000-0005-0000-0000-000003000000}"/>
    <cellStyle name="표준 3" xfId="4" xr:uid="{28EB86B0-BEA8-4376-AC6F-D8800FC460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23</xdr:row>
      <xdr:rowOff>0</xdr:rowOff>
    </xdr:from>
    <xdr:to>
      <xdr:col>18</xdr:col>
      <xdr:colOff>564099</xdr:colOff>
      <xdr:row>63</xdr:row>
      <xdr:rowOff>105960</xdr:rowOff>
    </xdr:to>
    <xdr:pic>
      <xdr:nvPicPr>
        <xdr:cNvPr id="2" name="그림 1">
          <a:extLst>
            <a:ext uri="{FF2B5EF4-FFF2-40B4-BE49-F238E27FC236}">
              <a16:creationId xmlns:a16="http://schemas.microsoft.com/office/drawing/2014/main" id="{D6ABCE03-CD12-4BA9-AE9A-C0625010D9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8600" y="6000750"/>
          <a:ext cx="15223074" cy="84879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26"/>
  <sheetViews>
    <sheetView tabSelected="1" zoomScaleNormal="100" workbookViewId="0">
      <pane xSplit="2" ySplit="3" topLeftCell="C4" activePane="bottomRight" state="frozen"/>
      <selection pane="topRight" activeCell="D1" sqref="D1"/>
      <selection pane="bottomLeft" activeCell="A4" sqref="A4"/>
      <selection pane="bottomRight" activeCell="A23" sqref="A23:XFD24"/>
    </sheetView>
  </sheetViews>
  <sheetFormatPr defaultRowHeight="16.5" x14ac:dyDescent="0.3"/>
  <cols>
    <col min="1" max="1" width="4.375" style="62" customWidth="1"/>
    <col min="2" max="2" width="25.125" style="91" bestFit="1" customWidth="1"/>
    <col min="3" max="3" width="10" style="62" customWidth="1"/>
    <col min="4" max="4" width="17.125" style="84" customWidth="1"/>
    <col min="5" max="5" width="23.75" style="84" customWidth="1"/>
    <col min="6" max="6" width="20.625" style="84" customWidth="1"/>
    <col min="7" max="7" width="22.75" style="86" bestFit="1" customWidth="1"/>
    <col min="8" max="8" width="21" style="86" bestFit="1" customWidth="1"/>
    <col min="9" max="9" width="20.125" style="86" customWidth="1"/>
    <col min="10" max="10" width="17.125" style="86" bestFit="1" customWidth="1"/>
    <col min="11" max="11" width="18.5" style="86" bestFit="1" customWidth="1"/>
    <col min="12" max="12" width="20.625" style="87" bestFit="1" customWidth="1"/>
    <col min="13" max="13" width="18" style="86" bestFit="1" customWidth="1"/>
    <col min="14" max="14" width="18" style="86" customWidth="1"/>
    <col min="15" max="15" width="19.5" style="88" customWidth="1"/>
    <col min="16" max="16" width="12.5" style="62" bestFit="1" customWidth="1"/>
    <col min="17" max="16384" width="9" style="62"/>
  </cols>
  <sheetData>
    <row r="1" spans="1:16" ht="35.25" customHeight="1" x14ac:dyDescent="0.3">
      <c r="A1" s="61" t="s">
        <v>64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</row>
    <row r="2" spans="1:16" ht="32.25" customHeight="1" thickBot="1" x14ac:dyDescent="0.35">
      <c r="A2" s="63"/>
      <c r="B2" s="64"/>
      <c r="C2" s="63"/>
      <c r="D2" s="65"/>
      <c r="E2" s="66"/>
      <c r="F2" s="65"/>
      <c r="G2" s="67"/>
      <c r="H2" s="67"/>
      <c r="I2" s="67"/>
      <c r="J2" s="67"/>
      <c r="K2" s="67"/>
      <c r="L2" s="68"/>
      <c r="M2" s="69"/>
      <c r="N2" s="69"/>
      <c r="O2" s="70" t="s">
        <v>70</v>
      </c>
    </row>
    <row r="3" spans="1:16" s="77" customFormat="1" ht="53.25" customHeight="1" thickBot="1" x14ac:dyDescent="0.35">
      <c r="A3" s="71" t="s">
        <v>0</v>
      </c>
      <c r="B3" s="72" t="s">
        <v>1</v>
      </c>
      <c r="C3" s="73" t="s">
        <v>2</v>
      </c>
      <c r="D3" s="74" t="s">
        <v>65</v>
      </c>
      <c r="E3" s="74" t="s">
        <v>67</v>
      </c>
      <c r="F3" s="74" t="s">
        <v>68</v>
      </c>
      <c r="G3" s="75" t="s">
        <v>69</v>
      </c>
      <c r="H3" s="76" t="s">
        <v>3</v>
      </c>
      <c r="I3" s="75" t="s">
        <v>4</v>
      </c>
      <c r="J3" s="75" t="s">
        <v>5</v>
      </c>
      <c r="K3" s="75" t="s">
        <v>6</v>
      </c>
      <c r="L3" s="75" t="s">
        <v>7</v>
      </c>
      <c r="M3" s="75" t="s">
        <v>8</v>
      </c>
      <c r="N3" s="75" t="s">
        <v>29</v>
      </c>
      <c r="O3" s="75" t="s">
        <v>9</v>
      </c>
    </row>
    <row r="4" spans="1:16" s="1" customFormat="1" ht="42.75" customHeight="1" x14ac:dyDescent="0.3">
      <c r="A4" s="8">
        <v>1</v>
      </c>
      <c r="B4" s="2" t="s">
        <v>10</v>
      </c>
      <c r="C4" s="5">
        <f>VLOOKUP(B4,Sheet1!B:E,4,FALSE)</f>
        <v>0.93</v>
      </c>
      <c r="D4" s="3">
        <v>1578510465</v>
      </c>
      <c r="E4" s="53">
        <v>7500000000</v>
      </c>
      <c r="F4" s="3">
        <v>457151473098</v>
      </c>
      <c r="G4" s="3">
        <f>E4+F4</f>
        <v>464651473098</v>
      </c>
      <c r="H4" s="3">
        <f t="shared" ref="H4:H21" si="0">G4*50%</f>
        <v>232325736549</v>
      </c>
      <c r="I4" s="3">
        <v>87943093231</v>
      </c>
      <c r="J4" s="3">
        <v>5080000000</v>
      </c>
      <c r="K4" s="3">
        <v>87071038981</v>
      </c>
      <c r="L4" s="3">
        <f>SUM(J4:K4)</f>
        <v>92151038981</v>
      </c>
      <c r="M4" s="3">
        <f>I4-L4</f>
        <v>-4207945750</v>
      </c>
      <c r="N4" s="10">
        <f>ROUNDDOWN(M4,-3)</f>
        <v>-4207945000</v>
      </c>
      <c r="O4" s="9">
        <f>IF(M4&gt;0,TRUNC(M4,-3),0)</f>
        <v>0</v>
      </c>
    </row>
    <row r="5" spans="1:16" s="1" customFormat="1" ht="42.75" customHeight="1" x14ac:dyDescent="0.3">
      <c r="A5" s="8">
        <v>2</v>
      </c>
      <c r="B5" s="2" t="s">
        <v>12</v>
      </c>
      <c r="C5" s="5">
        <f>VLOOKUP(B5,Sheet1!B:E,4,FALSE)</f>
        <v>0.88</v>
      </c>
      <c r="D5" s="3">
        <v>20978247000</v>
      </c>
      <c r="E5" s="53">
        <v>25200000000</v>
      </c>
      <c r="F5" s="3">
        <v>439457382400</v>
      </c>
      <c r="G5" s="3">
        <f>E5+F5</f>
        <v>464657382400</v>
      </c>
      <c r="H5" s="3">
        <f>G5*50%</f>
        <v>232328691200</v>
      </c>
      <c r="I5" s="3">
        <v>100079066919</v>
      </c>
      <c r="J5" s="3">
        <v>10460000000</v>
      </c>
      <c r="K5" s="3">
        <v>84031149000</v>
      </c>
      <c r="L5" s="3">
        <f>SUM(J5:K5)</f>
        <v>94491149000</v>
      </c>
      <c r="M5" s="3">
        <f>I5-L5</f>
        <v>5587917919</v>
      </c>
      <c r="N5" s="10">
        <f t="shared" ref="N5:N22" si="1">ROUNDDOWN(M5,-3)</f>
        <v>5587917000</v>
      </c>
      <c r="O5" s="9">
        <f>IF(M5&gt;0,TRUNC(M5,-3),0)</f>
        <v>5587917000</v>
      </c>
    </row>
    <row r="6" spans="1:16" s="1" customFormat="1" ht="42.75" customHeight="1" x14ac:dyDescent="0.3">
      <c r="A6" s="8">
        <v>3</v>
      </c>
      <c r="B6" s="2" t="s">
        <v>11</v>
      </c>
      <c r="C6" s="5">
        <f>VLOOKUP(B6,Sheet1!B:E,4,FALSE)</f>
        <v>0.91</v>
      </c>
      <c r="D6" s="3">
        <v>617976660</v>
      </c>
      <c r="E6" s="53">
        <v>3000000000</v>
      </c>
      <c r="F6" s="3">
        <v>345710566967</v>
      </c>
      <c r="G6" s="3">
        <f t="shared" ref="G6:G21" si="2">E6+F6</f>
        <v>348710566967</v>
      </c>
      <c r="H6" s="3">
        <f t="shared" si="0"/>
        <v>174355283483.5</v>
      </c>
      <c r="I6" s="3">
        <v>70287723924</v>
      </c>
      <c r="J6" s="3">
        <v>100000000</v>
      </c>
      <c r="K6" s="3">
        <v>78211973000</v>
      </c>
      <c r="L6" s="3">
        <f t="shared" ref="L6:L21" si="3">SUM(J6:K6)</f>
        <v>78311973000</v>
      </c>
      <c r="M6" s="3">
        <f t="shared" ref="M6:M21" si="4">I6-L6</f>
        <v>-8024249076</v>
      </c>
      <c r="N6" s="10">
        <f t="shared" si="1"/>
        <v>-8024249000</v>
      </c>
      <c r="O6" s="9">
        <f t="shared" ref="O6:O21" si="5">IF(M6&gt;0,TRUNC(M6,-3),0)</f>
        <v>0</v>
      </c>
    </row>
    <row r="7" spans="1:16" s="1" customFormat="1" ht="42.75" customHeight="1" x14ac:dyDescent="0.3">
      <c r="A7" s="8">
        <v>4</v>
      </c>
      <c r="B7" s="2" t="s">
        <v>13</v>
      </c>
      <c r="C7" s="5">
        <f>VLOOKUP(B7,Sheet1!B:E,4,FALSE)</f>
        <v>0.92</v>
      </c>
      <c r="D7" s="3">
        <v>6845488200</v>
      </c>
      <c r="E7" s="53">
        <v>7350000000</v>
      </c>
      <c r="F7" s="3">
        <v>107520455700</v>
      </c>
      <c r="G7" s="3">
        <f t="shared" si="2"/>
        <v>114870455700</v>
      </c>
      <c r="H7" s="3">
        <f t="shared" si="0"/>
        <v>57435227850</v>
      </c>
      <c r="I7" s="3">
        <v>22610846337</v>
      </c>
      <c r="J7" s="3">
        <v>100000000</v>
      </c>
      <c r="K7" s="3">
        <v>21187334000</v>
      </c>
      <c r="L7" s="3">
        <f t="shared" si="3"/>
        <v>21287334000</v>
      </c>
      <c r="M7" s="3">
        <f t="shared" si="4"/>
        <v>1323512337</v>
      </c>
      <c r="N7" s="10">
        <f t="shared" si="1"/>
        <v>1323512000</v>
      </c>
      <c r="O7" s="9">
        <f t="shared" si="5"/>
        <v>1323512000</v>
      </c>
    </row>
    <row r="8" spans="1:16" s="1" customFormat="1" ht="42.75" customHeight="1" x14ac:dyDescent="0.3">
      <c r="A8" s="8">
        <v>5</v>
      </c>
      <c r="B8" s="2" t="s">
        <v>14</v>
      </c>
      <c r="C8" s="5">
        <f>VLOOKUP(B8,Sheet1!B:E,4,FALSE)</f>
        <v>0.83</v>
      </c>
      <c r="D8" s="3">
        <v>-132762200</v>
      </c>
      <c r="E8" s="53">
        <v>450000000</v>
      </c>
      <c r="F8" s="3">
        <v>42818492360</v>
      </c>
      <c r="G8" s="3">
        <f t="shared" si="2"/>
        <v>43268492360</v>
      </c>
      <c r="H8" s="3">
        <f t="shared" si="0"/>
        <v>21634246180</v>
      </c>
      <c r="I8" s="3">
        <v>11209324819</v>
      </c>
      <c r="J8" s="3">
        <v>300000000</v>
      </c>
      <c r="K8" s="3">
        <v>11119521039</v>
      </c>
      <c r="L8" s="3">
        <f t="shared" si="3"/>
        <v>11419521039</v>
      </c>
      <c r="M8" s="4">
        <f t="shared" si="4"/>
        <v>-210196220</v>
      </c>
      <c r="N8" s="10">
        <f t="shared" si="1"/>
        <v>-210196000</v>
      </c>
      <c r="O8" s="9">
        <f>N8</f>
        <v>-210196000</v>
      </c>
    </row>
    <row r="9" spans="1:16" s="1" customFormat="1" ht="42.75" customHeight="1" x14ac:dyDescent="0.3">
      <c r="A9" s="8">
        <v>6</v>
      </c>
      <c r="B9" s="2" t="s">
        <v>15</v>
      </c>
      <c r="C9" s="5">
        <f>VLOOKUP(B9,Sheet1!B:E,4,FALSE)</f>
        <v>0.81</v>
      </c>
      <c r="D9" s="3">
        <v>22312500</v>
      </c>
      <c r="E9" s="53">
        <v>36000000</v>
      </c>
      <c r="F9" s="3">
        <f>VLOOKUP(B9,Sheet3!C:S,17,FALSE)</f>
        <v>857070000</v>
      </c>
      <c r="G9" s="3">
        <f t="shared" si="2"/>
        <v>893070000</v>
      </c>
      <c r="H9" s="3">
        <f t="shared" si="0"/>
        <v>446535000</v>
      </c>
      <c r="I9" s="3">
        <v>231556162</v>
      </c>
      <c r="J9" s="3">
        <v>100000000</v>
      </c>
      <c r="K9" s="3">
        <v>125371000</v>
      </c>
      <c r="L9" s="3">
        <f t="shared" si="3"/>
        <v>225371000</v>
      </c>
      <c r="M9" s="4">
        <f t="shared" si="4"/>
        <v>6185162</v>
      </c>
      <c r="N9" s="10">
        <f t="shared" si="1"/>
        <v>6185000</v>
      </c>
      <c r="O9" s="9">
        <f t="shared" si="5"/>
        <v>6185000</v>
      </c>
    </row>
    <row r="10" spans="1:16" s="1" customFormat="1" ht="42.75" customHeight="1" x14ac:dyDescent="0.3">
      <c r="A10" s="8">
        <v>7</v>
      </c>
      <c r="B10" s="2" t="s">
        <v>16</v>
      </c>
      <c r="C10" s="5">
        <f>VLOOKUP(B10,Sheet1!B:E,4,FALSE)</f>
        <v>0.95</v>
      </c>
      <c r="D10" s="3">
        <v>-1653208000</v>
      </c>
      <c r="E10" s="53">
        <v>525000000</v>
      </c>
      <c r="F10" s="3">
        <v>199128176000</v>
      </c>
      <c r="G10" s="3">
        <f t="shared" si="2"/>
        <v>199653176000</v>
      </c>
      <c r="H10" s="3">
        <f t="shared" si="0"/>
        <v>99826588000</v>
      </c>
      <c r="I10" s="3">
        <v>36345646090</v>
      </c>
      <c r="J10" s="3">
        <v>1090000000</v>
      </c>
      <c r="K10" s="3">
        <v>35660866000</v>
      </c>
      <c r="L10" s="3">
        <f t="shared" si="3"/>
        <v>36750866000</v>
      </c>
      <c r="M10" s="4">
        <f t="shared" si="4"/>
        <v>-405219910</v>
      </c>
      <c r="N10" s="10">
        <f t="shared" si="1"/>
        <v>-405219000</v>
      </c>
      <c r="O10" s="9">
        <f t="shared" si="5"/>
        <v>0</v>
      </c>
    </row>
    <row r="11" spans="1:16" s="1" customFormat="1" ht="42.75" customHeight="1" x14ac:dyDescent="0.3">
      <c r="A11" s="8">
        <v>8</v>
      </c>
      <c r="B11" s="2" t="s">
        <v>17</v>
      </c>
      <c r="C11" s="5">
        <f>VLOOKUP(B11,Sheet1!B:E,4,FALSE)</f>
        <v>0.93</v>
      </c>
      <c r="D11" s="3">
        <v>4298362050</v>
      </c>
      <c r="E11" s="53">
        <v>6500000000</v>
      </c>
      <c r="F11" s="3">
        <v>322197719850</v>
      </c>
      <c r="G11" s="3">
        <f t="shared" si="2"/>
        <v>328697719850</v>
      </c>
      <c r="H11" s="3">
        <f t="shared" si="0"/>
        <v>164348859925</v>
      </c>
      <c r="I11" s="3">
        <v>62673034502</v>
      </c>
      <c r="J11" s="3">
        <v>2080000000</v>
      </c>
      <c r="K11" s="3">
        <v>60957328733</v>
      </c>
      <c r="L11" s="3">
        <f t="shared" si="3"/>
        <v>63037328733</v>
      </c>
      <c r="M11" s="4">
        <f t="shared" si="4"/>
        <v>-364294231</v>
      </c>
      <c r="N11" s="10">
        <f t="shared" si="1"/>
        <v>-364294000</v>
      </c>
      <c r="O11" s="9">
        <f t="shared" si="5"/>
        <v>0</v>
      </c>
    </row>
    <row r="12" spans="1:16" s="1" customFormat="1" ht="42.75" customHeight="1" x14ac:dyDescent="0.3">
      <c r="A12" s="8">
        <v>9</v>
      </c>
      <c r="B12" s="2" t="s">
        <v>20</v>
      </c>
      <c r="C12" s="5">
        <f>VLOOKUP(B12,Sheet1!B:E,4,FALSE)</f>
        <v>0.94</v>
      </c>
      <c r="D12" s="3">
        <v>2885600</v>
      </c>
      <c r="E12" s="53">
        <v>900000000</v>
      </c>
      <c r="F12" s="3">
        <v>75183301030</v>
      </c>
      <c r="G12" s="3">
        <f>E12+F12</f>
        <v>76083301030</v>
      </c>
      <c r="H12" s="4">
        <f>G12*50%</f>
        <v>38041650515</v>
      </c>
      <c r="I12" s="3">
        <v>14173097780</v>
      </c>
      <c r="J12" s="3">
        <v>460000000</v>
      </c>
      <c r="K12" s="3">
        <v>13971983913</v>
      </c>
      <c r="L12" s="3">
        <f t="shared" si="3"/>
        <v>14431983913</v>
      </c>
      <c r="M12" s="4">
        <f>I12-L12</f>
        <v>-258886133</v>
      </c>
      <c r="N12" s="10">
        <f t="shared" si="1"/>
        <v>-258886000</v>
      </c>
      <c r="O12" s="9">
        <f>N12</f>
        <v>-258886000</v>
      </c>
    </row>
    <row r="13" spans="1:16" s="1" customFormat="1" ht="42.75" customHeight="1" x14ac:dyDescent="0.3">
      <c r="A13" s="8">
        <v>10</v>
      </c>
      <c r="B13" s="2" t="s">
        <v>19</v>
      </c>
      <c r="C13" s="5">
        <f>VLOOKUP(B13,Sheet1!B:E,4,FALSE)</f>
        <v>0.91</v>
      </c>
      <c r="D13" s="3">
        <v>-943103610</v>
      </c>
      <c r="E13" s="53">
        <v>180000000</v>
      </c>
      <c r="F13" s="3">
        <v>71777126300</v>
      </c>
      <c r="G13" s="3">
        <f>E13+F13</f>
        <v>71957126300</v>
      </c>
      <c r="H13" s="4">
        <f>G13*50%</f>
        <v>35978563150</v>
      </c>
      <c r="I13" s="3">
        <v>14480392614</v>
      </c>
      <c r="J13" s="3">
        <v>100000000</v>
      </c>
      <c r="K13" s="3">
        <v>14422480185</v>
      </c>
      <c r="L13" s="3">
        <f t="shared" si="3"/>
        <v>14522480185</v>
      </c>
      <c r="M13" s="4">
        <f>I13-L13</f>
        <v>-42087571</v>
      </c>
      <c r="N13" s="10">
        <f t="shared" si="1"/>
        <v>-42087000</v>
      </c>
      <c r="O13" s="9">
        <f>N13</f>
        <v>-42087000</v>
      </c>
      <c r="P13" s="78">
        <f>M13/2/0.37/1.09</f>
        <v>-52178987.106372423</v>
      </c>
    </row>
    <row r="14" spans="1:16" s="1" customFormat="1" ht="42.75" customHeight="1" x14ac:dyDescent="0.3">
      <c r="A14" s="8">
        <v>11</v>
      </c>
      <c r="B14" s="2" t="s">
        <v>21</v>
      </c>
      <c r="C14" s="5">
        <f>VLOOKUP(B14,Sheet1!B:E,4,FALSE)</f>
        <v>0.9</v>
      </c>
      <c r="D14" s="3">
        <v>622533900</v>
      </c>
      <c r="E14" s="53">
        <v>324000000</v>
      </c>
      <c r="F14" s="3">
        <v>60233987350</v>
      </c>
      <c r="G14" s="3">
        <f>E14+F14</f>
        <v>60557987350</v>
      </c>
      <c r="H14" s="4">
        <f>G14*50%</f>
        <v>30278993675</v>
      </c>
      <c r="I14" s="3">
        <v>12313614303</v>
      </c>
      <c r="J14" s="3">
        <v>600000000</v>
      </c>
      <c r="K14" s="3">
        <v>11699225302</v>
      </c>
      <c r="L14" s="3">
        <f t="shared" si="3"/>
        <v>12299225302</v>
      </c>
      <c r="M14" s="4">
        <f>I14-L14</f>
        <v>14389001</v>
      </c>
      <c r="N14" s="10">
        <f t="shared" si="1"/>
        <v>14389000</v>
      </c>
      <c r="O14" s="9">
        <f>IF(M14&gt;0,TRUNC(M14,-3),0)</f>
        <v>14389000</v>
      </c>
    </row>
    <row r="15" spans="1:16" s="1" customFormat="1" ht="42.75" customHeight="1" x14ac:dyDescent="0.3">
      <c r="A15" s="8">
        <v>12</v>
      </c>
      <c r="B15" s="2" t="s">
        <v>18</v>
      </c>
      <c r="C15" s="5">
        <f>VLOOKUP(B15,Sheet1!B:E,4,FALSE)</f>
        <v>0.88</v>
      </c>
      <c r="D15" s="3">
        <v>-1014393100</v>
      </c>
      <c r="E15" s="53">
        <v>45000000</v>
      </c>
      <c r="F15" s="3">
        <v>56869959775</v>
      </c>
      <c r="G15" s="3">
        <f t="shared" si="2"/>
        <v>56914959775</v>
      </c>
      <c r="H15" s="4">
        <f t="shared" si="0"/>
        <v>28457479887.5</v>
      </c>
      <c r="I15" s="3">
        <v>11297454271</v>
      </c>
      <c r="J15" s="3">
        <v>5000000000</v>
      </c>
      <c r="K15" s="3">
        <v>6522793427</v>
      </c>
      <c r="L15" s="3">
        <f t="shared" si="3"/>
        <v>11522793427</v>
      </c>
      <c r="M15" s="4">
        <f t="shared" si="4"/>
        <v>-225339156</v>
      </c>
      <c r="N15" s="10">
        <f t="shared" si="1"/>
        <v>-225339000</v>
      </c>
      <c r="O15" s="9">
        <f t="shared" si="5"/>
        <v>0</v>
      </c>
    </row>
    <row r="16" spans="1:16" s="1" customFormat="1" ht="42.75" customHeight="1" x14ac:dyDescent="0.3">
      <c r="A16" s="8">
        <v>13</v>
      </c>
      <c r="B16" s="2" t="s">
        <v>22</v>
      </c>
      <c r="C16" s="5">
        <f>VLOOKUP(B16,Sheet1!B:E,4,FALSE)</f>
        <v>0.88</v>
      </c>
      <c r="D16" s="3">
        <v>-22874500</v>
      </c>
      <c r="E16" s="53">
        <v>0</v>
      </c>
      <c r="F16" s="3">
        <v>34429980850</v>
      </c>
      <c r="G16" s="3">
        <f t="shared" si="2"/>
        <v>34429980850</v>
      </c>
      <c r="H16" s="4">
        <f t="shared" si="0"/>
        <v>17214990425</v>
      </c>
      <c r="I16" s="3">
        <v>7391080303</v>
      </c>
      <c r="J16" s="3">
        <v>870000000</v>
      </c>
      <c r="K16" s="3">
        <v>6558980627</v>
      </c>
      <c r="L16" s="3">
        <f t="shared" si="3"/>
        <v>7428980627</v>
      </c>
      <c r="M16" s="4">
        <f t="shared" si="4"/>
        <v>-37900324</v>
      </c>
      <c r="N16" s="10">
        <f t="shared" si="1"/>
        <v>-37900000</v>
      </c>
      <c r="O16" s="9">
        <f t="shared" si="5"/>
        <v>0</v>
      </c>
    </row>
    <row r="17" spans="1:16" s="1" customFormat="1" ht="42.75" customHeight="1" x14ac:dyDescent="0.3">
      <c r="A17" s="8">
        <v>14</v>
      </c>
      <c r="B17" s="2" t="s">
        <v>23</v>
      </c>
      <c r="C17" s="5">
        <f>VLOOKUP(B17,Sheet1!B:E,4,FALSE)</f>
        <v>0.86</v>
      </c>
      <c r="D17" s="3">
        <v>-373051950</v>
      </c>
      <c r="E17" s="53">
        <v>150000000</v>
      </c>
      <c r="F17" s="3">
        <v>18511894050</v>
      </c>
      <c r="G17" s="3">
        <f t="shared" si="2"/>
        <v>18661894050</v>
      </c>
      <c r="H17" s="4">
        <f t="shared" si="0"/>
        <v>9330947025</v>
      </c>
      <c r="I17" s="3">
        <v>4391890392</v>
      </c>
      <c r="J17" s="3">
        <v>100000000</v>
      </c>
      <c r="K17" s="3">
        <v>4574749000</v>
      </c>
      <c r="L17" s="3">
        <f t="shared" si="3"/>
        <v>4674749000</v>
      </c>
      <c r="M17" s="4">
        <f t="shared" si="4"/>
        <v>-282858608</v>
      </c>
      <c r="N17" s="10">
        <f t="shared" si="1"/>
        <v>-282858000</v>
      </c>
      <c r="O17" s="9">
        <f>N17</f>
        <v>-282858000</v>
      </c>
    </row>
    <row r="18" spans="1:16" s="1" customFormat="1" ht="42.75" customHeight="1" x14ac:dyDescent="0.3">
      <c r="A18" s="8">
        <v>15</v>
      </c>
      <c r="B18" s="2" t="s">
        <v>24</v>
      </c>
      <c r="C18" s="5">
        <f>VLOOKUP(B18,Sheet1!B:E,4,FALSE)</f>
        <v>0.92</v>
      </c>
      <c r="D18" s="3">
        <v>-15134000</v>
      </c>
      <c r="E18" s="53">
        <v>0</v>
      </c>
      <c r="F18" s="3">
        <v>17564851500</v>
      </c>
      <c r="G18" s="3">
        <f t="shared" si="2"/>
        <v>17564851500</v>
      </c>
      <c r="H18" s="4">
        <f t="shared" si="0"/>
        <v>8782425750</v>
      </c>
      <c r="I18" s="3">
        <v>3407815363</v>
      </c>
      <c r="J18" s="3">
        <v>180000000</v>
      </c>
      <c r="K18" s="3">
        <v>3254359000</v>
      </c>
      <c r="L18" s="3">
        <f t="shared" si="3"/>
        <v>3434359000</v>
      </c>
      <c r="M18" s="4">
        <f t="shared" si="4"/>
        <v>-26543637</v>
      </c>
      <c r="N18" s="10">
        <f t="shared" si="1"/>
        <v>-26543000</v>
      </c>
      <c r="O18" s="9">
        <f t="shared" si="5"/>
        <v>0</v>
      </c>
      <c r="P18" s="78">
        <f>M18/2/0.36/1.08</f>
        <v>-34135335.648148149</v>
      </c>
    </row>
    <row r="19" spans="1:16" s="1" customFormat="1" ht="42.75" customHeight="1" x14ac:dyDescent="0.3">
      <c r="A19" s="8">
        <v>16</v>
      </c>
      <c r="B19" s="2" t="s">
        <v>26</v>
      </c>
      <c r="C19" s="5">
        <f>VLOOKUP(B19,Sheet1!B:E,4,FALSE)</f>
        <v>0.8</v>
      </c>
      <c r="D19" s="3">
        <v>91139016</v>
      </c>
      <c r="E19" s="53">
        <v>90000000</v>
      </c>
      <c r="F19" s="3">
        <v>11994458196</v>
      </c>
      <c r="G19" s="3">
        <f>E19+F19</f>
        <v>12084458196</v>
      </c>
      <c r="H19" s="4">
        <f>G19*50%</f>
        <v>6042229098</v>
      </c>
      <c r="I19" s="3">
        <v>3415499157</v>
      </c>
      <c r="J19" s="3">
        <v>200000000</v>
      </c>
      <c r="K19" s="3">
        <v>3198097150</v>
      </c>
      <c r="L19" s="3">
        <f t="shared" si="3"/>
        <v>3398097150</v>
      </c>
      <c r="M19" s="4">
        <f>I19-L19</f>
        <v>17402007</v>
      </c>
      <c r="N19" s="10">
        <f t="shared" si="1"/>
        <v>17402000</v>
      </c>
      <c r="O19" s="9">
        <f>IF(M19&gt;0,TRUNC(M19,-3),0)</f>
        <v>17402000</v>
      </c>
    </row>
    <row r="20" spans="1:16" s="1" customFormat="1" ht="42.75" customHeight="1" x14ac:dyDescent="0.3">
      <c r="A20" s="8">
        <v>17</v>
      </c>
      <c r="B20" s="2" t="s">
        <v>66</v>
      </c>
      <c r="C20" s="5">
        <f>VLOOKUP(B20,Sheet1!B:E,4,FALSE)</f>
        <v>0.88</v>
      </c>
      <c r="D20" s="3">
        <v>-65080000</v>
      </c>
      <c r="E20" s="53">
        <v>30000000</v>
      </c>
      <c r="F20" s="3">
        <v>11417830000</v>
      </c>
      <c r="G20" s="3">
        <f t="shared" si="2"/>
        <v>11447830000</v>
      </c>
      <c r="H20" s="4">
        <f t="shared" si="0"/>
        <v>5723915000</v>
      </c>
      <c r="I20" s="3">
        <v>2361698198</v>
      </c>
      <c r="J20" s="3">
        <v>660000000</v>
      </c>
      <c r="K20" s="3">
        <v>1729663935</v>
      </c>
      <c r="L20" s="3">
        <f t="shared" si="3"/>
        <v>2389663935</v>
      </c>
      <c r="M20" s="4">
        <f t="shared" si="4"/>
        <v>-27965737</v>
      </c>
      <c r="N20" s="10">
        <f t="shared" si="1"/>
        <v>-27965000</v>
      </c>
      <c r="O20" s="9"/>
    </row>
    <row r="21" spans="1:16" s="1" customFormat="1" ht="42.75" customHeight="1" thickBot="1" x14ac:dyDescent="0.35">
      <c r="A21" s="8">
        <v>18</v>
      </c>
      <c r="B21" s="6" t="s">
        <v>27</v>
      </c>
      <c r="C21" s="5">
        <f>VLOOKUP(B21,Sheet1!B:E,4,FALSE)</f>
        <v>0.8</v>
      </c>
      <c r="D21" s="3">
        <v>-66215000</v>
      </c>
      <c r="E21" s="53">
        <v>0</v>
      </c>
      <c r="F21" s="3">
        <f>VLOOKUP(B21,Sheet3!C:S,17,FALSE)</f>
        <v>5442752250</v>
      </c>
      <c r="G21" s="7">
        <f t="shared" si="2"/>
        <v>5442752250</v>
      </c>
      <c r="H21" s="7">
        <f t="shared" si="0"/>
        <v>2721376125</v>
      </c>
      <c r="I21" s="3">
        <v>1536898677</v>
      </c>
      <c r="J21" s="3">
        <v>100000000</v>
      </c>
      <c r="K21" s="3">
        <v>2321791400</v>
      </c>
      <c r="L21" s="54">
        <f t="shared" si="3"/>
        <v>2421791400</v>
      </c>
      <c r="M21" s="7">
        <f t="shared" si="4"/>
        <v>-884892723</v>
      </c>
      <c r="N21" s="10">
        <f t="shared" si="1"/>
        <v>-884892000</v>
      </c>
      <c r="O21" s="55">
        <f t="shared" si="5"/>
        <v>0</v>
      </c>
    </row>
    <row r="22" spans="1:16" ht="42.75" customHeight="1" thickTop="1" thickBot="1" x14ac:dyDescent="0.35">
      <c r="A22" s="79" t="s">
        <v>28</v>
      </c>
      <c r="B22" s="80"/>
      <c r="C22" s="80"/>
      <c r="D22" s="81">
        <f t="shared" ref="D22:O22" si="6">SUM(D4:D21)</f>
        <v>30771633031</v>
      </c>
      <c r="E22" s="81">
        <f t="shared" si="6"/>
        <v>52280000000</v>
      </c>
      <c r="F22" s="81">
        <f t="shared" si="6"/>
        <v>2278267477676</v>
      </c>
      <c r="G22" s="60">
        <f t="shared" si="6"/>
        <v>2330547477676</v>
      </c>
      <c r="H22" s="60">
        <f t="shared" si="6"/>
        <v>1165273738838</v>
      </c>
      <c r="I22" s="81">
        <f t="shared" si="6"/>
        <v>466149733042</v>
      </c>
      <c r="J22" s="81">
        <f t="shared" si="6"/>
        <v>27580000000</v>
      </c>
      <c r="K22" s="81">
        <f t="shared" si="6"/>
        <v>446618705692</v>
      </c>
      <c r="L22" s="81">
        <f t="shared" si="6"/>
        <v>474198705692</v>
      </c>
      <c r="M22" s="60">
        <f t="shared" si="6"/>
        <v>-8048972650</v>
      </c>
      <c r="N22" s="10">
        <f t="shared" si="1"/>
        <v>-8048972000</v>
      </c>
      <c r="O22" s="82">
        <f t="shared" si="6"/>
        <v>6155378000</v>
      </c>
    </row>
    <row r="23" spans="1:16" ht="58.5" hidden="1" customHeight="1" x14ac:dyDescent="0.3">
      <c r="A23" s="83" t="s">
        <v>30</v>
      </c>
      <c r="B23" s="83"/>
      <c r="C23" s="83"/>
      <c r="D23" s="83"/>
      <c r="E23" s="83"/>
      <c r="G23" s="85"/>
    </row>
    <row r="24" spans="1:16" ht="45" hidden="1" customHeight="1" x14ac:dyDescent="0.3">
      <c r="A24" s="89" t="s">
        <v>31</v>
      </c>
      <c r="B24" s="90"/>
      <c r="C24" s="90"/>
      <c r="D24" s="90"/>
    </row>
    <row r="26" spans="1:16" x14ac:dyDescent="0.3">
      <c r="D26" s="92"/>
    </row>
  </sheetData>
  <mergeCells count="4">
    <mergeCell ref="A1:O1"/>
    <mergeCell ref="A22:C22"/>
    <mergeCell ref="A23:E23"/>
    <mergeCell ref="A24:D24"/>
  </mergeCells>
  <phoneticPr fontId="3" type="noConversion"/>
  <printOptions horizontalCentered="1" verticalCentered="1"/>
  <pageMargins left="0.70866141732283472" right="0.70866141732283472" top="0.74803149606299213" bottom="0.74803149606299213" header="0.31496062992125984" footer="0.31496062992125984"/>
  <pageSetup paperSize="8" scale="67" orientation="landscape" r:id="rId1"/>
  <ignoredErrors>
    <ignoredError sqref="L4 L6:L21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2A2724-4965-4D36-AB2C-27C36A3DCC26}">
  <dimension ref="A1:T20"/>
  <sheetViews>
    <sheetView workbookViewId="0">
      <selection activeCell="K12" sqref="A1:T20"/>
    </sheetView>
  </sheetViews>
  <sheetFormatPr defaultRowHeight="16.5" x14ac:dyDescent="0.3"/>
  <cols>
    <col min="19" max="20" width="15.375" bestFit="1" customWidth="1"/>
  </cols>
  <sheetData>
    <row r="1" spans="1:20" ht="25.5" x14ac:dyDescent="0.3">
      <c r="A1" s="46" t="s">
        <v>84</v>
      </c>
      <c r="B1" s="46" t="s">
        <v>85</v>
      </c>
      <c r="C1" s="46" t="s">
        <v>71</v>
      </c>
      <c r="D1" s="46" t="s">
        <v>86</v>
      </c>
      <c r="E1" s="46" t="s">
        <v>87</v>
      </c>
      <c r="F1" s="46" t="s">
        <v>88</v>
      </c>
      <c r="G1" s="46" t="s">
        <v>89</v>
      </c>
      <c r="H1" s="46" t="s">
        <v>90</v>
      </c>
      <c r="I1" s="46" t="s">
        <v>91</v>
      </c>
      <c r="J1" s="46" t="s">
        <v>92</v>
      </c>
      <c r="K1" s="46" t="s">
        <v>93</v>
      </c>
      <c r="L1" s="46" t="s">
        <v>94</v>
      </c>
      <c r="M1" s="46" t="s">
        <v>95</v>
      </c>
      <c r="N1" s="46" t="s">
        <v>96</v>
      </c>
      <c r="O1" s="46" t="s">
        <v>97</v>
      </c>
      <c r="P1" s="46" t="s">
        <v>98</v>
      </c>
      <c r="Q1" s="46" t="s">
        <v>99</v>
      </c>
      <c r="R1" s="46" t="s">
        <v>100</v>
      </c>
      <c r="S1" s="46" t="s">
        <v>101</v>
      </c>
      <c r="T1" s="46" t="s">
        <v>102</v>
      </c>
    </row>
    <row r="2" spans="1:20" x14ac:dyDescent="0.3">
      <c r="A2" s="47" t="s">
        <v>103</v>
      </c>
      <c r="B2" s="47" t="s">
        <v>104</v>
      </c>
      <c r="C2" s="48" t="s">
        <v>60</v>
      </c>
      <c r="D2" s="48" t="s">
        <v>105</v>
      </c>
      <c r="E2" s="48" t="s">
        <v>106</v>
      </c>
      <c r="F2" s="47" t="s">
        <v>107</v>
      </c>
      <c r="G2" s="48" t="s">
        <v>108</v>
      </c>
      <c r="H2" s="48" t="s">
        <v>109</v>
      </c>
      <c r="I2" s="47" t="s">
        <v>110</v>
      </c>
      <c r="J2" s="47" t="s">
        <v>82</v>
      </c>
      <c r="K2" s="47" t="s">
        <v>111</v>
      </c>
      <c r="L2" s="47" t="s">
        <v>112</v>
      </c>
      <c r="M2" s="49">
        <v>2813</v>
      </c>
      <c r="N2" s="49">
        <v>100000000</v>
      </c>
      <c r="O2" s="49">
        <v>125371000</v>
      </c>
      <c r="P2" s="49">
        <v>870714667</v>
      </c>
      <c r="Q2" s="49">
        <v>13644667</v>
      </c>
      <c r="R2" s="49">
        <v>2</v>
      </c>
      <c r="S2" s="49">
        <v>857070000</v>
      </c>
      <c r="T2" s="49">
        <v>428535000</v>
      </c>
    </row>
    <row r="3" spans="1:20" x14ac:dyDescent="0.3">
      <c r="A3" s="47" t="s">
        <v>113</v>
      </c>
      <c r="B3" s="47" t="s">
        <v>114</v>
      </c>
      <c r="C3" s="48" t="s">
        <v>26</v>
      </c>
      <c r="D3" s="48" t="s">
        <v>115</v>
      </c>
      <c r="E3" s="48" t="s">
        <v>116</v>
      </c>
      <c r="F3" s="47" t="s">
        <v>117</v>
      </c>
      <c r="G3" s="48" t="s">
        <v>118</v>
      </c>
      <c r="H3" s="48" t="s">
        <v>119</v>
      </c>
      <c r="I3" s="47" t="s">
        <v>110</v>
      </c>
      <c r="J3" s="47" t="s">
        <v>82</v>
      </c>
      <c r="K3" s="47" t="s">
        <v>111</v>
      </c>
      <c r="L3" s="47" t="s">
        <v>120</v>
      </c>
      <c r="M3" s="49">
        <v>10456</v>
      </c>
      <c r="N3" s="49">
        <v>200000000</v>
      </c>
      <c r="O3" s="49">
        <v>3198097150</v>
      </c>
      <c r="P3" s="49">
        <v>12023398521</v>
      </c>
      <c r="Q3" s="49">
        <v>25710325</v>
      </c>
      <c r="R3" s="49">
        <v>0</v>
      </c>
      <c r="S3" s="49">
        <v>11997688196</v>
      </c>
      <c r="T3" s="49">
        <v>5998844098</v>
      </c>
    </row>
    <row r="4" spans="1:20" x14ac:dyDescent="0.3">
      <c r="A4" s="47" t="s">
        <v>113</v>
      </c>
      <c r="B4" s="47" t="s">
        <v>121</v>
      </c>
      <c r="C4" s="48" t="s">
        <v>22</v>
      </c>
      <c r="D4" s="48" t="s">
        <v>122</v>
      </c>
      <c r="E4" s="48" t="s">
        <v>123</v>
      </c>
      <c r="F4" s="47" t="s">
        <v>124</v>
      </c>
      <c r="G4" s="48" t="s">
        <v>125</v>
      </c>
      <c r="H4" s="48" t="s">
        <v>126</v>
      </c>
      <c r="I4" s="47" t="s">
        <v>110</v>
      </c>
      <c r="J4" s="47" t="s">
        <v>82</v>
      </c>
      <c r="K4" s="47" t="s">
        <v>111</v>
      </c>
      <c r="L4" s="47" t="s">
        <v>127</v>
      </c>
      <c r="M4" s="49">
        <v>21918</v>
      </c>
      <c r="N4" s="49">
        <v>870000000</v>
      </c>
      <c r="O4" s="49">
        <v>6558980627</v>
      </c>
      <c r="P4" s="49">
        <v>34601320469</v>
      </c>
      <c r="Q4" s="49">
        <v>161600619</v>
      </c>
      <c r="R4" s="49">
        <v>0</v>
      </c>
      <c r="S4" s="49">
        <v>34439719850</v>
      </c>
      <c r="T4" s="49">
        <v>17219859925</v>
      </c>
    </row>
    <row r="5" spans="1:20" x14ac:dyDescent="0.3">
      <c r="A5" s="47" t="s">
        <v>113</v>
      </c>
      <c r="B5" s="47" t="s">
        <v>128</v>
      </c>
      <c r="C5" s="48" t="s">
        <v>24</v>
      </c>
      <c r="D5" s="48" t="s">
        <v>129</v>
      </c>
      <c r="E5" s="48" t="s">
        <v>130</v>
      </c>
      <c r="F5" s="47" t="s">
        <v>131</v>
      </c>
      <c r="G5" s="48" t="s">
        <v>132</v>
      </c>
      <c r="H5" s="48" t="s">
        <v>133</v>
      </c>
      <c r="I5" s="47" t="s">
        <v>110</v>
      </c>
      <c r="J5" s="47" t="s">
        <v>82</v>
      </c>
      <c r="K5" s="47" t="s">
        <v>111</v>
      </c>
      <c r="L5" s="47" t="s">
        <v>134</v>
      </c>
      <c r="M5" s="49">
        <v>13035</v>
      </c>
      <c r="N5" s="49">
        <v>180000000</v>
      </c>
      <c r="O5" s="49">
        <v>3254359000</v>
      </c>
      <c r="P5" s="49">
        <v>17699522412</v>
      </c>
      <c r="Q5" s="49">
        <v>166433912</v>
      </c>
      <c r="R5" s="49">
        <v>1</v>
      </c>
      <c r="S5" s="49">
        <v>17533088500</v>
      </c>
      <c r="T5" s="49">
        <v>8766544250</v>
      </c>
    </row>
    <row r="6" spans="1:20" x14ac:dyDescent="0.3">
      <c r="A6" s="47" t="s">
        <v>113</v>
      </c>
      <c r="B6" s="47" t="s">
        <v>135</v>
      </c>
      <c r="C6" s="48" t="s">
        <v>25</v>
      </c>
      <c r="D6" s="48" t="s">
        <v>136</v>
      </c>
      <c r="E6" s="48" t="s">
        <v>137</v>
      </c>
      <c r="F6" s="47" t="s">
        <v>138</v>
      </c>
      <c r="G6" s="48" t="s">
        <v>139</v>
      </c>
      <c r="H6" s="48" t="s">
        <v>140</v>
      </c>
      <c r="I6" s="47" t="s">
        <v>110</v>
      </c>
      <c r="J6" s="47" t="s">
        <v>82</v>
      </c>
      <c r="K6" s="47" t="s">
        <v>111</v>
      </c>
      <c r="L6" s="47" t="s">
        <v>127</v>
      </c>
      <c r="M6" s="49">
        <v>11662</v>
      </c>
      <c r="N6" s="49">
        <v>660000000</v>
      </c>
      <c r="O6" s="49">
        <v>1729663935</v>
      </c>
      <c r="P6" s="49">
        <v>11574257381</v>
      </c>
      <c r="Q6" s="49">
        <v>173160381</v>
      </c>
      <c r="R6" s="49">
        <v>1</v>
      </c>
      <c r="S6" s="49">
        <v>11401097000</v>
      </c>
      <c r="T6" s="49">
        <v>5700548500</v>
      </c>
    </row>
    <row r="7" spans="1:20" x14ac:dyDescent="0.3">
      <c r="A7" s="47" t="s">
        <v>113</v>
      </c>
      <c r="B7" s="47" t="s">
        <v>141</v>
      </c>
      <c r="C7" s="48" t="s">
        <v>21</v>
      </c>
      <c r="D7" s="48" t="s">
        <v>142</v>
      </c>
      <c r="E7" s="48" t="s">
        <v>143</v>
      </c>
      <c r="F7" s="47" t="s">
        <v>144</v>
      </c>
      <c r="G7" s="48" t="s">
        <v>145</v>
      </c>
      <c r="H7" s="48" t="s">
        <v>146</v>
      </c>
      <c r="I7" s="47" t="s">
        <v>110</v>
      </c>
      <c r="J7" s="47" t="s">
        <v>82</v>
      </c>
      <c r="K7" s="47" t="s">
        <v>111</v>
      </c>
      <c r="L7" s="47" t="s">
        <v>147</v>
      </c>
      <c r="M7" s="49">
        <v>71981</v>
      </c>
      <c r="N7" s="49">
        <v>600000000</v>
      </c>
      <c r="O7" s="49">
        <v>11699225302</v>
      </c>
      <c r="P7" s="49">
        <v>60488222498</v>
      </c>
      <c r="Q7" s="49">
        <v>230010148</v>
      </c>
      <c r="R7" s="49">
        <v>0</v>
      </c>
      <c r="S7" s="49">
        <v>60258212350</v>
      </c>
      <c r="T7" s="49">
        <v>30846661250</v>
      </c>
    </row>
    <row r="8" spans="1:20" x14ac:dyDescent="0.3">
      <c r="A8" s="47" t="s">
        <v>113</v>
      </c>
      <c r="B8" s="47" t="s">
        <v>148</v>
      </c>
      <c r="C8" s="48" t="s">
        <v>19</v>
      </c>
      <c r="D8" s="48" t="s">
        <v>149</v>
      </c>
      <c r="E8" s="48" t="s">
        <v>150</v>
      </c>
      <c r="F8" s="47" t="s">
        <v>151</v>
      </c>
      <c r="G8" s="48" t="s">
        <v>152</v>
      </c>
      <c r="H8" s="48" t="s">
        <v>153</v>
      </c>
      <c r="I8" s="47" t="s">
        <v>110</v>
      </c>
      <c r="J8" s="47" t="s">
        <v>82</v>
      </c>
      <c r="K8" s="47" t="s">
        <v>111</v>
      </c>
      <c r="L8" s="47" t="s">
        <v>154</v>
      </c>
      <c r="M8" s="49">
        <v>51284</v>
      </c>
      <c r="N8" s="49">
        <v>100000000</v>
      </c>
      <c r="O8" s="49">
        <v>14422480185</v>
      </c>
      <c r="P8" s="49">
        <v>72165842250</v>
      </c>
      <c r="Q8" s="49">
        <v>436395510</v>
      </c>
      <c r="R8" s="49">
        <v>1</v>
      </c>
      <c r="S8" s="49">
        <v>71729446740</v>
      </c>
      <c r="T8" s="49">
        <v>35864723370</v>
      </c>
    </row>
    <row r="9" spans="1:20" x14ac:dyDescent="0.3">
      <c r="A9" s="47" t="s">
        <v>155</v>
      </c>
      <c r="B9" s="47" t="s">
        <v>156</v>
      </c>
      <c r="C9" s="48" t="s">
        <v>13</v>
      </c>
      <c r="D9" s="48" t="s">
        <v>157</v>
      </c>
      <c r="E9" s="48" t="s">
        <v>106</v>
      </c>
      <c r="F9" s="47" t="s">
        <v>158</v>
      </c>
      <c r="G9" s="48" t="s">
        <v>159</v>
      </c>
      <c r="H9" s="48" t="s">
        <v>160</v>
      </c>
      <c r="I9" s="47" t="s">
        <v>110</v>
      </c>
      <c r="J9" s="47" t="s">
        <v>82</v>
      </c>
      <c r="K9" s="47" t="s">
        <v>111</v>
      </c>
      <c r="L9" s="47" t="s">
        <v>134</v>
      </c>
      <c r="M9" s="49">
        <v>178762</v>
      </c>
      <c r="N9" s="49">
        <v>100000000</v>
      </c>
      <c r="O9" s="49">
        <v>21187334000</v>
      </c>
      <c r="P9" s="49">
        <v>108155527559</v>
      </c>
      <c r="Q9" s="49">
        <v>553696859</v>
      </c>
      <c r="R9" s="49">
        <v>1</v>
      </c>
      <c r="S9" s="49">
        <v>107601830700</v>
      </c>
      <c r="T9" s="49">
        <v>53800915350</v>
      </c>
    </row>
    <row r="10" spans="1:20" x14ac:dyDescent="0.3">
      <c r="A10" s="47" t="s">
        <v>113</v>
      </c>
      <c r="B10" s="47" t="s">
        <v>161</v>
      </c>
      <c r="C10" s="48" t="s">
        <v>18</v>
      </c>
      <c r="D10" s="48" t="s">
        <v>162</v>
      </c>
      <c r="E10" s="48" t="s">
        <v>163</v>
      </c>
      <c r="F10" s="47" t="s">
        <v>164</v>
      </c>
      <c r="G10" s="48" t="s">
        <v>165</v>
      </c>
      <c r="H10" s="48" t="s">
        <v>166</v>
      </c>
      <c r="I10" s="47" t="s">
        <v>110</v>
      </c>
      <c r="J10" s="47" t="s">
        <v>82</v>
      </c>
      <c r="K10" s="47" t="s">
        <v>111</v>
      </c>
      <c r="L10" s="47" t="s">
        <v>127</v>
      </c>
      <c r="M10" s="49">
        <v>39630</v>
      </c>
      <c r="N10" s="49">
        <v>5000000000</v>
      </c>
      <c r="O10" s="49">
        <v>6522793427</v>
      </c>
      <c r="P10" s="49">
        <v>57933672055</v>
      </c>
      <c r="Q10" s="49">
        <v>1083450180</v>
      </c>
      <c r="R10" s="49">
        <v>2</v>
      </c>
      <c r="S10" s="49">
        <v>56850221875</v>
      </c>
      <c r="T10" s="49">
        <v>29068646872</v>
      </c>
    </row>
    <row r="11" spans="1:20" x14ac:dyDescent="0.3">
      <c r="A11" s="47" t="s">
        <v>113</v>
      </c>
      <c r="B11" s="47" t="s">
        <v>167</v>
      </c>
      <c r="C11" s="48" t="s">
        <v>14</v>
      </c>
      <c r="D11" s="48" t="s">
        <v>168</v>
      </c>
      <c r="E11" s="48" t="s">
        <v>106</v>
      </c>
      <c r="F11" s="47" t="s">
        <v>169</v>
      </c>
      <c r="G11" s="48" t="s">
        <v>170</v>
      </c>
      <c r="H11" s="48" t="s">
        <v>171</v>
      </c>
      <c r="I11" s="47" t="s">
        <v>110</v>
      </c>
      <c r="J11" s="47" t="s">
        <v>82</v>
      </c>
      <c r="K11" s="47" t="s">
        <v>111</v>
      </c>
      <c r="L11" s="47" t="s">
        <v>172</v>
      </c>
      <c r="M11" s="49">
        <v>48122</v>
      </c>
      <c r="N11" s="49">
        <v>300000000</v>
      </c>
      <c r="O11" s="49">
        <v>11119521039</v>
      </c>
      <c r="P11" s="49">
        <v>44075930063</v>
      </c>
      <c r="Q11" s="49">
        <v>1259384303</v>
      </c>
      <c r="R11" s="49">
        <v>3</v>
      </c>
      <c r="S11" s="49">
        <v>42816545760</v>
      </c>
      <c r="T11" s="49">
        <v>21408272880</v>
      </c>
    </row>
    <row r="12" spans="1:20" x14ac:dyDescent="0.3">
      <c r="A12" s="47" t="s">
        <v>113</v>
      </c>
      <c r="B12" s="47" t="s">
        <v>173</v>
      </c>
      <c r="C12" s="48" t="s">
        <v>23</v>
      </c>
      <c r="D12" s="48" t="s">
        <v>174</v>
      </c>
      <c r="E12" s="48" t="s">
        <v>175</v>
      </c>
      <c r="F12" s="47" t="s">
        <v>176</v>
      </c>
      <c r="G12" s="48" t="s">
        <v>177</v>
      </c>
      <c r="H12" s="48" t="s">
        <v>178</v>
      </c>
      <c r="I12" s="47" t="s">
        <v>110</v>
      </c>
      <c r="J12" s="47" t="s">
        <v>82</v>
      </c>
      <c r="K12" s="47" t="s">
        <v>111</v>
      </c>
      <c r="L12" s="47" t="s">
        <v>179</v>
      </c>
      <c r="M12" s="49">
        <v>10160</v>
      </c>
      <c r="N12" s="49">
        <v>100000000</v>
      </c>
      <c r="O12" s="49">
        <v>4574749000</v>
      </c>
      <c r="P12" s="49">
        <v>19857660728</v>
      </c>
      <c r="Q12" s="49">
        <v>1345604678</v>
      </c>
      <c r="R12" s="49">
        <v>7</v>
      </c>
      <c r="S12" s="49">
        <v>18512056050</v>
      </c>
      <c r="T12" s="49">
        <v>9256028025</v>
      </c>
    </row>
    <row r="13" spans="1:20" x14ac:dyDescent="0.3">
      <c r="A13" s="47" t="s">
        <v>113</v>
      </c>
      <c r="B13" s="47" t="s">
        <v>180</v>
      </c>
      <c r="C13" s="48" t="s">
        <v>20</v>
      </c>
      <c r="D13" s="48" t="s">
        <v>181</v>
      </c>
      <c r="E13" s="48" t="s">
        <v>182</v>
      </c>
      <c r="F13" s="47" t="s">
        <v>183</v>
      </c>
      <c r="G13" s="48" t="s">
        <v>184</v>
      </c>
      <c r="H13" s="48" t="s">
        <v>185</v>
      </c>
      <c r="I13" s="47" t="s">
        <v>110</v>
      </c>
      <c r="J13" s="47" t="s">
        <v>82</v>
      </c>
      <c r="K13" s="47" t="s">
        <v>111</v>
      </c>
      <c r="L13" s="47" t="s">
        <v>186</v>
      </c>
      <c r="M13" s="49">
        <v>42650</v>
      </c>
      <c r="N13" s="49">
        <v>460000000</v>
      </c>
      <c r="O13" s="49">
        <v>13971983913</v>
      </c>
      <c r="P13" s="49">
        <v>77459257091</v>
      </c>
      <c r="Q13" s="49">
        <v>2277684061</v>
      </c>
      <c r="R13" s="49">
        <v>3</v>
      </c>
      <c r="S13" s="49">
        <v>75181573030</v>
      </c>
      <c r="T13" s="49">
        <v>37891789990</v>
      </c>
    </row>
    <row r="14" spans="1:20" x14ac:dyDescent="0.3">
      <c r="A14" s="47" t="s">
        <v>113</v>
      </c>
      <c r="B14" s="47" t="s">
        <v>187</v>
      </c>
      <c r="C14" s="48" t="s">
        <v>16</v>
      </c>
      <c r="D14" s="48" t="s">
        <v>188</v>
      </c>
      <c r="E14" s="48" t="s">
        <v>189</v>
      </c>
      <c r="F14" s="47" t="s">
        <v>190</v>
      </c>
      <c r="G14" s="48" t="s">
        <v>191</v>
      </c>
      <c r="H14" s="48" t="s">
        <v>192</v>
      </c>
      <c r="I14" s="47" t="s">
        <v>110</v>
      </c>
      <c r="J14" s="47" t="s">
        <v>82</v>
      </c>
      <c r="K14" s="47" t="s">
        <v>111</v>
      </c>
      <c r="L14" s="47" t="s">
        <v>193</v>
      </c>
      <c r="M14" s="49">
        <v>201359</v>
      </c>
      <c r="N14" s="49">
        <v>1090000000</v>
      </c>
      <c r="O14" s="49">
        <v>35660866000</v>
      </c>
      <c r="P14" s="49">
        <v>201858454422</v>
      </c>
      <c r="Q14" s="49">
        <v>2674801922</v>
      </c>
      <c r="R14" s="49">
        <v>1</v>
      </c>
      <c r="S14" s="49">
        <v>199183652500</v>
      </c>
      <c r="T14" s="49">
        <v>99591826250</v>
      </c>
    </row>
    <row r="15" spans="1:20" x14ac:dyDescent="0.3">
      <c r="A15" s="47" t="s">
        <v>113</v>
      </c>
      <c r="B15" s="47" t="s">
        <v>194</v>
      </c>
      <c r="C15" s="48" t="s">
        <v>27</v>
      </c>
      <c r="D15" s="48" t="s">
        <v>195</v>
      </c>
      <c r="E15" s="48" t="s">
        <v>196</v>
      </c>
      <c r="F15" s="47" t="s">
        <v>197</v>
      </c>
      <c r="G15" s="48" t="s">
        <v>198</v>
      </c>
      <c r="H15" s="48" t="s">
        <v>199</v>
      </c>
      <c r="I15" s="47" t="s">
        <v>110</v>
      </c>
      <c r="J15" s="47" t="s">
        <v>82</v>
      </c>
      <c r="K15" s="47" t="s">
        <v>111</v>
      </c>
      <c r="L15" s="47" t="s">
        <v>120</v>
      </c>
      <c r="M15" s="49">
        <v>6078</v>
      </c>
      <c r="N15" s="49">
        <v>100000000</v>
      </c>
      <c r="O15" s="49">
        <v>2321791400</v>
      </c>
      <c r="P15" s="49">
        <v>8547638997</v>
      </c>
      <c r="Q15" s="49">
        <v>3104886747</v>
      </c>
      <c r="R15" s="49">
        <v>36</v>
      </c>
      <c r="S15" s="49">
        <v>5442752250</v>
      </c>
      <c r="T15" s="49">
        <v>2721376125</v>
      </c>
    </row>
    <row r="16" spans="1:20" x14ac:dyDescent="0.3">
      <c r="A16" s="47" t="s">
        <v>113</v>
      </c>
      <c r="B16" s="47" t="s">
        <v>200</v>
      </c>
      <c r="C16" s="48" t="s">
        <v>12</v>
      </c>
      <c r="D16" s="48" t="s">
        <v>201</v>
      </c>
      <c r="E16" s="48" t="s">
        <v>202</v>
      </c>
      <c r="F16" s="47" t="s">
        <v>203</v>
      </c>
      <c r="G16" s="48" t="s">
        <v>204</v>
      </c>
      <c r="H16" s="48" t="s">
        <v>205</v>
      </c>
      <c r="I16" s="47" t="s">
        <v>110</v>
      </c>
      <c r="J16" s="47" t="s">
        <v>82</v>
      </c>
      <c r="K16" s="47" t="s">
        <v>111</v>
      </c>
      <c r="L16" s="47" t="s">
        <v>127</v>
      </c>
      <c r="M16" s="49">
        <v>710211</v>
      </c>
      <c r="N16" s="49">
        <v>10460000000</v>
      </c>
      <c r="O16" s="49">
        <v>84031149000</v>
      </c>
      <c r="P16" s="49">
        <v>442937683846</v>
      </c>
      <c r="Q16" s="49">
        <v>3495000446</v>
      </c>
      <c r="R16" s="49">
        <v>1</v>
      </c>
      <c r="S16" s="49">
        <v>439442683400</v>
      </c>
      <c r="T16" s="49">
        <v>219721341700</v>
      </c>
    </row>
    <row r="17" spans="1:20" x14ac:dyDescent="0.3">
      <c r="A17" s="47" t="s">
        <v>113</v>
      </c>
      <c r="B17" s="47" t="s">
        <v>206</v>
      </c>
      <c r="C17" s="48" t="s">
        <v>17</v>
      </c>
      <c r="D17" s="48" t="s">
        <v>207</v>
      </c>
      <c r="E17" s="48" t="s">
        <v>208</v>
      </c>
      <c r="F17" s="47" t="s">
        <v>209</v>
      </c>
      <c r="G17" s="48" t="s">
        <v>210</v>
      </c>
      <c r="H17" s="48" t="s">
        <v>211</v>
      </c>
      <c r="I17" s="47" t="s">
        <v>110</v>
      </c>
      <c r="J17" s="47" t="s">
        <v>82</v>
      </c>
      <c r="K17" s="47" t="s">
        <v>111</v>
      </c>
      <c r="L17" s="47" t="s">
        <v>212</v>
      </c>
      <c r="M17" s="49">
        <v>298977</v>
      </c>
      <c r="N17" s="49">
        <v>2080000000</v>
      </c>
      <c r="O17" s="49">
        <v>60957328733</v>
      </c>
      <c r="P17" s="49">
        <v>330589174841</v>
      </c>
      <c r="Q17" s="49">
        <v>7247559491</v>
      </c>
      <c r="R17" s="49">
        <v>2</v>
      </c>
      <c r="S17" s="49">
        <v>323341615350</v>
      </c>
      <c r="T17" s="49">
        <v>162180772500</v>
      </c>
    </row>
    <row r="18" spans="1:20" x14ac:dyDescent="0.3">
      <c r="A18" s="47" t="s">
        <v>113</v>
      </c>
      <c r="B18" s="47" t="s">
        <v>213</v>
      </c>
      <c r="C18" s="48" t="s">
        <v>59</v>
      </c>
      <c r="D18" s="48" t="s">
        <v>214</v>
      </c>
      <c r="E18" s="48" t="s">
        <v>215</v>
      </c>
      <c r="F18" s="47" t="s">
        <v>216</v>
      </c>
      <c r="G18" s="48" t="s">
        <v>217</v>
      </c>
      <c r="H18" s="48" t="s">
        <v>218</v>
      </c>
      <c r="I18" s="47" t="s">
        <v>110</v>
      </c>
      <c r="J18" s="47" t="s">
        <v>82</v>
      </c>
      <c r="K18" s="47" t="s">
        <v>111</v>
      </c>
      <c r="L18" s="47" t="s">
        <v>212</v>
      </c>
      <c r="M18" s="49">
        <v>360293</v>
      </c>
      <c r="N18" s="49">
        <v>5080000000</v>
      </c>
      <c r="O18" s="49">
        <v>87071038981</v>
      </c>
      <c r="P18" s="49">
        <v>486499581873</v>
      </c>
      <c r="Q18" s="49">
        <v>29438763275</v>
      </c>
      <c r="R18" s="49">
        <v>6</v>
      </c>
      <c r="S18" s="49">
        <v>457060818598</v>
      </c>
      <c r="T18" s="49">
        <v>241136580156</v>
      </c>
    </row>
    <row r="19" spans="1:20" x14ac:dyDescent="0.3">
      <c r="A19" s="47" t="s">
        <v>219</v>
      </c>
      <c r="B19" s="47" t="s">
        <v>220</v>
      </c>
      <c r="C19" s="48" t="s">
        <v>11</v>
      </c>
      <c r="D19" s="48" t="s">
        <v>221</v>
      </c>
      <c r="E19" s="48" t="s">
        <v>106</v>
      </c>
      <c r="F19" s="47" t="s">
        <v>222</v>
      </c>
      <c r="G19" s="48" t="s">
        <v>223</v>
      </c>
      <c r="H19" s="48" t="s">
        <v>109</v>
      </c>
      <c r="I19" s="47" t="s">
        <v>110</v>
      </c>
      <c r="J19" s="47" t="s">
        <v>82</v>
      </c>
      <c r="K19" s="47" t="s">
        <v>111</v>
      </c>
      <c r="L19" s="47" t="s">
        <v>154</v>
      </c>
      <c r="M19" s="49">
        <v>238123</v>
      </c>
      <c r="N19" s="49">
        <v>100000000</v>
      </c>
      <c r="O19" s="49">
        <v>78211973000</v>
      </c>
      <c r="P19" s="49">
        <v>388503520480</v>
      </c>
      <c r="Q19" s="49">
        <v>42632087463</v>
      </c>
      <c r="R19" s="49">
        <v>11</v>
      </c>
      <c r="S19" s="49">
        <v>345871433017</v>
      </c>
      <c r="T19" s="49">
        <v>172935716509</v>
      </c>
    </row>
    <row r="20" spans="1:20" x14ac:dyDescent="0.3">
      <c r="A20" s="52" t="s">
        <v>83</v>
      </c>
      <c r="B20" s="52" t="s">
        <v>83</v>
      </c>
      <c r="C20" s="52" t="s">
        <v>83</v>
      </c>
      <c r="D20" s="52" t="s">
        <v>83</v>
      </c>
      <c r="E20" s="52" t="s">
        <v>83</v>
      </c>
      <c r="F20" s="52" t="s">
        <v>83</v>
      </c>
      <c r="G20" s="52" t="s">
        <v>83</v>
      </c>
      <c r="H20" s="52" t="s">
        <v>83</v>
      </c>
      <c r="I20" s="52" t="s">
        <v>83</v>
      </c>
      <c r="J20" s="52" t="s">
        <v>83</v>
      </c>
      <c r="K20" s="52" t="s">
        <v>83</v>
      </c>
      <c r="L20" s="52" t="s">
        <v>83</v>
      </c>
      <c r="M20" s="51">
        <v>2317514</v>
      </c>
      <c r="N20" s="51">
        <v>27580000000</v>
      </c>
      <c r="O20" s="51">
        <v>446618705692</v>
      </c>
      <c r="P20" s="51">
        <v>2375841380153</v>
      </c>
      <c r="Q20" s="51">
        <v>96319874987</v>
      </c>
      <c r="R20" s="50" t="s">
        <v>82</v>
      </c>
      <c r="S20" s="51">
        <v>2279521505166</v>
      </c>
      <c r="T20" s="51">
        <v>1154538982750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30F7BC-CFED-4B62-B7CC-F424396B802F}">
  <dimension ref="A3:G22"/>
  <sheetViews>
    <sheetView workbookViewId="0">
      <selection sqref="A1:G1048576"/>
    </sheetView>
  </sheetViews>
  <sheetFormatPr defaultRowHeight="16.5" x14ac:dyDescent="0.3"/>
  <cols>
    <col min="1" max="1" width="20.625" style="36" bestFit="1" customWidth="1"/>
    <col min="2" max="2" width="11" style="36" bestFit="1" customWidth="1"/>
    <col min="3" max="3" width="5.25" style="36" bestFit="1" customWidth="1"/>
    <col min="4" max="4" width="21.5" style="36" bestFit="1" customWidth="1"/>
    <col min="5" max="6" width="9" style="36" bestFit="1" customWidth="1"/>
    <col min="7" max="7" width="16.625" style="37" bestFit="1" customWidth="1"/>
  </cols>
  <sheetData>
    <row r="3" spans="1:7" x14ac:dyDescent="0.3">
      <c r="A3" s="38" t="s">
        <v>71</v>
      </c>
      <c r="B3" s="38" t="s">
        <v>72</v>
      </c>
      <c r="C3" s="38" t="s">
        <v>73</v>
      </c>
      <c r="D3" s="38" t="s">
        <v>74</v>
      </c>
      <c r="E3" s="38" t="s">
        <v>75</v>
      </c>
      <c r="F3" s="38" t="s">
        <v>76</v>
      </c>
      <c r="G3" s="39" t="s">
        <v>77</v>
      </c>
    </row>
    <row r="4" spans="1:7" x14ac:dyDescent="0.3">
      <c r="A4" s="40" t="s">
        <v>22</v>
      </c>
      <c r="B4" s="40" t="s">
        <v>78</v>
      </c>
      <c r="C4" s="40" t="s">
        <v>79</v>
      </c>
      <c r="D4" s="40" t="s">
        <v>80</v>
      </c>
      <c r="E4" s="40" t="s">
        <v>81</v>
      </c>
      <c r="F4" s="40" t="s">
        <v>82</v>
      </c>
      <c r="G4" s="41">
        <v>34429980850</v>
      </c>
    </row>
    <row r="5" spans="1:7" x14ac:dyDescent="0.3">
      <c r="A5" s="42" t="s">
        <v>27</v>
      </c>
      <c r="B5" s="43" t="s">
        <v>78</v>
      </c>
      <c r="C5" s="43" t="s">
        <v>79</v>
      </c>
      <c r="D5" s="43" t="s">
        <v>80</v>
      </c>
      <c r="E5" s="43" t="s">
        <v>81</v>
      </c>
      <c r="F5" s="43" t="s">
        <v>82</v>
      </c>
      <c r="G5" s="41">
        <v>5442752250</v>
      </c>
    </row>
    <row r="6" spans="1:7" x14ac:dyDescent="0.3">
      <c r="A6" s="42" t="s">
        <v>21</v>
      </c>
      <c r="B6" s="43" t="s">
        <v>78</v>
      </c>
      <c r="C6" s="43" t="s">
        <v>79</v>
      </c>
      <c r="D6" s="43" t="s">
        <v>80</v>
      </c>
      <c r="E6" s="43" t="s">
        <v>81</v>
      </c>
      <c r="F6" s="43" t="s">
        <v>82</v>
      </c>
      <c r="G6" s="41">
        <v>60557987350</v>
      </c>
    </row>
    <row r="7" spans="1:7" x14ac:dyDescent="0.3">
      <c r="A7" s="42" t="s">
        <v>20</v>
      </c>
      <c r="B7" s="43" t="s">
        <v>78</v>
      </c>
      <c r="C7" s="43" t="s">
        <v>79</v>
      </c>
      <c r="D7" s="43" t="s">
        <v>80</v>
      </c>
      <c r="E7" s="43" t="s">
        <v>81</v>
      </c>
      <c r="F7" s="43" t="s">
        <v>82</v>
      </c>
      <c r="G7" s="41">
        <v>76083301030</v>
      </c>
    </row>
    <row r="8" spans="1:7" x14ac:dyDescent="0.3">
      <c r="A8" s="42" t="s">
        <v>24</v>
      </c>
      <c r="B8" s="43" t="s">
        <v>78</v>
      </c>
      <c r="C8" s="43" t="s">
        <v>79</v>
      </c>
      <c r="D8" s="43" t="s">
        <v>80</v>
      </c>
      <c r="E8" s="43" t="s">
        <v>81</v>
      </c>
      <c r="F8" s="43" t="s">
        <v>82</v>
      </c>
      <c r="G8" s="41">
        <v>17564851500</v>
      </c>
    </row>
    <row r="9" spans="1:7" x14ac:dyDescent="0.3">
      <c r="A9" s="42" t="s">
        <v>18</v>
      </c>
      <c r="B9" s="43" t="s">
        <v>78</v>
      </c>
      <c r="C9" s="43" t="s">
        <v>79</v>
      </c>
      <c r="D9" s="43" t="s">
        <v>80</v>
      </c>
      <c r="E9" s="43" t="s">
        <v>81</v>
      </c>
      <c r="F9" s="43" t="s">
        <v>82</v>
      </c>
      <c r="G9" s="41">
        <v>56914959775</v>
      </c>
    </row>
    <row r="10" spans="1:7" x14ac:dyDescent="0.3">
      <c r="A10" s="42" t="s">
        <v>25</v>
      </c>
      <c r="B10" s="43" t="s">
        <v>78</v>
      </c>
      <c r="C10" s="43" t="s">
        <v>79</v>
      </c>
      <c r="D10" s="43" t="s">
        <v>80</v>
      </c>
      <c r="E10" s="43" t="s">
        <v>81</v>
      </c>
      <c r="F10" s="43" t="s">
        <v>82</v>
      </c>
      <c r="G10" s="41">
        <v>11447830000</v>
      </c>
    </row>
    <row r="11" spans="1:7" x14ac:dyDescent="0.3">
      <c r="A11" s="42" t="s">
        <v>59</v>
      </c>
      <c r="B11" s="43" t="s">
        <v>78</v>
      </c>
      <c r="C11" s="43" t="s">
        <v>79</v>
      </c>
      <c r="D11" s="43" t="s">
        <v>80</v>
      </c>
      <c r="E11" s="43" t="s">
        <v>81</v>
      </c>
      <c r="F11" s="43" t="s">
        <v>82</v>
      </c>
      <c r="G11" s="41">
        <v>464651473098</v>
      </c>
    </row>
    <row r="12" spans="1:7" x14ac:dyDescent="0.3">
      <c r="A12" s="42" t="s">
        <v>12</v>
      </c>
      <c r="B12" s="43" t="s">
        <v>78</v>
      </c>
      <c r="C12" s="43" t="s">
        <v>79</v>
      </c>
      <c r="D12" s="43" t="s">
        <v>80</v>
      </c>
      <c r="E12" s="43" t="s">
        <v>81</v>
      </c>
      <c r="F12" s="43" t="s">
        <v>82</v>
      </c>
      <c r="G12" s="41">
        <v>464657382400</v>
      </c>
    </row>
    <row r="13" spans="1:7" x14ac:dyDescent="0.3">
      <c r="A13" s="42" t="s">
        <v>13</v>
      </c>
      <c r="B13" s="43" t="s">
        <v>78</v>
      </c>
      <c r="C13" s="43" t="s">
        <v>79</v>
      </c>
      <c r="D13" s="43" t="s">
        <v>80</v>
      </c>
      <c r="E13" s="43" t="s">
        <v>81</v>
      </c>
      <c r="F13" s="43" t="s">
        <v>82</v>
      </c>
      <c r="G13" s="41">
        <v>114870455700</v>
      </c>
    </row>
    <row r="14" spans="1:7" x14ac:dyDescent="0.3">
      <c r="A14" s="42" t="s">
        <v>14</v>
      </c>
      <c r="B14" s="43" t="s">
        <v>78</v>
      </c>
      <c r="C14" s="43" t="s">
        <v>79</v>
      </c>
      <c r="D14" s="43" t="s">
        <v>80</v>
      </c>
      <c r="E14" s="43" t="s">
        <v>81</v>
      </c>
      <c r="F14" s="43" t="s">
        <v>82</v>
      </c>
      <c r="G14" s="41">
        <v>43268492360</v>
      </c>
    </row>
    <row r="15" spans="1:7" x14ac:dyDescent="0.3">
      <c r="A15" s="42" t="s">
        <v>11</v>
      </c>
      <c r="B15" s="43" t="s">
        <v>78</v>
      </c>
      <c r="C15" s="43" t="s">
        <v>79</v>
      </c>
      <c r="D15" s="43" t="s">
        <v>80</v>
      </c>
      <c r="E15" s="43" t="s">
        <v>81</v>
      </c>
      <c r="F15" s="43" t="s">
        <v>82</v>
      </c>
      <c r="G15" s="41">
        <v>348710566967</v>
      </c>
    </row>
    <row r="16" spans="1:7" x14ac:dyDescent="0.3">
      <c r="A16" s="42" t="s">
        <v>60</v>
      </c>
      <c r="B16" s="43" t="s">
        <v>78</v>
      </c>
      <c r="C16" s="43" t="s">
        <v>79</v>
      </c>
      <c r="D16" s="43" t="s">
        <v>80</v>
      </c>
      <c r="E16" s="43" t="s">
        <v>81</v>
      </c>
      <c r="F16" s="43" t="s">
        <v>82</v>
      </c>
      <c r="G16" s="41">
        <v>893070000</v>
      </c>
    </row>
    <row r="17" spans="1:7" x14ac:dyDescent="0.3">
      <c r="A17" s="40" t="s">
        <v>26</v>
      </c>
      <c r="B17" s="40" t="s">
        <v>78</v>
      </c>
      <c r="C17" s="40" t="s">
        <v>79</v>
      </c>
      <c r="D17" s="40" t="s">
        <v>80</v>
      </c>
      <c r="E17" s="40" t="s">
        <v>81</v>
      </c>
      <c r="F17" s="40" t="s">
        <v>82</v>
      </c>
      <c r="G17" s="41">
        <v>12084458196</v>
      </c>
    </row>
    <row r="18" spans="1:7" x14ac:dyDescent="0.3">
      <c r="A18" s="42" t="s">
        <v>23</v>
      </c>
      <c r="B18" s="43" t="s">
        <v>78</v>
      </c>
      <c r="C18" s="43" t="s">
        <v>79</v>
      </c>
      <c r="D18" s="43" t="s">
        <v>80</v>
      </c>
      <c r="E18" s="43" t="s">
        <v>81</v>
      </c>
      <c r="F18" s="43" t="s">
        <v>82</v>
      </c>
      <c r="G18" s="41">
        <v>18661894050</v>
      </c>
    </row>
    <row r="19" spans="1:7" x14ac:dyDescent="0.3">
      <c r="A19" s="42" t="s">
        <v>19</v>
      </c>
      <c r="B19" s="43" t="s">
        <v>78</v>
      </c>
      <c r="C19" s="43" t="s">
        <v>79</v>
      </c>
      <c r="D19" s="43" t="s">
        <v>80</v>
      </c>
      <c r="E19" s="43" t="s">
        <v>81</v>
      </c>
      <c r="F19" s="43" t="s">
        <v>82</v>
      </c>
      <c r="G19" s="41">
        <v>71777126300</v>
      </c>
    </row>
    <row r="20" spans="1:7" x14ac:dyDescent="0.3">
      <c r="A20" s="42" t="s">
        <v>17</v>
      </c>
      <c r="B20" s="43" t="s">
        <v>78</v>
      </c>
      <c r="C20" s="43" t="s">
        <v>79</v>
      </c>
      <c r="D20" s="43" t="s">
        <v>80</v>
      </c>
      <c r="E20" s="43" t="s">
        <v>81</v>
      </c>
      <c r="F20" s="43" t="s">
        <v>82</v>
      </c>
      <c r="G20" s="41">
        <v>328697719850</v>
      </c>
    </row>
    <row r="21" spans="1:7" x14ac:dyDescent="0.3">
      <c r="A21" s="42" t="s">
        <v>16</v>
      </c>
      <c r="B21" s="43" t="s">
        <v>78</v>
      </c>
      <c r="C21" s="43" t="s">
        <v>79</v>
      </c>
      <c r="D21" s="43" t="s">
        <v>80</v>
      </c>
      <c r="E21" s="43" t="s">
        <v>81</v>
      </c>
      <c r="F21" s="43" t="s">
        <v>82</v>
      </c>
      <c r="G21" s="41">
        <v>199653176000</v>
      </c>
    </row>
    <row r="22" spans="1:7" x14ac:dyDescent="0.3">
      <c r="A22" s="44" t="s">
        <v>83</v>
      </c>
      <c r="B22" s="44" t="s">
        <v>83</v>
      </c>
      <c r="C22" s="44" t="s">
        <v>83</v>
      </c>
      <c r="D22" s="44" t="s">
        <v>83</v>
      </c>
      <c r="E22" s="44" t="s">
        <v>83</v>
      </c>
      <c r="F22" s="44" t="s">
        <v>83</v>
      </c>
      <c r="G22" s="45">
        <v>2459059563751</v>
      </c>
    </row>
  </sheetData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13886-66DA-4B98-9A1F-B7CCEC98861A}">
  <dimension ref="A1:W21"/>
  <sheetViews>
    <sheetView workbookViewId="0">
      <selection activeCell="B24" sqref="B24"/>
    </sheetView>
  </sheetViews>
  <sheetFormatPr defaultRowHeight="16.5" x14ac:dyDescent="0.3"/>
  <cols>
    <col min="1" max="1" width="3" bestFit="1" customWidth="1"/>
    <col min="2" max="2" width="16.875" customWidth="1"/>
    <col min="3" max="3" width="11.75" bestFit="1" customWidth="1"/>
    <col min="4" max="4" width="4.5" bestFit="1" customWidth="1"/>
    <col min="5" max="5" width="5" bestFit="1" customWidth="1"/>
    <col min="6" max="7" width="13.875" bestFit="1" customWidth="1"/>
    <col min="8" max="8" width="12.875" bestFit="1" customWidth="1"/>
    <col min="9" max="9" width="12.75" bestFit="1" customWidth="1"/>
    <col min="10" max="10" width="15.375" bestFit="1" customWidth="1"/>
    <col min="11" max="11" width="13.875" bestFit="1" customWidth="1"/>
    <col min="12" max="12" width="10.375" bestFit="1" customWidth="1"/>
    <col min="14" max="15" width="9.5" bestFit="1" customWidth="1"/>
    <col min="16" max="16" width="7.5" bestFit="1" customWidth="1"/>
    <col min="17" max="20" width="12.875" bestFit="1" customWidth="1"/>
    <col min="21" max="21" width="13.875" bestFit="1" customWidth="1"/>
    <col min="22" max="22" width="12.875" bestFit="1" customWidth="1"/>
    <col min="23" max="23" width="13.875" bestFit="1" customWidth="1"/>
  </cols>
  <sheetData>
    <row r="1" spans="1:23" x14ac:dyDescent="0.3">
      <c r="A1" s="56" t="s">
        <v>32</v>
      </c>
      <c r="B1" s="56" t="s">
        <v>33</v>
      </c>
      <c r="C1" s="56" t="s">
        <v>34</v>
      </c>
      <c r="D1" s="56" t="s">
        <v>35</v>
      </c>
      <c r="E1" s="56"/>
      <c r="F1" s="56" t="s">
        <v>36</v>
      </c>
      <c r="G1" s="56" t="s">
        <v>37</v>
      </c>
      <c r="H1" s="56"/>
      <c r="I1" s="56" t="s">
        <v>38</v>
      </c>
      <c r="J1" s="56" t="s">
        <v>39</v>
      </c>
      <c r="K1" s="56"/>
      <c r="L1" s="56" t="s">
        <v>40</v>
      </c>
      <c r="M1" s="56"/>
      <c r="N1" s="56"/>
      <c r="O1" s="56"/>
      <c r="P1" s="56"/>
      <c r="Q1" s="57" t="s">
        <v>41</v>
      </c>
      <c r="R1" s="58"/>
      <c r="S1" s="58"/>
      <c r="T1" s="59"/>
      <c r="U1" s="57" t="s">
        <v>42</v>
      </c>
      <c r="V1" s="58"/>
      <c r="W1" s="59"/>
    </row>
    <row r="2" spans="1:23" ht="31.5" x14ac:dyDescent="0.3">
      <c r="A2" s="56"/>
      <c r="B2" s="56"/>
      <c r="C2" s="56"/>
      <c r="D2" s="11">
        <v>2024</v>
      </c>
      <c r="E2" s="12">
        <v>2025</v>
      </c>
      <c r="F2" s="56"/>
      <c r="G2" s="12" t="s">
        <v>43</v>
      </c>
      <c r="H2" s="12" t="s">
        <v>44</v>
      </c>
      <c r="I2" s="56"/>
      <c r="J2" s="12" t="s">
        <v>45</v>
      </c>
      <c r="K2" s="12" t="s">
        <v>46</v>
      </c>
      <c r="L2" s="13" t="s">
        <v>47</v>
      </c>
      <c r="M2" s="14" t="s">
        <v>48</v>
      </c>
      <c r="N2" s="14" t="s">
        <v>49</v>
      </c>
      <c r="O2" s="14" t="s">
        <v>50</v>
      </c>
      <c r="P2" s="14" t="s">
        <v>51</v>
      </c>
      <c r="Q2" s="14" t="s">
        <v>52</v>
      </c>
      <c r="R2" s="14" t="s">
        <v>53</v>
      </c>
      <c r="S2" s="14" t="s">
        <v>54</v>
      </c>
      <c r="T2" s="14" t="s">
        <v>55</v>
      </c>
      <c r="U2" s="14" t="s">
        <v>56</v>
      </c>
      <c r="V2" s="14" t="s">
        <v>57</v>
      </c>
      <c r="W2" s="14" t="s">
        <v>58</v>
      </c>
    </row>
    <row r="3" spans="1:23" x14ac:dyDescent="0.3">
      <c r="A3" s="11">
        <v>1</v>
      </c>
      <c r="B3" s="11" t="s">
        <v>59</v>
      </c>
      <c r="C3" s="15">
        <v>463291829533</v>
      </c>
      <c r="D3" s="16">
        <v>0.93</v>
      </c>
      <c r="E3" s="17">
        <v>0.93</v>
      </c>
      <c r="F3" s="15">
        <f t="shared" ref="F3:F20" si="0">G3+H3+I3</f>
        <v>87681225981</v>
      </c>
      <c r="G3" s="18">
        <v>87071038981</v>
      </c>
      <c r="H3" s="18">
        <v>5080000000</v>
      </c>
      <c r="I3" s="19">
        <v>-4469813000</v>
      </c>
      <c r="J3" s="20">
        <f>C3</f>
        <v>463291829533</v>
      </c>
      <c r="K3" s="20">
        <f>G3+H3</f>
        <v>92151038981</v>
      </c>
      <c r="L3" s="21">
        <f>C3/2/1000</f>
        <v>231645914.7665</v>
      </c>
      <c r="M3" s="22">
        <f>E3</f>
        <v>0.93</v>
      </c>
      <c r="N3" s="20">
        <f>K3/1000</f>
        <v>92151038.981000006</v>
      </c>
      <c r="O3" s="20">
        <f>(G3+H3)/1000</f>
        <v>92151038.981000006</v>
      </c>
      <c r="P3" s="20">
        <v>0</v>
      </c>
      <c r="Q3" s="20">
        <v>5080000000</v>
      </c>
      <c r="R3" s="20">
        <v>56792421981</v>
      </c>
      <c r="S3" s="20">
        <v>30278617000</v>
      </c>
      <c r="T3" s="20">
        <v>92151038981</v>
      </c>
      <c r="U3" s="20">
        <v>231645914766.5</v>
      </c>
      <c r="V3" s="20">
        <v>92151038981</v>
      </c>
      <c r="W3" s="20">
        <v>139494875785.5</v>
      </c>
    </row>
    <row r="4" spans="1:23" x14ac:dyDescent="0.3">
      <c r="A4" s="11">
        <v>2</v>
      </c>
      <c r="B4" s="11" t="s">
        <v>11</v>
      </c>
      <c r="C4" s="15">
        <v>348180898757</v>
      </c>
      <c r="D4" s="16">
        <v>0.9</v>
      </c>
      <c r="E4" s="17">
        <v>0.91</v>
      </c>
      <c r="F4" s="15">
        <f t="shared" si="0"/>
        <v>70180917000</v>
      </c>
      <c r="G4" s="15">
        <v>78211973000</v>
      </c>
      <c r="H4" s="15">
        <v>100000000</v>
      </c>
      <c r="I4" s="20">
        <v>-8131056000</v>
      </c>
      <c r="J4" s="20">
        <f t="shared" ref="J4:J20" si="1">C4</f>
        <v>348180898757</v>
      </c>
      <c r="K4" s="20">
        <f>G4+H4</f>
        <v>78311973000</v>
      </c>
      <c r="L4" s="21">
        <f t="shared" ref="L4:L20" si="2">C4/2/1000</f>
        <v>174090449.37850001</v>
      </c>
      <c r="M4" s="22">
        <f t="shared" ref="M4:M20" si="3">E4</f>
        <v>0.91</v>
      </c>
      <c r="N4" s="20">
        <f t="shared" ref="N4:N20" si="4">K4/1000</f>
        <v>78311973</v>
      </c>
      <c r="O4" s="20">
        <f t="shared" ref="O4:O20" si="5">(G4+H4)/1000</f>
        <v>78311973</v>
      </c>
      <c r="P4" s="20">
        <v>0</v>
      </c>
      <c r="Q4" s="20">
        <v>100000000</v>
      </c>
      <c r="R4" s="20">
        <v>67929252000</v>
      </c>
      <c r="S4" s="20">
        <v>10282721000</v>
      </c>
      <c r="T4" s="20">
        <v>78311973000</v>
      </c>
      <c r="U4" s="20">
        <v>174090449378.5</v>
      </c>
      <c r="V4" s="20">
        <v>70180916330</v>
      </c>
      <c r="W4" s="20">
        <v>103909533048.5</v>
      </c>
    </row>
    <row r="5" spans="1:23" x14ac:dyDescent="0.3">
      <c r="A5" s="11">
        <v>3</v>
      </c>
      <c r="B5" s="11" t="s">
        <v>12</v>
      </c>
      <c r="C5" s="15">
        <v>439395548400</v>
      </c>
      <c r="D5" s="16">
        <v>0.88</v>
      </c>
      <c r="E5" s="17">
        <v>0.88</v>
      </c>
      <c r="F5" s="15">
        <f t="shared" si="0"/>
        <v>94491149000</v>
      </c>
      <c r="G5" s="15">
        <v>83247628000</v>
      </c>
      <c r="H5" s="15">
        <v>10460000000</v>
      </c>
      <c r="I5" s="20">
        <v>783521000</v>
      </c>
      <c r="J5" s="20">
        <f t="shared" si="1"/>
        <v>439395548400</v>
      </c>
      <c r="K5" s="20">
        <f t="shared" ref="K5:K6" si="6">F5</f>
        <v>94491149000</v>
      </c>
      <c r="L5" s="21">
        <f t="shared" si="2"/>
        <v>219697774.19999999</v>
      </c>
      <c r="M5" s="22">
        <f t="shared" si="3"/>
        <v>0.88</v>
      </c>
      <c r="N5" s="20">
        <f t="shared" si="4"/>
        <v>94491149</v>
      </c>
      <c r="O5" s="20">
        <f t="shared" si="5"/>
        <v>93707628</v>
      </c>
      <c r="P5" s="20">
        <v>783521</v>
      </c>
      <c r="Q5" s="20">
        <v>10460000000</v>
      </c>
      <c r="R5" s="20">
        <v>40067017000</v>
      </c>
      <c r="S5" s="20">
        <v>43180611000</v>
      </c>
      <c r="T5" s="20">
        <v>93707628000</v>
      </c>
      <c r="U5" s="20">
        <v>219697774200</v>
      </c>
      <c r="V5" s="20">
        <v>94491149239</v>
      </c>
      <c r="W5" s="20">
        <v>125206624961</v>
      </c>
    </row>
    <row r="6" spans="1:23" x14ac:dyDescent="0.3">
      <c r="A6" s="11">
        <v>4</v>
      </c>
      <c r="B6" s="11" t="s">
        <v>13</v>
      </c>
      <c r="C6" s="15">
        <v>108155532000</v>
      </c>
      <c r="D6" s="16">
        <v>0.94</v>
      </c>
      <c r="E6" s="17">
        <v>0.92</v>
      </c>
      <c r="F6" s="15">
        <f t="shared" si="0"/>
        <v>21287334000</v>
      </c>
      <c r="G6" s="15">
        <v>20209989000</v>
      </c>
      <c r="H6" s="15">
        <v>100000000</v>
      </c>
      <c r="I6" s="20">
        <v>977345000</v>
      </c>
      <c r="J6" s="20">
        <f>C6</f>
        <v>108155532000</v>
      </c>
      <c r="K6" s="20">
        <f t="shared" si="6"/>
        <v>21287334000</v>
      </c>
      <c r="L6" s="21">
        <f t="shared" si="2"/>
        <v>54077766</v>
      </c>
      <c r="M6" s="22">
        <f t="shared" si="3"/>
        <v>0.92</v>
      </c>
      <c r="N6" s="20">
        <f t="shared" si="4"/>
        <v>21287334</v>
      </c>
      <c r="O6" s="20">
        <f t="shared" si="5"/>
        <v>20309989</v>
      </c>
      <c r="P6" s="20">
        <v>977345</v>
      </c>
      <c r="Q6" s="20">
        <v>100000000</v>
      </c>
      <c r="R6" s="20">
        <v>21187334000</v>
      </c>
      <c r="S6" s="20"/>
      <c r="T6" s="20">
        <v>21287334000</v>
      </c>
      <c r="U6" s="20">
        <v>54077766000</v>
      </c>
      <c r="V6" s="20">
        <v>21287334875</v>
      </c>
      <c r="W6" s="20">
        <v>32790431125</v>
      </c>
    </row>
    <row r="7" spans="1:23" x14ac:dyDescent="0.3">
      <c r="A7" s="11">
        <v>5</v>
      </c>
      <c r="B7" s="11" t="s">
        <v>14</v>
      </c>
      <c r="C7" s="15">
        <v>43403745510</v>
      </c>
      <c r="D7" s="16">
        <v>0.84</v>
      </c>
      <c r="E7" s="17">
        <v>0.83</v>
      </c>
      <c r="F7" s="15">
        <f t="shared" si="0"/>
        <v>11244535039</v>
      </c>
      <c r="G7" s="15">
        <v>11119521039</v>
      </c>
      <c r="H7" s="15">
        <v>300000000</v>
      </c>
      <c r="I7" s="20">
        <v>-174986000</v>
      </c>
      <c r="J7" s="20">
        <f t="shared" si="1"/>
        <v>43403745510</v>
      </c>
      <c r="K7" s="20">
        <f>G7+H7</f>
        <v>11419521039</v>
      </c>
      <c r="L7" s="21">
        <f t="shared" si="2"/>
        <v>21701872.754999999</v>
      </c>
      <c r="M7" s="22">
        <f t="shared" si="3"/>
        <v>0.83</v>
      </c>
      <c r="N7" s="20">
        <f t="shared" si="4"/>
        <v>11419521.039000001</v>
      </c>
      <c r="O7" s="20">
        <f t="shared" si="5"/>
        <v>11419521.039000001</v>
      </c>
      <c r="P7" s="20">
        <v>0</v>
      </c>
      <c r="Q7" s="20">
        <v>300000000</v>
      </c>
      <c r="R7" s="20">
        <v>11119521039</v>
      </c>
      <c r="S7" s="20"/>
      <c r="T7" s="20">
        <v>11419521039</v>
      </c>
      <c r="U7" s="20">
        <v>21701872755</v>
      </c>
      <c r="V7" s="20">
        <v>11244534595</v>
      </c>
      <c r="W7" s="20">
        <v>10457338160</v>
      </c>
    </row>
    <row r="8" spans="1:23" x14ac:dyDescent="0.3">
      <c r="A8" s="11">
        <v>6</v>
      </c>
      <c r="B8" s="11" t="s">
        <v>60</v>
      </c>
      <c r="C8" s="15">
        <v>870717500</v>
      </c>
      <c r="D8" s="16">
        <v>0.81</v>
      </c>
      <c r="E8" s="17">
        <v>0.81</v>
      </c>
      <c r="F8" s="15">
        <f t="shared" si="0"/>
        <v>225371000</v>
      </c>
      <c r="G8" s="15">
        <v>119477000</v>
      </c>
      <c r="H8" s="15">
        <v>100000000</v>
      </c>
      <c r="I8" s="20">
        <v>5894000</v>
      </c>
      <c r="J8" s="20">
        <f t="shared" si="1"/>
        <v>870717500</v>
      </c>
      <c r="K8" s="20">
        <f>F8</f>
        <v>225371000</v>
      </c>
      <c r="L8" s="21">
        <f t="shared" si="2"/>
        <v>435358.75</v>
      </c>
      <c r="M8" s="22">
        <f t="shared" si="3"/>
        <v>0.81</v>
      </c>
      <c r="N8" s="20">
        <f t="shared" si="4"/>
        <v>225371</v>
      </c>
      <c r="O8" s="20">
        <f t="shared" si="5"/>
        <v>219477</v>
      </c>
      <c r="P8" s="20">
        <v>5894</v>
      </c>
      <c r="Q8" s="20">
        <v>100000000</v>
      </c>
      <c r="R8" s="20">
        <v>125371000</v>
      </c>
      <c r="S8" s="20"/>
      <c r="T8" s="20">
        <v>225371000</v>
      </c>
      <c r="U8" s="20">
        <v>435358750</v>
      </c>
      <c r="V8" s="20">
        <v>225371784</v>
      </c>
      <c r="W8" s="20">
        <v>209986966</v>
      </c>
    </row>
    <row r="9" spans="1:23" x14ac:dyDescent="0.3">
      <c r="A9" s="11">
        <v>7</v>
      </c>
      <c r="B9" s="11" t="s">
        <v>17</v>
      </c>
      <c r="C9" s="15">
        <v>323882949250</v>
      </c>
      <c r="D9" s="16">
        <v>0.92</v>
      </c>
      <c r="E9" s="17">
        <v>0.93</v>
      </c>
      <c r="F9" s="15">
        <f t="shared" si="0"/>
        <v>61745709733</v>
      </c>
      <c r="G9" s="23">
        <v>60957328733</v>
      </c>
      <c r="H9" s="23">
        <v>2080000000</v>
      </c>
      <c r="I9" s="20">
        <v>-1291619000</v>
      </c>
      <c r="J9" s="20">
        <f t="shared" si="1"/>
        <v>323882949250</v>
      </c>
      <c r="K9" s="20">
        <f>G9+H9</f>
        <v>63037328733</v>
      </c>
      <c r="L9" s="21">
        <f t="shared" si="2"/>
        <v>161941474.625</v>
      </c>
      <c r="M9" s="22">
        <f t="shared" si="3"/>
        <v>0.93</v>
      </c>
      <c r="N9" s="20">
        <f t="shared" si="4"/>
        <v>63037328.733000003</v>
      </c>
      <c r="O9" s="20">
        <f t="shared" si="5"/>
        <v>63037328.733000003</v>
      </c>
      <c r="P9" s="20">
        <v>0</v>
      </c>
      <c r="Q9" s="20">
        <v>2080000000</v>
      </c>
      <c r="R9" s="20">
        <v>60957328733</v>
      </c>
      <c r="S9" s="20"/>
      <c r="T9" s="20">
        <v>63037328733</v>
      </c>
      <c r="U9" s="20">
        <v>161941474625</v>
      </c>
      <c r="V9" s="20">
        <v>63037328733</v>
      </c>
      <c r="W9" s="20">
        <v>98904145892</v>
      </c>
    </row>
    <row r="10" spans="1:23" x14ac:dyDescent="0.3">
      <c r="A10" s="11">
        <v>8</v>
      </c>
      <c r="B10" s="11" t="s">
        <v>16</v>
      </c>
      <c r="C10" s="15">
        <v>201858458500</v>
      </c>
      <c r="D10" s="16">
        <v>0.96</v>
      </c>
      <c r="E10" s="17">
        <v>0.95</v>
      </c>
      <c r="F10" s="15">
        <f t="shared" si="0"/>
        <v>36750866000</v>
      </c>
      <c r="G10" s="15">
        <v>35133196000</v>
      </c>
      <c r="H10" s="15">
        <v>1090000000</v>
      </c>
      <c r="I10" s="20">
        <v>527670000</v>
      </c>
      <c r="J10" s="20">
        <f>C10</f>
        <v>201858458500</v>
      </c>
      <c r="K10" s="20">
        <f>F10</f>
        <v>36750866000</v>
      </c>
      <c r="L10" s="21">
        <f t="shared" si="2"/>
        <v>100929229.25</v>
      </c>
      <c r="M10" s="22">
        <f t="shared" si="3"/>
        <v>0.95</v>
      </c>
      <c r="N10" s="20">
        <f t="shared" si="4"/>
        <v>36750866</v>
      </c>
      <c r="O10" s="20">
        <f t="shared" si="5"/>
        <v>36223196</v>
      </c>
      <c r="P10" s="20">
        <v>527670</v>
      </c>
      <c r="Q10" s="20">
        <v>1090000000</v>
      </c>
      <c r="R10" s="20">
        <v>35133196000</v>
      </c>
      <c r="S10" s="20">
        <v>527670000</v>
      </c>
      <c r="T10" s="20">
        <v>36750866000</v>
      </c>
      <c r="U10" s="20">
        <v>100929229250</v>
      </c>
      <c r="V10" s="20">
        <v>36750866000</v>
      </c>
      <c r="W10" s="20">
        <v>64178363250</v>
      </c>
    </row>
    <row r="11" spans="1:23" x14ac:dyDescent="0.3">
      <c r="A11" s="24">
        <v>9</v>
      </c>
      <c r="B11" s="24" t="s">
        <v>18</v>
      </c>
      <c r="C11" s="25">
        <v>57933671975</v>
      </c>
      <c r="D11" s="26">
        <v>0.88</v>
      </c>
      <c r="E11" s="27">
        <v>0.88</v>
      </c>
      <c r="F11" s="25">
        <f t="shared" si="0"/>
        <v>11522793427</v>
      </c>
      <c r="G11" s="25">
        <v>6148262427</v>
      </c>
      <c r="H11" s="25">
        <v>5000000000</v>
      </c>
      <c r="I11" s="21">
        <v>374531000</v>
      </c>
      <c r="J11" s="21">
        <f t="shared" si="1"/>
        <v>57933671975</v>
      </c>
      <c r="K11" s="21">
        <f t="shared" ref="K11:K19" si="7">F11</f>
        <v>11522793427</v>
      </c>
      <c r="L11" s="21">
        <f t="shared" si="2"/>
        <v>28966835.987500001</v>
      </c>
      <c r="M11" s="28">
        <f t="shared" si="3"/>
        <v>0.88</v>
      </c>
      <c r="N11" s="21">
        <f t="shared" si="4"/>
        <v>11522793.426999999</v>
      </c>
      <c r="O11" s="21">
        <f t="shared" si="5"/>
        <v>11148262.426999999</v>
      </c>
      <c r="P11" s="21">
        <v>374531</v>
      </c>
      <c r="Q11" s="21">
        <v>5000000000</v>
      </c>
      <c r="R11" s="21">
        <v>6522793427</v>
      </c>
      <c r="S11" s="21"/>
      <c r="T11" s="21">
        <v>11522793427</v>
      </c>
      <c r="U11" s="21">
        <v>28966835987.5</v>
      </c>
      <c r="V11" s="21">
        <v>11522793427</v>
      </c>
      <c r="W11" s="21">
        <v>17444042560.5</v>
      </c>
    </row>
    <row r="12" spans="1:23" x14ac:dyDescent="0.3">
      <c r="A12" s="11">
        <v>10</v>
      </c>
      <c r="B12" s="11" t="s">
        <v>20</v>
      </c>
      <c r="C12" s="15">
        <v>76970272430</v>
      </c>
      <c r="D12" s="16">
        <v>0.94</v>
      </c>
      <c r="E12" s="17">
        <v>0.94</v>
      </c>
      <c r="F12" s="15">
        <f t="shared" si="0"/>
        <v>14339981913</v>
      </c>
      <c r="G12" s="23">
        <v>13971983913</v>
      </c>
      <c r="H12" s="23">
        <v>460000000</v>
      </c>
      <c r="I12" s="20">
        <v>-92002000</v>
      </c>
      <c r="J12" s="20">
        <f t="shared" si="1"/>
        <v>76970272430</v>
      </c>
      <c r="K12" s="20">
        <f>G12+H12</f>
        <v>14431983913</v>
      </c>
      <c r="L12" s="21">
        <f t="shared" si="2"/>
        <v>38485136.215000004</v>
      </c>
      <c r="M12" s="22">
        <f t="shared" si="3"/>
        <v>0.94</v>
      </c>
      <c r="N12" s="20">
        <f t="shared" si="4"/>
        <v>14431983.913000001</v>
      </c>
      <c r="O12" s="20">
        <f t="shared" si="5"/>
        <v>14431983.913000001</v>
      </c>
      <c r="P12" s="20">
        <v>0</v>
      </c>
      <c r="Q12" s="20">
        <v>460000000</v>
      </c>
      <c r="R12" s="20">
        <v>13971983913</v>
      </c>
      <c r="S12" s="20"/>
      <c r="T12" s="20">
        <v>14431983913</v>
      </c>
      <c r="U12" s="20">
        <v>38485136215</v>
      </c>
      <c r="V12" s="20">
        <v>14431983913</v>
      </c>
      <c r="W12" s="20">
        <v>24053152302</v>
      </c>
    </row>
    <row r="13" spans="1:23" x14ac:dyDescent="0.3">
      <c r="A13" s="24">
        <v>11</v>
      </c>
      <c r="B13" s="24" t="s">
        <v>19</v>
      </c>
      <c r="C13" s="25">
        <v>72165842250</v>
      </c>
      <c r="D13" s="26">
        <v>0.91</v>
      </c>
      <c r="E13" s="27">
        <v>0.91</v>
      </c>
      <c r="F13" s="25">
        <f t="shared" si="0"/>
        <v>14522480185</v>
      </c>
      <c r="G13" s="25">
        <v>14414268185</v>
      </c>
      <c r="H13" s="25">
        <v>100000000</v>
      </c>
      <c r="I13" s="21">
        <v>8212000</v>
      </c>
      <c r="J13" s="21">
        <f t="shared" si="1"/>
        <v>72165842250</v>
      </c>
      <c r="K13" s="21">
        <f t="shared" si="7"/>
        <v>14522480185</v>
      </c>
      <c r="L13" s="21">
        <f t="shared" si="2"/>
        <v>36082921.125</v>
      </c>
      <c r="M13" s="28">
        <f t="shared" si="3"/>
        <v>0.91</v>
      </c>
      <c r="N13" s="21">
        <f t="shared" si="4"/>
        <v>14522480.185000001</v>
      </c>
      <c r="O13" s="21">
        <f t="shared" si="5"/>
        <v>14514268.185000001</v>
      </c>
      <c r="P13" s="21">
        <v>8212</v>
      </c>
      <c r="Q13" s="21">
        <v>100000000</v>
      </c>
      <c r="R13" s="21">
        <v>14422480185</v>
      </c>
      <c r="S13" s="21"/>
      <c r="T13" s="21">
        <v>14522480185</v>
      </c>
      <c r="U13" s="21">
        <v>36379649675</v>
      </c>
      <c r="V13" s="21">
        <v>14522480185</v>
      </c>
      <c r="W13" s="21">
        <v>21857169490</v>
      </c>
    </row>
    <row r="14" spans="1:23" x14ac:dyDescent="0.3">
      <c r="A14" s="11">
        <v>12</v>
      </c>
      <c r="B14" s="11" t="s">
        <v>21</v>
      </c>
      <c r="C14" s="29" t="s">
        <v>61</v>
      </c>
      <c r="D14" s="16">
        <v>0.9</v>
      </c>
      <c r="E14" s="17">
        <v>0.9</v>
      </c>
      <c r="F14" s="15">
        <f t="shared" si="0"/>
        <v>12160267302</v>
      </c>
      <c r="G14" s="23">
        <v>11699225302</v>
      </c>
      <c r="H14" s="23">
        <v>600000000</v>
      </c>
      <c r="I14" s="20">
        <v>-138958000</v>
      </c>
      <c r="J14" s="20" t="str">
        <f>C14</f>
        <v>59814481950 </v>
      </c>
      <c r="K14" s="20">
        <f>G14+H14</f>
        <v>12299225302</v>
      </c>
      <c r="L14" s="21" t="e">
        <f t="shared" si="2"/>
        <v>#VALUE!</v>
      </c>
      <c r="M14" s="22">
        <f t="shared" si="3"/>
        <v>0.9</v>
      </c>
      <c r="N14" s="20">
        <f t="shared" si="4"/>
        <v>12299225.301999999</v>
      </c>
      <c r="O14" s="20">
        <f t="shared" si="5"/>
        <v>12299225.301999999</v>
      </c>
      <c r="P14" s="20">
        <v>0</v>
      </c>
      <c r="Q14" s="20">
        <v>600000000</v>
      </c>
      <c r="R14" s="20">
        <f>11699225302-S14</f>
        <v>8899225302</v>
      </c>
      <c r="S14" s="30">
        <v>2800000000</v>
      </c>
      <c r="T14" s="20">
        <v>12299225302</v>
      </c>
      <c r="U14" s="20">
        <v>29907240975</v>
      </c>
      <c r="V14" s="20">
        <v>12299225302</v>
      </c>
      <c r="W14" s="20">
        <v>17608015673</v>
      </c>
    </row>
    <row r="15" spans="1:23" x14ac:dyDescent="0.3">
      <c r="A15" s="11">
        <v>13</v>
      </c>
      <c r="B15" s="11" t="s">
        <v>22</v>
      </c>
      <c r="C15" s="15">
        <v>34601321850</v>
      </c>
      <c r="D15" s="16">
        <v>0.9</v>
      </c>
      <c r="E15" s="17">
        <v>0.88</v>
      </c>
      <c r="F15" s="15">
        <f t="shared" si="0"/>
        <v>7428980627</v>
      </c>
      <c r="G15" s="15">
        <v>5940272627</v>
      </c>
      <c r="H15" s="15">
        <v>870000000</v>
      </c>
      <c r="I15" s="20">
        <v>618708000</v>
      </c>
      <c r="J15" s="20">
        <f t="shared" si="1"/>
        <v>34601321850</v>
      </c>
      <c r="K15" s="20">
        <f>G15+H15</f>
        <v>6810272627</v>
      </c>
      <c r="L15" s="21">
        <f t="shared" si="2"/>
        <v>17300660.925000001</v>
      </c>
      <c r="M15" s="22">
        <f t="shared" si="3"/>
        <v>0.88</v>
      </c>
      <c r="N15" s="20">
        <f t="shared" si="4"/>
        <v>6810272.6270000003</v>
      </c>
      <c r="O15" s="20">
        <f t="shared" si="5"/>
        <v>6810272.6270000003</v>
      </c>
      <c r="P15" s="20">
        <v>618708</v>
      </c>
      <c r="Q15" s="20">
        <v>870000000</v>
      </c>
      <c r="R15" s="20">
        <v>6558980627</v>
      </c>
      <c r="S15" s="20"/>
      <c r="T15" s="20">
        <v>7428980627</v>
      </c>
      <c r="U15" s="20">
        <v>17300660925</v>
      </c>
      <c r="V15" s="20">
        <v>7428980627</v>
      </c>
      <c r="W15" s="20">
        <v>9871680298</v>
      </c>
    </row>
    <row r="16" spans="1:23" x14ac:dyDescent="0.3">
      <c r="A16" s="11">
        <v>14</v>
      </c>
      <c r="B16" s="11" t="s">
        <v>23</v>
      </c>
      <c r="C16" s="15">
        <v>19102479600</v>
      </c>
      <c r="D16" s="16">
        <v>0.86</v>
      </c>
      <c r="E16" s="17">
        <v>0.86</v>
      </c>
      <c r="F16" s="15">
        <f t="shared" si="0"/>
        <v>4496111000</v>
      </c>
      <c r="G16" s="23">
        <v>4574749000</v>
      </c>
      <c r="H16" s="23">
        <v>100000000</v>
      </c>
      <c r="I16" s="20">
        <v>-178638000</v>
      </c>
      <c r="J16" s="20">
        <f t="shared" si="1"/>
        <v>19102479600</v>
      </c>
      <c r="K16" s="20">
        <f>G16+H16</f>
        <v>4674749000</v>
      </c>
      <c r="L16" s="21">
        <f t="shared" si="2"/>
        <v>9551239.8000000007</v>
      </c>
      <c r="M16" s="22">
        <f t="shared" si="3"/>
        <v>0.86</v>
      </c>
      <c r="N16" s="20">
        <f t="shared" si="4"/>
        <v>4674749</v>
      </c>
      <c r="O16" s="20">
        <f t="shared" si="5"/>
        <v>4674749</v>
      </c>
      <c r="P16" s="20">
        <v>0</v>
      </c>
      <c r="Q16" s="20">
        <v>100000000</v>
      </c>
      <c r="R16" s="20">
        <v>4574749000</v>
      </c>
      <c r="S16" s="20"/>
      <c r="T16" s="20">
        <v>4674749000</v>
      </c>
      <c r="U16" s="20">
        <v>9551239800</v>
      </c>
      <c r="V16" s="20">
        <v>4674749000</v>
      </c>
      <c r="W16" s="20">
        <v>4876490800</v>
      </c>
    </row>
    <row r="17" spans="1:23" x14ac:dyDescent="0.3">
      <c r="A17" s="11">
        <v>15</v>
      </c>
      <c r="B17" s="11" t="s">
        <v>24</v>
      </c>
      <c r="C17" s="15">
        <v>17699524500</v>
      </c>
      <c r="D17" s="16">
        <v>0.97</v>
      </c>
      <c r="E17" s="17">
        <v>0.92</v>
      </c>
      <c r="F17" s="15">
        <f t="shared" si="0"/>
        <v>3434359000</v>
      </c>
      <c r="G17" s="15">
        <v>2845214000</v>
      </c>
      <c r="H17" s="15">
        <v>180000000</v>
      </c>
      <c r="I17" s="20">
        <v>409145000</v>
      </c>
      <c r="J17" s="20">
        <f t="shared" si="1"/>
        <v>17699524500</v>
      </c>
      <c r="K17" s="20">
        <f t="shared" si="7"/>
        <v>3434359000</v>
      </c>
      <c r="L17" s="21">
        <f t="shared" si="2"/>
        <v>8849762.25</v>
      </c>
      <c r="M17" s="22">
        <f t="shared" si="3"/>
        <v>0.92</v>
      </c>
      <c r="N17" s="20">
        <f t="shared" si="4"/>
        <v>3434359</v>
      </c>
      <c r="O17" s="20">
        <f t="shared" si="5"/>
        <v>3025214</v>
      </c>
      <c r="P17" s="20">
        <v>409145</v>
      </c>
      <c r="Q17" s="20">
        <v>180000000</v>
      </c>
      <c r="R17" s="20">
        <v>3254359000</v>
      </c>
      <c r="S17" s="20"/>
      <c r="T17" s="20">
        <v>3434359000</v>
      </c>
      <c r="U17" s="20">
        <v>8849762250</v>
      </c>
      <c r="V17" s="20">
        <v>3434359000</v>
      </c>
      <c r="W17" s="20">
        <v>5415403250</v>
      </c>
    </row>
    <row r="18" spans="1:23" x14ac:dyDescent="0.3">
      <c r="A18" s="11">
        <v>16</v>
      </c>
      <c r="B18" s="11" t="s">
        <v>25</v>
      </c>
      <c r="C18" s="15">
        <v>11574261000</v>
      </c>
      <c r="D18" s="16">
        <v>0.89</v>
      </c>
      <c r="E18" s="17">
        <v>0.88</v>
      </c>
      <c r="F18" s="15">
        <f t="shared" si="0"/>
        <v>2389663935</v>
      </c>
      <c r="G18" s="15">
        <v>1643212935</v>
      </c>
      <c r="H18" s="15">
        <v>660000000</v>
      </c>
      <c r="I18" s="20">
        <v>86451000</v>
      </c>
      <c r="J18" s="20">
        <f t="shared" si="1"/>
        <v>11574261000</v>
      </c>
      <c r="K18" s="20">
        <f t="shared" si="7"/>
        <v>2389663935</v>
      </c>
      <c r="L18" s="21">
        <f t="shared" si="2"/>
        <v>5787130.5</v>
      </c>
      <c r="M18" s="22">
        <f t="shared" si="3"/>
        <v>0.88</v>
      </c>
      <c r="N18" s="20">
        <f t="shared" si="4"/>
        <v>2389663.9350000001</v>
      </c>
      <c r="O18" s="20">
        <f t="shared" si="5"/>
        <v>2303212.9350000001</v>
      </c>
      <c r="P18" s="20">
        <v>86451</v>
      </c>
      <c r="Q18" s="20">
        <v>660000000</v>
      </c>
      <c r="R18" s="20">
        <v>1729663935</v>
      </c>
      <c r="S18" s="20"/>
      <c r="T18" s="20">
        <v>2389663935</v>
      </c>
      <c r="U18" s="20">
        <v>5787130500</v>
      </c>
      <c r="V18" s="20">
        <v>2389663935</v>
      </c>
      <c r="W18" s="20">
        <v>3397466565</v>
      </c>
    </row>
    <row r="19" spans="1:23" x14ac:dyDescent="0.3">
      <c r="A19" s="11">
        <v>17</v>
      </c>
      <c r="B19" s="11" t="s">
        <v>26</v>
      </c>
      <c r="C19" s="15">
        <v>12023399180</v>
      </c>
      <c r="D19" s="16">
        <v>0.81</v>
      </c>
      <c r="E19" s="17">
        <v>0.8</v>
      </c>
      <c r="F19" s="15">
        <f t="shared" si="0"/>
        <v>3398097150</v>
      </c>
      <c r="G19" s="15">
        <v>3117865150</v>
      </c>
      <c r="H19" s="15">
        <v>200000000</v>
      </c>
      <c r="I19" s="20">
        <v>80232000</v>
      </c>
      <c r="J19" s="20">
        <f t="shared" si="1"/>
        <v>12023399180</v>
      </c>
      <c r="K19" s="20">
        <f t="shared" si="7"/>
        <v>3398097150</v>
      </c>
      <c r="L19" s="21">
        <f t="shared" si="2"/>
        <v>6011699.5899999999</v>
      </c>
      <c r="M19" s="22">
        <f t="shared" si="3"/>
        <v>0.8</v>
      </c>
      <c r="N19" s="20">
        <f t="shared" si="4"/>
        <v>3398097.15</v>
      </c>
      <c r="O19" s="20">
        <f t="shared" si="5"/>
        <v>3317865.15</v>
      </c>
      <c r="P19" s="20">
        <v>80232</v>
      </c>
      <c r="Q19" s="20">
        <v>200000000</v>
      </c>
      <c r="R19" s="20">
        <v>3198097150</v>
      </c>
      <c r="S19" s="20"/>
      <c r="T19" s="20">
        <v>3398097150</v>
      </c>
      <c r="U19" s="20">
        <v>6011699590</v>
      </c>
      <c r="V19" s="20">
        <v>3398097150</v>
      </c>
      <c r="W19" s="20">
        <v>2613602440</v>
      </c>
    </row>
    <row r="20" spans="1:23" x14ac:dyDescent="0.3">
      <c r="A20" s="11">
        <v>18</v>
      </c>
      <c r="B20" s="11" t="s">
        <v>27</v>
      </c>
      <c r="C20" s="15">
        <v>5508967250</v>
      </c>
      <c r="D20" s="16">
        <v>0.8</v>
      </c>
      <c r="E20" s="17">
        <v>0.8</v>
      </c>
      <c r="F20" s="15">
        <f t="shared" si="0"/>
        <v>1555770400</v>
      </c>
      <c r="G20" s="23">
        <v>2321791400</v>
      </c>
      <c r="H20" s="23">
        <v>100000000</v>
      </c>
      <c r="I20" s="20">
        <v>-866021000</v>
      </c>
      <c r="J20" s="20">
        <f t="shared" si="1"/>
        <v>5508967250</v>
      </c>
      <c r="K20" s="20">
        <f>G20+H20</f>
        <v>2421791400</v>
      </c>
      <c r="L20" s="21">
        <f t="shared" si="2"/>
        <v>2754483.625</v>
      </c>
      <c r="M20" s="22">
        <f t="shared" si="3"/>
        <v>0.8</v>
      </c>
      <c r="N20" s="20">
        <f t="shared" si="4"/>
        <v>2421791.4</v>
      </c>
      <c r="O20" s="20">
        <f t="shared" si="5"/>
        <v>2421791.4</v>
      </c>
      <c r="P20" s="20">
        <v>0</v>
      </c>
      <c r="Q20" s="20">
        <v>100000000</v>
      </c>
      <c r="R20" s="20">
        <v>2321791400</v>
      </c>
      <c r="S20" s="20"/>
      <c r="T20" s="20">
        <v>2421791400</v>
      </c>
      <c r="U20" s="20">
        <v>2754483625</v>
      </c>
      <c r="V20" s="20">
        <v>2421791400</v>
      </c>
      <c r="W20" s="20">
        <v>332692225</v>
      </c>
    </row>
    <row r="21" spans="1:23" x14ac:dyDescent="0.3">
      <c r="A21" s="56" t="s">
        <v>62</v>
      </c>
      <c r="B21" s="56"/>
      <c r="C21" s="56"/>
      <c r="D21" s="16">
        <v>0.89</v>
      </c>
      <c r="E21" s="17">
        <v>0.88</v>
      </c>
      <c r="F21" s="20">
        <v>431672260058</v>
      </c>
      <c r="G21" s="20">
        <v>442746996692</v>
      </c>
      <c r="H21" s="20">
        <v>27580000000</v>
      </c>
      <c r="I21" s="31" t="s">
        <v>63</v>
      </c>
      <c r="J21" s="20">
        <f>SUM(J3:J20)</f>
        <v>2236619419485</v>
      </c>
      <c r="K21" s="20">
        <f>SUM(K3:K20)</f>
        <v>473579997692</v>
      </c>
      <c r="L21" s="32"/>
      <c r="M21" s="33"/>
      <c r="N21" s="34"/>
      <c r="O21" s="34"/>
      <c r="P21" s="34"/>
      <c r="Q21" s="34"/>
      <c r="R21" s="34"/>
      <c r="S21" s="34"/>
      <c r="T21" s="34">
        <f t="shared" ref="T21" si="8">Q21+R21+S21</f>
        <v>0</v>
      </c>
      <c r="U21" s="34">
        <f t="shared" ref="U21" si="9">L21</f>
        <v>0</v>
      </c>
      <c r="V21" s="35"/>
      <c r="W21" s="35"/>
    </row>
  </sheetData>
  <mergeCells count="12">
    <mergeCell ref="F1:F2"/>
    <mergeCell ref="G1:H1"/>
    <mergeCell ref="A21:C21"/>
    <mergeCell ref="A1:A2"/>
    <mergeCell ref="B1:B2"/>
    <mergeCell ref="C1:C2"/>
    <mergeCell ref="D1:E1"/>
    <mergeCell ref="I1:I2"/>
    <mergeCell ref="J1:K1"/>
    <mergeCell ref="L1:P1"/>
    <mergeCell ref="Q1:T1"/>
    <mergeCell ref="U1:W1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정상업체</vt:lpstr>
      <vt:lpstr>Sheet3</vt:lpstr>
      <vt:lpstr>Sheet2</vt:lpstr>
      <vt:lpstr>Sheet1</vt:lpstr>
      <vt:lpstr>정상업체!Print_Area</vt:lpstr>
      <vt:lpstr>정상업체!Print_Titles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USER</cp:lastModifiedBy>
  <cp:lastPrinted>2025-04-02T06:02:15Z</cp:lastPrinted>
  <dcterms:created xsi:type="dcterms:W3CDTF">2025-01-03T07:09:59Z</dcterms:created>
  <dcterms:modified xsi:type="dcterms:W3CDTF">2025-07-03T04:15:47Z</dcterms:modified>
</cp:coreProperties>
</file>