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sheetId="1" r:id="rId1"/>
    <sheet name="Notes &amp; Glossary" sheetId="2" r:id="rId2"/>
  </sheets>
  <definedNames>
    <definedName name="_xlnm._FilterDatabase" localSheetId="0" hidden="1">Data!$A$1:$Y$56</definedName>
  </definedNames>
  <calcPr calcId="124519" fullCalcOnLoad="1"/>
</workbook>
</file>

<file path=xl/sharedStrings.xml><?xml version="1.0" encoding="utf-8"?>
<sst xmlns="http://schemas.openxmlformats.org/spreadsheetml/2006/main" count="518" uniqueCount="164">
  <si>
    <t>Name (Click to Read Analysis)</t>
  </si>
  <si>
    <t>Rating</t>
  </si>
  <si>
    <t>Price at Time of Rating</t>
  </si>
  <si>
    <t>Stock Price</t>
  </si>
  <si>
    <t>Fair Value Price</t>
  </si>
  <si>
    <t>Percent Fair Value</t>
  </si>
  <si>
    <t>Dividend Yield</t>
  </si>
  <si>
    <t>Valuation Return</t>
  </si>
  <si>
    <t>Growth Return</t>
  </si>
  <si>
    <t>Expected Total Return</t>
  </si>
  <si>
    <t>Dividend Risk Score</t>
  </si>
  <si>
    <t>P/E Ratio</t>
  </si>
  <si>
    <t>Forward EPS Estimate (or Similar Metric)</t>
  </si>
  <si>
    <t>Annual Dividend Payments</t>
  </si>
  <si>
    <t>Payout Ratio</t>
  </si>
  <si>
    <t>Years of Dividend Growth</t>
  </si>
  <si>
    <t>Dividend Growth Rate</t>
  </si>
  <si>
    <t>Ex-Dividend Date</t>
  </si>
  <si>
    <t>Security Type</t>
  </si>
  <si>
    <t>International</t>
  </si>
  <si>
    <t>Sector</t>
  </si>
  <si>
    <t>Market Cap (millions)</t>
  </si>
  <si>
    <t>Last Report Upload</t>
  </si>
  <si>
    <t>Analyst</t>
  </si>
  <si>
    <t>Ticker</t>
  </si>
  <si>
    <t>SCL</t>
  </si>
  <si>
    <t>HTO</t>
  </si>
  <si>
    <t>BDX</t>
  </si>
  <si>
    <t>PPG</t>
  </si>
  <si>
    <t>PEP</t>
  </si>
  <si>
    <t>HRL</t>
  </si>
  <si>
    <t>FMCB</t>
  </si>
  <si>
    <t>NDSN</t>
  </si>
  <si>
    <t>TNC</t>
  </si>
  <si>
    <t>GWW</t>
  </si>
  <si>
    <t>LOW</t>
  </si>
  <si>
    <t>SYY</t>
  </si>
  <si>
    <t>NWN</t>
  </si>
  <si>
    <t>BKH</t>
  </si>
  <si>
    <t>GRC</t>
  </si>
  <si>
    <t>JNJ</t>
  </si>
  <si>
    <t>NUE</t>
  </si>
  <si>
    <t>SPGI</t>
  </si>
  <si>
    <t>ABM</t>
  </si>
  <si>
    <t>RPM</t>
  </si>
  <si>
    <t>TGT</t>
  </si>
  <si>
    <t>FUL</t>
  </si>
  <si>
    <t>ITW</t>
  </si>
  <si>
    <t>KO</t>
  </si>
  <si>
    <t>ADP</t>
  </si>
  <si>
    <t>MSEX</t>
  </si>
  <si>
    <t>DOV</t>
  </si>
  <si>
    <t>MZTI</t>
  </si>
  <si>
    <t>CL</t>
  </si>
  <si>
    <t>MSA</t>
  </si>
  <si>
    <t>CWT</t>
  </si>
  <si>
    <t>EMR</t>
  </si>
  <si>
    <t>GPC</t>
  </si>
  <si>
    <t>ABT</t>
  </si>
  <si>
    <t>NFG</t>
  </si>
  <si>
    <t>AWR</t>
  </si>
  <si>
    <t>PG</t>
  </si>
  <si>
    <t>ABBV</t>
  </si>
  <si>
    <t>TR</t>
  </si>
  <si>
    <t>CBSH</t>
  </si>
  <si>
    <t>WMT</t>
  </si>
  <si>
    <t>CINF</t>
  </si>
  <si>
    <t>RLI</t>
  </si>
  <si>
    <t>KVUE</t>
  </si>
  <si>
    <t>PH</t>
  </si>
  <si>
    <t>SWK</t>
  </si>
  <si>
    <t>ED</t>
  </si>
  <si>
    <t>KMB</t>
  </si>
  <si>
    <t>CDUAF</t>
  </si>
  <si>
    <t>FRT</t>
  </si>
  <si>
    <t>ADM</t>
  </si>
  <si>
    <t>UBSI</t>
  </si>
  <si>
    <t>FTS</t>
  </si>
  <si>
    <t>MO</t>
  </si>
  <si>
    <t>UVV</t>
  </si>
  <si>
    <t>Buy</t>
  </si>
  <si>
    <t>Hold</t>
  </si>
  <si>
    <t>A</t>
  </si>
  <si>
    <t>B</t>
  </si>
  <si>
    <t>C</t>
  </si>
  <si>
    <t>2025-08-29</t>
  </si>
  <si>
    <t>2025-08-11</t>
  </si>
  <si>
    <t>2025-09-08</t>
  </si>
  <si>
    <t>2025-09-05</t>
  </si>
  <si>
    <t>2025-07-14</t>
  </si>
  <si>
    <t>2025-06-10</t>
  </si>
  <si>
    <t>2025-06-18</t>
  </si>
  <si>
    <t>2025-05-30</t>
  </si>
  <si>
    <t>2025-07-23</t>
  </si>
  <si>
    <t>2025-07-03</t>
  </si>
  <si>
    <t>2025-07-31</t>
  </si>
  <si>
    <t>2025-08-18</t>
  </si>
  <si>
    <t>2025-08-15</t>
  </si>
  <si>
    <t>2025-08-26</t>
  </si>
  <si>
    <t>2025-06-30</t>
  </si>
  <si>
    <t>2025-07-15</t>
  </si>
  <si>
    <t>2025-08-13</t>
  </si>
  <si>
    <t>2025-09-15</t>
  </si>
  <si>
    <t>2025-06-13</t>
  </si>
  <si>
    <t>2025-06-06</t>
  </si>
  <si>
    <t>2025-07-18</t>
  </si>
  <si>
    <t>2025-06-23</t>
  </si>
  <si>
    <t>2025-09-02</t>
  </si>
  <si>
    <t>2025-07-01</t>
  </si>
  <si>
    <t>2025-05-21</t>
  </si>
  <si>
    <t>2025-08-19</t>
  </si>
  <si>
    <t>2025-06-16</t>
  </si>
  <si>
    <t>Stock</t>
  </si>
  <si>
    <t>REIT</t>
  </si>
  <si>
    <t>No</t>
  </si>
  <si>
    <t>Yes</t>
  </si>
  <si>
    <t>Materials</t>
  </si>
  <si>
    <t>Utilities</t>
  </si>
  <si>
    <t>Health Care</t>
  </si>
  <si>
    <t>Consumer Staples</t>
  </si>
  <si>
    <t>Financials</t>
  </si>
  <si>
    <t>Industrials</t>
  </si>
  <si>
    <t>Consumer Discretionary</t>
  </si>
  <si>
    <t>Real Estate</t>
  </si>
  <si>
    <t>Josh Arnold</t>
  </si>
  <si>
    <t>Nathan Parsh</t>
  </si>
  <si>
    <t>Aristofanis Papadatos</t>
  </si>
  <si>
    <t>Quinn Mohammed</t>
  </si>
  <si>
    <t>Jonathan Weber</t>
  </si>
  <si>
    <t>Nikos Sismanis</t>
  </si>
  <si>
    <t>Felix Martinez</t>
  </si>
  <si>
    <t>Samuel Smith</t>
  </si>
  <si>
    <t>Prakash Kolli</t>
  </si>
  <si>
    <t>Kay Ng</t>
  </si>
  <si>
    <t>Notes</t>
  </si>
  <si>
    <t>Data Provided by Intrinio</t>
  </si>
  <si>
    <t>Data updated on 2025-08-08</t>
  </si>
  <si>
    <t>Column</t>
  </si>
  <si>
    <t>Definition</t>
  </si>
  <si>
    <t>The company's ticker, used to identify it on the stock exchange.</t>
  </si>
  <si>
    <t>The business' operating name.</t>
  </si>
  <si>
    <t>Our recommendation on whether to buy, hold, or sell this security.</t>
  </si>
  <si>
    <t>The stock price at the time this recommendation was made.</t>
  </si>
  <si>
    <t>The company's most recent stock price (current to when this spreadsheet was last updated).</t>
  </si>
  <si>
    <t>Our estimate of the company's per-share intrinsic value.</t>
  </si>
  <si>
    <t>The ratio of the company's current stock price to our estimate of its fair value. Above 100% means overvalued while below 100% means undervalued.</t>
  </si>
  <si>
    <t>The percentage of the company's share price that it pays out each year.</t>
  </si>
  <si>
    <t>Our estimate of the annualized returns that the security will achieve from valuation expansion/contraction over the next 5 years.</t>
  </si>
  <si>
    <t>Our estimate of the annualized returns that the company will achieve from business growth over the next 5 years.</t>
  </si>
  <si>
    <t>Our estimate of the total annualized returns that the security will achieve over the next 5 years.</t>
  </si>
  <si>
    <t>A rank of the company's dividend risk. Higher is safer.</t>
  </si>
  <si>
    <t>The company's current stock price divided by our estimate of its per-share earnings power for the next 12 months.</t>
  </si>
  <si>
    <t>Our estimate for the company's per-share earnings (or a similar relevant metric) in the next full fiscal year.</t>
  </si>
  <si>
    <t>The dollar value of dividends paid out in one year for one share of the company.</t>
  </si>
  <si>
    <t>A measure of dividend safety that is calculated as the company's annual dividend payments divided by the company's annual earnings.</t>
  </si>
  <si>
    <t>The number of consecutive years that the company has increased its per-share dividend payment.</t>
  </si>
  <si>
    <t>Our estimate of the company's dividend growth rate over the next 5 years.</t>
  </si>
  <si>
    <t>The ex-dividend date is the day that the security no longer trades with the dividend (hence 'ex'). In order to receive the next dividend payment, you must own the security on the record date which is generally one business day before the ex-dividend date.</t>
  </si>
  <si>
    <t>The type of security that the company trades as. Examples include stock, REIT, MLP, and BDC.</t>
  </si>
  <si>
    <t>Indicates whether the company is headquartered internationally or not.</t>
  </si>
  <si>
    <t>The business sector that the company operates in.</t>
  </si>
  <si>
    <t>The company's current market capitalization, calculated as its stock price multiplied by the number of shares outstanding.</t>
  </si>
  <si>
    <t>The date of our last research report on the company.</t>
  </si>
  <si>
    <t>The analyst who wrote the last research report on the company.</t>
  </si>
</sst>
</file>

<file path=xl/styles.xml><?xml version="1.0" encoding="utf-8"?>
<styleSheet xmlns="http://schemas.openxmlformats.org/spreadsheetml/2006/main">
  <numFmts count="6">
    <numFmt numFmtId="164" formatCode="$#,##0.00"/>
    <numFmt numFmtId="165" formatCode="0.0%"/>
    <numFmt numFmtId="166" formatCode="0.0"/>
    <numFmt numFmtId="167" formatCode="yyyy-mm-dd"/>
    <numFmt numFmtId="168" formatCode="$#,##0"/>
    <numFmt numFmtId="169" formatCode="YYYY-MM-DD"/>
  </numFmts>
  <fonts count="3">
    <font>
      <sz val="11"/>
      <color theme="1"/>
      <name val="Calibri"/>
      <family val="2"/>
      <scheme val="minor"/>
    </font>
    <font>
      <u/>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ADADA"/>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2" borderId="1" xfId="0" applyFill="1" applyBorder="1"/>
    <xf numFmtId="0" fontId="1" fillId="2" borderId="1" xfId="0" applyFont="1" applyFill="1" applyBorder="1"/>
    <xf numFmtId="164" fontId="0" fillId="2" borderId="1" xfId="0" applyNumberFormat="1" applyFill="1" applyBorder="1"/>
    <xf numFmtId="165" fontId="0" fillId="2" borderId="1" xfId="0" applyNumberFormat="1" applyFill="1" applyBorder="1"/>
    <xf numFmtId="166" fontId="0" fillId="2" borderId="1" xfId="0" applyNumberFormat="1" applyFill="1" applyBorder="1"/>
    <xf numFmtId="167" fontId="0" fillId="2" borderId="1" xfId="0" applyNumberFormat="1" applyFill="1" applyBorder="1"/>
    <xf numFmtId="168" fontId="0" fillId="2" borderId="1" xfId="0" applyNumberFormat="1" applyFill="1" applyBorder="1"/>
    <xf numFmtId="0" fontId="2" fillId="0" borderId="1" xfId="0" applyFont="1" applyBorder="1" applyAlignment="1">
      <alignment horizontal="center" vertical="top"/>
    </xf>
    <xf numFmtId="0" fontId="0" fillId="3" borderId="0" xfId="0" applyFill="1"/>
    <xf numFmtId="169" fontId="0" fillId="0" borderId="0" xfId="0" applyNumberFormat="1"/>
  </cellXfs>
  <cellStyles count="1">
    <cellStyle name="Normal" xfId="0" builtinId="0"/>
  </cellStyles>
  <dxfs count="8">
    <dxf>
      <fill>
        <patternFill>
          <bgColor rgb="FFDADADA"/>
        </patternFill>
      </fill>
      <border>
        <left style="thin">
          <color auto="1"/>
        </left>
        <right style="thin">
          <color auto="1"/>
        </right>
        <top style="thin">
          <color auto="1"/>
        </top>
        <bottom style="thin">
          <color auto="1"/>
        </bottom>
        <vertical/>
        <horizontal/>
      </border>
    </dxf>
    <dxf>
      <font>
        <u/>
      </font>
      <fill>
        <patternFill>
          <bgColor rgb="FFDADADA"/>
        </patternFill>
      </fill>
      <border>
        <left style="thin">
          <color auto="1"/>
        </left>
        <right style="thin">
          <color auto="1"/>
        </right>
        <top style="thin">
          <color auto="1"/>
        </top>
        <bottom style="thin">
          <color auto="1"/>
        </bottom>
        <vertical/>
        <horizontal/>
      </border>
    </dxf>
    <dxf>
      <numFmt numFmtId="164" formatCode="$#,##0.00"/>
      <fill>
        <patternFill>
          <bgColor rgb="FFDADADA"/>
        </patternFill>
      </fill>
      <border>
        <left style="thin">
          <color auto="1"/>
        </left>
        <right style="thin">
          <color auto="1"/>
        </right>
        <top style="thin">
          <color auto="1"/>
        </top>
        <bottom style="thin">
          <color auto="1"/>
        </bottom>
        <vertical/>
        <horizontal/>
      </border>
    </dxf>
    <dxf>
      <numFmt numFmtId="165" formatCode="0.0%"/>
      <fill>
        <patternFill>
          <bgColor rgb="FFDADADA"/>
        </patternFill>
      </fill>
      <border>
        <left style="thin">
          <color auto="1"/>
        </left>
        <right style="thin">
          <color auto="1"/>
        </right>
        <top style="thin">
          <color auto="1"/>
        </top>
        <bottom style="thin">
          <color auto="1"/>
        </bottom>
        <vertical/>
        <horizontal/>
      </border>
    </dxf>
    <dxf>
      <numFmt numFmtId="166" formatCode="0.0"/>
      <fill>
        <patternFill>
          <bgColor rgb="FFDADADA"/>
        </patternFill>
      </fill>
      <border>
        <left style="thin">
          <color auto="1"/>
        </left>
        <right style="thin">
          <color auto="1"/>
        </right>
        <top style="thin">
          <color auto="1"/>
        </top>
        <bottom style="thin">
          <color auto="1"/>
        </bottom>
        <vertical/>
        <horizontal/>
      </border>
    </dxf>
    <dxf>
      <numFmt numFmtId="167" formatCode="yyyy-mm-dd"/>
      <fill>
        <patternFill>
          <bgColor rgb="FFDADADA"/>
        </patternFill>
      </fill>
      <border>
        <left style="thin">
          <color auto="1"/>
        </left>
        <right style="thin">
          <color auto="1"/>
        </right>
        <top style="thin">
          <color auto="1"/>
        </top>
        <bottom style="thin">
          <color auto="1"/>
        </bottom>
        <vertical/>
        <horizontal/>
      </border>
    </dxf>
    <dxf>
      <numFmt numFmtId="168" formatCode="$#,##0"/>
      <fill>
        <patternFill>
          <bgColor rgb="FFDADADA"/>
        </patternFill>
      </fill>
      <border>
        <left style="thin">
          <color auto="1"/>
        </left>
        <right style="thin">
          <color auto="1"/>
        </right>
        <top style="thin">
          <color auto="1"/>
        </top>
        <bottom style="thin">
          <color auto="1"/>
        </bottom>
        <vertical/>
        <horizontal/>
      </border>
    </dxf>
    <dxf>
      <font>
        <b/>
        <color rgb="FFFFFFFF"/>
      </font>
      <fill>
        <patternFill>
          <bgColor rgb="FF3F8071"/>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Z1055"/>
  <sheetViews>
    <sheetView tabSelected="1" workbookViewId="0"/>
  </sheetViews>
  <sheetFormatPr defaultRowHeight="15"/>
  <cols>
    <col min="1" max="1" width="12.7109375" style="1" customWidth="1"/>
    <col min="2" max="2" width="30.7109375" style="2" customWidth="1"/>
    <col min="3" max="3" width="20.7109375" style="1" customWidth="1"/>
    <col min="4" max="4" width="20.7109375" style="3" customWidth="1"/>
    <col min="5" max="5" width="20.7109375" style="3" customWidth="1"/>
    <col min="6" max="6" width="20.7109375" style="3" customWidth="1"/>
    <col min="7" max="7" width="20.7109375" style="4" customWidth="1"/>
    <col min="8" max="8" width="20.7109375" style="4" customWidth="1"/>
    <col min="9" max="9" width="24.7109375" style="4" customWidth="1"/>
    <col min="10" max="10" width="24.7109375" style="4" customWidth="1"/>
    <col min="11" max="11" width="30.7109375" style="4" customWidth="1"/>
    <col min="12" max="12" width="20.7109375" style="1" customWidth="1"/>
    <col min="13" max="13" width="28.7109375" style="5" customWidth="1"/>
    <col min="14" max="14" width="20.7109375" style="3" customWidth="1"/>
    <col min="15" max="15" width="28.7109375" style="3" customWidth="1"/>
    <col min="16" max="16" width="24.7109375" style="4" customWidth="1"/>
    <col min="17" max="17" width="28.7109375" style="1" customWidth="1"/>
    <col min="18" max="18" width="25.7109375" style="4" customWidth="1"/>
    <col min="19" max="19" width="22.7109375" style="1" customWidth="1"/>
    <col min="20" max="20" width="24.7109375" style="4" customWidth="1"/>
    <col min="21" max="21" width="23.7109375" style="1" customWidth="1"/>
    <col min="22" max="22" width="20.7109375" style="6" customWidth="1"/>
    <col min="23" max="23" width="25.7109375" style="7" customWidth="1"/>
    <col min="24" max="24" width="25.7109375" style="1" customWidth="1"/>
    <col min="25" max="25" width="25.7109375" style="1" customWidth="1"/>
  </cols>
  <sheetData>
    <row r="1" spans="1:52">
      <c r="A1" s="8" t="s">
        <v>24</v>
      </c>
      <c r="B1" s="8" t="s">
        <v>0</v>
      </c>
      <c r="C1" s="8" t="s">
        <v>1</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9"/>
      <c r="AA1" s="9"/>
      <c r="AB1" s="9"/>
      <c r="AC1" s="9"/>
      <c r="AD1" s="9"/>
      <c r="AE1" s="9"/>
      <c r="AF1" s="9"/>
      <c r="AG1" s="9"/>
      <c r="AH1" s="9"/>
      <c r="AI1" s="9"/>
      <c r="AJ1" s="9"/>
      <c r="AK1" s="9"/>
      <c r="AL1" s="9"/>
      <c r="AM1" s="9"/>
      <c r="AN1" s="9"/>
      <c r="AO1" s="9"/>
      <c r="AP1" s="9"/>
      <c r="AQ1" s="9"/>
      <c r="AR1" s="9"/>
      <c r="AS1" s="9"/>
      <c r="AT1" s="9"/>
      <c r="AU1" s="9"/>
      <c r="AV1" s="9"/>
      <c r="AW1" s="9"/>
      <c r="AX1" s="9"/>
      <c r="AY1" s="9"/>
      <c r="AZ1" s="9"/>
    </row>
    <row r="2" spans="1:52">
      <c r="A2" s="8" t="s">
        <v>25</v>
      </c>
      <c r="B2" s="2">
        <f>HYPERLINK("https://www.suredividend.com/sure-analysis-SCL/","Stepan Co.")</f>
        <v>0</v>
      </c>
      <c r="C2" s="1" t="s">
        <v>80</v>
      </c>
      <c r="D2" s="3">
        <v>50</v>
      </c>
      <c r="E2" s="3">
        <v>49.23</v>
      </c>
      <c r="F2" s="3">
        <v>64</v>
      </c>
      <c r="G2" s="4">
        <v>0.76921875</v>
      </c>
      <c r="H2" s="4">
        <v>0.0312817387771684</v>
      </c>
      <c r="I2" s="4">
        <v>0.05387724544875927</v>
      </c>
      <c r="J2" s="4">
        <v>0.15</v>
      </c>
      <c r="K2" s="4">
        <v>0.2288066019436261</v>
      </c>
      <c r="L2" s="1" t="s">
        <v>82</v>
      </c>
      <c r="M2" s="5">
        <v>15.384375</v>
      </c>
      <c r="N2" s="3">
        <v>3.2</v>
      </c>
      <c r="O2" s="3">
        <v>1.54</v>
      </c>
      <c r="P2" s="4">
        <v>0.48125</v>
      </c>
      <c r="Q2" s="1">
        <v>57</v>
      </c>
      <c r="R2" s="4">
        <v>0.05991075721723149</v>
      </c>
      <c r="S2" s="1" t="s">
        <v>85</v>
      </c>
      <c r="T2" s="4" t="s">
        <v>112</v>
      </c>
      <c r="U2" s="1" t="s">
        <v>114</v>
      </c>
      <c r="V2" s="6" t="s">
        <v>116</v>
      </c>
      <c r="W2" s="7">
        <v>1114.764328</v>
      </c>
      <c r="X2" s="10">
        <v>45870</v>
      </c>
      <c r="Y2" s="1" t="s">
        <v>124</v>
      </c>
      <c r="Z2" s="9"/>
      <c r="AA2" s="9"/>
      <c r="AB2" s="9"/>
      <c r="AC2" s="9"/>
      <c r="AD2" s="9"/>
      <c r="AE2" s="9"/>
      <c r="AF2" s="9"/>
      <c r="AG2" s="9"/>
      <c r="AH2" s="9"/>
      <c r="AI2" s="9"/>
      <c r="AJ2" s="9"/>
      <c r="AK2" s="9"/>
      <c r="AL2" s="9"/>
      <c r="AM2" s="9"/>
      <c r="AN2" s="9"/>
      <c r="AO2" s="9"/>
      <c r="AP2" s="9"/>
      <c r="AQ2" s="9"/>
      <c r="AR2" s="9"/>
      <c r="AS2" s="9"/>
      <c r="AT2" s="9"/>
      <c r="AU2" s="9"/>
      <c r="AV2" s="9"/>
      <c r="AW2" s="9"/>
      <c r="AX2" s="9"/>
      <c r="AY2" s="9"/>
      <c r="AZ2" s="9"/>
    </row>
    <row r="3" spans="1:52">
      <c r="A3" s="8" t="s">
        <v>26</v>
      </c>
      <c r="B3" s="2">
        <f>HYPERLINK("https://www.suredividend.com/sure-analysis-HTO/","H2O America")</f>
        <v>0</v>
      </c>
      <c r="C3" s="1" t="s">
        <v>80</v>
      </c>
      <c r="D3" s="3">
        <v>48</v>
      </c>
      <c r="E3" s="3">
        <v>50.28</v>
      </c>
      <c r="F3" s="3">
        <v>77</v>
      </c>
      <c r="G3" s="4">
        <v>0.652987012987013</v>
      </c>
      <c r="H3" s="4">
        <v>0.03341288782816229</v>
      </c>
      <c r="I3" s="4">
        <v>0.0889779628656</v>
      </c>
      <c r="J3" s="4">
        <v>0.08</v>
      </c>
      <c r="K3" s="4">
        <v>0.1962727839601035</v>
      </c>
      <c r="L3" s="1" t="s">
        <v>82</v>
      </c>
      <c r="M3" s="5">
        <v>17.04406779661017</v>
      </c>
      <c r="N3" s="3">
        <v>2.95</v>
      </c>
      <c r="O3" s="3">
        <v>1.68</v>
      </c>
      <c r="P3" s="4">
        <v>0.5694915254237287</v>
      </c>
      <c r="Q3" s="1">
        <v>57</v>
      </c>
      <c r="R3" s="4">
        <v>0.06016789231717445</v>
      </c>
      <c r="S3" s="1" t="s">
        <v>86</v>
      </c>
      <c r="T3" s="4" t="s">
        <v>112</v>
      </c>
      <c r="U3" s="1" t="s">
        <v>114</v>
      </c>
      <c r="V3" s="6" t="s">
        <v>117</v>
      </c>
      <c r="W3" s="7">
        <v>1772.117158</v>
      </c>
      <c r="X3" s="10">
        <v>45871</v>
      </c>
      <c r="Y3" s="1" t="s">
        <v>125</v>
      </c>
      <c r="Z3" s="9"/>
      <c r="AA3" s="9"/>
      <c r="AB3" s="9"/>
      <c r="AC3" s="9"/>
      <c r="AD3" s="9"/>
      <c r="AE3" s="9"/>
      <c r="AF3" s="9"/>
      <c r="AG3" s="9"/>
      <c r="AH3" s="9"/>
      <c r="AI3" s="9"/>
      <c r="AJ3" s="9"/>
      <c r="AK3" s="9"/>
      <c r="AL3" s="9"/>
      <c r="AM3" s="9"/>
      <c r="AN3" s="9"/>
      <c r="AO3" s="9"/>
      <c r="AP3" s="9"/>
      <c r="AQ3" s="9"/>
      <c r="AR3" s="9"/>
      <c r="AS3" s="9"/>
      <c r="AT3" s="9"/>
      <c r="AU3" s="9"/>
      <c r="AV3" s="9"/>
      <c r="AW3" s="9"/>
      <c r="AX3" s="9"/>
      <c r="AY3" s="9"/>
      <c r="AZ3" s="9"/>
    </row>
    <row r="4" spans="1:52">
      <c r="A4" s="8" t="s">
        <v>27</v>
      </c>
      <c r="B4" s="2">
        <f>HYPERLINK("https://www.suredividend.com/sure-analysis-BDX/","Becton Dickinson &amp; Co.")</f>
        <v>0</v>
      </c>
      <c r="C4" s="1" t="s">
        <v>80</v>
      </c>
      <c r="D4" s="3">
        <v>170</v>
      </c>
      <c r="E4" s="3">
        <v>187.68</v>
      </c>
      <c r="F4" s="3">
        <v>270</v>
      </c>
      <c r="G4" s="4">
        <v>0.6951111111111111</v>
      </c>
      <c r="H4" s="4">
        <v>0.02216538789428815</v>
      </c>
      <c r="I4" s="4">
        <v>0.07544735028625671</v>
      </c>
      <c r="J4" s="4">
        <v>0.08</v>
      </c>
      <c r="K4" s="4">
        <v>0.1752849979883111</v>
      </c>
      <c r="L4" s="1" t="s">
        <v>82</v>
      </c>
      <c r="M4" s="5">
        <v>13.21690140845071</v>
      </c>
      <c r="N4" s="3">
        <v>14.2</v>
      </c>
      <c r="O4" s="3">
        <v>4.16</v>
      </c>
      <c r="P4" s="4">
        <v>0.2929577464788732</v>
      </c>
      <c r="Q4" s="1">
        <v>53</v>
      </c>
      <c r="R4" s="4">
        <v>0.05002644776112031</v>
      </c>
      <c r="S4" s="1" t="s">
        <v>87</v>
      </c>
      <c r="T4" s="4" t="s">
        <v>112</v>
      </c>
      <c r="U4" s="1" t="s">
        <v>114</v>
      </c>
      <c r="V4" s="6" t="s">
        <v>118</v>
      </c>
      <c r="W4" s="7">
        <v>53794.243382</v>
      </c>
      <c r="X4" s="10">
        <v>45788</v>
      </c>
      <c r="Y4" s="1" t="s">
        <v>125</v>
      </c>
      <c r="Z4" s="9"/>
      <c r="AA4" s="9"/>
      <c r="AB4" s="9"/>
      <c r="AC4" s="9"/>
      <c r="AD4" s="9"/>
      <c r="AE4" s="9"/>
      <c r="AF4" s="9"/>
      <c r="AG4" s="9"/>
      <c r="AH4" s="9"/>
      <c r="AI4" s="9"/>
      <c r="AJ4" s="9"/>
      <c r="AK4" s="9"/>
      <c r="AL4" s="9"/>
      <c r="AM4" s="9"/>
      <c r="AN4" s="9"/>
      <c r="AO4" s="9"/>
      <c r="AP4" s="9"/>
      <c r="AQ4" s="9"/>
      <c r="AR4" s="9"/>
      <c r="AS4" s="9"/>
      <c r="AT4" s="9"/>
      <c r="AU4" s="9"/>
      <c r="AV4" s="9"/>
      <c r="AW4" s="9"/>
      <c r="AX4" s="9"/>
      <c r="AY4" s="9"/>
      <c r="AZ4" s="9"/>
    </row>
    <row r="5" spans="1:52">
      <c r="A5" s="8" t="s">
        <v>28</v>
      </c>
      <c r="B5" s="2">
        <f>HYPERLINK("https://www.suredividend.com/sure-analysis-PPG/","PPG Industries, Inc.")</f>
        <v>0</v>
      </c>
      <c r="C5" s="1" t="s">
        <v>80</v>
      </c>
      <c r="D5" s="3">
        <v>104</v>
      </c>
      <c r="E5" s="3">
        <v>106.45</v>
      </c>
      <c r="F5" s="3">
        <v>150</v>
      </c>
      <c r="G5" s="4">
        <v>0.7096666666666667</v>
      </c>
      <c r="H5" s="4">
        <v>0.02667919210897135</v>
      </c>
      <c r="I5" s="4">
        <v>0.07099913151118153</v>
      </c>
      <c r="J5" s="4">
        <v>0.07000000000000001</v>
      </c>
      <c r="K5" s="4">
        <v>0.1643950701953885</v>
      </c>
      <c r="L5" s="1" t="s">
        <v>82</v>
      </c>
      <c r="M5" s="5">
        <v>13.4746835443038</v>
      </c>
      <c r="N5" s="3">
        <v>7.9</v>
      </c>
      <c r="O5" s="3">
        <v>2.84</v>
      </c>
      <c r="P5" s="4">
        <v>0.3594936708860759</v>
      </c>
      <c r="Q5" s="1">
        <v>54</v>
      </c>
      <c r="R5" s="4">
        <v>0.06982550252761355</v>
      </c>
      <c r="S5" s="1" t="s">
        <v>86</v>
      </c>
      <c r="T5" s="4" t="s">
        <v>112</v>
      </c>
      <c r="U5" s="1" t="s">
        <v>114</v>
      </c>
      <c r="V5" s="6" t="s">
        <v>116</v>
      </c>
      <c r="W5" s="7">
        <v>23951.284</v>
      </c>
      <c r="X5" s="10">
        <v>45875</v>
      </c>
      <c r="Y5" s="1" t="s">
        <v>125</v>
      </c>
      <c r="Z5" s="9"/>
      <c r="AA5" s="9"/>
      <c r="AB5" s="9"/>
      <c r="AC5" s="9"/>
      <c r="AD5" s="9"/>
      <c r="AE5" s="9"/>
      <c r="AF5" s="9"/>
      <c r="AG5" s="9"/>
      <c r="AH5" s="9"/>
      <c r="AI5" s="9"/>
      <c r="AJ5" s="9"/>
      <c r="AK5" s="9"/>
      <c r="AL5" s="9"/>
      <c r="AM5" s="9"/>
      <c r="AN5" s="9"/>
      <c r="AO5" s="9"/>
      <c r="AP5" s="9"/>
      <c r="AQ5" s="9"/>
      <c r="AR5" s="9"/>
      <c r="AS5" s="9"/>
      <c r="AT5" s="9"/>
      <c r="AU5" s="9"/>
      <c r="AV5" s="9"/>
      <c r="AW5" s="9"/>
      <c r="AX5" s="9"/>
      <c r="AY5" s="9"/>
      <c r="AZ5" s="9"/>
    </row>
    <row r="6" spans="1:52">
      <c r="A6" s="8" t="s">
        <v>29</v>
      </c>
      <c r="B6" s="2">
        <f>HYPERLINK("https://www.suredividend.com/sure-analysis-PEP/","PepsiCo Inc")</f>
        <v>0</v>
      </c>
      <c r="C6" s="1" t="s">
        <v>80</v>
      </c>
      <c r="D6" s="3">
        <v>144</v>
      </c>
      <c r="E6" s="3">
        <v>143.77</v>
      </c>
      <c r="F6" s="3">
        <v>196</v>
      </c>
      <c r="G6" s="4">
        <v>0.7335204081632654</v>
      </c>
      <c r="H6" s="4">
        <v>0.03957710231619949</v>
      </c>
      <c r="I6" s="4">
        <v>0.06394103564738707</v>
      </c>
      <c r="J6" s="4">
        <v>0.06</v>
      </c>
      <c r="K6" s="4">
        <v>0.1555974911038818</v>
      </c>
      <c r="L6" s="1" t="s">
        <v>82</v>
      </c>
      <c r="M6" s="5">
        <v>17.61887254901961</v>
      </c>
      <c r="N6" s="3">
        <v>8.16</v>
      </c>
      <c r="O6" s="3">
        <v>5.69</v>
      </c>
      <c r="P6" s="4">
        <v>0.6973039215686275</v>
      </c>
      <c r="Q6" s="1">
        <v>53</v>
      </c>
      <c r="R6" s="4">
        <v>0.05987458464041162</v>
      </c>
      <c r="S6" s="1" t="s">
        <v>88</v>
      </c>
      <c r="T6" s="4" t="s">
        <v>112</v>
      </c>
      <c r="U6" s="1" t="s">
        <v>114</v>
      </c>
      <c r="V6" s="6" t="s">
        <v>119</v>
      </c>
      <c r="W6" s="7">
        <v>197037.5912</v>
      </c>
      <c r="X6" s="10">
        <v>45858</v>
      </c>
      <c r="Y6" s="1" t="s">
        <v>125</v>
      </c>
      <c r="Z6" s="9"/>
      <c r="AA6" s="9"/>
      <c r="AB6" s="9"/>
      <c r="AC6" s="9"/>
      <c r="AD6" s="9"/>
      <c r="AE6" s="9"/>
      <c r="AF6" s="9"/>
      <c r="AG6" s="9"/>
      <c r="AH6" s="9"/>
      <c r="AI6" s="9"/>
      <c r="AJ6" s="9"/>
      <c r="AK6" s="9"/>
      <c r="AL6" s="9"/>
      <c r="AM6" s="9"/>
      <c r="AN6" s="9"/>
      <c r="AO6" s="9"/>
      <c r="AP6" s="9"/>
      <c r="AQ6" s="9"/>
      <c r="AR6" s="9"/>
      <c r="AS6" s="9"/>
      <c r="AT6" s="9"/>
      <c r="AU6" s="9"/>
      <c r="AV6" s="9"/>
      <c r="AW6" s="9"/>
      <c r="AX6" s="9"/>
      <c r="AY6" s="9"/>
      <c r="AZ6" s="9"/>
    </row>
    <row r="7" spans="1:52">
      <c r="A7" s="8" t="s">
        <v>30</v>
      </c>
      <c r="B7" s="2">
        <f>HYPERLINK("https://www.suredividend.com/sure-analysis-HRL/","Hormel Foods Corp.")</f>
        <v>0</v>
      </c>
      <c r="C7" s="1" t="s">
        <v>80</v>
      </c>
      <c r="D7" s="3">
        <v>31</v>
      </c>
      <c r="E7" s="3">
        <v>28.58</v>
      </c>
      <c r="F7" s="3">
        <v>37</v>
      </c>
      <c r="G7" s="4">
        <v>0.7724324324324324</v>
      </c>
      <c r="H7" s="4">
        <v>0.04058782365290413</v>
      </c>
      <c r="I7" s="4">
        <v>0.05299885736574517</v>
      </c>
      <c r="J7" s="4">
        <v>0.06</v>
      </c>
      <c r="K7" s="4">
        <v>0.1441808779370786</v>
      </c>
      <c r="L7" s="1" t="s">
        <v>82</v>
      </c>
      <c r="M7" s="5">
        <v>17.8625</v>
      </c>
      <c r="N7" s="3">
        <v>1.6</v>
      </c>
      <c r="O7" s="3">
        <v>1.16</v>
      </c>
      <c r="P7" s="4">
        <v>0.7249999999999999</v>
      </c>
      <c r="Q7" s="1">
        <v>59</v>
      </c>
      <c r="R7" s="4">
        <v>0.03980577390781126</v>
      </c>
      <c r="S7" s="1" t="s">
        <v>89</v>
      </c>
      <c r="T7" s="4" t="s">
        <v>112</v>
      </c>
      <c r="U7" s="1" t="s">
        <v>114</v>
      </c>
      <c r="V7" s="6" t="s">
        <v>119</v>
      </c>
      <c r="W7" s="7">
        <v>15699.490516</v>
      </c>
      <c r="X7" s="10">
        <v>45812</v>
      </c>
      <c r="Y7" s="1" t="s">
        <v>124</v>
      </c>
      <c r="Z7" s="9"/>
      <c r="AA7" s="9"/>
      <c r="AB7" s="9"/>
      <c r="AC7" s="9"/>
      <c r="AD7" s="9"/>
      <c r="AE7" s="9"/>
      <c r="AF7" s="9"/>
      <c r="AG7" s="9"/>
      <c r="AH7" s="9"/>
      <c r="AI7" s="9"/>
      <c r="AJ7" s="9"/>
      <c r="AK7" s="9"/>
      <c r="AL7" s="9"/>
      <c r="AM7" s="9"/>
      <c r="AN7" s="9"/>
      <c r="AO7" s="9"/>
      <c r="AP7" s="9"/>
      <c r="AQ7" s="9"/>
      <c r="AR7" s="9"/>
      <c r="AS7" s="9"/>
      <c r="AT7" s="9"/>
      <c r="AU7" s="9"/>
      <c r="AV7" s="9"/>
      <c r="AW7" s="9"/>
      <c r="AX7" s="9"/>
      <c r="AY7" s="9"/>
      <c r="AZ7" s="9"/>
    </row>
    <row r="8" spans="1:52">
      <c r="A8" s="8" t="s">
        <v>31</v>
      </c>
      <c r="B8" s="2">
        <f>HYPERLINK("https://www.suredividend.com/sure-analysis-FMCB/","Farmers &amp; Merchants Bancorp")</f>
        <v>0</v>
      </c>
      <c r="C8" s="1" t="s">
        <v>81</v>
      </c>
      <c r="D8" s="3">
        <v>999</v>
      </c>
      <c r="E8" s="3">
        <v>1030</v>
      </c>
      <c r="F8" s="3">
        <v>1488</v>
      </c>
      <c r="G8" s="4">
        <v>0.6922043010752689</v>
      </c>
      <c r="H8" s="4">
        <v>0.01805825242718447</v>
      </c>
      <c r="I8" s="4">
        <v>0.0763490734520047</v>
      </c>
      <c r="J8" s="4">
        <v>0.05</v>
      </c>
      <c r="K8" s="4">
        <v>0.1423281171251312</v>
      </c>
      <c r="L8" s="1" t="s">
        <v>82</v>
      </c>
      <c r="M8" s="5">
        <v>8.24</v>
      </c>
      <c r="N8" s="3">
        <v>125</v>
      </c>
      <c r="O8" s="3">
        <v>18.6</v>
      </c>
      <c r="P8" s="4">
        <v>0.1488</v>
      </c>
      <c r="Q8" s="1">
        <v>60</v>
      </c>
      <c r="R8" s="4">
        <v>0.03880472124431744</v>
      </c>
      <c r="S8" s="1" t="s">
        <v>90</v>
      </c>
      <c r="T8" s="4" t="s">
        <v>112</v>
      </c>
      <c r="U8" s="1" t="s">
        <v>114</v>
      </c>
      <c r="V8" s="6" t="s">
        <v>120</v>
      </c>
      <c r="W8" s="7">
        <v>721.22145</v>
      </c>
      <c r="X8" s="10">
        <v>45770</v>
      </c>
      <c r="Y8" s="1" t="s">
        <v>126</v>
      </c>
      <c r="Z8" s="9"/>
      <c r="AA8" s="9"/>
      <c r="AB8" s="9"/>
      <c r="AC8" s="9"/>
      <c r="AD8" s="9"/>
      <c r="AE8" s="9"/>
      <c r="AF8" s="9"/>
      <c r="AG8" s="9"/>
      <c r="AH8" s="9"/>
      <c r="AI8" s="9"/>
      <c r="AJ8" s="9"/>
      <c r="AK8" s="9"/>
      <c r="AL8" s="9"/>
      <c r="AM8" s="9"/>
      <c r="AN8" s="9"/>
      <c r="AO8" s="9"/>
      <c r="AP8" s="9"/>
      <c r="AQ8" s="9"/>
      <c r="AR8" s="9"/>
      <c r="AS8" s="9"/>
      <c r="AT8" s="9"/>
      <c r="AU8" s="9"/>
      <c r="AV8" s="9"/>
      <c r="AW8" s="9"/>
      <c r="AX8" s="9"/>
      <c r="AY8" s="9"/>
      <c r="AZ8" s="9"/>
    </row>
    <row r="9" spans="1:52">
      <c r="A9" s="8" t="s">
        <v>32</v>
      </c>
      <c r="B9" s="2">
        <f>HYPERLINK("https://www.suredividend.com/sure-analysis-NDSN/","Nordson Corp.")</f>
        <v>0</v>
      </c>
      <c r="C9" s="1" t="s">
        <v>80</v>
      </c>
      <c r="D9" s="3">
        <v>217</v>
      </c>
      <c r="E9" s="3">
        <v>211.42</v>
      </c>
      <c r="F9" s="3">
        <v>240</v>
      </c>
      <c r="G9" s="4">
        <v>0.8809166666666666</v>
      </c>
      <c r="H9" s="4">
        <v>0.01475735502790654</v>
      </c>
      <c r="I9" s="4">
        <v>0.02568270999167033</v>
      </c>
      <c r="J9" s="4">
        <v>0.1</v>
      </c>
      <c r="K9" s="4">
        <v>0.1402190291313172</v>
      </c>
      <c r="L9" s="1" t="s">
        <v>82</v>
      </c>
      <c r="M9" s="5">
        <v>21.0998003992016</v>
      </c>
      <c r="N9" s="3">
        <v>10.02</v>
      </c>
      <c r="O9" s="3">
        <v>3.12</v>
      </c>
      <c r="P9" s="4">
        <v>0.311377245508982</v>
      </c>
      <c r="Q9" s="1">
        <v>61</v>
      </c>
      <c r="R9" s="4">
        <v>0.09979014724923641</v>
      </c>
      <c r="S9" s="1" t="s">
        <v>91</v>
      </c>
      <c r="T9" s="4" t="s">
        <v>112</v>
      </c>
      <c r="U9" s="1" t="s">
        <v>114</v>
      </c>
      <c r="V9" s="6" t="s">
        <v>121</v>
      </c>
      <c r="W9" s="7">
        <v>11983.287089</v>
      </c>
      <c r="X9" s="10">
        <v>45826</v>
      </c>
      <c r="Y9" s="1" t="s">
        <v>127</v>
      </c>
      <c r="Z9" s="9"/>
      <c r="AA9" s="9"/>
      <c r="AB9" s="9"/>
      <c r="AC9" s="9"/>
      <c r="AD9" s="9"/>
      <c r="AE9" s="9"/>
      <c r="AF9" s="9"/>
      <c r="AG9" s="9"/>
      <c r="AH9" s="9"/>
      <c r="AI9" s="9"/>
      <c r="AJ9" s="9"/>
      <c r="AK9" s="9"/>
      <c r="AL9" s="9"/>
      <c r="AM9" s="9"/>
      <c r="AN9" s="9"/>
      <c r="AO9" s="9"/>
      <c r="AP9" s="9"/>
      <c r="AQ9" s="9"/>
      <c r="AR9" s="9"/>
      <c r="AS9" s="9"/>
      <c r="AT9" s="9"/>
      <c r="AU9" s="9"/>
      <c r="AV9" s="9"/>
      <c r="AW9" s="9"/>
      <c r="AX9" s="9"/>
      <c r="AY9" s="9"/>
      <c r="AZ9" s="9"/>
    </row>
    <row r="10" spans="1:52">
      <c r="A10" s="8" t="s">
        <v>33</v>
      </c>
      <c r="B10" s="2">
        <f>HYPERLINK("https://www.suredividend.com/sure-analysis-TNC/","Tennant Co.")</f>
        <v>0</v>
      </c>
      <c r="C10" s="1" t="s">
        <v>80</v>
      </c>
      <c r="D10" s="3">
        <v>77</v>
      </c>
      <c r="E10" s="3">
        <v>79.75</v>
      </c>
      <c r="F10" s="3">
        <v>101</v>
      </c>
      <c r="G10" s="4">
        <v>0.7896039603960396</v>
      </c>
      <c r="H10" s="4">
        <v>0.01479623824451411</v>
      </c>
      <c r="I10" s="4">
        <v>0.0483785736153961</v>
      </c>
      <c r="J10" s="4">
        <v>0.07000000000000001</v>
      </c>
      <c r="K10" s="4">
        <v>0.1327199037535876</v>
      </c>
      <c r="L10" s="1" t="s">
        <v>82</v>
      </c>
      <c r="M10" s="5">
        <v>13.40336134453782</v>
      </c>
      <c r="N10" s="3">
        <v>5.95</v>
      </c>
      <c r="O10" s="3">
        <v>1.18</v>
      </c>
      <c r="P10" s="4">
        <v>0.1983193277310924</v>
      </c>
      <c r="Q10" s="1">
        <v>54</v>
      </c>
      <c r="R10" s="4">
        <v>0.0601199707922162</v>
      </c>
      <c r="S10" s="1" t="s">
        <v>92</v>
      </c>
      <c r="T10" s="4" t="s">
        <v>112</v>
      </c>
      <c r="U10" s="1" t="s">
        <v>114</v>
      </c>
      <c r="V10" s="6" t="s">
        <v>121</v>
      </c>
      <c r="W10" s="7">
        <v>1472.358964</v>
      </c>
      <c r="X10" s="10">
        <v>45799</v>
      </c>
      <c r="Y10" s="1" t="s">
        <v>128</v>
      </c>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row>
    <row r="11" spans="1:52">
      <c r="A11" s="8" t="s">
        <v>34</v>
      </c>
      <c r="B11" s="2">
        <f>HYPERLINK("https://www.suredividend.com/sure-analysis-GWW/","W.W. Grainger Inc.")</f>
        <v>0</v>
      </c>
      <c r="C11" s="1" t="s">
        <v>81</v>
      </c>
      <c r="D11" s="3">
        <v>946</v>
      </c>
      <c r="E11" s="3">
        <v>943.22</v>
      </c>
      <c r="F11" s="3">
        <v>1008</v>
      </c>
      <c r="G11" s="4">
        <v>0.9357341269841271</v>
      </c>
      <c r="H11" s="4">
        <v>0.009584190326753035</v>
      </c>
      <c r="I11" s="4">
        <v>0.01337341378435974</v>
      </c>
      <c r="J11" s="4">
        <v>0.1</v>
      </c>
      <c r="K11" s="4">
        <v>0.1220330430854202</v>
      </c>
      <c r="L11" s="1" t="s">
        <v>82</v>
      </c>
      <c r="M11" s="5">
        <v>22.45761904761905</v>
      </c>
      <c r="N11" s="3">
        <v>42</v>
      </c>
      <c r="O11" s="3">
        <v>9.039999999999999</v>
      </c>
      <c r="P11" s="4">
        <v>0.2152380952380952</v>
      </c>
      <c r="Q11" s="1">
        <v>53</v>
      </c>
      <c r="R11" s="4">
        <v>0.06004276922950136</v>
      </c>
      <c r="S11" s="1" t="s">
        <v>86</v>
      </c>
      <c r="T11" s="4" t="s">
        <v>112</v>
      </c>
      <c r="U11" s="1" t="s">
        <v>114</v>
      </c>
      <c r="V11" s="6" t="s">
        <v>121</v>
      </c>
      <c r="W11" s="7">
        <v>45082.368292</v>
      </c>
      <c r="X11" s="10">
        <v>45876</v>
      </c>
      <c r="Y11" s="1" t="s">
        <v>129</v>
      </c>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row>
    <row r="12" spans="1:52">
      <c r="A12" s="8" t="s">
        <v>35</v>
      </c>
      <c r="B12" s="2">
        <f>HYPERLINK("https://www.suredividend.com/sure-analysis-LOW/","Lowe`s Cos., Inc.")</f>
        <v>0</v>
      </c>
      <c r="C12" s="1" t="s">
        <v>80</v>
      </c>
      <c r="D12" s="3">
        <v>221</v>
      </c>
      <c r="E12" s="3">
        <v>239</v>
      </c>
      <c r="F12" s="3">
        <v>245</v>
      </c>
      <c r="G12" s="4">
        <v>0.9755102040816327</v>
      </c>
      <c r="H12" s="4">
        <v>0.0200836820083682</v>
      </c>
      <c r="I12" s="4">
        <v>0.004971247573964499</v>
      </c>
      <c r="J12" s="4">
        <v>0.09</v>
      </c>
      <c r="K12" s="4">
        <v>0.1125899765917553</v>
      </c>
      <c r="L12" s="1" t="s">
        <v>82</v>
      </c>
      <c r="M12" s="5">
        <v>19.51020408163265</v>
      </c>
      <c r="N12" s="3">
        <v>12.25</v>
      </c>
      <c r="O12" s="3">
        <v>4.8</v>
      </c>
      <c r="P12" s="4">
        <v>0.3918367346938775</v>
      </c>
      <c r="Q12" s="1">
        <v>62</v>
      </c>
      <c r="R12" s="4">
        <v>0.08083252207959757</v>
      </c>
      <c r="S12" s="1" t="s">
        <v>93</v>
      </c>
      <c r="T12" s="4" t="s">
        <v>112</v>
      </c>
      <c r="U12" s="1" t="s">
        <v>114</v>
      </c>
      <c r="V12" s="6" t="s">
        <v>122</v>
      </c>
      <c r="W12" s="7">
        <v>133698.007931</v>
      </c>
      <c r="X12" s="10">
        <v>45805</v>
      </c>
      <c r="Y12" s="1" t="s">
        <v>127</v>
      </c>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row>
    <row r="13" spans="1:52">
      <c r="A13" s="8" t="s">
        <v>36</v>
      </c>
      <c r="B13" s="2">
        <f>HYPERLINK("https://www.suredividend.com/sure-analysis-SYY/","Sysco Corp.")</f>
        <v>0</v>
      </c>
      <c r="C13" s="1" t="s">
        <v>80</v>
      </c>
      <c r="D13" s="3">
        <v>72</v>
      </c>
      <c r="E13" s="3">
        <v>79.7</v>
      </c>
      <c r="F13" s="3">
        <v>87</v>
      </c>
      <c r="G13" s="4">
        <v>0.9160919540229885</v>
      </c>
      <c r="H13" s="4">
        <v>0.02584692597239649</v>
      </c>
      <c r="I13" s="4">
        <v>0.01768221824548166</v>
      </c>
      <c r="J13" s="4">
        <v>0.07000000000000001</v>
      </c>
      <c r="K13" s="4">
        <v>0.1100678979025174</v>
      </c>
      <c r="L13" s="1" t="s">
        <v>82</v>
      </c>
      <c r="M13" s="5">
        <v>18.23798627002288</v>
      </c>
      <c r="N13" s="3">
        <v>4.37</v>
      </c>
      <c r="O13" s="3">
        <v>2.06</v>
      </c>
      <c r="P13" s="4">
        <v>0.471395881006865</v>
      </c>
      <c r="Q13" s="1">
        <v>55</v>
      </c>
      <c r="R13" s="4">
        <v>0.06025022266625446</v>
      </c>
      <c r="S13" s="1" t="s">
        <v>94</v>
      </c>
      <c r="T13" s="4" t="s">
        <v>112</v>
      </c>
      <c r="U13" s="1" t="s">
        <v>114</v>
      </c>
      <c r="V13" s="6" t="s">
        <v>119</v>
      </c>
      <c r="W13" s="7">
        <v>38959.492602</v>
      </c>
      <c r="X13" s="10">
        <v>45794</v>
      </c>
      <c r="Y13" s="1" t="s">
        <v>130</v>
      </c>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row>
    <row r="14" spans="1:52">
      <c r="A14" s="8" t="s">
        <v>37</v>
      </c>
      <c r="B14" s="2">
        <f>HYPERLINK("https://www.suredividend.com/sure-analysis-NWN/","Northwest Natural Holding Co")</f>
        <v>0</v>
      </c>
      <c r="C14" s="1" t="s">
        <v>81</v>
      </c>
      <c r="D14" s="3">
        <v>43.9</v>
      </c>
      <c r="E14" s="3">
        <v>40.05</v>
      </c>
      <c r="F14" s="3">
        <v>46.1</v>
      </c>
      <c r="G14" s="4">
        <v>0.8687635574837309</v>
      </c>
      <c r="H14" s="4">
        <v>0.04893882646691636</v>
      </c>
      <c r="I14" s="4">
        <v>0.02853643544995754</v>
      </c>
      <c r="J14" s="4">
        <v>0.043</v>
      </c>
      <c r="K14" s="4">
        <v>0.1092678572236567</v>
      </c>
      <c r="L14" s="1" t="s">
        <v>82</v>
      </c>
      <c r="M14" s="5">
        <v>13.90625</v>
      </c>
      <c r="N14" s="3">
        <v>2.88</v>
      </c>
      <c r="O14" s="3">
        <v>1.96</v>
      </c>
      <c r="P14" s="4">
        <v>0.6805555555555556</v>
      </c>
      <c r="Q14" s="1">
        <v>69</v>
      </c>
      <c r="R14" s="4">
        <v>0.01867694622980509</v>
      </c>
      <c r="S14" s="1" t="s">
        <v>95</v>
      </c>
      <c r="T14" s="4" t="s">
        <v>112</v>
      </c>
      <c r="U14" s="1" t="s">
        <v>114</v>
      </c>
      <c r="V14" s="6" t="s">
        <v>117</v>
      </c>
      <c r="W14" s="7">
        <v>1639.584081</v>
      </c>
      <c r="X14" s="10">
        <v>45796</v>
      </c>
      <c r="Y14" s="1" t="s">
        <v>131</v>
      </c>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row>
    <row r="15" spans="1:52">
      <c r="A15" s="8" t="s">
        <v>38</v>
      </c>
      <c r="B15" s="2">
        <f>HYPERLINK("https://www.suredividend.com/sure-analysis-BKH/","Black Hills Corporation")</f>
        <v>0</v>
      </c>
      <c r="C15" s="1" t="s">
        <v>80</v>
      </c>
      <c r="D15" s="3">
        <v>58</v>
      </c>
      <c r="E15" s="3">
        <v>60.4</v>
      </c>
      <c r="F15" s="3">
        <v>70</v>
      </c>
      <c r="G15" s="4">
        <v>0.8628571428571429</v>
      </c>
      <c r="H15" s="4">
        <v>0.04470198675496689</v>
      </c>
      <c r="I15" s="4">
        <v>0.02994069964269874</v>
      </c>
      <c r="J15" s="4">
        <v>0.04</v>
      </c>
      <c r="K15" s="4">
        <v>0.1079524230022944</v>
      </c>
      <c r="L15" s="1" t="s">
        <v>82</v>
      </c>
      <c r="M15" s="5">
        <v>14.73170731707317</v>
      </c>
      <c r="N15" s="3">
        <v>4.1</v>
      </c>
      <c r="O15" s="3">
        <v>2.7</v>
      </c>
      <c r="P15" s="4">
        <v>0.6585365853658538</v>
      </c>
      <c r="Q15" s="1">
        <v>55</v>
      </c>
      <c r="R15" s="4">
        <v>0.05024607263868264</v>
      </c>
      <c r="S15" s="1" t="s">
        <v>96</v>
      </c>
      <c r="T15" s="4" t="s">
        <v>112</v>
      </c>
      <c r="U15" s="1" t="s">
        <v>114</v>
      </c>
      <c r="V15" s="6" t="s">
        <v>117</v>
      </c>
      <c r="W15" s="7">
        <v>4396.602569</v>
      </c>
      <c r="X15" s="10">
        <v>45807</v>
      </c>
      <c r="Y15" s="1" t="s">
        <v>128</v>
      </c>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row>
    <row r="16" spans="1:52">
      <c r="A16" s="8" t="s">
        <v>39</v>
      </c>
      <c r="B16" s="2">
        <f>HYPERLINK("https://www.suredividend.com/sure-analysis-GRC/","Gorman-Rupp Co.")</f>
        <v>0</v>
      </c>
      <c r="C16" s="1" t="s">
        <v>81</v>
      </c>
      <c r="D16" s="3">
        <v>38</v>
      </c>
      <c r="E16" s="3">
        <v>42.08</v>
      </c>
      <c r="F16" s="3">
        <v>48</v>
      </c>
      <c r="G16" s="4">
        <v>0.8766666666666666</v>
      </c>
      <c r="H16" s="4">
        <v>0.01758555133079848</v>
      </c>
      <c r="I16" s="4">
        <v>0.02667527035245243</v>
      </c>
      <c r="J16" s="4">
        <v>0.06</v>
      </c>
      <c r="K16" s="4">
        <v>0.1024093401332562</v>
      </c>
      <c r="L16" s="1" t="s">
        <v>82</v>
      </c>
      <c r="M16" s="5">
        <v>20.03809523809524</v>
      </c>
      <c r="N16" s="3">
        <v>2.1</v>
      </c>
      <c r="O16" s="3">
        <v>0.74</v>
      </c>
      <c r="P16" s="4">
        <v>0.3523809523809524</v>
      </c>
      <c r="Q16" s="1">
        <v>52</v>
      </c>
      <c r="R16" s="4">
        <v>0.04900903024942593</v>
      </c>
      <c r="S16" s="1" t="s">
        <v>97</v>
      </c>
      <c r="T16" s="4" t="s">
        <v>112</v>
      </c>
      <c r="U16" s="1" t="s">
        <v>114</v>
      </c>
      <c r="V16" s="6" t="s">
        <v>121</v>
      </c>
      <c r="W16" s="7">
        <v>1088.299145</v>
      </c>
      <c r="X16" s="10">
        <v>45798</v>
      </c>
      <c r="Y16" s="1" t="s">
        <v>124</v>
      </c>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row>
    <row r="17" spans="1:52">
      <c r="A17" s="8" t="s">
        <v>40</v>
      </c>
      <c r="B17" s="2">
        <f>HYPERLINK("https://www.suredividend.com/sure-analysis-JNJ/","Johnson &amp; Johnson")</f>
        <v>0</v>
      </c>
      <c r="C17" s="1" t="s">
        <v>80</v>
      </c>
      <c r="D17" s="3">
        <v>163</v>
      </c>
      <c r="E17" s="3">
        <v>171.3</v>
      </c>
      <c r="F17" s="3">
        <v>184</v>
      </c>
      <c r="G17" s="4">
        <v>0.9309782608695653</v>
      </c>
      <c r="H17" s="4">
        <v>0.03035610040863981</v>
      </c>
      <c r="I17" s="4">
        <v>0.01440666032369431</v>
      </c>
      <c r="J17" s="4">
        <v>0.06</v>
      </c>
      <c r="K17" s="4">
        <v>0.1011365742240777</v>
      </c>
      <c r="L17" s="1" t="s">
        <v>82</v>
      </c>
      <c r="M17" s="5">
        <v>15.78801843317972</v>
      </c>
      <c r="N17" s="3">
        <v>10.85</v>
      </c>
      <c r="O17" s="3">
        <v>5.2</v>
      </c>
      <c r="P17" s="4">
        <v>0.4792626728110599</v>
      </c>
      <c r="Q17" s="1">
        <v>63</v>
      </c>
      <c r="R17" s="4">
        <v>0.06003737798448272</v>
      </c>
      <c r="S17" s="1" t="s">
        <v>98</v>
      </c>
      <c r="T17" s="4" t="s">
        <v>112</v>
      </c>
      <c r="U17" s="1" t="s">
        <v>114</v>
      </c>
      <c r="V17" s="6" t="s">
        <v>118</v>
      </c>
      <c r="W17" s="7">
        <v>413102.366714</v>
      </c>
      <c r="X17" s="10">
        <v>45858</v>
      </c>
      <c r="Y17" s="1" t="s">
        <v>125</v>
      </c>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row>
    <row r="18" spans="1:52">
      <c r="A18" s="8" t="s">
        <v>41</v>
      </c>
      <c r="B18" s="2">
        <f>HYPERLINK("https://www.suredividend.com/sure-analysis-NUE/","Nucor Corp.")</f>
        <v>0</v>
      </c>
      <c r="C18" s="1" t="s">
        <v>81</v>
      </c>
      <c r="D18" s="3">
        <v>143</v>
      </c>
      <c r="E18" s="3">
        <v>139.3</v>
      </c>
      <c r="F18" s="3">
        <v>100</v>
      </c>
      <c r="G18" s="4">
        <v>1.393</v>
      </c>
      <c r="H18" s="4">
        <v>0.0157932519741565</v>
      </c>
      <c r="I18" s="4">
        <v>-0.06414238889032431</v>
      </c>
      <c r="J18" s="4">
        <v>0.157</v>
      </c>
      <c r="K18" s="4">
        <v>0.09897861248050499</v>
      </c>
      <c r="L18" s="1" t="s">
        <v>82</v>
      </c>
      <c r="M18" s="5">
        <v>16.72268907563025</v>
      </c>
      <c r="N18" s="3">
        <v>8.33</v>
      </c>
      <c r="O18" s="3">
        <v>2.2</v>
      </c>
      <c r="P18" s="4">
        <v>0.2641056422569028</v>
      </c>
      <c r="Q18" s="1">
        <v>52</v>
      </c>
      <c r="R18" s="4">
        <v>0.1270092020979254</v>
      </c>
      <c r="S18" s="1" t="s">
        <v>99</v>
      </c>
      <c r="T18" s="4" t="s">
        <v>112</v>
      </c>
      <c r="U18" s="1" t="s">
        <v>114</v>
      </c>
      <c r="V18" s="6" t="s">
        <v>116</v>
      </c>
      <c r="W18" s="7">
        <v>31795.112222</v>
      </c>
      <c r="X18" s="10">
        <v>45873</v>
      </c>
      <c r="Y18" s="1" t="s">
        <v>131</v>
      </c>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row>
    <row r="19" spans="1:52">
      <c r="A19" s="8" t="s">
        <v>42</v>
      </c>
      <c r="B19" s="2">
        <f>HYPERLINK("https://www.suredividend.com/sure-analysis-SPGI/","S&amp;P Global Inc")</f>
        <v>0</v>
      </c>
      <c r="C19" s="1" t="s">
        <v>81</v>
      </c>
      <c r="D19" s="3">
        <v>551</v>
      </c>
      <c r="E19" s="3">
        <v>560</v>
      </c>
      <c r="F19" s="3">
        <v>518</v>
      </c>
      <c r="G19" s="4">
        <v>1.081081081081081</v>
      </c>
      <c r="H19" s="4">
        <v>0.006857142857142857</v>
      </c>
      <c r="I19" s="4">
        <v>-0.01547137760036332</v>
      </c>
      <c r="J19" s="4">
        <v>0.11</v>
      </c>
      <c r="K19" s="4">
        <v>0.09885073713947112</v>
      </c>
      <c r="L19" s="1" t="s">
        <v>82</v>
      </c>
      <c r="M19" s="5">
        <v>32.46376811594203</v>
      </c>
      <c r="N19" s="3">
        <v>17.25</v>
      </c>
      <c r="O19" s="3">
        <v>3.84</v>
      </c>
      <c r="P19" s="4">
        <v>0.2226086956521739</v>
      </c>
      <c r="Q19" s="1">
        <v>52</v>
      </c>
      <c r="R19" s="4">
        <v>0.0799150058822331</v>
      </c>
      <c r="S19" s="1" t="s">
        <v>98</v>
      </c>
      <c r="T19" s="4" t="s">
        <v>112</v>
      </c>
      <c r="U19" s="1" t="s">
        <v>114</v>
      </c>
      <c r="V19" s="6" t="s">
        <v>120</v>
      </c>
      <c r="W19" s="7">
        <v>170702.389</v>
      </c>
      <c r="X19" s="10">
        <v>45870</v>
      </c>
      <c r="Y19" s="1" t="s">
        <v>124</v>
      </c>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row>
    <row r="20" spans="1:52">
      <c r="A20" s="8" t="s">
        <v>43</v>
      </c>
      <c r="B20" s="2">
        <f>HYPERLINK("https://www.suredividend.com/sure-analysis-ABM/","ABM Industries Inc.")</f>
        <v>0</v>
      </c>
      <c r="C20" s="1" t="s">
        <v>80</v>
      </c>
      <c r="D20" s="3">
        <v>44</v>
      </c>
      <c r="E20" s="3">
        <v>47.28</v>
      </c>
      <c r="F20" s="3">
        <v>52</v>
      </c>
      <c r="G20" s="4">
        <v>0.9092307692307693</v>
      </c>
      <c r="H20" s="4">
        <v>0.02241962774957699</v>
      </c>
      <c r="I20" s="4">
        <v>0.01921351800521154</v>
      </c>
      <c r="J20" s="4">
        <v>0.06</v>
      </c>
      <c r="K20" s="4">
        <v>0.09879774634931238</v>
      </c>
      <c r="L20" s="1" t="s">
        <v>82</v>
      </c>
      <c r="M20" s="5">
        <v>12.67560321715818</v>
      </c>
      <c r="N20" s="3">
        <v>3.73</v>
      </c>
      <c r="O20" s="3">
        <v>1.06</v>
      </c>
      <c r="P20" s="4">
        <v>0.2841823056300268</v>
      </c>
      <c r="Q20" s="1">
        <v>57</v>
      </c>
      <c r="R20" s="4">
        <v>0.04955591526723868</v>
      </c>
      <c r="S20" s="1" t="s">
        <v>94</v>
      </c>
      <c r="T20" s="4" t="s">
        <v>112</v>
      </c>
      <c r="U20" s="1" t="s">
        <v>114</v>
      </c>
      <c r="V20" s="6" t="s">
        <v>121</v>
      </c>
      <c r="W20" s="7">
        <v>2940.446379</v>
      </c>
      <c r="X20" s="10">
        <v>45826</v>
      </c>
      <c r="Y20" s="1" t="s">
        <v>128</v>
      </c>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row>
    <row r="21" spans="1:52">
      <c r="A21" s="8" t="s">
        <v>44</v>
      </c>
      <c r="B21" s="2">
        <f>HYPERLINK("https://www.suredividend.com/sure-analysis-RPM/","RPM International, Inc.")</f>
        <v>0</v>
      </c>
      <c r="C21" s="1" t="s">
        <v>80</v>
      </c>
      <c r="D21" s="3">
        <v>118</v>
      </c>
      <c r="E21" s="3">
        <v>119.05</v>
      </c>
      <c r="F21" s="3">
        <v>127</v>
      </c>
      <c r="G21" s="4">
        <v>0.9374015748031496</v>
      </c>
      <c r="H21" s="4">
        <v>0.01713565728685426</v>
      </c>
      <c r="I21" s="4">
        <v>0.01301263972415478</v>
      </c>
      <c r="J21" s="4">
        <v>0.07000000000000001</v>
      </c>
      <c r="K21" s="4">
        <v>0.09878360967176647</v>
      </c>
      <c r="L21" s="1" t="s">
        <v>82</v>
      </c>
      <c r="M21" s="5">
        <v>20.63258232235702</v>
      </c>
      <c r="N21" s="3">
        <v>5.77</v>
      </c>
      <c r="O21" s="3">
        <v>2.04</v>
      </c>
      <c r="P21" s="4">
        <v>0.3535528596187175</v>
      </c>
      <c r="Q21" s="1">
        <v>51</v>
      </c>
      <c r="R21" s="4">
        <v>0.06990981876632385</v>
      </c>
      <c r="S21" s="1" t="s">
        <v>100</v>
      </c>
      <c r="T21" s="4" t="s">
        <v>112</v>
      </c>
      <c r="U21" s="1" t="s">
        <v>114</v>
      </c>
      <c r="V21" s="6" t="s">
        <v>116</v>
      </c>
      <c r="W21" s="7">
        <v>15288.329399</v>
      </c>
      <c r="X21" s="10">
        <v>45875</v>
      </c>
      <c r="Y21" s="1" t="s">
        <v>125</v>
      </c>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row>
    <row r="22" spans="1:52">
      <c r="A22" s="8" t="s">
        <v>45</v>
      </c>
      <c r="B22" s="2">
        <f>HYPERLINK("https://www.suredividend.com/sure-analysis-TGT/","Target Corp")</f>
        <v>0</v>
      </c>
      <c r="C22" s="1" t="s">
        <v>80</v>
      </c>
      <c r="D22" s="3">
        <v>94</v>
      </c>
      <c r="E22" s="3">
        <v>105.77</v>
      </c>
      <c r="F22" s="3">
        <v>111</v>
      </c>
      <c r="G22" s="4">
        <v>0.9528828828828828</v>
      </c>
      <c r="H22" s="4">
        <v>0.04311241372790016</v>
      </c>
      <c r="I22" s="4">
        <v>0.009699392328732515</v>
      </c>
      <c r="J22" s="4">
        <v>0.05</v>
      </c>
      <c r="K22" s="4">
        <v>0.09777705634211831</v>
      </c>
      <c r="L22" s="1" t="s">
        <v>82</v>
      </c>
      <c r="M22" s="5">
        <v>14.29324324324324</v>
      </c>
      <c r="N22" s="3">
        <v>7.4</v>
      </c>
      <c r="O22" s="3">
        <v>4.56</v>
      </c>
      <c r="P22" s="4">
        <v>0.6162162162162161</v>
      </c>
      <c r="Q22" s="1">
        <v>54</v>
      </c>
      <c r="R22" s="4">
        <v>0.05642162229904302</v>
      </c>
      <c r="S22" s="1" t="s">
        <v>101</v>
      </c>
      <c r="T22" s="4" t="s">
        <v>112</v>
      </c>
      <c r="U22" s="1" t="s">
        <v>114</v>
      </c>
      <c r="V22" s="6" t="s">
        <v>119</v>
      </c>
      <c r="W22" s="7">
        <v>48012.844759</v>
      </c>
      <c r="X22" s="10">
        <v>45807</v>
      </c>
      <c r="Y22" s="1" t="s">
        <v>124</v>
      </c>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row>
    <row r="23" spans="1:52">
      <c r="A23" s="8" t="s">
        <v>46</v>
      </c>
      <c r="B23" s="2">
        <f>HYPERLINK("https://www.suredividend.com/sure-analysis-FUL/","H.B. Fuller Company")</f>
        <v>0</v>
      </c>
      <c r="C23" s="1" t="s">
        <v>81</v>
      </c>
      <c r="D23" s="3">
        <v>62</v>
      </c>
      <c r="E23" s="3">
        <v>56.38</v>
      </c>
      <c r="F23" s="3">
        <v>62</v>
      </c>
      <c r="G23" s="4">
        <v>0.9093548387096775</v>
      </c>
      <c r="H23" s="4">
        <v>0.01667257892869812</v>
      </c>
      <c r="I23" s="4">
        <v>0.01918570483780746</v>
      </c>
      <c r="J23" s="4">
        <v>0.06</v>
      </c>
      <c r="K23" s="4">
        <v>0.09418214024085914</v>
      </c>
      <c r="L23" s="1" t="s">
        <v>82</v>
      </c>
      <c r="M23" s="5">
        <v>13.5855421686747</v>
      </c>
      <c r="N23" s="3">
        <v>4.15</v>
      </c>
      <c r="O23" s="3">
        <v>0.9399999999999999</v>
      </c>
      <c r="P23" s="4">
        <v>0.2265060240963855</v>
      </c>
      <c r="Q23" s="1">
        <v>56</v>
      </c>
      <c r="R23" s="4">
        <v>0.05005169060192549</v>
      </c>
      <c r="S23" s="1" t="s">
        <v>95</v>
      </c>
      <c r="T23" s="4" t="s">
        <v>112</v>
      </c>
      <c r="U23" s="1" t="s">
        <v>114</v>
      </c>
      <c r="V23" s="6" t="s">
        <v>116</v>
      </c>
      <c r="W23" s="7">
        <v>3041.944254</v>
      </c>
      <c r="X23" s="10">
        <v>45836</v>
      </c>
      <c r="Y23" s="1" t="s">
        <v>126</v>
      </c>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row>
    <row r="24" spans="1:52">
      <c r="A24" s="8" t="s">
        <v>47</v>
      </c>
      <c r="B24" s="2">
        <f>HYPERLINK("https://www.suredividend.com/sure-analysis-ITW/","Illinois Tool Works, Inc.")</f>
        <v>0</v>
      </c>
      <c r="C24" s="1" t="s">
        <v>81</v>
      </c>
      <c r="D24" s="3">
        <v>252</v>
      </c>
      <c r="E24" s="3">
        <v>256.46</v>
      </c>
      <c r="F24" s="3">
        <v>233</v>
      </c>
      <c r="G24" s="4">
        <v>1.10068669527897</v>
      </c>
      <c r="H24" s="4">
        <v>0.02511112844108243</v>
      </c>
      <c r="I24" s="4">
        <v>-0.01900395467405935</v>
      </c>
      <c r="J24" s="4">
        <v>0.09</v>
      </c>
      <c r="K24" s="4">
        <v>0.09194017609704508</v>
      </c>
      <c r="L24" s="1" t="s">
        <v>82</v>
      </c>
      <c r="M24" s="5">
        <v>24.54162679425837</v>
      </c>
      <c r="N24" s="3">
        <v>10.45</v>
      </c>
      <c r="O24" s="3">
        <v>6.44</v>
      </c>
      <c r="P24" s="4">
        <v>0.6162679425837322</v>
      </c>
      <c r="Q24" s="1">
        <v>62</v>
      </c>
      <c r="R24" s="4">
        <v>0.06994234673120125</v>
      </c>
      <c r="S24" s="1" t="s">
        <v>99</v>
      </c>
      <c r="T24" s="4" t="s">
        <v>112</v>
      </c>
      <c r="U24" s="1" t="s">
        <v>114</v>
      </c>
      <c r="V24" s="6" t="s">
        <v>121</v>
      </c>
      <c r="W24" s="7">
        <v>74851.37</v>
      </c>
      <c r="X24" s="10">
        <v>45876</v>
      </c>
      <c r="Y24" s="1" t="s">
        <v>127</v>
      </c>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row>
    <row r="25" spans="1:52">
      <c r="A25" s="8" t="s">
        <v>48</v>
      </c>
      <c r="B25" s="2">
        <f>HYPERLINK("https://www.suredividend.com/sure-analysis-KO/","Coca-Cola Co")</f>
        <v>0</v>
      </c>
      <c r="C25" s="1" t="s">
        <v>80</v>
      </c>
      <c r="D25" s="3">
        <v>69</v>
      </c>
      <c r="E25" s="3">
        <v>70.26000000000001</v>
      </c>
      <c r="F25" s="3">
        <v>69</v>
      </c>
      <c r="G25" s="4">
        <v>1.018260869565218</v>
      </c>
      <c r="H25" s="4">
        <v>0.02903501280956447</v>
      </c>
      <c r="I25" s="4">
        <v>-0.003612686934927667</v>
      </c>
      <c r="J25" s="4">
        <v>0.07000000000000001</v>
      </c>
      <c r="K25" s="4">
        <v>0.09100255675665414</v>
      </c>
      <c r="L25" s="1" t="s">
        <v>82</v>
      </c>
      <c r="M25" s="5">
        <v>23.42</v>
      </c>
      <c r="N25" s="3">
        <v>3</v>
      </c>
      <c r="O25" s="3">
        <v>2.04</v>
      </c>
      <c r="P25" s="4">
        <v>0.68</v>
      </c>
      <c r="Q25" s="1">
        <v>63</v>
      </c>
      <c r="R25" s="4">
        <v>0.04970831195077574</v>
      </c>
      <c r="S25" s="1" t="s">
        <v>102</v>
      </c>
      <c r="T25" s="4" t="s">
        <v>112</v>
      </c>
      <c r="U25" s="1" t="s">
        <v>114</v>
      </c>
      <c r="V25" s="6" t="s">
        <v>119</v>
      </c>
      <c r="W25" s="7">
        <v>303107.284558</v>
      </c>
      <c r="X25" s="10">
        <v>45862</v>
      </c>
      <c r="Y25" s="1" t="s">
        <v>124</v>
      </c>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row>
    <row r="26" spans="1:52">
      <c r="A26" s="8" t="s">
        <v>49</v>
      </c>
      <c r="B26" s="2">
        <f>HYPERLINK("https://www.suredividend.com/sure-analysis-ADP/","Automatic Data Processing Inc.")</f>
        <v>0</v>
      </c>
      <c r="C26" s="1" t="s">
        <v>81</v>
      </c>
      <c r="D26" s="3">
        <v>303</v>
      </c>
      <c r="E26" s="3">
        <v>304</v>
      </c>
      <c r="F26" s="3">
        <v>290</v>
      </c>
      <c r="G26" s="4">
        <v>1.048275862068966</v>
      </c>
      <c r="H26" s="4">
        <v>0.02026315789473684</v>
      </c>
      <c r="I26" s="4">
        <v>-0.009385038713702554</v>
      </c>
      <c r="J26" s="4">
        <v>0.08</v>
      </c>
      <c r="K26" s="4">
        <v>0.08878078706295733</v>
      </c>
      <c r="L26" s="1" t="s">
        <v>82</v>
      </c>
      <c r="M26" s="5">
        <v>30.4</v>
      </c>
      <c r="N26" s="3">
        <v>10</v>
      </c>
      <c r="O26" s="3">
        <v>6.16</v>
      </c>
      <c r="P26" s="4">
        <v>0.616</v>
      </c>
      <c r="Q26" s="1">
        <v>50</v>
      </c>
      <c r="R26" s="4">
        <v>0.07997467958574633</v>
      </c>
      <c r="S26" s="1" t="s">
        <v>103</v>
      </c>
      <c r="T26" s="4" t="s">
        <v>112</v>
      </c>
      <c r="U26" s="1" t="s">
        <v>114</v>
      </c>
      <c r="V26" s="6" t="s">
        <v>121</v>
      </c>
      <c r="W26" s="7">
        <v>122926.543166</v>
      </c>
      <c r="X26" s="10">
        <v>45784</v>
      </c>
      <c r="Y26" s="1" t="s">
        <v>124</v>
      </c>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row>
    <row r="27" spans="1:52">
      <c r="A27" s="8" t="s">
        <v>50</v>
      </c>
      <c r="B27" s="2">
        <f>HYPERLINK("https://www.suredividend.com/sure-analysis-MSEX/","Middlesex Water Co.")</f>
        <v>0</v>
      </c>
      <c r="C27" s="1" t="s">
        <v>81</v>
      </c>
      <c r="D27" s="3">
        <v>56.1</v>
      </c>
      <c r="E27" s="3">
        <v>53.22</v>
      </c>
      <c r="F27" s="3">
        <v>57.6</v>
      </c>
      <c r="G27" s="4">
        <v>0.9239583333333333</v>
      </c>
      <c r="H27" s="4">
        <v>0.02555430289364901</v>
      </c>
      <c r="I27" s="4">
        <v>0.01594342182995478</v>
      </c>
      <c r="J27" s="4">
        <v>0.046</v>
      </c>
      <c r="K27" s="4">
        <v>0.08753059539585273</v>
      </c>
      <c r="L27" s="1" t="s">
        <v>82</v>
      </c>
      <c r="M27" s="5">
        <v>18.47916666666667</v>
      </c>
      <c r="N27" s="3">
        <v>2.88</v>
      </c>
      <c r="O27" s="3">
        <v>1.36</v>
      </c>
      <c r="P27" s="4">
        <v>0.4722222222222223</v>
      </c>
      <c r="Q27" s="1">
        <v>52</v>
      </c>
      <c r="R27" s="4">
        <v>0.08869163325077611</v>
      </c>
      <c r="S27" s="1" t="s">
        <v>97</v>
      </c>
      <c r="T27" s="4" t="s">
        <v>112</v>
      </c>
      <c r="U27" s="1" t="s">
        <v>114</v>
      </c>
      <c r="V27" s="6" t="s">
        <v>117</v>
      </c>
      <c r="W27" s="7">
        <v>958.48711</v>
      </c>
      <c r="X27" s="10">
        <v>45820</v>
      </c>
      <c r="Y27" s="1" t="s">
        <v>131</v>
      </c>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row>
    <row r="28" spans="1:52">
      <c r="A28" s="8" t="s">
        <v>51</v>
      </c>
      <c r="B28" s="2">
        <f>HYPERLINK("https://www.suredividend.com/sure-analysis-DOV/","Dover Corp.")</f>
        <v>0</v>
      </c>
      <c r="C28" s="1" t="s">
        <v>81</v>
      </c>
      <c r="D28" s="3">
        <v>187</v>
      </c>
      <c r="E28" s="3">
        <v>173.98</v>
      </c>
      <c r="F28" s="3">
        <v>170</v>
      </c>
      <c r="G28" s="4">
        <v>1.023411764705882</v>
      </c>
      <c r="H28" s="4">
        <v>0.01184044143004943</v>
      </c>
      <c r="I28" s="4">
        <v>-0.004617688148761734</v>
      </c>
      <c r="J28" s="4">
        <v>0.08</v>
      </c>
      <c r="K28" s="4">
        <v>0.08400885124065227</v>
      </c>
      <c r="L28" s="1" t="s">
        <v>82</v>
      </c>
      <c r="M28" s="5">
        <v>18.41058201058201</v>
      </c>
      <c r="N28" s="3">
        <v>9.449999999999999</v>
      </c>
      <c r="O28" s="3">
        <v>2.06</v>
      </c>
      <c r="P28" s="4">
        <v>0.217989417989418</v>
      </c>
      <c r="Q28" s="1">
        <v>69</v>
      </c>
      <c r="R28" s="4">
        <v>0.01045854921924794</v>
      </c>
      <c r="S28" s="1" t="s">
        <v>92</v>
      </c>
      <c r="T28" s="4" t="s">
        <v>112</v>
      </c>
      <c r="U28" s="1" t="s">
        <v>114</v>
      </c>
      <c r="V28" s="6" t="s">
        <v>121</v>
      </c>
      <c r="W28" s="7">
        <v>23857.280788</v>
      </c>
      <c r="X28" s="10">
        <v>45864</v>
      </c>
      <c r="Y28" s="1" t="s">
        <v>125</v>
      </c>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row>
    <row r="29" spans="1:52">
      <c r="A29" s="8" t="s">
        <v>52</v>
      </c>
      <c r="B29" s="2">
        <f>HYPERLINK("https://www.suredividend.com/sure-analysis-MZTI/","The Marzetti Company")</f>
        <v>0</v>
      </c>
      <c r="C29" s="1" t="s">
        <v>80</v>
      </c>
      <c r="D29" s="3">
        <v>167</v>
      </c>
      <c r="E29" s="3">
        <v>177.9</v>
      </c>
      <c r="F29" s="3">
        <v>188</v>
      </c>
      <c r="G29" s="4">
        <v>0.9462765957446809</v>
      </c>
      <c r="H29" s="4">
        <v>0.02136031478358628</v>
      </c>
      <c r="I29" s="4">
        <v>0.01110528454455761</v>
      </c>
      <c r="J29" s="4">
        <v>0.05</v>
      </c>
      <c r="K29" s="4">
        <v>0.08104484805262113</v>
      </c>
      <c r="L29" s="1" t="s">
        <v>82</v>
      </c>
      <c r="M29" s="5">
        <v>26.55223880597015</v>
      </c>
      <c r="N29" s="3">
        <v>6.7</v>
      </c>
      <c r="O29" s="3">
        <v>3.8</v>
      </c>
      <c r="P29" s="4">
        <v>0.5671641791044776</v>
      </c>
      <c r="Q29" s="1">
        <v>62</v>
      </c>
      <c r="R29" s="4">
        <v>0.06019764974536046</v>
      </c>
      <c r="S29" s="1" t="s">
        <v>104</v>
      </c>
      <c r="T29" s="4" t="s">
        <v>112</v>
      </c>
      <c r="U29" s="1" t="s">
        <v>114</v>
      </c>
      <c r="V29" s="6" t="s">
        <v>119</v>
      </c>
      <c r="W29" s="7">
        <v>4907.00631</v>
      </c>
      <c r="X29" s="10">
        <v>45787</v>
      </c>
      <c r="Y29" s="1" t="s">
        <v>124</v>
      </c>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row>
    <row r="30" spans="1:52">
      <c r="A30" s="8" t="s">
        <v>53</v>
      </c>
      <c r="B30" s="2">
        <f>HYPERLINK("https://www.suredividend.com/sure-analysis-CL/","Colgate-Palmolive Co.")</f>
        <v>0</v>
      </c>
      <c r="C30" s="1" t="s">
        <v>81</v>
      </c>
      <c r="D30" s="3">
        <v>91</v>
      </c>
      <c r="E30" s="3">
        <v>84.78</v>
      </c>
      <c r="F30" s="3">
        <v>88</v>
      </c>
      <c r="G30" s="4">
        <v>0.9634090909090909</v>
      </c>
      <c r="H30" s="4">
        <v>0.02453408822835574</v>
      </c>
      <c r="I30" s="4">
        <v>0.007483290622146255</v>
      </c>
      <c r="J30" s="4">
        <v>0.05</v>
      </c>
      <c r="K30" s="4">
        <v>0.0784588113886322</v>
      </c>
      <c r="L30" s="1" t="s">
        <v>82</v>
      </c>
      <c r="M30" s="5">
        <v>23.22739726027397</v>
      </c>
      <c r="N30" s="3">
        <v>3.65</v>
      </c>
      <c r="O30" s="3">
        <v>2.08</v>
      </c>
      <c r="P30" s="4">
        <v>0.5698630136986301</v>
      </c>
      <c r="Q30" s="1">
        <v>64</v>
      </c>
      <c r="R30" s="4">
        <v>0.02988976347130756</v>
      </c>
      <c r="S30" s="1" t="s">
        <v>105</v>
      </c>
      <c r="T30" s="4" t="s">
        <v>112</v>
      </c>
      <c r="U30" s="1" t="s">
        <v>114</v>
      </c>
      <c r="V30" s="6" t="s">
        <v>119</v>
      </c>
      <c r="W30" s="7">
        <v>68464.385239</v>
      </c>
      <c r="X30" s="10">
        <v>45784</v>
      </c>
      <c r="Y30" s="1" t="s">
        <v>124</v>
      </c>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row>
    <row r="31" spans="1:52">
      <c r="A31" s="8" t="s">
        <v>54</v>
      </c>
      <c r="B31" s="2">
        <f>HYPERLINK("https://www.suredividend.com/sure-analysis-MSA/","MSA Safety Inc")</f>
        <v>0</v>
      </c>
      <c r="C31" s="1" t="s">
        <v>80</v>
      </c>
      <c r="D31" s="3">
        <v>161</v>
      </c>
      <c r="E31" s="3">
        <v>177.08</v>
      </c>
      <c r="F31" s="3">
        <v>172</v>
      </c>
      <c r="G31" s="4">
        <v>1.02953488372093</v>
      </c>
      <c r="H31" s="4">
        <v>0.01197199006098938</v>
      </c>
      <c r="I31" s="4">
        <v>-0.00580451454112918</v>
      </c>
      <c r="J31" s="4">
        <v>0.07000000000000001</v>
      </c>
      <c r="K31" s="4">
        <v>0.07474072384076558</v>
      </c>
      <c r="L31" s="1" t="s">
        <v>82</v>
      </c>
      <c r="M31" s="5">
        <v>21.59512195121951</v>
      </c>
      <c r="N31" s="3">
        <v>8.199999999999999</v>
      </c>
      <c r="O31" s="3">
        <v>2.12</v>
      </c>
      <c r="P31" s="4">
        <v>0.2585365853658537</v>
      </c>
      <c r="Q31" s="1">
        <v>55</v>
      </c>
      <c r="R31" s="4">
        <v>0.06022122873100355</v>
      </c>
      <c r="S31" s="1" t="s">
        <v>97</v>
      </c>
      <c r="T31" s="4" t="s">
        <v>112</v>
      </c>
      <c r="U31" s="1" t="s">
        <v>114</v>
      </c>
      <c r="V31" s="6" t="s">
        <v>121</v>
      </c>
      <c r="W31" s="7">
        <v>6926.001347</v>
      </c>
      <c r="X31" s="10">
        <v>45789</v>
      </c>
      <c r="Y31" s="1" t="s">
        <v>129</v>
      </c>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row>
    <row r="32" spans="1:52">
      <c r="A32" s="8" t="s">
        <v>55</v>
      </c>
      <c r="B32" s="2">
        <f>HYPERLINK("https://www.suredividend.com/sure-analysis-CWT/","California Water Service Group")</f>
        <v>0</v>
      </c>
      <c r="C32" s="1" t="s">
        <v>81</v>
      </c>
      <c r="D32" s="3">
        <v>48</v>
      </c>
      <c r="E32" s="3">
        <v>46.88</v>
      </c>
      <c r="F32" s="3">
        <v>47</v>
      </c>
      <c r="G32" s="4">
        <v>0.9974468085106384</v>
      </c>
      <c r="H32" s="4">
        <v>0.02559726962457338</v>
      </c>
      <c r="I32" s="4">
        <v>0.0005114220199307073</v>
      </c>
      <c r="J32" s="4">
        <v>0.05</v>
      </c>
      <c r="K32" s="4">
        <v>0.07456775366166313</v>
      </c>
      <c r="L32" s="1" t="s">
        <v>82</v>
      </c>
      <c r="M32" s="5">
        <v>19.94893617021276</v>
      </c>
      <c r="N32" s="3">
        <v>2.35</v>
      </c>
      <c r="O32" s="3">
        <v>1.2</v>
      </c>
      <c r="P32" s="4">
        <v>0.5106382978723404</v>
      </c>
      <c r="Q32" s="1">
        <v>58</v>
      </c>
      <c r="R32" s="4">
        <v>0.06054457313435013</v>
      </c>
      <c r="S32" s="1" t="s">
        <v>86</v>
      </c>
      <c r="T32" s="4" t="s">
        <v>112</v>
      </c>
      <c r="U32" s="1" t="s">
        <v>114</v>
      </c>
      <c r="V32" s="6" t="s">
        <v>117</v>
      </c>
      <c r="W32" s="7">
        <v>2793.164546</v>
      </c>
      <c r="X32" s="10">
        <v>45797</v>
      </c>
      <c r="Y32" s="1" t="s">
        <v>128</v>
      </c>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row>
    <row r="33" spans="1:52">
      <c r="A33" s="8" t="s">
        <v>56</v>
      </c>
      <c r="B33" s="2">
        <f>HYPERLINK("https://www.suredividend.com/sure-analysis-EMR/","Emerson Electric Co.")</f>
        <v>0</v>
      </c>
      <c r="C33" s="1" t="s">
        <v>81</v>
      </c>
      <c r="D33" s="3">
        <v>113</v>
      </c>
      <c r="E33" s="3">
        <v>132.93</v>
      </c>
      <c r="F33" s="3">
        <v>119</v>
      </c>
      <c r="G33" s="4">
        <v>1.117058823529412</v>
      </c>
      <c r="H33" s="4">
        <v>0.01587301587301587</v>
      </c>
      <c r="I33" s="4">
        <v>-0.0218965487366698</v>
      </c>
      <c r="J33" s="4">
        <v>0.08</v>
      </c>
      <c r="K33" s="4">
        <v>0.06995239475703596</v>
      </c>
      <c r="L33" s="1" t="s">
        <v>82</v>
      </c>
      <c r="M33" s="5">
        <v>22.34117647058823</v>
      </c>
      <c r="N33" s="3">
        <v>5.95</v>
      </c>
      <c r="O33" s="3">
        <v>2.11</v>
      </c>
      <c r="P33" s="4">
        <v>0.3546218487394958</v>
      </c>
      <c r="Q33" s="1">
        <v>68</v>
      </c>
      <c r="R33" s="4">
        <v>0.03033090270966277</v>
      </c>
      <c r="S33" s="1" t="s">
        <v>97</v>
      </c>
      <c r="T33" s="4" t="s">
        <v>112</v>
      </c>
      <c r="U33" s="1" t="s">
        <v>114</v>
      </c>
      <c r="V33" s="6" t="s">
        <v>121</v>
      </c>
      <c r="W33" s="7">
        <v>74756.724</v>
      </c>
      <c r="X33" s="10">
        <v>45789</v>
      </c>
      <c r="Y33" s="1" t="s">
        <v>124</v>
      </c>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row>
    <row r="34" spans="1:52">
      <c r="A34" s="8" t="s">
        <v>57</v>
      </c>
      <c r="B34" s="2">
        <f>HYPERLINK("https://www.suredividend.com/sure-analysis-GPC/","Genuine Parts Co.")</f>
        <v>0</v>
      </c>
      <c r="C34" s="1" t="s">
        <v>81</v>
      </c>
      <c r="D34" s="3">
        <v>129</v>
      </c>
      <c r="E34" s="3">
        <v>134.01</v>
      </c>
      <c r="F34" s="3">
        <v>116</v>
      </c>
      <c r="G34" s="4">
        <v>1.155258620689655</v>
      </c>
      <c r="H34" s="4">
        <v>0.03074397433027386</v>
      </c>
      <c r="I34" s="4">
        <v>-0.02845223640842265</v>
      </c>
      <c r="J34" s="4">
        <v>0.07000000000000001</v>
      </c>
      <c r="K34" s="4">
        <v>0.06845709145668644</v>
      </c>
      <c r="L34" s="1" t="s">
        <v>82</v>
      </c>
      <c r="M34" s="5">
        <v>17.4038961038961</v>
      </c>
      <c r="N34" s="3">
        <v>7.7</v>
      </c>
      <c r="O34" s="3">
        <v>4.12</v>
      </c>
      <c r="P34" s="4">
        <v>0.535064935064935</v>
      </c>
      <c r="Q34" s="1">
        <v>69</v>
      </c>
      <c r="R34" s="4">
        <v>0.05006868117975727</v>
      </c>
      <c r="S34" s="1" t="s">
        <v>104</v>
      </c>
      <c r="T34" s="4" t="s">
        <v>112</v>
      </c>
      <c r="U34" s="1" t="s">
        <v>114</v>
      </c>
      <c r="V34" s="6" t="s">
        <v>122</v>
      </c>
      <c r="W34" s="7">
        <v>18634.194627</v>
      </c>
      <c r="X34" s="10">
        <v>45870</v>
      </c>
      <c r="Y34" s="1" t="s">
        <v>124</v>
      </c>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row>
    <row r="35" spans="1:52">
      <c r="A35" s="8" t="s">
        <v>58</v>
      </c>
      <c r="B35" s="2">
        <f>HYPERLINK("https://www.suredividend.com/sure-analysis-ABT/","Abbott Laboratories")</f>
        <v>0</v>
      </c>
      <c r="C35" s="1" t="s">
        <v>81</v>
      </c>
      <c r="D35" s="3">
        <v>124</v>
      </c>
      <c r="E35" s="3">
        <v>132.75</v>
      </c>
      <c r="F35" s="3">
        <v>113</v>
      </c>
      <c r="G35" s="4">
        <v>1.174778761061947</v>
      </c>
      <c r="H35" s="4">
        <v>0.01777777777777778</v>
      </c>
      <c r="I35" s="4">
        <v>-0.03170256203832233</v>
      </c>
      <c r="J35" s="4">
        <v>0.07000000000000001</v>
      </c>
      <c r="K35" s="4">
        <v>0.0544047673603103</v>
      </c>
      <c r="L35" s="1" t="s">
        <v>82</v>
      </c>
      <c r="M35" s="5">
        <v>25.77669902912621</v>
      </c>
      <c r="N35" s="3">
        <v>5.15</v>
      </c>
      <c r="O35" s="3">
        <v>2.36</v>
      </c>
      <c r="P35" s="4">
        <v>0.458252427184466</v>
      </c>
      <c r="Q35" s="1">
        <v>53</v>
      </c>
      <c r="R35" s="4">
        <v>0.06999857218918182</v>
      </c>
      <c r="S35" s="1" t="s">
        <v>100</v>
      </c>
      <c r="T35" s="4" t="s">
        <v>112</v>
      </c>
      <c r="U35" s="1" t="s">
        <v>114</v>
      </c>
      <c r="V35" s="6" t="s">
        <v>118</v>
      </c>
      <c r="W35" s="7">
        <v>229845.017389</v>
      </c>
      <c r="X35" s="10">
        <v>45858</v>
      </c>
      <c r="Y35" s="1" t="s">
        <v>125</v>
      </c>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row>
    <row r="36" spans="1:52">
      <c r="A36" s="8" t="s">
        <v>59</v>
      </c>
      <c r="B36" s="2">
        <f>HYPERLINK("https://www.suredividend.com/sure-analysis-NFG/","National Fuel Gas Co.")</f>
        <v>0</v>
      </c>
      <c r="C36" s="1" t="s">
        <v>81</v>
      </c>
      <c r="D36" s="3">
        <v>81</v>
      </c>
      <c r="E36" s="3">
        <v>87.25</v>
      </c>
      <c r="F36" s="3">
        <v>87</v>
      </c>
      <c r="G36" s="4">
        <v>1.002873563218391</v>
      </c>
      <c r="H36" s="4">
        <v>0.02452722063037249</v>
      </c>
      <c r="I36" s="4">
        <v>-0.0005737238430906233</v>
      </c>
      <c r="J36" s="4">
        <v>0.03</v>
      </c>
      <c r="K36" s="4">
        <v>0.05143837935326334</v>
      </c>
      <c r="L36" s="1" t="s">
        <v>82</v>
      </c>
      <c r="M36" s="5">
        <v>12.64492753623188</v>
      </c>
      <c r="N36" s="3">
        <v>6.9</v>
      </c>
      <c r="O36" s="3">
        <v>2.14</v>
      </c>
      <c r="P36" s="4">
        <v>0.3101449275362319</v>
      </c>
      <c r="Q36" s="1">
        <v>55</v>
      </c>
      <c r="R36" s="4">
        <v>0.01715802421911117</v>
      </c>
      <c r="S36" s="1" t="s">
        <v>99</v>
      </c>
      <c r="T36" s="4" t="s">
        <v>112</v>
      </c>
      <c r="U36" s="1" t="s">
        <v>114</v>
      </c>
      <c r="V36" s="6" t="s">
        <v>117</v>
      </c>
      <c r="W36" s="7">
        <v>7889.649932</v>
      </c>
      <c r="X36" s="10">
        <v>45799</v>
      </c>
      <c r="Y36" s="1" t="s">
        <v>126</v>
      </c>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row>
    <row r="37" spans="1:52">
      <c r="A37" s="8" t="s">
        <v>60</v>
      </c>
      <c r="B37" s="2">
        <f>HYPERLINK("https://www.suredividend.com/sure-analysis-AWR/","American States Water Co.")</f>
        <v>0</v>
      </c>
      <c r="C37" s="1" t="s">
        <v>81</v>
      </c>
      <c r="D37" s="3">
        <v>73.59999999999999</v>
      </c>
      <c r="E37" s="3">
        <v>76</v>
      </c>
      <c r="F37" s="3">
        <v>65.8</v>
      </c>
      <c r="G37" s="4">
        <v>1.155015197568389</v>
      </c>
      <c r="H37" s="4">
        <v>0.02657894736842105</v>
      </c>
      <c r="I37" s="4">
        <v>-0.02841128850486652</v>
      </c>
      <c r="J37" s="4">
        <v>0.053</v>
      </c>
      <c r="K37" s="4">
        <v>0.05131621646736484</v>
      </c>
      <c r="L37" s="1" t="s">
        <v>82</v>
      </c>
      <c r="M37" s="5">
        <v>23.17073170731707</v>
      </c>
      <c r="N37" s="3">
        <v>3.28</v>
      </c>
      <c r="O37" s="3">
        <v>2.02</v>
      </c>
      <c r="P37" s="4">
        <v>0.6158536585365854</v>
      </c>
      <c r="Q37" s="1">
        <v>71</v>
      </c>
      <c r="R37" s="4">
        <v>0.0697616215421637</v>
      </c>
      <c r="S37" s="1" t="s">
        <v>97</v>
      </c>
      <c r="T37" s="4" t="s">
        <v>112</v>
      </c>
      <c r="U37" s="1" t="s">
        <v>114</v>
      </c>
      <c r="V37" s="6" t="s">
        <v>117</v>
      </c>
      <c r="W37" s="7">
        <v>2928.625801</v>
      </c>
      <c r="X37" s="10">
        <v>45876</v>
      </c>
      <c r="Y37" s="1" t="s">
        <v>131</v>
      </c>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row>
    <row r="38" spans="1:52">
      <c r="A38" s="8" t="s">
        <v>61</v>
      </c>
      <c r="B38" s="2">
        <f>HYPERLINK("https://www.suredividend.com/sure-analysis-PG/","Procter &amp; Gamble Co.")</f>
        <v>0</v>
      </c>
      <c r="C38" s="1" t="s">
        <v>81</v>
      </c>
      <c r="D38" s="3">
        <v>162</v>
      </c>
      <c r="E38" s="3">
        <v>153.01</v>
      </c>
      <c r="F38" s="3">
        <v>135</v>
      </c>
      <c r="G38" s="4">
        <v>1.133407407407407</v>
      </c>
      <c r="H38" s="4">
        <v>0.02764525194431737</v>
      </c>
      <c r="I38" s="4">
        <v>-0.02473465867379776</v>
      </c>
      <c r="J38" s="4">
        <v>0.05</v>
      </c>
      <c r="K38" s="4">
        <v>0.05082268436074577</v>
      </c>
      <c r="L38" s="1" t="s">
        <v>82</v>
      </c>
      <c r="M38" s="5">
        <v>22.60118168389956</v>
      </c>
      <c r="N38" s="3">
        <v>6.77</v>
      </c>
      <c r="O38" s="3">
        <v>4.23</v>
      </c>
      <c r="P38" s="4">
        <v>0.6248153618906943</v>
      </c>
      <c r="Q38" s="1">
        <v>69</v>
      </c>
      <c r="R38" s="4">
        <v>0.03892911880562466</v>
      </c>
      <c r="S38" s="1" t="s">
        <v>105</v>
      </c>
      <c r="T38" s="4" t="s">
        <v>112</v>
      </c>
      <c r="U38" s="1" t="s">
        <v>114</v>
      </c>
      <c r="V38" s="6" t="s">
        <v>119</v>
      </c>
      <c r="W38" s="7">
        <v>359530.599693</v>
      </c>
      <c r="X38" s="10">
        <v>45776</v>
      </c>
      <c r="Y38" s="1" t="s">
        <v>126</v>
      </c>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row>
    <row r="39" spans="1:52">
      <c r="A39" s="8" t="s">
        <v>62</v>
      </c>
      <c r="B39" s="2">
        <f>HYPERLINK("https://www.suredividend.com/sure-analysis-ABBV/","Abbvie Inc")</f>
        <v>0</v>
      </c>
      <c r="C39" s="1" t="s">
        <v>81</v>
      </c>
      <c r="D39" s="3">
        <v>186</v>
      </c>
      <c r="E39" s="3">
        <v>199.5</v>
      </c>
      <c r="F39" s="3">
        <v>158</v>
      </c>
      <c r="G39" s="4">
        <v>1.262658227848101</v>
      </c>
      <c r="H39" s="4">
        <v>0.03288220551378446</v>
      </c>
      <c r="I39" s="4">
        <v>-0.04557273475243651</v>
      </c>
      <c r="J39" s="4">
        <v>0.05</v>
      </c>
      <c r="K39" s="4">
        <v>0.03644430003493304</v>
      </c>
      <c r="L39" s="1" t="s">
        <v>82</v>
      </c>
      <c r="M39" s="5">
        <v>16.36587366694011</v>
      </c>
      <c r="N39" s="3">
        <v>12.19</v>
      </c>
      <c r="O39" s="3">
        <v>6.56</v>
      </c>
      <c r="P39" s="4">
        <v>0.5381460213289582</v>
      </c>
      <c r="Q39" s="1">
        <v>53</v>
      </c>
      <c r="R39" s="4">
        <v>0.03996760299438673</v>
      </c>
      <c r="S39" s="1" t="s">
        <v>100</v>
      </c>
      <c r="T39" s="4" t="s">
        <v>112</v>
      </c>
      <c r="U39" s="1" t="s">
        <v>114</v>
      </c>
      <c r="V39" s="6" t="s">
        <v>118</v>
      </c>
      <c r="W39" s="7">
        <v>351297.774192</v>
      </c>
      <c r="X39" s="10">
        <v>45776</v>
      </c>
      <c r="Y39" s="1" t="s">
        <v>128</v>
      </c>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row>
    <row r="40" spans="1:52">
      <c r="A40" s="8" t="s">
        <v>63</v>
      </c>
      <c r="B40" s="2">
        <f>HYPERLINK("https://www.suredividend.com/sure-analysis-TR/","Tootsie Roll Industries, Inc.")</f>
        <v>0</v>
      </c>
      <c r="C40" s="1" t="s">
        <v>81</v>
      </c>
      <c r="D40" s="3">
        <v>33</v>
      </c>
      <c r="E40" s="3">
        <v>38.935</v>
      </c>
      <c r="F40" s="3">
        <v>38</v>
      </c>
      <c r="G40" s="4">
        <v>1.024605263157895</v>
      </c>
      <c r="H40" s="4">
        <v>0.009246179529985873</v>
      </c>
      <c r="I40" s="4">
        <v>-0.004849687964304739</v>
      </c>
      <c r="J40" s="4">
        <v>0.03</v>
      </c>
      <c r="K40" s="4">
        <v>0.03324760371874991</v>
      </c>
      <c r="L40" s="1" t="s">
        <v>82</v>
      </c>
      <c r="M40" s="5">
        <v>30.90079365079365</v>
      </c>
      <c r="N40" s="3">
        <v>1.26</v>
      </c>
      <c r="O40" s="3">
        <v>0.36</v>
      </c>
      <c r="P40" s="4">
        <v>0.2857142857142857</v>
      </c>
      <c r="Q40" s="1">
        <v>58</v>
      </c>
      <c r="R40" s="4">
        <v>0</v>
      </c>
      <c r="S40" s="1" t="s">
        <v>91</v>
      </c>
      <c r="T40" s="4" t="s">
        <v>112</v>
      </c>
      <c r="U40" s="1" t="s">
        <v>114</v>
      </c>
      <c r="V40" s="6" t="s">
        <v>119</v>
      </c>
      <c r="W40" s="7">
        <v>2841.369506</v>
      </c>
      <c r="X40" s="10">
        <v>45789</v>
      </c>
      <c r="Y40" s="1" t="s">
        <v>132</v>
      </c>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row>
    <row r="41" spans="1:52">
      <c r="A41" s="8" t="s">
        <v>64</v>
      </c>
      <c r="B41" s="2">
        <f>HYPERLINK("https://www.suredividend.com/sure-analysis-CBSH/","Commerce Bancshares, Inc.")</f>
        <v>0</v>
      </c>
      <c r="C41" s="1" t="s">
        <v>81</v>
      </c>
      <c r="D41" s="3">
        <v>66</v>
      </c>
      <c r="E41" s="3">
        <v>59.77</v>
      </c>
      <c r="F41" s="3">
        <v>50</v>
      </c>
      <c r="G41" s="4">
        <v>1.1954</v>
      </c>
      <c r="H41" s="4">
        <v>0.01840388154592605</v>
      </c>
      <c r="I41" s="4">
        <v>-0.035066576757387</v>
      </c>
      <c r="J41" s="4">
        <v>0.05</v>
      </c>
      <c r="K41" s="4">
        <v>0.03322454917540707</v>
      </c>
      <c r="L41" s="1" t="s">
        <v>82</v>
      </c>
      <c r="M41" s="5">
        <v>14.40240963855422</v>
      </c>
      <c r="N41" s="3">
        <v>4.15</v>
      </c>
      <c r="O41" s="3">
        <v>1.1</v>
      </c>
      <c r="P41" s="4">
        <v>0.2650602409638554</v>
      </c>
      <c r="Q41" s="1">
        <v>56</v>
      </c>
      <c r="R41" s="4">
        <v>0.05970486933121499</v>
      </c>
      <c r="S41" s="1" t="s">
        <v>88</v>
      </c>
      <c r="T41" s="4" t="s">
        <v>112</v>
      </c>
      <c r="U41" s="1" t="s">
        <v>114</v>
      </c>
      <c r="V41" s="6" t="s">
        <v>120</v>
      </c>
      <c r="W41" s="7">
        <v>7987.653452</v>
      </c>
      <c r="X41" s="10">
        <v>45795</v>
      </c>
      <c r="Y41" s="1" t="s">
        <v>128</v>
      </c>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row>
    <row r="42" spans="1:52">
      <c r="A42" s="8" t="s">
        <v>65</v>
      </c>
      <c r="B42" s="2">
        <f>HYPERLINK("https://www.suredividend.com/sure-analysis-WMT/","Walmart Inc")</f>
        <v>0</v>
      </c>
      <c r="C42" s="1" t="s">
        <v>81</v>
      </c>
      <c r="D42" s="3">
        <v>96</v>
      </c>
      <c r="E42" s="3">
        <v>103.11</v>
      </c>
      <c r="F42" s="3">
        <v>65</v>
      </c>
      <c r="G42" s="4">
        <v>1.586307692307692</v>
      </c>
      <c r="H42" s="4">
        <v>0.009116477548249442</v>
      </c>
      <c r="I42" s="4">
        <v>-0.08815186546770371</v>
      </c>
      <c r="J42" s="4">
        <v>0.11</v>
      </c>
      <c r="K42" s="4">
        <v>0.02203761376772628</v>
      </c>
      <c r="L42" s="1" t="s">
        <v>82</v>
      </c>
      <c r="M42" s="5">
        <v>39.65769230769231</v>
      </c>
      <c r="N42" s="3">
        <v>2.6</v>
      </c>
      <c r="O42" s="3">
        <v>0.9399999999999999</v>
      </c>
      <c r="P42" s="4">
        <v>0.3615384615384615</v>
      </c>
      <c r="Q42" s="1">
        <v>52</v>
      </c>
      <c r="R42" s="4">
        <v>0.05005169060192549</v>
      </c>
      <c r="S42" s="1" t="s">
        <v>97</v>
      </c>
      <c r="T42" s="4" t="s">
        <v>112</v>
      </c>
      <c r="U42" s="1" t="s">
        <v>114</v>
      </c>
      <c r="V42" s="6" t="s">
        <v>119</v>
      </c>
      <c r="W42" s="7">
        <v>822940.721072</v>
      </c>
      <c r="X42" s="10">
        <v>45807</v>
      </c>
      <c r="Y42" s="1" t="s">
        <v>124</v>
      </c>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row>
    <row r="43" spans="1:52">
      <c r="A43" s="8" t="s">
        <v>66</v>
      </c>
      <c r="B43" s="2">
        <f>HYPERLINK("https://www.suredividend.com/sure-analysis-CINF/","Cincinnati Financial Corp.")</f>
        <v>0</v>
      </c>
      <c r="C43" s="1" t="s">
        <v>81</v>
      </c>
      <c r="D43" s="3">
        <v>150</v>
      </c>
      <c r="E43" s="3">
        <v>151.54</v>
      </c>
      <c r="F43" s="3">
        <v>110</v>
      </c>
      <c r="G43" s="4">
        <v>1.377636363636364</v>
      </c>
      <c r="H43" s="4">
        <v>0.02296423386564603</v>
      </c>
      <c r="I43" s="4">
        <v>-0.06206426971403145</v>
      </c>
      <c r="J43" s="4">
        <v>0.06</v>
      </c>
      <c r="K43" s="4">
        <v>0.02009624836249913</v>
      </c>
      <c r="L43" s="1" t="s">
        <v>82</v>
      </c>
      <c r="M43" s="5">
        <v>27.55272727272727</v>
      </c>
      <c r="N43" s="3">
        <v>5.5</v>
      </c>
      <c r="O43" s="3">
        <v>3.48</v>
      </c>
      <c r="P43" s="4">
        <v>0.6327272727272727</v>
      </c>
      <c r="Q43" s="1">
        <v>65</v>
      </c>
      <c r="R43" s="4">
        <v>0.0499309672496191</v>
      </c>
      <c r="S43" s="1" t="s">
        <v>106</v>
      </c>
      <c r="T43" s="4" t="s">
        <v>112</v>
      </c>
      <c r="U43" s="1" t="s">
        <v>114</v>
      </c>
      <c r="V43" s="6" t="s">
        <v>120</v>
      </c>
      <c r="W43" s="7">
        <v>23686.33664</v>
      </c>
      <c r="X43" s="10">
        <v>45808</v>
      </c>
      <c r="Y43" s="1" t="s">
        <v>130</v>
      </c>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row>
    <row r="44" spans="1:52">
      <c r="A44" s="8" t="s">
        <v>67</v>
      </c>
      <c r="B44" s="2">
        <f>HYPERLINK("https://www.suredividend.com/sure-analysis-RLI/","RLI Corp.")</f>
        <v>0</v>
      </c>
      <c r="C44" s="1" t="s">
        <v>81</v>
      </c>
      <c r="D44" s="3">
        <v>74</v>
      </c>
      <c r="E44" s="3">
        <v>66.66</v>
      </c>
      <c r="F44" s="3">
        <v>58</v>
      </c>
      <c r="G44" s="4">
        <v>1.149310344827586</v>
      </c>
      <c r="H44" s="4">
        <v>0.009600960096009602</v>
      </c>
      <c r="I44" s="4">
        <v>-0.02744865937507879</v>
      </c>
      <c r="J44" s="4">
        <v>0.03</v>
      </c>
      <c r="K44" s="4">
        <v>0.01258093575379582</v>
      </c>
      <c r="L44" s="1" t="s">
        <v>82</v>
      </c>
      <c r="M44" s="5">
        <v>21.85573770491803</v>
      </c>
      <c r="N44" s="3">
        <v>3.05</v>
      </c>
      <c r="O44" s="3">
        <v>0.64</v>
      </c>
      <c r="P44" s="4">
        <v>0.2098360655737705</v>
      </c>
      <c r="Q44" s="1">
        <v>50</v>
      </c>
      <c r="R44" s="4">
        <v>0.05081623913789235</v>
      </c>
      <c r="S44" s="1" t="s">
        <v>92</v>
      </c>
      <c r="T44" s="4" t="s">
        <v>112</v>
      </c>
      <c r="U44" s="1" t="s">
        <v>114</v>
      </c>
      <c r="V44" s="6" t="s">
        <v>120</v>
      </c>
      <c r="W44" s="7">
        <v>6121.35247</v>
      </c>
      <c r="X44" s="10">
        <v>45795</v>
      </c>
      <c r="Y44" s="1" t="s">
        <v>128</v>
      </c>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row>
    <row r="45" spans="1:52">
      <c r="A45" s="8" t="s">
        <v>68</v>
      </c>
      <c r="B45" s="2">
        <f>HYPERLINK("https://www.suredividend.com/sure-analysis-KVUE/","Kenvue Inc")</f>
        <v>0</v>
      </c>
      <c r="C45" s="1" t="s">
        <v>81</v>
      </c>
      <c r="D45" s="3">
        <v>23.41</v>
      </c>
      <c r="E45" s="3">
        <v>21.76</v>
      </c>
      <c r="F45" s="3">
        <v>15.96</v>
      </c>
      <c r="G45" s="4">
        <v>1.363408521303258</v>
      </c>
      <c r="H45" s="4">
        <v>0.03814338235294117</v>
      </c>
      <c r="I45" s="4">
        <v>-0.06011482552480418</v>
      </c>
      <c r="J45" s="4">
        <v>0.03</v>
      </c>
      <c r="K45" s="4">
        <v>0.01119447376016725</v>
      </c>
      <c r="L45" s="1" t="s">
        <v>82</v>
      </c>
      <c r="M45" s="5">
        <v>19.08771929824562</v>
      </c>
      <c r="N45" s="3">
        <v>1.14</v>
      </c>
      <c r="O45" s="3">
        <v>0.83</v>
      </c>
      <c r="P45" s="4">
        <v>0.7280701754385965</v>
      </c>
      <c r="Q45" s="1">
        <v>63</v>
      </c>
      <c r="R45" s="4">
        <v>0.02737525815292696</v>
      </c>
      <c r="S45" s="1" t="s">
        <v>101</v>
      </c>
      <c r="T45" s="4" t="s">
        <v>112</v>
      </c>
      <c r="U45" s="1" t="s">
        <v>114</v>
      </c>
      <c r="V45" s="6" t="s">
        <v>119</v>
      </c>
      <c r="W45" s="7">
        <v>41758.961459</v>
      </c>
      <c r="X45" s="10">
        <v>45792</v>
      </c>
      <c r="Y45" s="1" t="s">
        <v>125</v>
      </c>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row>
    <row r="46" spans="1:52">
      <c r="A46" s="8" t="s">
        <v>69</v>
      </c>
      <c r="B46" s="2">
        <f>HYPERLINK("https://www.suredividend.com/sure-analysis-PH/","Parker-Hannifin Corp.")</f>
        <v>0</v>
      </c>
      <c r="C46" s="1" t="s">
        <v>81</v>
      </c>
      <c r="D46" s="3">
        <v>623</v>
      </c>
      <c r="E46" s="3">
        <v>725.41</v>
      </c>
      <c r="F46" s="3">
        <v>438</v>
      </c>
      <c r="G46" s="4">
        <v>1.656187214611872</v>
      </c>
      <c r="H46" s="4">
        <v>0.009925421485780456</v>
      </c>
      <c r="I46" s="4">
        <v>-0.09597984218893363</v>
      </c>
      <c r="J46" s="4">
        <v>0.09</v>
      </c>
      <c r="K46" s="4">
        <v>-0.0008641222567057349</v>
      </c>
      <c r="L46" s="1" t="s">
        <v>82</v>
      </c>
      <c r="M46" s="5">
        <v>27.1689138576779</v>
      </c>
      <c r="N46" s="3">
        <v>26.7</v>
      </c>
      <c r="O46" s="3">
        <v>7.2</v>
      </c>
      <c r="P46" s="4">
        <v>0.2696629213483146</v>
      </c>
      <c r="Q46" s="1">
        <v>69</v>
      </c>
      <c r="R46" s="4">
        <v>0.100082101138866</v>
      </c>
      <c r="T46" s="4" t="s">
        <v>112</v>
      </c>
      <c r="U46" s="1" t="s">
        <v>114</v>
      </c>
      <c r="V46" s="6" t="s">
        <v>121</v>
      </c>
      <c r="W46" s="7">
        <v>92685.052981</v>
      </c>
      <c r="X46" s="10">
        <v>45779</v>
      </c>
      <c r="Y46" s="1" t="s">
        <v>126</v>
      </c>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row>
    <row r="47" spans="1:52">
      <c r="A47" s="8" t="s">
        <v>70</v>
      </c>
      <c r="B47" s="2">
        <f>HYPERLINK("https://www.suredividend.com/sure-analysis-SWK/","Stanley Black &amp; Decker Inc")</f>
        <v>0</v>
      </c>
      <c r="C47" s="1" t="s">
        <v>81</v>
      </c>
      <c r="D47" s="3">
        <v>68</v>
      </c>
      <c r="E47" s="3">
        <v>68.90000000000001</v>
      </c>
      <c r="F47" s="3">
        <v>70</v>
      </c>
      <c r="G47" s="4">
        <v>0.9842857142857143</v>
      </c>
      <c r="H47" s="4">
        <v>0.04818577648766327</v>
      </c>
      <c r="I47" s="4">
        <v>0.003172835627321513</v>
      </c>
      <c r="J47" s="4">
        <v>0.08</v>
      </c>
      <c r="K47" s="4">
        <v>0.1182672071092599</v>
      </c>
      <c r="L47" s="1" t="s">
        <v>83</v>
      </c>
      <c r="M47" s="5">
        <v>14.81720430107527</v>
      </c>
      <c r="N47" s="3">
        <v>4.65</v>
      </c>
      <c r="O47" s="3">
        <v>3.32</v>
      </c>
      <c r="P47" s="4">
        <v>0.7139784946236558</v>
      </c>
      <c r="Q47" s="1">
        <v>58</v>
      </c>
      <c r="R47" s="4">
        <v>0.02024763355719061</v>
      </c>
      <c r="S47" s="1" t="s">
        <v>107</v>
      </c>
      <c r="T47" s="4" t="s">
        <v>112</v>
      </c>
      <c r="U47" s="1" t="s">
        <v>114</v>
      </c>
      <c r="V47" s="6" t="s">
        <v>121</v>
      </c>
      <c r="W47" s="7">
        <v>10640.419059</v>
      </c>
      <c r="X47" s="10">
        <v>45870</v>
      </c>
      <c r="Y47" s="1" t="s">
        <v>125</v>
      </c>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row>
    <row r="48" spans="1:52">
      <c r="A48" s="8" t="s">
        <v>71</v>
      </c>
      <c r="B48" s="2">
        <f>HYPERLINK("https://www.suredividend.com/sure-analysis-ED/","Consolidated Edison, Inc.")</f>
        <v>0</v>
      </c>
      <c r="C48" s="1" t="s">
        <v>81</v>
      </c>
      <c r="D48" s="3">
        <v>111</v>
      </c>
      <c r="E48" s="3">
        <v>104.55</v>
      </c>
      <c r="F48" s="3">
        <v>101</v>
      </c>
      <c r="G48" s="4">
        <v>1.035148514851485</v>
      </c>
      <c r="H48" s="4">
        <v>0.03252032520325204</v>
      </c>
      <c r="I48" s="4">
        <v>-0.006885169662656399</v>
      </c>
      <c r="J48" s="4">
        <v>0.06</v>
      </c>
      <c r="K48" s="4">
        <v>0.07981737990737447</v>
      </c>
      <c r="L48" s="1" t="s">
        <v>83</v>
      </c>
      <c r="M48" s="5">
        <v>18.66964285714286</v>
      </c>
      <c r="N48" s="3">
        <v>5.6</v>
      </c>
      <c r="O48" s="3">
        <v>3.4</v>
      </c>
      <c r="P48" s="4">
        <v>0.6071428571428572</v>
      </c>
      <c r="Q48" s="1">
        <v>51</v>
      </c>
      <c r="R48" s="4">
        <v>0.02517111829582741</v>
      </c>
      <c r="S48" s="1" t="s">
        <v>101</v>
      </c>
      <c r="T48" s="4" t="s">
        <v>112</v>
      </c>
      <c r="U48" s="1" t="s">
        <v>114</v>
      </c>
      <c r="V48" s="6" t="s">
        <v>117</v>
      </c>
      <c r="W48" s="7">
        <v>37868.424825</v>
      </c>
      <c r="X48" s="10">
        <v>45784</v>
      </c>
      <c r="Y48" s="1" t="s">
        <v>125</v>
      </c>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row>
    <row r="49" spans="1:52">
      <c r="A49" s="8" t="s">
        <v>72</v>
      </c>
      <c r="B49" s="2">
        <f>HYPERLINK("https://www.suredividend.com/sure-analysis-KMB/","Kimberly-Clark Corp.")</f>
        <v>0</v>
      </c>
      <c r="C49" s="1" t="s">
        <v>81</v>
      </c>
      <c r="D49" s="3">
        <v>131</v>
      </c>
      <c r="E49" s="3">
        <v>136.5</v>
      </c>
      <c r="F49" s="3">
        <v>136</v>
      </c>
      <c r="G49" s="4">
        <v>1.003676470588235</v>
      </c>
      <c r="H49" s="4">
        <v>0.03692307692307693</v>
      </c>
      <c r="I49" s="4">
        <v>-0.0007336765054711814</v>
      </c>
      <c r="J49" s="4">
        <v>0.04</v>
      </c>
      <c r="K49" s="4">
        <v>0.0717484962229189</v>
      </c>
      <c r="L49" s="1" t="s">
        <v>83</v>
      </c>
      <c r="M49" s="5">
        <v>19.09090909090909</v>
      </c>
      <c r="N49" s="3">
        <v>7.15</v>
      </c>
      <c r="O49" s="3">
        <v>5.04</v>
      </c>
      <c r="P49" s="4">
        <v>0.7048951048951049</v>
      </c>
      <c r="Q49" s="1">
        <v>53</v>
      </c>
      <c r="R49" s="4">
        <v>0.02990332946790675</v>
      </c>
      <c r="S49" s="1" t="s">
        <v>104</v>
      </c>
      <c r="T49" s="4" t="s">
        <v>112</v>
      </c>
      <c r="U49" s="1" t="s">
        <v>114</v>
      </c>
      <c r="V49" s="6" t="s">
        <v>119</v>
      </c>
      <c r="W49" s="7">
        <v>45377.54212</v>
      </c>
      <c r="X49" s="10">
        <v>45872</v>
      </c>
      <c r="Y49" s="1" t="s">
        <v>124</v>
      </c>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row>
    <row r="50" spans="1:52">
      <c r="A50" s="8" t="s">
        <v>73</v>
      </c>
      <c r="B50" s="2">
        <f>HYPERLINK("https://www.suredividend.com/sure-analysis-CDUAF/","Canadian Utilities Ltd.")</f>
        <v>0</v>
      </c>
      <c r="C50" s="1" t="s">
        <v>81</v>
      </c>
      <c r="D50" s="3">
        <v>28</v>
      </c>
      <c r="E50" s="3">
        <v>27.75</v>
      </c>
      <c r="F50" s="3">
        <v>26</v>
      </c>
      <c r="G50" s="4">
        <v>1.067307692307692</v>
      </c>
      <c r="H50" s="4">
        <v>0.04792792792792793</v>
      </c>
      <c r="I50" s="4">
        <v>-0.0129433651892128</v>
      </c>
      <c r="J50" s="4">
        <v>0.04</v>
      </c>
      <c r="K50" s="4">
        <v>0.06925110909069265</v>
      </c>
      <c r="L50" s="1" t="s">
        <v>83</v>
      </c>
      <c r="M50" s="5">
        <v>16.04046242774567</v>
      </c>
      <c r="N50" s="3">
        <v>1.73</v>
      </c>
      <c r="O50" s="3">
        <v>1.33</v>
      </c>
      <c r="P50" s="4">
        <v>0.7687861271676301</v>
      </c>
      <c r="Q50" s="1">
        <v>53</v>
      </c>
      <c r="R50" s="4">
        <v>0.02434894295516754</v>
      </c>
      <c r="T50" s="4" t="s">
        <v>112</v>
      </c>
      <c r="U50" s="1" t="s">
        <v>115</v>
      </c>
      <c r="V50" s="6" t="s">
        <v>117</v>
      </c>
      <c r="W50" s="7">
        <v>0</v>
      </c>
      <c r="X50" s="10">
        <v>45871</v>
      </c>
      <c r="Y50" s="1" t="s">
        <v>129</v>
      </c>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row>
    <row r="51" spans="1:52">
      <c r="A51" s="8" t="s">
        <v>74</v>
      </c>
      <c r="B51" s="2">
        <f>HYPERLINK("https://www.suredividend.com/sure-analysis-FRT/","Federal Realty Investment Trust.")</f>
        <v>0</v>
      </c>
      <c r="C51" s="1" t="s">
        <v>81</v>
      </c>
      <c r="D51" s="3">
        <v>98</v>
      </c>
      <c r="E51" s="3">
        <v>92</v>
      </c>
      <c r="F51" s="3">
        <v>86</v>
      </c>
      <c r="G51" s="4">
        <v>1.069767441860465</v>
      </c>
      <c r="H51" s="4">
        <v>0.04782608695652174</v>
      </c>
      <c r="I51" s="4">
        <v>-0.01339769724983342</v>
      </c>
      <c r="J51" s="4">
        <v>0.04</v>
      </c>
      <c r="K51" s="4">
        <v>0.06870572949992915</v>
      </c>
      <c r="L51" s="1" t="s">
        <v>83</v>
      </c>
      <c r="M51" s="5">
        <v>12.84916201117318</v>
      </c>
      <c r="N51" s="3">
        <v>7.16</v>
      </c>
      <c r="O51" s="3">
        <v>4.4</v>
      </c>
      <c r="P51" s="4">
        <v>0.6145251396648045</v>
      </c>
      <c r="Q51" s="1">
        <v>57</v>
      </c>
      <c r="R51" s="4">
        <v>0.02383625553960966</v>
      </c>
      <c r="S51" s="1" t="s">
        <v>108</v>
      </c>
      <c r="T51" s="4" t="s">
        <v>113</v>
      </c>
      <c r="U51" s="1" t="s">
        <v>114</v>
      </c>
      <c r="V51" s="6" t="s">
        <v>123</v>
      </c>
      <c r="W51" s="7">
        <v>7967.539213</v>
      </c>
      <c r="X51" s="10">
        <v>45800</v>
      </c>
      <c r="Y51" s="1" t="s">
        <v>131</v>
      </c>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row>
    <row r="52" spans="1:52">
      <c r="A52" s="8" t="s">
        <v>75</v>
      </c>
      <c r="B52" s="2">
        <f>HYPERLINK("https://www.suredividend.com/sure-analysis-ADM/","Archer Daniels Midland Co.")</f>
        <v>0</v>
      </c>
      <c r="C52" s="1" t="s">
        <v>80</v>
      </c>
      <c r="D52" s="3">
        <v>49</v>
      </c>
      <c r="E52" s="3">
        <v>58.03</v>
      </c>
      <c r="F52" s="3">
        <v>57</v>
      </c>
      <c r="G52" s="4">
        <v>1.018070175438597</v>
      </c>
      <c r="H52" s="4">
        <v>0.03618817852834741</v>
      </c>
      <c r="I52" s="4">
        <v>-0.003575363186777758</v>
      </c>
      <c r="J52" s="4">
        <v>0.04</v>
      </c>
      <c r="K52" s="4">
        <v>0.06849675730926541</v>
      </c>
      <c r="L52" s="1" t="s">
        <v>83</v>
      </c>
      <c r="M52" s="5">
        <v>14.36386138613861</v>
      </c>
      <c r="N52" s="3">
        <v>4.04</v>
      </c>
      <c r="O52" s="3">
        <v>2.1</v>
      </c>
      <c r="P52" s="4">
        <v>0.5198019801980198</v>
      </c>
      <c r="Q52" s="1">
        <v>50</v>
      </c>
      <c r="R52" s="4">
        <v>0.02962100943384161</v>
      </c>
      <c r="S52" s="1" t="s">
        <v>109</v>
      </c>
      <c r="T52" s="4" t="s">
        <v>112</v>
      </c>
      <c r="U52" s="1" t="s">
        <v>114</v>
      </c>
      <c r="V52" s="6" t="s">
        <v>119</v>
      </c>
      <c r="W52" s="7">
        <v>27799.674986</v>
      </c>
      <c r="X52" s="10">
        <v>45794</v>
      </c>
      <c r="Y52" s="1" t="s">
        <v>130</v>
      </c>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row>
    <row r="53" spans="1:52">
      <c r="A53" s="8" t="s">
        <v>76</v>
      </c>
      <c r="B53" s="2">
        <f>HYPERLINK("https://www.suredividend.com/sure-analysis-UBSI/","United Bankshares, Inc.")</f>
        <v>0</v>
      </c>
      <c r="C53" s="1" t="s">
        <v>81</v>
      </c>
      <c r="D53" s="3">
        <v>36</v>
      </c>
      <c r="E53" s="3">
        <v>35.38</v>
      </c>
      <c r="F53" s="3">
        <v>39</v>
      </c>
      <c r="G53" s="4">
        <v>0.9071794871794873</v>
      </c>
      <c r="H53" s="4">
        <v>0.04183154324477106</v>
      </c>
      <c r="I53" s="4">
        <v>0.0196740235667372</v>
      </c>
      <c r="J53" s="4">
        <v>0.01</v>
      </c>
      <c r="K53" s="4">
        <v>0.06606376617069132</v>
      </c>
      <c r="L53" s="1" t="s">
        <v>83</v>
      </c>
      <c r="M53" s="5">
        <v>10.88615384615385</v>
      </c>
      <c r="N53" s="3">
        <v>3.25</v>
      </c>
      <c r="O53" s="3">
        <v>1.48</v>
      </c>
      <c r="P53" s="4">
        <v>0.4553846153846154</v>
      </c>
      <c r="Q53" s="1">
        <v>51</v>
      </c>
      <c r="R53" s="4">
        <v>0.01444167341264735</v>
      </c>
      <c r="S53" s="1" t="s">
        <v>103</v>
      </c>
      <c r="T53" s="4" t="s">
        <v>112</v>
      </c>
      <c r="U53" s="1" t="s">
        <v>114</v>
      </c>
      <c r="V53" s="6" t="s">
        <v>120</v>
      </c>
      <c r="W53" s="7">
        <v>5024.647486</v>
      </c>
      <c r="X53" s="10">
        <v>45866</v>
      </c>
      <c r="Y53" s="1" t="s">
        <v>124</v>
      </c>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row>
    <row r="54" spans="1:52">
      <c r="A54" s="8" t="s">
        <v>77</v>
      </c>
      <c r="B54" s="2">
        <f>HYPERLINK("https://www.suredividend.com/sure-analysis-FTS/","Fortis Inc.")</f>
        <v>0</v>
      </c>
      <c r="C54" s="1" t="s">
        <v>81</v>
      </c>
      <c r="D54" s="3">
        <v>47</v>
      </c>
      <c r="E54" s="3">
        <v>50.83</v>
      </c>
      <c r="F54" s="3">
        <v>46</v>
      </c>
      <c r="G54" s="4">
        <v>1.105</v>
      </c>
      <c r="H54" s="4">
        <v>0.03383828447767067</v>
      </c>
      <c r="I54" s="4">
        <v>-0.01977100573278967</v>
      </c>
      <c r="J54" s="4">
        <v>0.055</v>
      </c>
      <c r="K54" s="4">
        <v>0.06592201623185234</v>
      </c>
      <c r="L54" s="1" t="s">
        <v>83</v>
      </c>
      <c r="M54" s="5">
        <v>20.83196721311475</v>
      </c>
      <c r="N54" s="3">
        <v>2.44</v>
      </c>
      <c r="O54" s="3">
        <v>1.72</v>
      </c>
      <c r="P54" s="4">
        <v>0.7049180327868853</v>
      </c>
      <c r="Q54" s="1">
        <v>51</v>
      </c>
      <c r="R54" s="4">
        <v>0.04466504991667097</v>
      </c>
      <c r="S54" s="1" t="s">
        <v>110</v>
      </c>
      <c r="T54" s="4" t="s">
        <v>112</v>
      </c>
      <c r="U54" s="1" t="s">
        <v>115</v>
      </c>
      <c r="V54" s="6" t="s">
        <v>117</v>
      </c>
      <c r="W54" s="7">
        <v>25369.647571</v>
      </c>
      <c r="X54" s="10">
        <v>45793</v>
      </c>
      <c r="Y54" s="1" t="s">
        <v>133</v>
      </c>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row>
    <row r="55" spans="1:52">
      <c r="A55" s="8" t="s">
        <v>78</v>
      </c>
      <c r="B55" s="2">
        <f>HYPERLINK("https://www.suredividend.com/sure-analysis-MO/","Altria Group Inc.")</f>
        <v>0</v>
      </c>
      <c r="C55" s="1" t="s">
        <v>81</v>
      </c>
      <c r="D55" s="3">
        <v>61.9</v>
      </c>
      <c r="E55" s="3">
        <v>63.48</v>
      </c>
      <c r="F55" s="3">
        <v>54.2</v>
      </c>
      <c r="G55" s="4">
        <v>1.171217712177122</v>
      </c>
      <c r="H55" s="4">
        <v>0.06427221172022685</v>
      </c>
      <c r="I55" s="4">
        <v>-0.03111446154944042</v>
      </c>
      <c r="J55" s="4">
        <v>0.017</v>
      </c>
      <c r="K55" s="4">
        <v>0.05266448732114126</v>
      </c>
      <c r="L55" s="1" t="s">
        <v>83</v>
      </c>
      <c r="M55" s="5">
        <v>11.71217712177122</v>
      </c>
      <c r="N55" s="3">
        <v>5.42</v>
      </c>
      <c r="O55" s="3">
        <v>4.08</v>
      </c>
      <c r="P55" s="4">
        <v>0.7527675276752768</v>
      </c>
      <c r="Q55" s="1">
        <v>55</v>
      </c>
      <c r="R55" s="4">
        <v>0.04150646053276974</v>
      </c>
      <c r="S55" s="1" t="s">
        <v>111</v>
      </c>
      <c r="T55" s="4" t="s">
        <v>112</v>
      </c>
      <c r="U55" s="1" t="s">
        <v>114</v>
      </c>
      <c r="V55" s="6" t="s">
        <v>119</v>
      </c>
      <c r="W55" s="7">
        <v>107046.913034</v>
      </c>
      <c r="X55" s="10">
        <v>45874</v>
      </c>
      <c r="Y55" s="1" t="s">
        <v>131</v>
      </c>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row>
    <row r="56" spans="1:52">
      <c r="A56" s="8" t="s">
        <v>79</v>
      </c>
      <c r="B56" s="2">
        <f>HYPERLINK("https://www.suredividend.com/sure-analysis-UVV/","Universal Corp.")</f>
        <v>0</v>
      </c>
      <c r="C56" s="1" t="s">
        <v>81</v>
      </c>
      <c r="D56" s="3">
        <v>60</v>
      </c>
      <c r="E56" s="3">
        <v>51.675</v>
      </c>
      <c r="F56" s="3">
        <v>60</v>
      </c>
      <c r="G56" s="4">
        <v>0.86125</v>
      </c>
      <c r="H56" s="4">
        <v>0.06347363328495403</v>
      </c>
      <c r="I56" s="4">
        <v>0.03032479896208251</v>
      </c>
      <c r="J56" s="4">
        <v>0.015</v>
      </c>
      <c r="K56" s="4">
        <v>0.09552396833505061</v>
      </c>
      <c r="L56" s="1" t="s">
        <v>84</v>
      </c>
      <c r="M56" s="5">
        <v>11.23369565217391</v>
      </c>
      <c r="N56" s="3">
        <v>4.6</v>
      </c>
      <c r="O56" s="3">
        <v>3.28</v>
      </c>
      <c r="P56" s="4">
        <v>0.7130434782608696</v>
      </c>
      <c r="Q56" s="1">
        <v>55</v>
      </c>
      <c r="R56" s="4">
        <v>0.01015740144872224</v>
      </c>
      <c r="S56" s="1" t="s">
        <v>89</v>
      </c>
      <c r="T56" s="4" t="s">
        <v>112</v>
      </c>
      <c r="U56" s="1" t="s">
        <v>114</v>
      </c>
      <c r="V56" s="6" t="s">
        <v>119</v>
      </c>
      <c r="W56" s="7">
        <v>1285.621299</v>
      </c>
      <c r="X56" s="10">
        <v>45825</v>
      </c>
      <c r="Y56" s="1" t="s">
        <v>128</v>
      </c>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row>
    <row r="57" spans="1:5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row>
    <row r="58" spans="1:5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row>
    <row r="59" spans="1:52">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row>
    <row r="60" spans="1:5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row>
    <row r="61" spans="1:52">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row>
    <row r="62" spans="1:5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row>
    <row r="63" spans="1:52">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row>
    <row r="64" spans="1:52">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row>
    <row r="65" spans="1:52">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row>
    <row r="66" spans="1:52">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row>
    <row r="67" spans="1:52">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row>
    <row r="68" spans="1:52">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row>
    <row r="69" spans="1:52">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row>
    <row r="70" spans="1:52">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row>
    <row r="71" spans="1:52">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row>
    <row r="72" spans="1:5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row>
    <row r="73" spans="1:52">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row>
    <row r="74" spans="1:52">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row>
    <row r="75" spans="1:52">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row>
    <row r="76" spans="1:52">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row>
    <row r="77" spans="1:52">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row>
    <row r="78" spans="1:52">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row>
    <row r="79" spans="1:52">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row>
    <row r="80" spans="1:52">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row>
    <row r="81" spans="1:52">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row>
    <row r="82" spans="1:5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row>
    <row r="83" spans="1:52">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row>
    <row r="84" spans="1:52">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row>
    <row r="85" spans="1:52">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row>
    <row r="86" spans="1:52">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row>
    <row r="87" spans="1:52">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row>
    <row r="88" spans="1:52">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row>
    <row r="89" spans="1:52">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row>
    <row r="90" spans="1:52">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row>
    <row r="91" spans="1:52">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row>
    <row r="92" spans="1:5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row>
    <row r="93" spans="1:52">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row>
    <row r="94" spans="1:52">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row>
    <row r="95" spans="1:52">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row>
    <row r="96" spans="1:52">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row>
    <row r="97" spans="1:52">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row>
    <row r="98" spans="1:52">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row>
    <row r="99" spans="1:52">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row>
    <row r="100" spans="1:5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row>
    <row r="101" spans="1:5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row>
    <row r="102" spans="1:5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row>
    <row r="103" spans="1:5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row>
    <row r="104" spans="1:5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row>
    <row r="105" spans="1:5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row>
    <row r="106" spans="1:5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row>
    <row r="107" spans="1:5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row>
    <row r="108" spans="1:5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row>
    <row r="109" spans="1:5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row>
    <row r="110" spans="1:5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row>
    <row r="111" spans="1:5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row>
    <row r="112" spans="1:5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row>
    <row r="113" spans="1:5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row>
    <row r="114" spans="1:5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row>
    <row r="115" spans="1:5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row>
    <row r="116" spans="1:5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row>
    <row r="117" spans="1:5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row>
    <row r="118" spans="1:5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row>
    <row r="119" spans="1:5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row>
    <row r="120" spans="1:5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row>
    <row r="121" spans="1:5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row>
    <row r="122" spans="1:5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row>
    <row r="123" spans="1:5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row>
    <row r="124" spans="1:5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row>
    <row r="125" spans="1:5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row>
    <row r="126" spans="1:5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row>
    <row r="127" spans="1:5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row>
    <row r="128" spans="1:5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row>
    <row r="129" spans="1:5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row>
    <row r="130" spans="1:5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row>
    <row r="131" spans="1:5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row>
    <row r="132" spans="1:5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row>
    <row r="133" spans="1:5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row>
    <row r="134" spans="1:5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row>
    <row r="135" spans="1:5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row>
    <row r="136" spans="1:5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row>
    <row r="137" spans="1:5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row>
    <row r="138" spans="1:5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row>
    <row r="139" spans="1:5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row>
    <row r="140" spans="1:5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row>
    <row r="141" spans="1:5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row>
    <row r="142" spans="1:5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row>
    <row r="143" spans="1:5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row>
    <row r="144" spans="1:5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row>
    <row r="145" spans="1:5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row>
    <row r="146" spans="1:5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row>
    <row r="147" spans="1:5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row>
    <row r="148" spans="1:5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row>
    <row r="149" spans="1:5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row>
    <row r="150" spans="1:5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row>
    <row r="151" spans="1:5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row>
    <row r="152" spans="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row>
    <row r="153" spans="1:5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row>
    <row r="154" spans="1:5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row>
    <row r="155" spans="1:5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row>
    <row r="156" spans="1:5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row>
    <row r="157" spans="1:5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row>
    <row r="158" spans="1:5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row>
    <row r="159" spans="1:5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row>
    <row r="160" spans="1:5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row>
    <row r="161" spans="1:5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row>
    <row r="162" spans="1:5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row>
    <row r="163" spans="1:5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row>
    <row r="164" spans="1:5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row>
    <row r="165" spans="1:5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row>
    <row r="166" spans="1:5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row>
    <row r="167" spans="1:5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row>
    <row r="168" spans="1:5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row>
    <row r="169" spans="1:5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row>
    <row r="170" spans="1:5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row>
    <row r="171" spans="1:5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row>
    <row r="172" spans="1:5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row>
    <row r="173" spans="1:5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row>
    <row r="174" spans="1:5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row>
    <row r="175" spans="1:5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row>
    <row r="176" spans="1:5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row>
    <row r="177" spans="1:5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row>
    <row r="178" spans="1:5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row>
    <row r="179" spans="1:5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row>
    <row r="180" spans="1:5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row>
    <row r="181" spans="1:5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row>
    <row r="182" spans="1:5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row>
    <row r="183" spans="1:5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row>
    <row r="184" spans="1:5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row>
    <row r="185" spans="1:5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row>
    <row r="186" spans="1:5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row>
    <row r="187" spans="1:5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row>
    <row r="188" spans="1:5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row>
    <row r="189" spans="1:5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row>
    <row r="190" spans="1:5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row>
    <row r="191" spans="1:5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row>
    <row r="192" spans="1:5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row>
    <row r="193" spans="1:5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row>
    <row r="194" spans="1:5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row>
    <row r="195" spans="1:5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row>
    <row r="196" spans="1:5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row>
    <row r="197" spans="1:5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row>
    <row r="198" spans="1:5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row>
    <row r="199" spans="1:5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row>
    <row r="200" spans="1:5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row>
    <row r="201" spans="1:5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row>
    <row r="202" spans="1:5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row>
    <row r="203" spans="1:5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row>
    <row r="204" spans="1:5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row>
    <row r="205" spans="1:5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row>
    <row r="206" spans="1:5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row>
    <row r="207" spans="1:5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row>
    <row r="208" spans="1:5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row>
    <row r="209" spans="1:5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row>
    <row r="210" spans="1:5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row>
    <row r="211" spans="1:5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row>
    <row r="212" spans="1:5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row>
    <row r="213" spans="1:5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row>
    <row r="214" spans="1:5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row>
    <row r="215" spans="1:5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row>
    <row r="216" spans="1:5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row>
    <row r="217" spans="1:5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row>
    <row r="218" spans="1:5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row>
    <row r="219" spans="1:5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row>
    <row r="220" spans="1:5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row>
    <row r="221" spans="1:5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row>
    <row r="222" spans="1:5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row>
    <row r="223" spans="1:5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row>
    <row r="224" spans="1:5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row>
    <row r="225" spans="1:5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row>
    <row r="226" spans="1:5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row>
    <row r="227" spans="1:5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row>
    <row r="228" spans="1:5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row>
    <row r="229" spans="1:5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row>
    <row r="230" spans="1:5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row>
    <row r="231" spans="1:5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row>
    <row r="232" spans="1:5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row>
    <row r="233" spans="1:5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row>
    <row r="234" spans="1:5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row>
    <row r="235" spans="1:5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row>
    <row r="236" spans="1:5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row>
    <row r="237" spans="1:5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row>
    <row r="238" spans="1:5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row>
    <row r="239" spans="1:5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row>
    <row r="240" spans="1:5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row>
    <row r="241" spans="1:5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row>
    <row r="242" spans="1:5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row>
    <row r="243" spans="1:5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row>
    <row r="244" spans="1:5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row>
    <row r="245" spans="1:5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row>
    <row r="246" spans="1:5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row>
    <row r="247" spans="1:5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row>
    <row r="248" spans="1:5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row>
    <row r="249" spans="1:5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row>
    <row r="250" spans="1:5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row>
    <row r="251" spans="1:5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row>
    <row r="252" spans="1: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row>
    <row r="253" spans="1:5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row>
    <row r="254" spans="1:5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row>
    <row r="255" spans="1:5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row>
    <row r="256" spans="1:5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row>
    <row r="257" spans="1:5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row>
    <row r="258" spans="1:5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row>
    <row r="259" spans="1:5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row>
    <row r="260" spans="1:5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row>
    <row r="261" spans="1:5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row>
    <row r="262" spans="1:5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row>
    <row r="263" spans="1:5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row>
    <row r="264" spans="1:5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row>
    <row r="265" spans="1:5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row>
    <row r="266" spans="1:5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row>
    <row r="267" spans="1:5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row>
    <row r="268" spans="1:5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row>
    <row r="269" spans="1:5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row>
    <row r="270" spans="1:5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row>
    <row r="271" spans="1:5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row>
    <row r="272" spans="1:5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row>
    <row r="273" spans="1:5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row>
    <row r="274" spans="1:5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row>
    <row r="275" spans="1:5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row>
    <row r="276" spans="1:5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row>
    <row r="277" spans="1:5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row>
    <row r="278" spans="1:5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row>
    <row r="279" spans="1:5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row>
    <row r="280" spans="1:5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row>
    <row r="281" spans="1:5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row>
    <row r="282" spans="1:5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row>
    <row r="283" spans="1:5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row>
    <row r="284" spans="1:5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row>
    <row r="285" spans="1:5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row>
    <row r="286" spans="1:5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row>
    <row r="287" spans="1:5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row>
    <row r="288" spans="1:5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row>
    <row r="289" spans="1:5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row>
    <row r="290" spans="1:5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row>
    <row r="291" spans="1:5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row>
    <row r="292" spans="1:5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row>
    <row r="293" spans="1:5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row>
    <row r="294" spans="1:5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row>
    <row r="295" spans="1:5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row>
    <row r="296" spans="1:5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row>
    <row r="297" spans="1:5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row>
    <row r="298" spans="1:5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row>
    <row r="299" spans="1:5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row>
    <row r="300" spans="1:5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row>
    <row r="301" spans="1:5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row>
    <row r="302" spans="1:5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row>
    <row r="303" spans="1:5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row>
    <row r="304" spans="1:5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row>
    <row r="305" spans="1:5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row>
    <row r="306" spans="1:5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row>
    <row r="307" spans="1:5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row>
    <row r="308" spans="1:5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row>
    <row r="309" spans="1:5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row>
    <row r="310" spans="1:5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row>
    <row r="311" spans="1:5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row>
    <row r="312" spans="1:5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row>
    <row r="313" spans="1:5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row>
    <row r="314" spans="1:5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row>
    <row r="315" spans="1:5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row>
    <row r="316" spans="1:5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row>
    <row r="317" spans="1:5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row>
    <row r="318" spans="1:5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row>
    <row r="319" spans="1:5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row>
    <row r="320" spans="1:5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row>
    <row r="321" spans="1:5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row>
    <row r="322" spans="1:5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row>
    <row r="323" spans="1:5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row>
    <row r="324" spans="1:5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row>
    <row r="325" spans="1:5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row>
    <row r="326" spans="1:5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row>
    <row r="327" spans="1:5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row>
    <row r="328" spans="1:5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row>
    <row r="329" spans="1:5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row>
    <row r="330" spans="1:5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row>
    <row r="331" spans="1:5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row>
    <row r="332" spans="1:5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row>
    <row r="333" spans="1:5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row>
    <row r="334" spans="1:5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row>
    <row r="335" spans="1:5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row>
    <row r="336" spans="1:5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row>
    <row r="337" spans="1:5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row>
    <row r="338" spans="1:5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row>
    <row r="339" spans="1:5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row>
    <row r="340" spans="1:5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row>
    <row r="341" spans="1:5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row>
    <row r="342" spans="1:5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row>
    <row r="343" spans="1:5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row>
    <row r="344" spans="1:5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row>
    <row r="345" spans="1:5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row>
    <row r="346" spans="1:5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row>
    <row r="347" spans="1:5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row>
    <row r="348" spans="1:5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row>
    <row r="349" spans="1:5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row>
    <row r="350" spans="1:5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row>
    <row r="351" spans="1:5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row>
    <row r="352" spans="1: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row>
    <row r="353" spans="1:5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row>
    <row r="354" spans="1:5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row>
    <row r="355" spans="1:5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row>
    <row r="356" spans="1:5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row>
    <row r="357" spans="1:5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row>
    <row r="358" spans="1:5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row>
    <row r="359" spans="1:5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row>
    <row r="360" spans="1:5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row>
    <row r="361" spans="1:5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row>
    <row r="362" spans="1:5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row>
    <row r="363" spans="1:5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row>
    <row r="364" spans="1:5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row>
    <row r="365" spans="1:5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row>
    <row r="366" spans="1:5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row>
    <row r="367" spans="1:5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row>
    <row r="368" spans="1:5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row>
    <row r="369" spans="1:5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row>
    <row r="370" spans="1:5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row>
    <row r="371" spans="1:5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row>
    <row r="372" spans="1:5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row>
    <row r="373" spans="1:5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row>
    <row r="374" spans="1:5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row>
    <row r="375" spans="1:5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row>
    <row r="376" spans="1:5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row>
    <row r="377" spans="1:5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row>
    <row r="378" spans="1:5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row>
    <row r="379" spans="1:5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row>
    <row r="380" spans="1:5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row>
    <row r="381" spans="1:5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row>
    <row r="382" spans="1:5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row>
    <row r="383" spans="1:5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row>
    <row r="384" spans="1:5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row>
    <row r="385" spans="1:5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row>
    <row r="386" spans="1:5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row>
    <row r="387" spans="1:5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row>
    <row r="388" spans="1:5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row>
    <row r="389" spans="1:5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row>
    <row r="390" spans="1:5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row>
    <row r="391" spans="1:5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row>
    <row r="392" spans="1:5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row>
    <row r="393" spans="1:5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row>
    <row r="394" spans="1:5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row>
    <row r="395" spans="1:5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row>
    <row r="396" spans="1:5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row>
    <row r="397" spans="1:5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row>
    <row r="398" spans="1:5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row>
    <row r="399" spans="1:5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row>
    <row r="400" spans="1:5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row>
    <row r="401" spans="1:5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row>
    <row r="402" spans="1:5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row>
    <row r="403" spans="1:5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row>
    <row r="404" spans="1:5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row>
    <row r="405" spans="1:5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row>
    <row r="406" spans="1:5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row>
    <row r="407" spans="1:5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row>
    <row r="408" spans="1:5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row>
    <row r="409" spans="1:5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row>
    <row r="410" spans="1:5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row>
    <row r="411" spans="1:5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row>
    <row r="412" spans="1:5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row>
    <row r="413" spans="1:5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row>
    <row r="414" spans="1:5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row>
    <row r="415" spans="1:5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row>
    <row r="416" spans="1:5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row>
    <row r="417" spans="1:5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row>
    <row r="418" spans="1:5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row>
    <row r="419" spans="1:5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row>
    <row r="420" spans="1:5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row>
    <row r="421" spans="1:5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row>
    <row r="422" spans="1:5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row>
    <row r="423" spans="1:5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row>
    <row r="424" spans="1:5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row>
    <row r="425" spans="1:5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row>
    <row r="426" spans="1:5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row>
    <row r="427" spans="1:5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row>
    <row r="428" spans="1:5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row>
    <row r="429" spans="1:5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row>
    <row r="430" spans="1:5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row>
    <row r="431" spans="1:5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row>
    <row r="432" spans="1:5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row>
    <row r="433" spans="1:5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row>
    <row r="434" spans="1:5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row>
    <row r="435" spans="1:5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row>
    <row r="436" spans="1:5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row>
    <row r="437" spans="1:5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row>
    <row r="438" spans="1:5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row>
    <row r="439" spans="1:5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row>
    <row r="440" spans="1:5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row>
    <row r="441" spans="1:5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row>
    <row r="442" spans="1:5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row>
    <row r="443" spans="1:5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row>
    <row r="444" spans="1:5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row>
    <row r="445" spans="1:5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row>
    <row r="446" spans="1:5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row>
    <row r="447" spans="1:5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row>
    <row r="448" spans="1:5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row>
    <row r="449" spans="1:5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row>
    <row r="450" spans="1:5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row>
    <row r="451" spans="1:5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row>
    <row r="452" spans="1: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row>
    <row r="453" spans="1:5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row>
    <row r="454" spans="1:5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row>
    <row r="455" spans="1:5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row>
    <row r="456" spans="1:5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row>
    <row r="457" spans="1:5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row>
    <row r="458" spans="1:5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row>
    <row r="459" spans="1:5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row>
    <row r="460" spans="1:5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row>
    <row r="461" spans="1:5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row>
    <row r="462" spans="1:5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row>
    <row r="463" spans="1:5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row>
    <row r="464" spans="1:5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row>
    <row r="465" spans="1:5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row>
    <row r="466" spans="1:5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row>
    <row r="467" spans="1:5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row>
    <row r="468" spans="1:5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row>
    <row r="469" spans="1:5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row>
    <row r="470" spans="1:5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row>
    <row r="471" spans="1:5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row>
    <row r="472" spans="1:5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row>
    <row r="473" spans="1:5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row>
    <row r="474" spans="1:5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row>
    <row r="475" spans="1:5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row>
    <row r="476" spans="1:5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row>
    <row r="477" spans="1:5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row>
    <row r="478" spans="1:5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row>
    <row r="479" spans="1:5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row>
    <row r="480" spans="1:5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row>
    <row r="481" spans="1:5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row>
    <row r="482" spans="1:5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row>
    <row r="483" spans="1:5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row>
    <row r="484" spans="1:5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row>
    <row r="485" spans="1:5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row>
    <row r="486" spans="1:5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row>
    <row r="487" spans="1:5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row>
    <row r="488" spans="1:5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row>
    <row r="489" spans="1:5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row>
    <row r="490" spans="1:5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row>
    <row r="491" spans="1:5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row>
    <row r="492" spans="1:5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row>
    <row r="493" spans="1:5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row>
    <row r="494" spans="1:5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row>
    <row r="495" spans="1:5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row>
    <row r="496" spans="1:5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row>
    <row r="497" spans="1:5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row>
    <row r="498" spans="1:5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row>
    <row r="499" spans="1:5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row>
    <row r="500" spans="1:5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row>
    <row r="501" spans="1:5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row>
    <row r="502" spans="1:5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row>
    <row r="503" spans="1:5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row>
    <row r="504" spans="1:5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row>
    <row r="505" spans="1:5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row>
    <row r="506" spans="1:5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row>
    <row r="507" spans="1:5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row>
    <row r="508" spans="1:5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row>
    <row r="509" spans="1:5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row>
    <row r="510" spans="1:5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row>
    <row r="511" spans="1:5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row>
    <row r="512" spans="1:5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row>
    <row r="513" spans="1:5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row>
    <row r="514" spans="1:5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row>
    <row r="515" spans="1:5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row>
    <row r="516" spans="1:5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row>
    <row r="517" spans="1:5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row>
    <row r="518" spans="1:5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row>
    <row r="519" spans="1:5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row>
    <row r="520" spans="1:5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row>
    <row r="521" spans="1:5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row>
    <row r="522" spans="1:5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row>
    <row r="523" spans="1:5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row>
    <row r="524" spans="1:5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row>
    <row r="525" spans="1:5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row>
    <row r="526" spans="1:5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row>
    <row r="527" spans="1:5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row>
    <row r="528" spans="1:5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row>
    <row r="529" spans="1:5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row>
    <row r="530" spans="1:5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row>
    <row r="531" spans="1:5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row>
    <row r="532" spans="1:5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row>
    <row r="533" spans="1:5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row>
    <row r="534" spans="1:5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row>
    <row r="535" spans="1:5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row>
    <row r="536" spans="1:5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row>
    <row r="537" spans="1:5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row>
    <row r="538" spans="1:5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row>
    <row r="539" spans="1:5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row>
    <row r="540" spans="1:5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row>
    <row r="541" spans="1:5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row>
    <row r="542" spans="1:5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row>
    <row r="543" spans="1:5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row>
    <row r="544" spans="1:5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row>
    <row r="545" spans="1:5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row>
    <row r="546" spans="1:5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row>
    <row r="547" spans="1:5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row>
    <row r="548" spans="1:5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row>
    <row r="549" spans="1:5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row>
    <row r="550" spans="1:5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row>
    <row r="551" spans="1:5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row>
    <row r="552" spans="1: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row>
    <row r="553" spans="1:5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row>
    <row r="554" spans="1:5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row>
    <row r="555" spans="1:5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row>
    <row r="556" spans="1:5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row>
    <row r="557" spans="1:5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row>
    <row r="558" spans="1:5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row>
    <row r="559" spans="1:5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row>
    <row r="560" spans="1:5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row>
    <row r="561" spans="1:5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row>
    <row r="562" spans="1:5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row>
    <row r="563" spans="1:5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row>
    <row r="564" spans="1:5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row>
    <row r="565" spans="1:5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row>
    <row r="566" spans="1:5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row>
    <row r="567" spans="1:5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row>
    <row r="568" spans="1:5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row>
    <row r="569" spans="1:5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row>
    <row r="570" spans="1:5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row>
    <row r="571" spans="1:5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row>
    <row r="572" spans="1:5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row>
    <row r="573" spans="1:5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row>
    <row r="574" spans="1:5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row>
    <row r="575" spans="1:5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row>
    <row r="576" spans="1:5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row>
    <row r="577" spans="1:5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row>
    <row r="578" spans="1:5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row>
    <row r="579" spans="1:5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row>
    <row r="580" spans="1:5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row>
    <row r="581" spans="1:5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row>
    <row r="582" spans="1:5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row>
    <row r="583" spans="1:5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row>
    <row r="584" spans="1:5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row>
    <row r="585" spans="1:5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row>
    <row r="586" spans="1:5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row>
    <row r="587" spans="1:5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row>
    <row r="588" spans="1:5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row>
    <row r="589" spans="1:5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row>
    <row r="590" spans="1:5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row>
    <row r="591" spans="1:5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row>
    <row r="592" spans="1:5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row>
    <row r="593" spans="1:5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row>
    <row r="594" spans="1:5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row>
    <row r="595" spans="1:5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row>
    <row r="596" spans="1:5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row>
    <row r="597" spans="1:5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row>
    <row r="598" spans="1:5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row>
    <row r="599" spans="1:5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row>
    <row r="600" spans="1:5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row>
    <row r="601" spans="1:5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row>
    <row r="602" spans="1:5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row>
    <row r="603" spans="1:5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row>
    <row r="604" spans="1:5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row>
    <row r="605" spans="1:5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row>
    <row r="606" spans="1:5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row>
    <row r="607" spans="1:5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row>
    <row r="608" spans="1:5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row>
    <row r="609" spans="1:5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row>
    <row r="610" spans="1:5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row>
    <row r="611" spans="1:5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row>
    <row r="612" spans="1:5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row>
    <row r="613" spans="1:5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row>
    <row r="614" spans="1:5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row>
    <row r="615" spans="1:5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row>
    <row r="616" spans="1:5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row>
    <row r="617" spans="1:5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row>
    <row r="618" spans="1:5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row>
    <row r="619" spans="1:5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row>
    <row r="620" spans="1:5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row>
    <row r="621" spans="1:5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row>
    <row r="622" spans="1:5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row>
    <row r="623" spans="1:5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row>
    <row r="624" spans="1:5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row>
    <row r="625" spans="1:5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row>
    <row r="626" spans="1:5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row>
    <row r="627" spans="1:5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row>
    <row r="628" spans="1:5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row>
    <row r="629" spans="1:5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row>
    <row r="630" spans="1:5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row>
    <row r="631" spans="1:5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row>
    <row r="632" spans="1:5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row>
    <row r="633" spans="1:5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row>
    <row r="634" spans="1:5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row>
    <row r="635" spans="1:5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row>
    <row r="636" spans="1:5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row>
    <row r="637" spans="1:5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row>
    <row r="638" spans="1:5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row>
    <row r="639" spans="1:5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row>
    <row r="640" spans="1:5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row>
    <row r="641" spans="1:5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row>
    <row r="642" spans="1:5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row>
    <row r="643" spans="1:5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row>
    <row r="644" spans="1:5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row>
    <row r="645" spans="1:5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row>
    <row r="646" spans="1:5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row>
    <row r="647" spans="1:5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row>
    <row r="648" spans="1:5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row>
    <row r="649" spans="1:5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row>
    <row r="650" spans="1:5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row>
    <row r="651" spans="1:5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row>
    <row r="652" spans="1: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row>
    <row r="653" spans="1:5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row>
    <row r="654" spans="1:5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row>
    <row r="655" spans="1:5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row>
    <row r="656" spans="1:5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row>
    <row r="657" spans="1:5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row>
    <row r="658" spans="1:5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row>
    <row r="659" spans="1:5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row>
    <row r="660" spans="1:5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row>
    <row r="661" spans="1:5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row>
    <row r="662" spans="1:5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row>
    <row r="663" spans="1:5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row>
    <row r="664" spans="1:5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row>
    <row r="665" spans="1:5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row>
    <row r="666" spans="1:5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row>
    <row r="667" spans="1:5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row>
    <row r="668" spans="1:5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row>
    <row r="669" spans="1:5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row>
    <row r="670" spans="1:5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row>
    <row r="671" spans="1:5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row>
    <row r="672" spans="1:5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row>
    <row r="673" spans="1:5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row>
    <row r="674" spans="1:5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row>
    <row r="675" spans="1:5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row>
    <row r="676" spans="1:5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row>
    <row r="677" spans="1:5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row>
    <row r="678" spans="1:5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row>
    <row r="679" spans="1:5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row>
    <row r="680" spans="1:5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row>
    <row r="681" spans="1:5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row>
    <row r="682" spans="1:5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row>
    <row r="683" spans="1:5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row>
    <row r="684" spans="1:5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row>
    <row r="685" spans="1:5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row>
    <row r="686" spans="1:5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row>
    <row r="687" spans="1:5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row>
    <row r="688" spans="1:5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row>
    <row r="689" spans="1:5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row>
    <row r="690" spans="1:5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row>
    <row r="691" spans="1:5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row>
    <row r="692" spans="1:5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row>
    <row r="693" spans="1:5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row>
    <row r="694" spans="1:5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row>
    <row r="695" spans="1:5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row>
    <row r="696" spans="1:5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row>
    <row r="697" spans="1:5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row>
    <row r="698" spans="1:5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row>
    <row r="699" spans="1:5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row>
    <row r="700" spans="1:5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row>
    <row r="701" spans="1:5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row>
    <row r="702" spans="1:5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row>
    <row r="703" spans="1:5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row>
    <row r="704" spans="1:5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row>
    <row r="705" spans="1:5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row>
    <row r="706" spans="1:5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row>
    <row r="707" spans="1:5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row>
    <row r="708" spans="1:5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row>
    <row r="709" spans="1:5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row>
    <row r="710" spans="1:5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row>
    <row r="711" spans="1:5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row>
    <row r="712" spans="1:5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row>
    <row r="713" spans="1:5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row>
    <row r="714" spans="1:5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row>
    <row r="715" spans="1:5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row>
    <row r="716" spans="1:5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row>
    <row r="717" spans="1:5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row>
    <row r="718" spans="1:5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row>
    <row r="719" spans="1:5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row>
    <row r="720" spans="1:5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row>
    <row r="721" spans="1:5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row>
    <row r="722" spans="1:5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row>
    <row r="723" spans="1:5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row>
    <row r="724" spans="1:5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row>
    <row r="725" spans="1:5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row>
    <row r="726" spans="1:5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row>
    <row r="727" spans="1:5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row>
    <row r="728" spans="1:5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row>
    <row r="729" spans="1:5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row>
    <row r="730" spans="1:5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row>
    <row r="731" spans="1:5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row>
    <row r="732" spans="1:5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row>
    <row r="733" spans="1:5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row>
    <row r="734" spans="1:5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row>
    <row r="735" spans="1:5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row>
    <row r="736" spans="1:5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row>
    <row r="737" spans="1:5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row>
    <row r="738" spans="1:5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row>
    <row r="739" spans="1:5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row>
    <row r="740" spans="1:5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row>
    <row r="741" spans="1:5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row>
    <row r="742" spans="1:5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row>
    <row r="743" spans="1:5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row>
    <row r="744" spans="1:5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row>
    <row r="745" spans="1:5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row>
    <row r="746" spans="1:5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row>
    <row r="747" spans="1:5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row>
    <row r="748" spans="1:5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row>
    <row r="749" spans="1:5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row>
    <row r="750" spans="1:5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row>
    <row r="751" spans="1:5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row>
    <row r="752" spans="1: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row>
    <row r="753" spans="1:5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row>
    <row r="754" spans="1:5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row>
    <row r="755" spans="1:5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row>
    <row r="756" spans="1:5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row>
    <row r="757" spans="1:5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row>
    <row r="758" spans="1:5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row>
    <row r="759" spans="1:5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row>
    <row r="760" spans="1:5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row>
    <row r="761" spans="1:5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row>
    <row r="762" spans="1:5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row>
    <row r="763" spans="1:5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row>
    <row r="764" spans="1:5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row>
    <row r="765" spans="1:5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row>
    <row r="766" spans="1:5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row>
    <row r="767" spans="1:5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row>
    <row r="768" spans="1:5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row>
    <row r="769" spans="1:5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row>
    <row r="770" spans="1:5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row>
    <row r="771" spans="1:5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row>
    <row r="772" spans="1:5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row>
    <row r="773" spans="1:5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row>
    <row r="774" spans="1:5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row>
    <row r="775" spans="1:5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row>
    <row r="776" spans="1:5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row>
    <row r="777" spans="1:5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row>
    <row r="778" spans="1:5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row>
    <row r="779" spans="1:5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row>
    <row r="780" spans="1:5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row>
    <row r="781" spans="1:5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row>
    <row r="782" spans="1:5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row>
    <row r="783" spans="1:5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row>
    <row r="784" spans="1:5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row>
    <row r="785" spans="1:5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row>
    <row r="786" spans="1:5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row>
    <row r="787" spans="1:5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row>
    <row r="788" spans="1:5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row>
    <row r="789" spans="1:5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row>
    <row r="790" spans="1:5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row>
    <row r="791" spans="1:5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row>
    <row r="792" spans="1:5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row>
    <row r="793" spans="1:5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row>
    <row r="794" spans="1:5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row>
    <row r="795" spans="1:5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row>
    <row r="796" spans="1:5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row>
    <row r="797" spans="1:5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row>
    <row r="798" spans="1:5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row>
    <row r="799" spans="1:5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row>
    <row r="800" spans="1:5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row>
    <row r="801" spans="1:5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row>
    <row r="802" spans="1:5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row>
    <row r="803" spans="1:5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row>
    <row r="804" spans="1:5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row>
    <row r="805" spans="1:5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row>
    <row r="806" spans="1:5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row>
    <row r="807" spans="1:5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row>
    <row r="808" spans="1:5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row>
    <row r="809" spans="1:5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row>
    <row r="810" spans="1:5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row>
    <row r="811" spans="1:5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row>
    <row r="812" spans="1:5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row>
    <row r="813" spans="1:5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row>
    <row r="814" spans="1:5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row>
    <row r="815" spans="1:5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row>
    <row r="816" spans="1:5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row>
    <row r="817" spans="1:5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row>
    <row r="818" spans="1:5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row>
    <row r="819" spans="1:5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row>
    <row r="820" spans="1:5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row>
    <row r="821" spans="1:5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row>
    <row r="822" spans="1:5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row>
    <row r="823" spans="1:5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row>
    <row r="824" spans="1:5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row>
    <row r="825" spans="1:5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row>
    <row r="826" spans="1:5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row>
    <row r="827" spans="1:5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row>
    <row r="828" spans="1:5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row>
    <row r="829" spans="1:5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row>
    <row r="830" spans="1:5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row>
    <row r="831" spans="1:5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row>
    <row r="832" spans="1:5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row>
    <row r="833" spans="1:5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row>
    <row r="834" spans="1:5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row>
    <row r="835" spans="1:5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row>
    <row r="836" spans="1:5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row>
    <row r="837" spans="1:5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row>
    <row r="838" spans="1:5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row>
    <row r="839" spans="1:5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row>
    <row r="840" spans="1:5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row>
    <row r="841" spans="1:5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row>
    <row r="842" spans="1:5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row>
    <row r="843" spans="1:5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row>
    <row r="844" spans="1:5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row>
    <row r="845" spans="1:5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row>
    <row r="846" spans="1:5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row>
    <row r="847" spans="1:5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row>
    <row r="848" spans="1:5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row>
    <row r="849" spans="1:5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row>
    <row r="850" spans="1:5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row>
    <row r="851" spans="1:5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row>
    <row r="852" spans="1: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row>
    <row r="853" spans="1:5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row>
    <row r="854" spans="1:5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row>
    <row r="855" spans="1:5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row>
    <row r="856" spans="1:5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row>
    <row r="857" spans="1:5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row>
    <row r="858" spans="1:5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row>
    <row r="859" spans="1:5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row>
    <row r="860" spans="1:5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row>
    <row r="861" spans="1:5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row>
    <row r="862" spans="1:5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row>
    <row r="863" spans="1:5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row>
    <row r="864" spans="1:5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row>
    <row r="865" spans="1:5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row>
    <row r="866" spans="1:5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row>
    <row r="867" spans="1:5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row>
    <row r="868" spans="1:5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row>
    <row r="869" spans="1:5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row>
    <row r="870" spans="1:5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row>
    <row r="871" spans="1:5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row>
    <row r="872" spans="1:5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row>
    <row r="873" spans="1:5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row>
    <row r="874" spans="1:5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row>
    <row r="875" spans="1:5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row>
    <row r="876" spans="1:5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row>
    <row r="877" spans="1:5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row>
    <row r="878" spans="1:5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row>
    <row r="879" spans="1:5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row>
    <row r="880" spans="1:5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row>
    <row r="881" spans="1:5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row>
    <row r="882" spans="1:5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row>
    <row r="883" spans="1:5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row>
    <row r="884" spans="1:5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row>
    <row r="885" spans="1:5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row>
    <row r="886" spans="1:5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row>
    <row r="887" spans="1:5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row>
    <row r="888" spans="1:5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row>
    <row r="889" spans="1:5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row>
    <row r="890" spans="1:5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row>
    <row r="891" spans="1:5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row>
    <row r="892" spans="1:5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row>
    <row r="893" spans="1:5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row>
    <row r="894" spans="1:5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row>
    <row r="895" spans="1:5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row>
    <row r="896" spans="1:5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row>
    <row r="897" spans="1:5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row>
    <row r="898" spans="1:5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row>
    <row r="899" spans="1:5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row>
    <row r="900" spans="1:5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row>
    <row r="901" spans="1:5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row>
    <row r="902" spans="1:5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row>
    <row r="903" spans="1:5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row>
    <row r="904" spans="1:5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row>
    <row r="905" spans="1:5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row>
    <row r="906" spans="1:5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row>
    <row r="907" spans="1:5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row>
    <row r="908" spans="1:5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row>
    <row r="909" spans="1:5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row>
    <row r="910" spans="1:5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row>
    <row r="911" spans="1:5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row>
    <row r="912" spans="1:5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row>
    <row r="913" spans="1:5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row>
    <row r="914" spans="1:5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row>
    <row r="915" spans="1:5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row>
    <row r="916" spans="1:5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row>
    <row r="917" spans="1:5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row>
    <row r="918" spans="1:5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row>
    <row r="919" spans="1:5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row>
    <row r="920" spans="1:5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row>
    <row r="921" spans="1:5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row>
    <row r="922" spans="1:5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row>
    <row r="923" spans="1:5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row>
    <row r="924" spans="1:5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row>
    <row r="925" spans="1:5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row>
    <row r="926" spans="1:5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row>
    <row r="927" spans="1:5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row>
    <row r="928" spans="1:5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row>
    <row r="929" spans="1:5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row>
    <row r="930" spans="1:5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row>
    <row r="931" spans="1:5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row>
    <row r="932" spans="1:5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row>
    <row r="933" spans="1:5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row>
    <row r="934" spans="1:5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row>
    <row r="935" spans="1:5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row>
    <row r="936" spans="1:5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row>
    <row r="937" spans="1:5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row>
    <row r="938" spans="1:5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row>
    <row r="939" spans="1:5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row>
    <row r="940" spans="1:5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row>
    <row r="941" spans="1:5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row>
    <row r="942" spans="1:5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row>
    <row r="943" spans="1:5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row>
    <row r="944" spans="1:5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row>
    <row r="945" spans="1:5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row>
    <row r="946" spans="1:5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row>
    <row r="947" spans="1:5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row>
    <row r="948" spans="1:5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row>
    <row r="949" spans="1:5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row>
    <row r="950" spans="1:5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row>
    <row r="951" spans="1:5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row>
    <row r="952" spans="1: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row>
    <row r="953" spans="1:5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row>
    <row r="954" spans="1:5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row>
    <row r="955" spans="1:5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row>
    <row r="956" spans="1:5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row>
    <row r="957" spans="1:5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row>
    <row r="958" spans="1:5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row>
    <row r="959" spans="1:5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row>
    <row r="960" spans="1:5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row>
    <row r="961" spans="1:5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row>
    <row r="962" spans="1:5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row>
    <row r="963" spans="1:5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row>
    <row r="964" spans="1:5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row>
    <row r="965" spans="1:5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row>
    <row r="966" spans="1:5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row>
    <row r="967" spans="1:5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row>
    <row r="968" spans="1:5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row>
    <row r="969" spans="1:5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row>
    <row r="970" spans="1:5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row>
    <row r="971" spans="1:5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row>
    <row r="972" spans="1:5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row>
    <row r="973" spans="1:5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row>
    <row r="974" spans="1:5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row>
    <row r="975" spans="1:5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row>
    <row r="976" spans="1:5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row>
    <row r="977" spans="1:5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row>
    <row r="978" spans="1:5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row>
    <row r="979" spans="1:5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row>
    <row r="980" spans="1:5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row>
    <row r="981" spans="1:5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row>
    <row r="982" spans="1:5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row>
    <row r="983" spans="1:5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row>
    <row r="984" spans="1:5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row>
    <row r="985" spans="1:5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row>
    <row r="986" spans="1:5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row>
    <row r="987" spans="1:5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row>
    <row r="988" spans="1:5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row>
    <row r="989" spans="1:5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row>
    <row r="990" spans="1:5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row>
    <row r="991" spans="1:5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row>
    <row r="992" spans="1:5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row>
    <row r="993" spans="1:5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row>
    <row r="994" spans="1:5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row>
    <row r="995" spans="1:5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row>
    <row r="996" spans="1:5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row>
    <row r="997" spans="1:5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row>
    <row r="998" spans="1:5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row>
    <row r="999" spans="1:5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row>
    <row r="1000" spans="1:5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row>
    <row r="1001" spans="1:52">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row>
    <row r="1002" spans="1:5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row>
    <row r="1003" spans="1:52">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c r="AJ1003" s="9"/>
      <c r="AK1003" s="9"/>
      <c r="AL1003" s="9"/>
      <c r="AM1003" s="9"/>
      <c r="AN1003" s="9"/>
      <c r="AO1003" s="9"/>
      <c r="AP1003" s="9"/>
      <c r="AQ1003" s="9"/>
      <c r="AR1003" s="9"/>
      <c r="AS1003" s="9"/>
      <c r="AT1003" s="9"/>
      <c r="AU1003" s="9"/>
      <c r="AV1003" s="9"/>
      <c r="AW1003" s="9"/>
      <c r="AX1003" s="9"/>
      <c r="AY1003" s="9"/>
      <c r="AZ1003" s="9"/>
    </row>
    <row r="1004" spans="1:52">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c r="AJ1004" s="9"/>
      <c r="AK1004" s="9"/>
      <c r="AL1004" s="9"/>
      <c r="AM1004" s="9"/>
      <c r="AN1004" s="9"/>
      <c r="AO1004" s="9"/>
      <c r="AP1004" s="9"/>
      <c r="AQ1004" s="9"/>
      <c r="AR1004" s="9"/>
      <c r="AS1004" s="9"/>
      <c r="AT1004" s="9"/>
      <c r="AU1004" s="9"/>
      <c r="AV1004" s="9"/>
      <c r="AW1004" s="9"/>
      <c r="AX1004" s="9"/>
      <c r="AY1004" s="9"/>
      <c r="AZ1004" s="9"/>
    </row>
    <row r="1005" spans="1:52">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c r="AI1005" s="9"/>
      <c r="AJ1005" s="9"/>
      <c r="AK1005" s="9"/>
      <c r="AL1005" s="9"/>
      <c r="AM1005" s="9"/>
      <c r="AN1005" s="9"/>
      <c r="AO1005" s="9"/>
      <c r="AP1005" s="9"/>
      <c r="AQ1005" s="9"/>
      <c r="AR1005" s="9"/>
      <c r="AS1005" s="9"/>
      <c r="AT1005" s="9"/>
      <c r="AU1005" s="9"/>
      <c r="AV1005" s="9"/>
      <c r="AW1005" s="9"/>
      <c r="AX1005" s="9"/>
      <c r="AY1005" s="9"/>
      <c r="AZ1005" s="9"/>
    </row>
    <row r="1006" spans="1:52">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row>
    <row r="1007" spans="1:52">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row>
    <row r="1008" spans="1:52">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row>
    <row r="1009" spans="1:52">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row>
    <row r="1010" spans="1:52">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row>
    <row r="1011" spans="1:52">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row>
    <row r="1012" spans="1:5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c r="AH1012" s="9"/>
      <c r="AI1012" s="9"/>
      <c r="AJ1012" s="9"/>
      <c r="AK1012" s="9"/>
      <c r="AL1012" s="9"/>
      <c r="AM1012" s="9"/>
      <c r="AN1012" s="9"/>
      <c r="AO1012" s="9"/>
      <c r="AP1012" s="9"/>
      <c r="AQ1012" s="9"/>
      <c r="AR1012" s="9"/>
      <c r="AS1012" s="9"/>
      <c r="AT1012" s="9"/>
      <c r="AU1012" s="9"/>
      <c r="AV1012" s="9"/>
      <c r="AW1012" s="9"/>
      <c r="AX1012" s="9"/>
      <c r="AY1012" s="9"/>
      <c r="AZ1012" s="9"/>
    </row>
    <row r="1013" spans="1:52">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c r="AG1013" s="9"/>
      <c r="AH1013" s="9"/>
      <c r="AI1013" s="9"/>
      <c r="AJ1013" s="9"/>
      <c r="AK1013" s="9"/>
      <c r="AL1013" s="9"/>
      <c r="AM1013" s="9"/>
      <c r="AN1013" s="9"/>
      <c r="AO1013" s="9"/>
      <c r="AP1013" s="9"/>
      <c r="AQ1013" s="9"/>
      <c r="AR1013" s="9"/>
      <c r="AS1013" s="9"/>
      <c r="AT1013" s="9"/>
      <c r="AU1013" s="9"/>
      <c r="AV1013" s="9"/>
      <c r="AW1013" s="9"/>
      <c r="AX1013" s="9"/>
      <c r="AY1013" s="9"/>
      <c r="AZ1013" s="9"/>
    </row>
    <row r="1014" spans="1:52">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row>
    <row r="1015" spans="1:52">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row>
    <row r="1016" spans="1:52">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Y1016" s="9"/>
      <c r="AZ1016" s="9"/>
    </row>
    <row r="1017" spans="1:52">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row>
    <row r="1018" spans="1:52">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row>
    <row r="1019" spans="1:52">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row>
    <row r="1020" spans="1:52">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row>
    <row r="1021" spans="1:52">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row>
    <row r="1022" spans="1:5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row>
    <row r="1023" spans="1:52">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row>
    <row r="1024" spans="1:52">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row>
    <row r="1025" spans="1:52">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row>
    <row r="1026" spans="1:52">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row>
    <row r="1027" spans="1:52">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row>
    <row r="1028" spans="1:52">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row>
    <row r="1029" spans="1:52">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row>
    <row r="1030" spans="1:52">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row>
    <row r="1031" spans="1:52">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row>
    <row r="1032" spans="1:52">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row>
    <row r="1033" spans="1:52">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row>
    <row r="1034" spans="1:52">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row>
    <row r="1035" spans="1:52">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row>
    <row r="1036" spans="1:52">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row>
    <row r="1037" spans="1:52">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row>
    <row r="1038" spans="1:52">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row>
    <row r="1039" spans="1:52">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row>
    <row r="1040" spans="1:52">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row>
    <row r="1041" spans="1:52">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row>
    <row r="1042" spans="1:52">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row>
    <row r="1043" spans="1:52">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row>
    <row r="1044" spans="1:52">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row>
    <row r="1045" spans="1:52">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row>
    <row r="1046" spans="1:52">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row>
    <row r="1047" spans="1:52">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row>
    <row r="1048" spans="1:52">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row>
    <row r="1049" spans="1:52">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row>
    <row r="1050" spans="1:52">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row>
    <row r="1051" spans="1:52">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row>
    <row r="1052" spans="1:52">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row>
    <row r="1053" spans="1:52">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row>
    <row r="1054" spans="1:52">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row>
    <row r="1055" spans="1:52">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row>
  </sheetData>
  <autoFilter ref="A1:Y56"/>
  <conditionalFormatting sqref="A1:Y1">
    <cfRule type="cellIs" dxfId="7" priority="26" operator="notEqual">
      <formula>"None"</formula>
    </cfRule>
  </conditionalFormatting>
  <conditionalFormatting sqref="A2:A56">
    <cfRule type="cellIs" dxfId="0" priority="1" operator="notEqual">
      <formula>"None"</formula>
    </cfRule>
  </conditionalFormatting>
  <conditionalFormatting sqref="B2:B56">
    <cfRule type="cellIs" dxfId="1" priority="2" operator="notEqual">
      <formula>"None"</formula>
    </cfRule>
  </conditionalFormatting>
  <conditionalFormatting sqref="C2:C56">
    <cfRule type="cellIs" dxfId="0" priority="3" operator="notEqual">
      <formula>"None"</formula>
    </cfRule>
  </conditionalFormatting>
  <conditionalFormatting sqref="D2:D56">
    <cfRule type="cellIs" dxfId="2" priority="4" operator="notEqual">
      <formula>"None"</formula>
    </cfRule>
  </conditionalFormatting>
  <conditionalFormatting sqref="E2:E56">
    <cfRule type="cellIs" dxfId="2" priority="5" operator="notEqual">
      <formula>"None"</formula>
    </cfRule>
  </conditionalFormatting>
  <conditionalFormatting sqref="F2:F56">
    <cfRule type="cellIs" dxfId="2" priority="6" operator="notEqual">
      <formula>"None"</formula>
    </cfRule>
  </conditionalFormatting>
  <conditionalFormatting sqref="G2:G56">
    <cfRule type="cellIs" dxfId="3" priority="7" operator="notEqual">
      <formula>"None"</formula>
    </cfRule>
  </conditionalFormatting>
  <conditionalFormatting sqref="H2:H56">
    <cfRule type="cellIs" dxfId="3" priority="8" operator="notEqual">
      <formula>"None"</formula>
    </cfRule>
  </conditionalFormatting>
  <conditionalFormatting sqref="I2:I56">
    <cfRule type="cellIs" dxfId="3" priority="9" operator="notEqual">
      <formula>"None"</formula>
    </cfRule>
  </conditionalFormatting>
  <conditionalFormatting sqref="J2:J56">
    <cfRule type="cellIs" dxfId="3" priority="10" operator="notEqual">
      <formula>"None"</formula>
    </cfRule>
  </conditionalFormatting>
  <conditionalFormatting sqref="K2:K56">
    <cfRule type="cellIs" dxfId="3" priority="11" operator="notEqual">
      <formula>"None"</formula>
    </cfRule>
  </conditionalFormatting>
  <conditionalFormatting sqref="L2:L56">
    <cfRule type="cellIs" dxfId="0" priority="12" operator="notEqual">
      <formula>"None"</formula>
    </cfRule>
  </conditionalFormatting>
  <conditionalFormatting sqref="M2:M56">
    <cfRule type="cellIs" dxfId="4" priority="13" operator="notEqual">
      <formula>"None"</formula>
    </cfRule>
  </conditionalFormatting>
  <conditionalFormatting sqref="N2:N56">
    <cfRule type="cellIs" dxfId="2" priority="14" operator="notEqual">
      <formula>"None"</formula>
    </cfRule>
  </conditionalFormatting>
  <conditionalFormatting sqref="O2:O56">
    <cfRule type="cellIs" dxfId="2" priority="15" operator="notEqual">
      <formula>"None"</formula>
    </cfRule>
  </conditionalFormatting>
  <conditionalFormatting sqref="P2:P56">
    <cfRule type="cellIs" dxfId="3" priority="16" operator="notEqual">
      <formula>"None"</formula>
    </cfRule>
  </conditionalFormatting>
  <conditionalFormatting sqref="Q2:Q56">
    <cfRule type="cellIs" dxfId="0" priority="17" operator="notEqual">
      <formula>"None"</formula>
    </cfRule>
  </conditionalFormatting>
  <conditionalFormatting sqref="R2:R56">
    <cfRule type="cellIs" dxfId="3" priority="18" operator="notEqual">
      <formula>"None"</formula>
    </cfRule>
  </conditionalFormatting>
  <conditionalFormatting sqref="S2:S56">
    <cfRule type="cellIs" dxfId="0" priority="19" operator="notEqual">
      <formula>"None"</formula>
    </cfRule>
  </conditionalFormatting>
  <conditionalFormatting sqref="T2:T56">
    <cfRule type="cellIs" dxfId="3" priority="20" operator="notEqual">
      <formula>"None"</formula>
    </cfRule>
  </conditionalFormatting>
  <conditionalFormatting sqref="U2:U56">
    <cfRule type="cellIs" dxfId="0" priority="21" operator="notEqual">
      <formula>"None"</formula>
    </cfRule>
  </conditionalFormatting>
  <conditionalFormatting sqref="V2:V56">
    <cfRule type="cellIs" dxfId="5" priority="22" operator="notEqual">
      <formula>"None"</formula>
    </cfRule>
  </conditionalFormatting>
  <conditionalFormatting sqref="W2:W56">
    <cfRule type="cellIs" dxfId="6" priority="23" operator="notEqual">
      <formula>"None"</formula>
    </cfRule>
  </conditionalFormatting>
  <conditionalFormatting sqref="X2:X56">
    <cfRule type="cellIs" dxfId="0" priority="24" operator="notEqual">
      <formula>"None"</formula>
    </cfRule>
  </conditionalFormatting>
  <conditionalFormatting sqref="Y2:Y56">
    <cfRule type="cellIs" dxfId="0" priority="25" operator="notEqual">
      <formula>"None"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1"/>
  <sheetViews>
    <sheetView workbookViewId="0"/>
  </sheetViews>
  <sheetFormatPr defaultRowHeight="15"/>
  <cols>
    <col min="1" max="1" width="40.7109375" customWidth="1"/>
    <col min="2" max="2" width="140.7109375" customWidth="1"/>
  </cols>
  <sheetData>
    <row r="1" spans="1:2">
      <c r="A1" s="8" t="s">
        <v>134</v>
      </c>
      <c r="B1" s="8"/>
    </row>
    <row r="2" spans="1:2">
      <c r="A2" s="8" t="s">
        <v>135</v>
      </c>
    </row>
    <row r="3" spans="1:2">
      <c r="A3" s="8" t="s">
        <v>136</v>
      </c>
    </row>
    <row r="4" spans="1:2">
      <c r="A4" s="8"/>
    </row>
    <row r="5" spans="1:2">
      <c r="A5" s="8"/>
    </row>
    <row r="6" spans="1:2">
      <c r="A6" s="8" t="s">
        <v>137</v>
      </c>
      <c r="B6" t="s">
        <v>138</v>
      </c>
    </row>
    <row r="7" spans="1:2">
      <c r="A7" s="8" t="s">
        <v>24</v>
      </c>
      <c r="B7" t="s">
        <v>139</v>
      </c>
    </row>
    <row r="8" spans="1:2">
      <c r="A8" s="8" t="s">
        <v>0</v>
      </c>
      <c r="B8" t="s">
        <v>140</v>
      </c>
    </row>
    <row r="9" spans="1:2">
      <c r="A9" s="8" t="s">
        <v>1</v>
      </c>
      <c r="B9" t="s">
        <v>141</v>
      </c>
    </row>
    <row r="10" spans="1:2">
      <c r="A10" s="8" t="s">
        <v>2</v>
      </c>
      <c r="B10" t="s">
        <v>142</v>
      </c>
    </row>
    <row r="11" spans="1:2">
      <c r="A11" s="8" t="s">
        <v>3</v>
      </c>
      <c r="B11" t="s">
        <v>143</v>
      </c>
    </row>
    <row r="12" spans="1:2">
      <c r="A12" s="8" t="s">
        <v>4</v>
      </c>
      <c r="B12" t="s">
        <v>144</v>
      </c>
    </row>
    <row r="13" spans="1:2">
      <c r="A13" s="8" t="s">
        <v>5</v>
      </c>
      <c r="B13" t="s">
        <v>145</v>
      </c>
    </row>
    <row r="14" spans="1:2">
      <c r="A14" s="8" t="s">
        <v>6</v>
      </c>
      <c r="B14" t="s">
        <v>146</v>
      </c>
    </row>
    <row r="15" spans="1:2">
      <c r="A15" s="8" t="s">
        <v>7</v>
      </c>
      <c r="B15" t="s">
        <v>147</v>
      </c>
    </row>
    <row r="16" spans="1:2">
      <c r="A16" s="8" t="s">
        <v>8</v>
      </c>
      <c r="B16" t="s">
        <v>148</v>
      </c>
    </row>
    <row r="17" spans="1:2">
      <c r="A17" s="8" t="s">
        <v>9</v>
      </c>
      <c r="B17" t="s">
        <v>149</v>
      </c>
    </row>
    <row r="18" spans="1:2">
      <c r="A18" s="8" t="s">
        <v>10</v>
      </c>
      <c r="B18" t="s">
        <v>150</v>
      </c>
    </row>
    <row r="19" spans="1:2">
      <c r="A19" s="8" t="s">
        <v>11</v>
      </c>
      <c r="B19" t="s">
        <v>151</v>
      </c>
    </row>
    <row r="20" spans="1:2">
      <c r="A20" s="8" t="s">
        <v>12</v>
      </c>
      <c r="B20" t="s">
        <v>152</v>
      </c>
    </row>
    <row r="21" spans="1:2">
      <c r="A21" s="8" t="s">
        <v>13</v>
      </c>
      <c r="B21" t="s">
        <v>153</v>
      </c>
    </row>
    <row r="22" spans="1:2">
      <c r="A22" s="8" t="s">
        <v>14</v>
      </c>
      <c r="B22" t="s">
        <v>154</v>
      </c>
    </row>
    <row r="23" spans="1:2">
      <c r="A23" s="8" t="s">
        <v>15</v>
      </c>
      <c r="B23" t="s">
        <v>155</v>
      </c>
    </row>
    <row r="24" spans="1:2">
      <c r="A24" s="8" t="s">
        <v>16</v>
      </c>
      <c r="B24" t="s">
        <v>156</v>
      </c>
    </row>
    <row r="25" spans="1:2">
      <c r="A25" s="8" t="s">
        <v>17</v>
      </c>
      <c r="B25" t="s">
        <v>157</v>
      </c>
    </row>
    <row r="26" spans="1:2">
      <c r="A26" s="8" t="s">
        <v>18</v>
      </c>
      <c r="B26" t="s">
        <v>158</v>
      </c>
    </row>
    <row r="27" spans="1:2">
      <c r="A27" s="8" t="s">
        <v>19</v>
      </c>
      <c r="B27" t="s">
        <v>159</v>
      </c>
    </row>
    <row r="28" spans="1:2">
      <c r="A28" s="8" t="s">
        <v>20</v>
      </c>
      <c r="B28" t="s">
        <v>160</v>
      </c>
    </row>
    <row r="29" spans="1:2">
      <c r="A29" s="8" t="s">
        <v>21</v>
      </c>
      <c r="B29" t="s">
        <v>161</v>
      </c>
    </row>
    <row r="30" spans="1:2">
      <c r="A30" s="8" t="s">
        <v>22</v>
      </c>
      <c r="B30" t="s">
        <v>162</v>
      </c>
    </row>
    <row r="31" spans="1:2">
      <c r="A31" s="8" t="s">
        <v>23</v>
      </c>
      <c r="B31" t="s">
        <v>163</v>
      </c>
    </row>
  </sheetData>
  <conditionalFormatting sqref="A1">
    <cfRule type="cellIs" dxfId="7" priority="2" operator="notEqual">
      <formula>"None"</formula>
    </cfRule>
  </conditionalFormatting>
  <conditionalFormatting sqref="A2:A3">
    <cfRule type="cellIs" dxfId="0" priority="1" operator="notEqual">
      <formula>"None"</formula>
    </cfRule>
  </conditionalFormatting>
  <conditionalFormatting sqref="A6:B6">
    <cfRule type="cellIs" dxfId="7" priority="4" operator="notEqual">
      <formula>"None"</formula>
    </cfRule>
  </conditionalFormatting>
  <conditionalFormatting sqref="A7:B31">
    <cfRule type="cellIs" dxfId="0" priority="3" operator="notEqual">
      <formula>"None"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 &amp; Glossary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2025-08-08T09:46:32Z</dcterms:created>
  <dcterms:modified xsi:type="dcterms:W3CDTF">2025-08-08T09:46:32Z</dcterms:modified>
</cp:coreProperties>
</file>