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ser9100\excel\projects\dcim_tools\"/>
    </mc:Choice>
  </mc:AlternateContent>
  <xr:revisionPtr revIDLastSave="0" documentId="13_ncr:1_{2CF2AC58-1FA2-474A-A6F8-610782D4D368}" xr6:coauthVersionLast="47" xr6:coauthVersionMax="47" xr10:uidLastSave="{00000000-0000-0000-0000-000000000000}"/>
  <bookViews>
    <workbookView xWindow="-120" yWindow="-120" windowWidth="29040" windowHeight="15840" firstSheet="2" activeTab="9" xr2:uid="{2EF0FC01-E0E2-46B9-8793-C9E9416FCAEE}"/>
  </bookViews>
  <sheets>
    <sheet name="ws_globals" sheetId="1" r:id="rId1"/>
    <sheet name="ws_options" sheetId="13" r:id="rId2"/>
    <sheet name="ws_sets" sheetId="2" r:id="rId3"/>
    <sheet name="ws_elements" sheetId="3" r:id="rId4"/>
    <sheet name="ws_paths" sheetId="4" r:id="rId5"/>
    <sheet name="ws_element_pattern" sheetId="6" r:id="rId6"/>
    <sheet name="ws_coordinate_system" sheetId="12" r:id="rId7"/>
    <sheet name="ws_coords_of_actives" sheetId="16" r:id="rId8"/>
    <sheet name="path_spills" sheetId="15" r:id="rId9"/>
    <sheet name="auto_gen_element_handles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5" l="1" a="1"/>
  <c r="D2" i="3"/>
  <c r="D3" i="3"/>
  <c r="D4" i="3"/>
  <c r="D5" i="3"/>
  <c r="B2" i="4" a="1"/>
  <c r="B2" i="4" s="1"/>
  <c r="B3" i="4" a="1"/>
  <c r="B3" i="4" s="1"/>
  <c r="B4" i="4" a="1"/>
  <c r="B4" i="4" s="1"/>
  <c r="B5" i="4" a="1"/>
  <c r="B5" i="4" s="1"/>
  <c r="D5" i="4"/>
  <c r="D4" i="4"/>
  <c r="P4" i="6" a="1"/>
  <c r="J2" i="3"/>
  <c r="J3" i="3"/>
  <c r="J4" i="3"/>
  <c r="J5" i="3"/>
  <c r="C5" i="1" a="1"/>
  <c r="C5" i="1" s="1"/>
  <c r="C4" i="1"/>
  <c r="F4" i="6" a="1"/>
  <c r="F4" i="6" s="1"/>
  <c r="F5" i="6" a="1"/>
  <c r="F5" i="6" s="1"/>
  <c r="F6" i="6" a="1"/>
  <c r="F6" i="6" s="1"/>
  <c r="F7" i="6" a="1"/>
  <c r="F7" i="6" s="1"/>
  <c r="F8" i="6" a="1"/>
  <c r="F8" i="6" s="1"/>
  <c r="F9" i="6" a="1"/>
  <c r="F9" i="6" s="1"/>
  <c r="F10" i="6" a="1"/>
  <c r="F10" i="6" s="1"/>
  <c r="F11" i="6" a="1"/>
  <c r="F11" i="6" s="1"/>
  <c r="F12" i="6" a="1"/>
  <c r="F12" i="6" s="1"/>
  <c r="F13" i="6" a="1"/>
  <c r="F13" i="6" s="1"/>
  <c r="F14" i="6" a="1"/>
  <c r="F14" i="6" s="1"/>
  <c r="F15" i="6" a="1"/>
  <c r="F15" i="6" s="1"/>
  <c r="F16" i="6" a="1"/>
  <c r="F16" i="6" s="1"/>
  <c r="F17" i="6" a="1"/>
  <c r="F17" i="6" s="1"/>
  <c r="F18" i="6" a="1"/>
  <c r="F18" i="6" s="1"/>
  <c r="F19" i="6" a="1"/>
  <c r="F19" i="6" s="1"/>
  <c r="F20" i="6" a="1"/>
  <c r="F20" i="6" s="1"/>
  <c r="F21" i="6" a="1"/>
  <c r="F21" i="6" s="1"/>
  <c r="F22" i="6" a="1"/>
  <c r="F22" i="6" s="1"/>
  <c r="F23" i="6" a="1"/>
  <c r="F23" i="6" s="1"/>
  <c r="F24" i="6" a="1"/>
  <c r="F24" i="6" s="1"/>
  <c r="F25" i="6" a="1"/>
  <c r="F25" i="6" s="1"/>
  <c r="F26" i="6" a="1"/>
  <c r="F26" i="6" s="1"/>
  <c r="F27" i="6" a="1"/>
  <c r="F27" i="6" s="1"/>
  <c r="F28" i="6" a="1"/>
  <c r="F28" i="6" s="1"/>
  <c r="F29" i="6" a="1"/>
  <c r="F29" i="6" s="1"/>
  <c r="F30" i="6" a="1"/>
  <c r="F30" i="6" s="1"/>
  <c r="F31" i="6" a="1"/>
  <c r="F31" i="6" s="1"/>
  <c r="F32" i="6" a="1"/>
  <c r="F32" i="6" s="1"/>
  <c r="F33" i="6" a="1"/>
  <c r="F33" i="6" s="1"/>
  <c r="F34" i="6" a="1"/>
  <c r="F34" i="6" s="1"/>
  <c r="F35" i="6" a="1"/>
  <c r="F35" i="6" s="1"/>
  <c r="F36" i="6" a="1"/>
  <c r="F36" i="6" s="1"/>
  <c r="F37" i="6" a="1"/>
  <c r="F37" i="6" s="1"/>
  <c r="F38" i="6" a="1"/>
  <c r="F38" i="6" s="1"/>
  <c r="F39" i="6" a="1"/>
  <c r="F39" i="6" s="1"/>
  <c r="F40" i="6" a="1"/>
  <c r="F40" i="6" s="1"/>
  <c r="F41" i="6" a="1"/>
  <c r="F41" i="6" s="1"/>
  <c r="F42" i="6" a="1"/>
  <c r="F42" i="6" s="1"/>
  <c r="F43" i="6" a="1"/>
  <c r="F43" i="6" s="1"/>
  <c r="F44" i="6" a="1"/>
  <c r="F44" i="6" s="1"/>
  <c r="F45" i="6" a="1"/>
  <c r="F45" i="6" s="1"/>
  <c r="F46" i="6" a="1"/>
  <c r="F46" i="6" s="1"/>
  <c r="F47" i="6" a="1"/>
  <c r="F47" i="6" s="1"/>
  <c r="F48" i="6" a="1"/>
  <c r="F48" i="6" s="1"/>
  <c r="F49" i="6" a="1"/>
  <c r="F49" i="6" s="1"/>
  <c r="F50" i="6" a="1"/>
  <c r="F50" i="6" s="1"/>
  <c r="F51" i="6" a="1"/>
  <c r="F51" i="6" s="1"/>
  <c r="F52" i="6" a="1"/>
  <c r="F52" i="6" s="1"/>
  <c r="F53" i="6" a="1"/>
  <c r="F53" i="6" s="1"/>
  <c r="F54" i="6" a="1"/>
  <c r="F54" i="6" s="1"/>
  <c r="F55" i="6" a="1"/>
  <c r="F55" i="6" s="1"/>
  <c r="F56" i="6" a="1"/>
  <c r="F56" i="6" s="1"/>
  <c r="F57" i="6" a="1"/>
  <c r="F57" i="6" s="1"/>
  <c r="F58" i="6" a="1"/>
  <c r="F58" i="6" s="1"/>
  <c r="F59" i="6" a="1"/>
  <c r="F59" i="6" s="1"/>
  <c r="F60" i="6" a="1"/>
  <c r="F60" i="6" s="1"/>
  <c r="F61" i="6" a="1"/>
  <c r="F61" i="6" s="1"/>
  <c r="F62" i="6" a="1"/>
  <c r="F62" i="6" s="1"/>
  <c r="F63" i="6" a="1"/>
  <c r="F63" i="6" s="1"/>
  <c r="F64" i="6" a="1"/>
  <c r="F64" i="6" s="1"/>
  <c r="F65" i="6" a="1"/>
  <c r="F65" i="6" s="1"/>
  <c r="F66" i="6" a="1"/>
  <c r="F66" i="6" s="1"/>
  <c r="F67" i="6" a="1"/>
  <c r="F67" i="6" s="1"/>
  <c r="F68" i="6" a="1"/>
  <c r="F68" i="6" s="1"/>
  <c r="F69" i="6" a="1"/>
  <c r="F69" i="6" s="1"/>
  <c r="F70" i="6" a="1"/>
  <c r="F70" i="6" s="1"/>
  <c r="F71" i="6" a="1"/>
  <c r="F71" i="6" s="1"/>
  <c r="F72" i="6" a="1"/>
  <c r="F72" i="6" s="1"/>
  <c r="F73" i="6" a="1"/>
  <c r="F73" i="6" s="1"/>
  <c r="F74" i="6" a="1"/>
  <c r="F74" i="6" s="1"/>
  <c r="F75" i="6" a="1"/>
  <c r="F75" i="6" s="1"/>
  <c r="F76" i="6" a="1"/>
  <c r="F76" i="6" s="1"/>
  <c r="F77" i="6" a="1"/>
  <c r="F77" i="6" s="1"/>
  <c r="F78" i="6" a="1"/>
  <c r="F78" i="6" s="1"/>
  <c r="F79" i="6" a="1"/>
  <c r="F79" i="6" s="1"/>
  <c r="F80" i="6" a="1"/>
  <c r="F80" i="6" s="1"/>
  <c r="F81" i="6" a="1"/>
  <c r="F81" i="6" s="1"/>
  <c r="F82" i="6" a="1"/>
  <c r="F82" i="6" s="1"/>
  <c r="F83" i="6" a="1"/>
  <c r="F83" i="6" s="1"/>
  <c r="F84" i="6" a="1"/>
  <c r="F84" i="6" s="1"/>
  <c r="F85" i="6" a="1"/>
  <c r="F85" i="6" s="1"/>
  <c r="F86" i="6" a="1"/>
  <c r="F86" i="6" s="1"/>
  <c r="F87" i="6" a="1"/>
  <c r="F87" i="6" s="1"/>
  <c r="F88" i="6" a="1"/>
  <c r="F88" i="6" s="1"/>
  <c r="F89" i="6" a="1"/>
  <c r="F89" i="6" s="1"/>
  <c r="F90" i="6" a="1"/>
  <c r="F90" i="6" s="1"/>
  <c r="F91" i="6" a="1"/>
  <c r="F91" i="6" s="1"/>
  <c r="F92" i="6" a="1"/>
  <c r="F92" i="6" s="1"/>
  <c r="F93" i="6" a="1"/>
  <c r="F93" i="6" s="1"/>
  <c r="F94" i="6" a="1"/>
  <c r="F94" i="6" s="1"/>
  <c r="F95" i="6" a="1"/>
  <c r="F95" i="6" s="1"/>
  <c r="F96" i="6" a="1"/>
  <c r="F96" i="6" s="1"/>
  <c r="F97" i="6" a="1"/>
  <c r="F97" i="6" s="1"/>
  <c r="F98" i="6" a="1"/>
  <c r="F98" i="6" s="1"/>
  <c r="F99" i="6" a="1"/>
  <c r="F99" i="6" s="1"/>
  <c r="F100" i="6" a="1"/>
  <c r="F100" i="6" s="1"/>
  <c r="F101" i="6" a="1"/>
  <c r="F101" i="6" s="1"/>
  <c r="F102" i="6" a="1"/>
  <c r="F102" i="6" s="1"/>
  <c r="F103" i="6" a="1"/>
  <c r="F103" i="6" s="1"/>
  <c r="F104" i="6" a="1"/>
  <c r="F104" i="6" s="1"/>
  <c r="F105" i="6" a="1"/>
  <c r="F105" i="6" s="1"/>
  <c r="F106" i="6" a="1"/>
  <c r="F106" i="6" s="1"/>
  <c r="F107" i="6" a="1"/>
  <c r="F107" i="6" s="1"/>
  <c r="F108" i="6" a="1"/>
  <c r="F108" i="6" s="1"/>
  <c r="F109" i="6" a="1"/>
  <c r="F109" i="6" s="1"/>
  <c r="F110" i="6" a="1"/>
  <c r="F110" i="6" s="1"/>
  <c r="F111" i="6" a="1"/>
  <c r="F111" i="6" s="1"/>
  <c r="D66" i="6" a="1"/>
  <c r="D66" i="6" s="1"/>
  <c r="E66" i="6" s="1" a="1"/>
  <c r="E66" i="6" s="1"/>
  <c r="D67" i="6" a="1"/>
  <c r="D67" i="6" s="1"/>
  <c r="E67" i="6" s="1" a="1"/>
  <c r="E67" i="6" s="1"/>
  <c r="D68" i="6" a="1"/>
  <c r="D68" i="6" s="1"/>
  <c r="E68" i="6" s="1" a="1"/>
  <c r="E68" i="6" s="1"/>
  <c r="D69" i="6" a="1"/>
  <c r="D69" i="6" s="1"/>
  <c r="E69" i="6" s="1" a="1"/>
  <c r="E69" i="6" s="1"/>
  <c r="D70" i="6" a="1"/>
  <c r="D70" i="6" s="1"/>
  <c r="E70" i="6" s="1" a="1"/>
  <c r="E70" i="6" s="1"/>
  <c r="D71" i="6" a="1"/>
  <c r="D71" i="6" s="1"/>
  <c r="E71" i="6" s="1" a="1"/>
  <c r="E71" i="6" s="1"/>
  <c r="D72" i="6" a="1"/>
  <c r="D72" i="6" s="1"/>
  <c r="E72" i="6" s="1" a="1"/>
  <c r="E72" i="6" s="1"/>
  <c r="D73" i="6" a="1"/>
  <c r="D73" i="6" s="1"/>
  <c r="E73" i="6" s="1" a="1"/>
  <c r="E73" i="6" s="1"/>
  <c r="D74" i="6" a="1"/>
  <c r="D74" i="6" s="1"/>
  <c r="E74" i="6" s="1" a="1"/>
  <c r="E74" i="6" s="1"/>
  <c r="D75" i="6" a="1"/>
  <c r="D75" i="6" s="1"/>
  <c r="E75" i="6" s="1" a="1"/>
  <c r="E75" i="6" s="1"/>
  <c r="D76" i="6" a="1"/>
  <c r="D76" i="6" s="1"/>
  <c r="E76" i="6" s="1" a="1"/>
  <c r="E76" i="6" s="1"/>
  <c r="D77" i="6" a="1"/>
  <c r="D77" i="6" s="1"/>
  <c r="E77" i="6" s="1" a="1"/>
  <c r="E77" i="6" s="1"/>
  <c r="D78" i="6" a="1"/>
  <c r="D78" i="6" s="1"/>
  <c r="E78" i="6" s="1" a="1"/>
  <c r="E78" i="6" s="1"/>
  <c r="D79" i="6" a="1"/>
  <c r="D79" i="6" s="1"/>
  <c r="E79" i="6" s="1" a="1"/>
  <c r="E79" i="6" s="1"/>
  <c r="D80" i="6" a="1"/>
  <c r="D80" i="6" s="1"/>
  <c r="E80" i="6" s="1" a="1"/>
  <c r="E80" i="6" s="1"/>
  <c r="D81" i="6" a="1"/>
  <c r="D81" i="6" s="1"/>
  <c r="E81" i="6" s="1" a="1"/>
  <c r="E81" i="6" s="1"/>
  <c r="D82" i="6" a="1"/>
  <c r="D82" i="6" s="1"/>
  <c r="E82" i="6" s="1" a="1"/>
  <c r="E82" i="6" s="1"/>
  <c r="D83" i="6" a="1"/>
  <c r="D83" i="6" s="1"/>
  <c r="E83" i="6" s="1" a="1"/>
  <c r="E83" i="6" s="1"/>
  <c r="D84" i="6" a="1"/>
  <c r="D84" i="6" s="1"/>
  <c r="E84" i="6" s="1" a="1"/>
  <c r="E84" i="6" s="1"/>
  <c r="D85" i="6" a="1"/>
  <c r="D85" i="6" s="1"/>
  <c r="E85" i="6" s="1" a="1"/>
  <c r="E85" i="6" s="1"/>
  <c r="D86" i="6" a="1"/>
  <c r="D86" i="6" s="1"/>
  <c r="E86" i="6" s="1" a="1"/>
  <c r="E86" i="6" s="1"/>
  <c r="D87" i="6" a="1"/>
  <c r="D87" i="6" s="1"/>
  <c r="E87" i="6" s="1" a="1"/>
  <c r="E87" i="6" s="1"/>
  <c r="D88" i="6" a="1"/>
  <c r="D88" i="6" s="1"/>
  <c r="E88" i="6" s="1" a="1"/>
  <c r="E88" i="6" s="1"/>
  <c r="D89" i="6" a="1"/>
  <c r="D89" i="6" s="1"/>
  <c r="E89" i="6" s="1" a="1"/>
  <c r="E89" i="6" s="1"/>
  <c r="D90" i="6" a="1"/>
  <c r="D90" i="6" s="1"/>
  <c r="E90" i="6" s="1" a="1"/>
  <c r="E90" i="6" s="1"/>
  <c r="D91" i="6" a="1"/>
  <c r="D91" i="6" s="1"/>
  <c r="E91" i="6" s="1" a="1"/>
  <c r="E91" i="6" s="1"/>
  <c r="D92" i="6" a="1"/>
  <c r="D92" i="6" s="1"/>
  <c r="E92" i="6" s="1" a="1"/>
  <c r="E92" i="6" s="1"/>
  <c r="D93" i="6" a="1"/>
  <c r="D93" i="6" s="1"/>
  <c r="E93" i="6" s="1" a="1"/>
  <c r="E93" i="6" s="1"/>
  <c r="D94" i="6" a="1"/>
  <c r="D94" i="6" s="1"/>
  <c r="E94" i="6" s="1" a="1"/>
  <c r="E94" i="6" s="1"/>
  <c r="D95" i="6" a="1"/>
  <c r="D95" i="6" s="1"/>
  <c r="E95" i="6" s="1" a="1"/>
  <c r="E95" i="6" s="1"/>
  <c r="D96" i="6" a="1"/>
  <c r="D96" i="6" s="1"/>
  <c r="E96" i="6" s="1" a="1"/>
  <c r="E96" i="6" s="1"/>
  <c r="D97" i="6" a="1"/>
  <c r="D97" i="6" s="1"/>
  <c r="E97" i="6" s="1" a="1"/>
  <c r="E97" i="6" s="1"/>
  <c r="D98" i="6" a="1"/>
  <c r="D98" i="6" s="1"/>
  <c r="E98" i="6" s="1" a="1"/>
  <c r="E98" i="6" s="1"/>
  <c r="D99" i="6" a="1"/>
  <c r="D99" i="6" s="1"/>
  <c r="E99" i="6" s="1" a="1"/>
  <c r="E99" i="6" s="1"/>
  <c r="D100" i="6" a="1"/>
  <c r="D100" i="6" s="1"/>
  <c r="E100" i="6" s="1" a="1"/>
  <c r="E100" i="6" s="1"/>
  <c r="D101" i="6" a="1"/>
  <c r="D101" i="6" s="1"/>
  <c r="E101" i="6" s="1" a="1"/>
  <c r="E101" i="6" s="1"/>
  <c r="D102" i="6" a="1"/>
  <c r="D102" i="6" s="1"/>
  <c r="E102" i="6" s="1" a="1"/>
  <c r="E102" i="6" s="1"/>
  <c r="D103" i="6" a="1"/>
  <c r="D103" i="6" s="1"/>
  <c r="E103" i="6" s="1" a="1"/>
  <c r="E103" i="6" s="1"/>
  <c r="D104" i="6" a="1"/>
  <c r="D104" i="6" s="1"/>
  <c r="E104" i="6" s="1" a="1"/>
  <c r="E104" i="6" s="1"/>
  <c r="D105" i="6" a="1"/>
  <c r="D105" i="6" s="1"/>
  <c r="E105" i="6" s="1" a="1"/>
  <c r="E105" i="6" s="1"/>
  <c r="D106" i="6" a="1"/>
  <c r="D106" i="6" s="1"/>
  <c r="E106" i="6" s="1" a="1"/>
  <c r="E106" i="6" s="1"/>
  <c r="D107" i="6" a="1"/>
  <c r="D107" i="6" s="1"/>
  <c r="E107" i="6" s="1" a="1"/>
  <c r="E107" i="6" s="1"/>
  <c r="D108" i="6" a="1"/>
  <c r="D108" i="6" s="1"/>
  <c r="E108" i="6" s="1" a="1"/>
  <c r="E108" i="6" s="1"/>
  <c r="D109" i="6" a="1"/>
  <c r="D109" i="6" s="1"/>
  <c r="E109" i="6" s="1" a="1"/>
  <c r="E109" i="6" s="1"/>
  <c r="D110" i="6" a="1"/>
  <c r="D110" i="6" s="1"/>
  <c r="E110" i="6" s="1" a="1"/>
  <c r="E110" i="6" s="1"/>
  <c r="D111" i="6" a="1"/>
  <c r="D111" i="6" s="1"/>
  <c r="E111" i="6" s="1" a="1"/>
  <c r="E111" i="6" s="1"/>
  <c r="D65" i="6" a="1"/>
  <c r="D65" i="6" s="1"/>
  <c r="E65" i="6" s="1" a="1"/>
  <c r="E65" i="6" s="1"/>
  <c r="D64" i="6" a="1"/>
  <c r="D64" i="6" s="1"/>
  <c r="E64" i="6" s="1" a="1"/>
  <c r="E64" i="6" s="1"/>
  <c r="D62" i="6" a="1"/>
  <c r="D62" i="6" s="1"/>
  <c r="E62" i="6" s="1" a="1"/>
  <c r="E62" i="6" s="1"/>
  <c r="D63" i="6" a="1"/>
  <c r="D63" i="6" s="1"/>
  <c r="E63" i="6" s="1" a="1"/>
  <c r="E63" i="6" s="1"/>
  <c r="D58" i="6" a="1"/>
  <c r="D58" i="6" s="1"/>
  <c r="E58" i="6" s="1" a="1"/>
  <c r="E58" i="6" s="1"/>
  <c r="D59" i="6" a="1"/>
  <c r="D59" i="6" s="1"/>
  <c r="E59" i="6" s="1" a="1"/>
  <c r="E59" i="6" s="1"/>
  <c r="D60" i="6" a="1"/>
  <c r="D60" i="6" s="1"/>
  <c r="E60" i="6" s="1" a="1"/>
  <c r="E60" i="6" s="1"/>
  <c r="D61" i="6" a="1"/>
  <c r="D61" i="6" s="1"/>
  <c r="E61" i="6" s="1" a="1"/>
  <c r="E61" i="6" s="1"/>
  <c r="D57" i="6" a="1"/>
  <c r="D57" i="6" s="1"/>
  <c r="E57" i="6" s="1" a="1"/>
  <c r="E57" i="6" s="1"/>
  <c r="D56" i="6" a="1"/>
  <c r="D56" i="6" s="1"/>
  <c r="E56" i="6" s="1" a="1"/>
  <c r="E56" i="6" s="1"/>
  <c r="D55" i="6" a="1"/>
  <c r="D55" i="6" s="1"/>
  <c r="E55" i="6" s="1" a="1"/>
  <c r="E55" i="6" s="1"/>
  <c r="D54" i="6" a="1"/>
  <c r="D54" i="6" s="1"/>
  <c r="E54" i="6" s="1" a="1"/>
  <c r="E54" i="6" s="1"/>
  <c r="D53" i="6" a="1"/>
  <c r="D53" i="6" s="1"/>
  <c r="E53" i="6" s="1" a="1"/>
  <c r="E53" i="6" s="1"/>
  <c r="D52" i="6" a="1"/>
  <c r="D52" i="6" s="1"/>
  <c r="E52" i="6" s="1" a="1"/>
  <c r="E52" i="6" s="1"/>
  <c r="D9" i="6" a="1"/>
  <c r="D9" i="6" s="1"/>
  <c r="E9" i="6" s="1" a="1"/>
  <c r="E9" i="6" s="1"/>
  <c r="D10" i="6" a="1"/>
  <c r="D10" i="6" s="1"/>
  <c r="E10" i="6" s="1" a="1"/>
  <c r="E10" i="6" s="1"/>
  <c r="D11" i="6" a="1"/>
  <c r="D11" i="6" s="1"/>
  <c r="E11" i="6" s="1" a="1"/>
  <c r="E11" i="6" s="1"/>
  <c r="D12" i="6" a="1"/>
  <c r="D12" i="6" s="1"/>
  <c r="E12" i="6" s="1" a="1"/>
  <c r="E12" i="6" s="1"/>
  <c r="D13" i="6" a="1"/>
  <c r="D13" i="6" s="1"/>
  <c r="E13" i="6" s="1" a="1"/>
  <c r="E13" i="6" s="1"/>
  <c r="D14" i="6" a="1"/>
  <c r="D14" i="6" s="1"/>
  <c r="E14" i="6" s="1" a="1"/>
  <c r="E14" i="6" s="1"/>
  <c r="D15" i="6" a="1"/>
  <c r="D15" i="6" s="1"/>
  <c r="E15" i="6" s="1" a="1"/>
  <c r="E15" i="6" s="1"/>
  <c r="D16" i="6" a="1"/>
  <c r="D16" i="6" s="1"/>
  <c r="E16" i="6" s="1" a="1"/>
  <c r="E16" i="6" s="1"/>
  <c r="D17" i="6" a="1"/>
  <c r="D17" i="6" s="1"/>
  <c r="E17" i="6" s="1" a="1"/>
  <c r="E17" i="6" s="1"/>
  <c r="D18" i="6" a="1"/>
  <c r="D18" i="6" s="1"/>
  <c r="E18" i="6" s="1" a="1"/>
  <c r="E18" i="6" s="1"/>
  <c r="D19" i="6" a="1"/>
  <c r="D19" i="6" s="1"/>
  <c r="E19" i="6" s="1" a="1"/>
  <c r="E19" i="6" s="1"/>
  <c r="D20" i="6" a="1"/>
  <c r="D20" i="6" s="1"/>
  <c r="E20" i="6" s="1" a="1"/>
  <c r="E20" i="6" s="1"/>
  <c r="D21" i="6" a="1"/>
  <c r="D21" i="6" s="1"/>
  <c r="E21" i="6" s="1" a="1"/>
  <c r="E21" i="6" s="1"/>
  <c r="D22" i="6" a="1"/>
  <c r="D22" i="6" s="1"/>
  <c r="E22" i="6" s="1" a="1"/>
  <c r="E22" i="6" s="1"/>
  <c r="D23" i="6" a="1"/>
  <c r="D23" i="6" s="1"/>
  <c r="E23" i="6" s="1" a="1"/>
  <c r="E23" i="6" s="1"/>
  <c r="D24" i="6" a="1"/>
  <c r="D24" i="6" s="1"/>
  <c r="E24" i="6" s="1" a="1"/>
  <c r="E24" i="6" s="1"/>
  <c r="D25" i="6" a="1"/>
  <c r="D25" i="6" s="1"/>
  <c r="E25" i="6" s="1" a="1"/>
  <c r="E25" i="6" s="1"/>
  <c r="D26" i="6" a="1"/>
  <c r="D26" i="6" s="1"/>
  <c r="E26" i="6" s="1" a="1"/>
  <c r="E26" i="6" s="1"/>
  <c r="D27" i="6" a="1"/>
  <c r="D27" i="6" s="1"/>
  <c r="E27" i="6" s="1" a="1"/>
  <c r="E27" i="6" s="1"/>
  <c r="D28" i="6" a="1"/>
  <c r="D28" i="6" s="1"/>
  <c r="E28" i="6" s="1" a="1"/>
  <c r="E28" i="6" s="1"/>
  <c r="D29" i="6" a="1"/>
  <c r="D29" i="6" s="1"/>
  <c r="E29" i="6" s="1" a="1"/>
  <c r="E29" i="6" s="1"/>
  <c r="D30" i="6" a="1"/>
  <c r="D30" i="6" s="1"/>
  <c r="E30" i="6" s="1" a="1"/>
  <c r="E30" i="6" s="1"/>
  <c r="D31" i="6" a="1"/>
  <c r="D31" i="6" s="1"/>
  <c r="E31" i="6" s="1" a="1"/>
  <c r="E31" i="6" s="1"/>
  <c r="D32" i="6" a="1"/>
  <c r="D32" i="6" s="1"/>
  <c r="E32" i="6" s="1" a="1"/>
  <c r="E32" i="6" s="1"/>
  <c r="D33" i="6" a="1"/>
  <c r="D33" i="6" s="1"/>
  <c r="E33" i="6" s="1" a="1"/>
  <c r="E33" i="6" s="1"/>
  <c r="D34" i="6" a="1"/>
  <c r="D34" i="6" s="1"/>
  <c r="E34" i="6" s="1" a="1"/>
  <c r="E34" i="6" s="1"/>
  <c r="D35" i="6" a="1"/>
  <c r="D35" i="6" s="1"/>
  <c r="E35" i="6" s="1" a="1"/>
  <c r="E35" i="6" s="1"/>
  <c r="D36" i="6" a="1"/>
  <c r="D36" i="6" s="1"/>
  <c r="E36" i="6" s="1" a="1"/>
  <c r="E36" i="6" s="1"/>
  <c r="D37" i="6" a="1"/>
  <c r="D37" i="6" s="1"/>
  <c r="E37" i="6" s="1" a="1"/>
  <c r="E37" i="6" s="1"/>
  <c r="D38" i="6" a="1"/>
  <c r="D38" i="6" s="1"/>
  <c r="E38" i="6" s="1" a="1"/>
  <c r="E38" i="6" s="1"/>
  <c r="D39" i="6" a="1"/>
  <c r="D39" i="6" s="1"/>
  <c r="E39" i="6" s="1" a="1"/>
  <c r="E39" i="6" s="1"/>
  <c r="D40" i="6" a="1"/>
  <c r="D40" i="6" s="1"/>
  <c r="E40" i="6" s="1" a="1"/>
  <c r="E40" i="6" s="1"/>
  <c r="D41" i="6" a="1"/>
  <c r="D41" i="6" s="1"/>
  <c r="E41" i="6" s="1" a="1"/>
  <c r="E41" i="6" s="1"/>
  <c r="D42" i="6" a="1"/>
  <c r="D42" i="6" s="1"/>
  <c r="E42" i="6" s="1" a="1"/>
  <c r="E42" i="6" s="1"/>
  <c r="D43" i="6" a="1"/>
  <c r="D43" i="6" s="1"/>
  <c r="E43" i="6" s="1" a="1"/>
  <c r="E43" i="6" s="1"/>
  <c r="D44" i="6" a="1"/>
  <c r="D44" i="6" s="1"/>
  <c r="E44" i="6" s="1" a="1"/>
  <c r="E44" i="6" s="1"/>
  <c r="D45" i="6" a="1"/>
  <c r="D45" i="6" s="1"/>
  <c r="E45" i="6" s="1" a="1"/>
  <c r="E45" i="6" s="1"/>
  <c r="D46" i="6" a="1"/>
  <c r="D46" i="6" s="1"/>
  <c r="E46" i="6" s="1" a="1"/>
  <c r="E46" i="6" s="1"/>
  <c r="D47" i="6" a="1"/>
  <c r="D47" i="6" s="1"/>
  <c r="E47" i="6" s="1" a="1"/>
  <c r="E47" i="6" s="1"/>
  <c r="D48" i="6" a="1"/>
  <c r="D48" i="6" s="1"/>
  <c r="E48" i="6" s="1" a="1"/>
  <c r="E48" i="6" s="1"/>
  <c r="D49" i="6" a="1"/>
  <c r="D49" i="6" s="1"/>
  <c r="E49" i="6" s="1" a="1"/>
  <c r="E49" i="6" s="1"/>
  <c r="D50" i="6" a="1"/>
  <c r="D50" i="6" s="1"/>
  <c r="E50" i="6" s="1" a="1"/>
  <c r="E50" i="6" s="1"/>
  <c r="D51" i="6" a="1"/>
  <c r="D51" i="6" s="1"/>
  <c r="E51" i="6" s="1" a="1"/>
  <c r="E51" i="6" s="1"/>
  <c r="J2" i="2" a="1"/>
  <c r="D4" i="6" a="1"/>
  <c r="D4" i="6" s="1"/>
  <c r="E4" i="6" s="1" a="1"/>
  <c r="E4" i="6" s="1"/>
  <c r="D5" i="6" a="1"/>
  <c r="D5" i="6" s="1"/>
  <c r="E5" i="6" s="1" a="1"/>
  <c r="E5" i="6" s="1"/>
  <c r="D6" i="6" a="1"/>
  <c r="D6" i="6" s="1"/>
  <c r="E6" i="6" s="1" a="1"/>
  <c r="E6" i="6" s="1"/>
  <c r="D7" i="6" a="1"/>
  <c r="D7" i="6" s="1"/>
  <c r="E7" i="6" s="1" a="1"/>
  <c r="E7" i="6" s="1"/>
  <c r="D8" i="6" a="1"/>
  <c r="D8" i="6" s="1"/>
  <c r="E8" i="6" s="1" a="1"/>
  <c r="E8" i="6" s="1"/>
  <c r="B5" i="3" a="1"/>
  <c r="B5" i="3" s="1"/>
  <c r="E5" i="3"/>
  <c r="B4" i="3" a="1"/>
  <c r="B4" i="3" s="1"/>
  <c r="E4" i="3"/>
  <c r="B3" i="3" a="1"/>
  <c r="B3" i="3" s="1"/>
  <c r="E3" i="3"/>
  <c r="B9" i="2" a="1"/>
  <c r="B9" i="2" s="1"/>
  <c r="D9" i="2"/>
  <c r="B8" i="2" a="1"/>
  <c r="B8" i="2" s="1"/>
  <c r="D8" i="2"/>
  <c r="B7" i="2" a="1"/>
  <c r="B7" i="2" s="1"/>
  <c r="B6" i="2" a="1"/>
  <c r="B6" i="2" s="1"/>
  <c r="D6" i="2"/>
  <c r="B5" i="2" a="1"/>
  <c r="B5" i="2" s="1"/>
  <c r="D5" i="2"/>
  <c r="B4" i="2" a="1"/>
  <c r="B4" i="2" s="1"/>
  <c r="D4" i="2"/>
  <c r="B3" i="2" a="1"/>
  <c r="B3" i="2" s="1"/>
  <c r="D3" i="2"/>
  <c r="E2" i="3"/>
  <c r="D3" i="4"/>
  <c r="D2" i="4"/>
  <c r="F4" i="15" s="1" a="1"/>
  <c r="F4" i="15" s="1"/>
  <c r="B2" i="3" a="1"/>
  <c r="B2" i="3" s="1"/>
  <c r="B2" i="2" a="1"/>
  <c r="B2" i="2" s="1"/>
  <c r="P4" i="6" l="1"/>
  <c r="Q4" i="6" s="1" a="1"/>
  <c r="J2" i="2"/>
  <c r="K2" i="2" s="1" a="1"/>
  <c r="C4" i="15"/>
  <c r="A4" i="12" a="1"/>
  <c r="Q4" i="6" l="1"/>
  <c r="F4" i="8" s="1" a="1"/>
  <c r="F4" i="8" s="1"/>
  <c r="K2" i="2"/>
  <c r="A4" i="12"/>
  <c r="C4" i="8" l="1" a="1"/>
  <c r="C4" i="8" s="1"/>
  <c r="D4" i="8" s="1" a="1"/>
  <c r="D4" i="8" s="1"/>
  <c r="H4" i="8" a="1"/>
  <c r="H4" i="8" s="1"/>
  <c r="E4" i="8" a="1"/>
  <c r="E4" i="8" s="1"/>
  <c r="D4" i="12" a="1"/>
  <c r="D4" i="12" s="1"/>
  <c r="B4" i="12" a="1"/>
  <c r="B4" i="12" s="1"/>
  <c r="E4" i="12" l="1" a="1"/>
  <c r="E4" i="12" s="1"/>
  <c r="I4" i="8" a="1"/>
  <c r="G4" i="8" a="1"/>
  <c r="C4" i="12" l="1" a="1"/>
  <c r="C4" i="12" s="1"/>
  <c r="F4" i="12" a="1"/>
  <c r="F4" i="12" s="1"/>
  <c r="I4" i="12" a="1"/>
  <c r="I4" i="12" s="1"/>
  <c r="G4" i="12" a="1"/>
  <c r="G4" i="12" s="1"/>
  <c r="H4" i="12" s="1" a="1"/>
  <c r="H4" i="12" s="1"/>
  <c r="D4" i="15" s="1" a="1"/>
  <c r="D4" i="15" s="1"/>
  <c r="I4" i="8"/>
  <c r="K4" i="8" s="1" a="1"/>
  <c r="G4" i="8"/>
  <c r="J4" i="8" s="1" a="1"/>
  <c r="J4" i="12" l="1" a="1"/>
  <c r="J4" i="12" s="1"/>
  <c r="E4" i="15" s="1" a="1"/>
  <c r="E4" i="15" s="1"/>
  <c r="K4" i="8"/>
  <c r="J4" i="8"/>
  <c r="G4" i="15" l="1" a="1"/>
  <c r="G4" i="15" s="1"/>
  <c r="K4" i="15" l="1" a="1"/>
  <c r="K4" i="15" l="1"/>
  <c r="A2" i="16" s="1" a="1"/>
  <c r="A2" i="16" l="1"/>
  <c r="D2" i="16" s="1" a="1"/>
  <c r="D2" i="16" l="1"/>
  <c r="E2" i="16" s="1" a="1"/>
  <c r="E2" i="16" l="1"/>
  <c r="G2" i="16" s="1" a="1"/>
  <c r="G2" i="16" l="1"/>
  <c r="H4" i="15" s="1" a="1"/>
  <c r="H4" i="15" s="1"/>
  <c r="I4" i="15" s="1" a="1"/>
  <c r="I4" i="15" s="1"/>
  <c r="E5" i="4" l="1" a="1"/>
  <c r="E5" i="4" s="1"/>
  <c r="E3" i="4" a="1"/>
  <c r="E3" i="4" s="1"/>
  <c r="E2" i="4" a="1"/>
  <c r="E2" i="4" s="1"/>
  <c r="E4" i="4" a="1"/>
  <c r="E4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<sst xmlns="http://schemas.openxmlformats.org/spreadsheetml/2006/main" count="451" uniqueCount="146">
  <si>
    <t>index</t>
  </si>
  <si>
    <t>key</t>
  </si>
  <si>
    <t>value</t>
  </si>
  <si>
    <t>delimiter_set_element</t>
  </si>
  <si>
    <t>;</t>
  </si>
  <si>
    <t>manual_index</t>
  </si>
  <si>
    <t>auto_index</t>
  </si>
  <si>
    <t>timestamp</t>
  </si>
  <si>
    <t>set_handle</t>
  </si>
  <si>
    <t>element_handle</t>
  </si>
  <si>
    <t>delimiter_edge_literal</t>
  </si>
  <si>
    <t>&lt;~~~&gt;</t>
  </si>
  <si>
    <t>manual_state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</si>
  <si>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</si>
  <si>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</si>
  <si>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</si>
  <si>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</si>
  <si>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</si>
  <si>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</si>
  <si>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</si>
  <si>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</si>
  <si>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</si>
  <si>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</si>
  <si>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manual_entry_state</t>
  </si>
  <si>
    <t>port_form_factor</t>
  </si>
  <si>
    <t>suspended</t>
  </si>
  <si>
    <t>pattern_name</t>
  </si>
  <si>
    <t>element_pattern</t>
  </si>
  <si>
    <t>console_srv_01</t>
  </si>
  <si>
    <t xml:space="preserve"> </t>
  </si>
  <si>
    <t>console_srv_03</t>
  </si>
  <si>
    <t>aggr_sw_01</t>
  </si>
  <si>
    <t>aggr_sw_03</t>
  </si>
  <si>
    <t>aggr_sw_02</t>
  </si>
  <si>
    <t>aggr_sw_04</t>
  </si>
  <si>
    <t>console_srv_02</t>
  </si>
  <si>
    <t>console_srv_04</t>
  </si>
  <si>
    <t>sw/aggr/v01</t>
  </si>
  <si>
    <t>fw/v01</t>
  </si>
  <si>
    <t>console_server/v01</t>
  </si>
  <si>
    <t>handoff/v01</t>
  </si>
  <si>
    <t>all_patterns</t>
  </si>
  <si>
    <t>01</t>
  </si>
  <si>
    <t>02</t>
  </si>
  <si>
    <t>04</t>
  </si>
  <si>
    <t>05</t>
  </si>
  <si>
    <t>mgmt</t>
  </si>
  <si>
    <t>console</t>
  </si>
  <si>
    <t>03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</si>
  <si>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</si>
  <si>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</si>
  <si>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</si>
  <si>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</si>
  <si>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</si>
  <si>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</si>
  <si>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</si>
  <si>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</si>
  <si>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</si>
  <si>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</si>
  <si>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</si>
  <si>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</si>
  <si>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</si>
  <si>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</si>
  <si>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</si>
  <si>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</si>
  <si>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</si>
  <si>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</si>
  <si>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</si>
  <si>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</si>
  <si>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</si>
  <si>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</si>
  <si>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</si>
  <si>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</si>
  <si>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</si>
  <si>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</si>
  <si>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</si>
  <si>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</si>
  <si>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</si>
  <si>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</si>
  <si>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</si>
  <si>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</si>
  <si>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</si>
  <si>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</si>
  <si>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</si>
  <si>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</si>
  <si>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</si>
  <si>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</si>
  <si>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</si>
  <si>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</si>
  <si>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</si>
  <si>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</si>
  <si>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per_pattern_index</t>
  </si>
  <si>
    <t>auto_per_pattern_index_v02</t>
  </si>
  <si>
    <t>auto_per_pattern_index_v01</t>
  </si>
  <si>
    <t>coord_index</t>
  </si>
  <si>
    <t>path_index</t>
  </si>
  <si>
    <t>path_count</t>
  </si>
  <si>
    <t>hop_count</t>
  </si>
  <si>
    <t>hop_index</t>
  </si>
  <si>
    <t>hop_index_compressed</t>
  </si>
  <si>
    <t>current_name</t>
  </si>
  <si>
    <t>element_handle_id</t>
  </si>
  <si>
    <t>element_name_id</t>
  </si>
  <si>
    <t>element_current_name</t>
  </si>
  <si>
    <t>element_updated_name</t>
  </si>
  <si>
    <t>all_pattern_names</t>
  </si>
  <si>
    <t>handle_count_per_pattern</t>
  </si>
  <si>
    <t>pattern_element_name_count</t>
  </si>
  <si>
    <t>per_set_index</t>
  </si>
  <si>
    <t>set_name</t>
  </si>
  <si>
    <t>option</t>
  </si>
  <si>
    <t>auto_gen_elements</t>
  </si>
  <si>
    <t>future_name</t>
  </si>
  <si>
    <t>past_name</t>
  </si>
  <si>
    <t>element_past_name</t>
  </si>
  <si>
    <t>element_handle_name</t>
  </si>
  <si>
    <t>element_future_name</t>
  </si>
  <si>
    <t>element_set_name</t>
  </si>
  <si>
    <t>given_set</t>
  </si>
  <si>
    <t>element_name</t>
  </si>
  <si>
    <t>element_id</t>
  </si>
  <si>
    <t>element_derived_state</t>
  </si>
  <si>
    <t>most_current_path_index_of_element</t>
  </si>
  <si>
    <t>given_element</t>
  </si>
  <si>
    <t>associated_set_set</t>
  </si>
  <si>
    <t>path_final_state</t>
  </si>
  <si>
    <t>aggregated_set_state</t>
  </si>
  <si>
    <t>aggregated_element_state</t>
  </si>
  <si>
    <t>set_state</t>
  </si>
  <si>
    <t>element_state</t>
  </si>
  <si>
    <t>active</t>
  </si>
  <si>
    <t>aggregated_path_manual_state</t>
  </si>
  <si>
    <t>pre_deprecation_path_states</t>
  </si>
  <si>
    <t>active_path_indicies</t>
  </si>
  <si>
    <t>path_id</t>
  </si>
  <si>
    <t>element_ids</t>
  </si>
  <si>
    <t>most_recent_path_id_of_element</t>
  </si>
  <si>
    <t>is_element_deprecated_by_other_path</t>
  </si>
  <si>
    <t>is_path_deprecated</t>
  </si>
  <si>
    <t>active_path_id</t>
  </si>
  <si>
    <t>is_deprecated</t>
  </si>
  <si>
    <t>dervived_state</t>
  </si>
  <si>
    <t>aggr_sw_01;01</t>
  </si>
  <si>
    <t>aggr_sw_01;02</t>
  </si>
  <si>
    <t>aggr_sw_01;03</t>
  </si>
  <si>
    <t>aggr_sw_01;04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</si>
</sst>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Consolas"/>
      <family val="2"/>
    </font>
    <font>
      <sz val="8"/>
      <name val="Consolas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2" borderId="0" xfId="0" applyNumberFormat="1" applyFill="1" applyAlignment="1">
      <alignment horizontal="center" vertical="center"/>
    </xf>
    <xf numFmtId="22" fontId="0" fillId="4" borderId="0" xfId="0" applyNumberForma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quotePrefix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7" borderId="0" xfId="0" applyFill="1"/>
    <xf numFmtId="0" fontId="0" fillId="4" borderId="0" xfId="0" quotePrefix="1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62">
    <dxf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27" formatCode="m/d/yyyy\ h:mm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numFmt numFmtId="27" formatCode="m/d/yyyy\ h:mm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</dxf>
    <dxf>
      <numFmt numFmtId="27" formatCode="m/d/yyyy\ h:mm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531624D5-F089-4659-A691-405C5D2D42BC}"/>
  </tableStyles>
  <colors>
    <mruColors>
      <color rgb="FFC2B280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005CD7-9ACA-42FD-A481-7C6E61616890}" name="tbl_globals" displayName="tbl_globals" ref="A1:C5" totalsRowShown="0" headerRowDxfId="61" dataDxfId="60">
  <autoFilter ref="A1:C5" xr:uid="{37005CD7-9ACA-42FD-A481-7C6E61616890}"/>
  <tableColumns count="3">
    <tableColumn id="1" xr3:uid="{2A3ABE63-246D-47C5-B639-1CAFBDE6AF58}" name="index" dataDxfId="59"/>
    <tableColumn id="2" xr3:uid="{B3ACE52B-27B8-4F4F-8DAB-CE13329E162A}" name="key" dataDxfId="58"/>
    <tableColumn id="3" xr3:uid="{F50DF70C-A383-4CE0-83D3-863587B8E088}" name="value" dataDxfId="57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10AC8B3-1558-4A93-AB36-74890E8334F6}" name="tbl_options" displayName="tbl_options" ref="A1:C2" totalsRowShown="0" headerRowDxfId="56" dataDxfId="55">
  <autoFilter ref="A1:C2" xr:uid="{110AC8B3-1558-4A93-AB36-74890E8334F6}"/>
  <tableColumns count="3">
    <tableColumn id="1" xr3:uid="{8260EBA9-C4CD-49B0-9B17-296490416A20}" name="index" dataDxfId="54"/>
    <tableColumn id="2" xr3:uid="{4F492668-E9D1-4B6D-92E8-B651D54416E6}" name="option" dataDxfId="53"/>
    <tableColumn id="3" xr3:uid="{EE5A6483-7F31-429E-84D5-45CA8DFF7C3F}" name="value" dataDxfId="52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6E0376-B1E0-4EA8-8271-3593200CFC70}" name="tbl_sets" displayName="tbl_sets" ref="A1:H9" totalsRowShown="0" headerRowDxfId="51" dataDxfId="50">
  <autoFilter ref="A1:H9" xr:uid="{716E0376-B1E0-4EA8-8271-3593200CFC70}"/>
  <tableColumns count="8">
    <tableColumn id="1" xr3:uid="{493418F0-AA8C-4939-AD90-0B3548C2AD65}" name="manual_index" dataDxfId="49"/>
    <tableColumn id="2" xr3:uid="{6CB7D3F4-2647-4F8C-B3F0-A3A236D270C8}" name="auto_index" dataDxfId="48">
      <calculatedColumnFormula array="1">ROW() - ROW(tbl_sets[#Headers])</calculatedColumnFormula>
    </tableColumn>
    <tableColumn id="3" xr3:uid="{4BE66EF0-E2F4-4A56-970A-5158DF3E72BE}" name="timestamp" dataDxfId="47"/>
    <tableColumn id="5" xr3:uid="{7262A3DF-A049-4AEA-8E10-3526072E4F18}" name="manual_entry_state" dataDxfId="46">
      <calculatedColumnFormula>"active"</calculatedColumnFormula>
    </tableColumn>
    <tableColumn id="4" xr3:uid="{1DCE5654-80AC-4F9E-A059-DA91DB068BD5}" name="current_name" dataDxfId="45"/>
    <tableColumn id="8" xr3:uid="{0A456545-4879-4C8E-94D2-38538FF3EBBE}" name="future_name" dataDxfId="44"/>
    <tableColumn id="9" xr3:uid="{147415F5-5372-4B48-931C-CA0D4A2691D1}" name="past_name" dataDxfId="43"/>
    <tableColumn id="6" xr3:uid="{C4BF01D4-B784-47FC-B8CB-CDAAD93A6B8D}" name="element_pattern" dataDxfId="42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3F959-2D34-49A6-B067-91B5A58ACA2C}" name="tbl_elements" displayName="tbl_elements" ref="A1:J5" totalsRowShown="0" headerRowDxfId="41" dataDxfId="40">
  <autoFilter ref="A1:J5" xr:uid="{01B3F959-2D34-49A6-B067-91B5A58ACA2C}"/>
  <tableColumns count="10">
    <tableColumn id="1" xr3:uid="{A4FB6F08-2698-4C2C-941B-3A22E5DAEAAF}" name="manual_index" dataDxfId="39"/>
    <tableColumn id="2" xr3:uid="{DE826A74-2F82-413D-B92D-7EA8EC2CE2C6}" name="auto_index" dataDxfId="38">
      <calculatedColumnFormula array="1">ROW() - ROW(tbl_elements[#Headers])</calculatedColumnFormula>
    </tableColumn>
    <tableColumn id="7" xr3:uid="{4CBF2A8A-5307-4155-9D15-2E1F5AC3E0D6}" name="timestamp" dataDxfId="37">
      <calculatedColumnFormula>NOW()</calculatedColumnFormula>
    </tableColumn>
    <tableColumn id="8" xr3:uid="{4352C510-91CF-4572-B454-B56C2B8F2D1C}" name="associated_set_set" dataDxfId="36">
      <calculatedColumnFormula>_xlfn.XLOOKUP(tbl_elements[[#This Row],[set_name]], tbl_sets[current_name], tbl_sets[manual_entry_state], "ERROR::::set_NOT_found_in_set_state", 0)</calculatedColumnFormula>
    </tableColumn>
    <tableColumn id="6" xr3:uid="{C16EC115-419F-46B2-8E43-EE024C418EF3}" name="manual_entry_state" dataDxfId="35">
      <calculatedColumnFormula>"active"</calculatedColumnFormula>
    </tableColumn>
    <tableColumn id="4" xr3:uid="{810D12CC-87F6-428C-81B7-E8DFB9297D61}" name="set_name" dataDxfId="34"/>
    <tableColumn id="3" xr3:uid="{44580377-F353-4221-8D20-DCD7038640EE}" name="element_name" dataDxfId="33"/>
    <tableColumn id="11" xr3:uid="{F3864097-FF09-438E-BF01-CBB8B027E4B6}" name="element_updated_name" dataDxfId="32"/>
    <tableColumn id="12" xr3:uid="{204B31A2-59C7-4E7F-BC05-228ACA11D8D2}" name="element_past_name" dataDxfId="31"/>
    <tableColumn id="5" xr3:uid="{DD95A81A-D983-40ED-9907-3CCFB0C98EB9}" name="element_id" dataDxfId="30">
      <calculatedColumnFormula>_xlfn.LET(_xlpm.delimiter,              _xlfn.XLOOKUP("delimiter_set_element",
                                     tbl_globals[key], tbl_globals[value],
                                     "FIXME", 0),
     _xlpm.handle,                 _xlfn.CONCAT(tbl_elements[[#This Row],[set_name]], _xlpm.delimiter,tbl_elements[[#This Row],[element_name]]),
     _xlpm.handle_cleaned,         LOWER(SUBSTITUTE(CLEAN(TRIM(_xlpm.handle)), " ", "")),
     _xlpm.return,                 _xlpm.handle_cleaned,
     _xlpm.return)</calculatedColumnFormula>
    </tableColumn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F43134-2DE0-4086-AC7D-55AA1DBC890D}" name="tbl_paths" displayName="tbl_paths" ref="A1:O5" totalsRowShown="0" headerRowDxfId="29" dataDxfId="28">
  <autoFilter ref="A1:O5" xr:uid="{ECF43134-2DE0-4086-AC7D-55AA1DBC890D}"/>
  <tableColumns count="15">
    <tableColumn id="1" xr3:uid="{B45A2ECD-BA3E-4F3E-8C04-AE4AC81A9F08}" name="manual_index" dataDxfId="27"/>
    <tableColumn id="2" xr3:uid="{CFE77BC6-A609-4A98-8809-D47CBE0A445E}" name="auto_index" dataDxfId="26">
      <calculatedColumnFormula array="1">ROW() - ROW(tbl_paths[#Headers])</calculatedColumnFormula>
    </tableColumn>
    <tableColumn id="3" xr3:uid="{B673B6D0-BAC7-46CA-AEAA-8DD0E0120A1F}" name="timestamp" dataDxfId="25"/>
    <tableColumn id="4" xr3:uid="{7572CE77-D3EF-43C6-ADA7-E0E062923747}" name="manual_state" dataDxfId="2">
      <calculatedColumnFormula>"active"</calculatedColumnFormula>
    </tableColumn>
    <tableColumn id="15" xr3:uid="{D6C065C9-3038-432B-90EF-0BEB5C6D757A}" name="dervived_state" dataDxfId="0">
      <calculatedColumnFormula array="1">_xlfn.LET(_xlpm.manual_index,    tbl_paths[[#This Row],[manual_index]],
     _xlpm.state_lookup,    _xlfn.XLOOKUP(_xlpm.manual_index,_xlfn.ANCHORARRAY( path_spills!$C$4),_xlfn.ANCHORARRAY( path_spills!$I$4), "FIXME", 0),
     _xlpm.return,          _xlpm.state_lookup,
     _xlpm.return)</calculatedColumnFormula>
    </tableColumn>
    <tableColumn id="5" xr3:uid="{F4135A16-5450-4617-AA8E-299897FCD092}" name="1" dataDxfId="1"/>
    <tableColumn id="6" xr3:uid="{5AFCDEF3-83B2-4D54-8445-10EC26B41B07}" name="2" dataDxfId="24"/>
    <tableColumn id="7" xr3:uid="{2E07D8E7-B9E1-412E-8793-E396D1DFBD6E}" name="3" dataDxfId="23"/>
    <tableColumn id="8" xr3:uid="{5C4411B5-8116-4E83-AEEC-54907385A2C4}" name="4" dataDxfId="22"/>
    <tableColumn id="9" xr3:uid="{45179C96-03C5-41E2-90F5-9CA971B64D47}" name="5" dataDxfId="21"/>
    <tableColumn id="10" xr3:uid="{1B576BB7-4C49-4C13-9465-3DB26B032FAD}" name="6" dataDxfId="20"/>
    <tableColumn id="11" xr3:uid="{8A5E3662-EDBF-4614-90EE-86A6ACF52A05}" name="7" dataDxfId="19"/>
    <tableColumn id="12" xr3:uid="{C6C8CEB0-3EB3-4A2C-AB87-C49BB8F1D8BF}" name="8" dataDxfId="18"/>
    <tableColumn id="13" xr3:uid="{5F3A3FB7-48A0-433C-A92C-AC15FC15620F}" name="9" dataDxfId="17"/>
    <tableColumn id="14" xr3:uid="{A101A205-F8D2-40D4-96E3-8AE065CF5504}" name="10" dataDxfId="16"/>
  </tableColumns>
  <tableStyleInfo name="TableStyleLight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E52535-6E26-4348-A9A9-EE90B3CD131F}" name="tbl_element_pattern" displayName="tbl_element_pattern" ref="C3:M111" totalsRowShown="0" headerRowDxfId="15" dataDxfId="14">
  <autoFilter ref="C3:M111" xr:uid="{4FE52535-6E26-4348-A9A9-EE90B3CD131F}"/>
  <tableColumns count="11">
    <tableColumn id="1" xr3:uid="{3E24000E-5D77-410B-920B-C7040B6243FD}" name="manual_index" dataDxfId="13"/>
    <tableColumn id="5" xr3:uid="{4EB4584C-0B8C-4764-B1D5-A8BEAB47BE17}" name="auto_index" dataDxfId="12">
      <calculatedColumnFormula array="1">ROW() - ROW(tbl_element_pattern[#Headers])</calculatedColumnFormula>
    </tableColumn>
    <tableColumn id="7" xr3:uid="{A4E42DC3-1717-4A7A-8972-6310B048B668}" name="auto_per_pattern_index_v01" dataDxfId="11">
      <calculatedColumnFormula array="1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calculatedColumnFormula>
    </tableColumn>
    <tableColumn id="8" xr3:uid="{29E9E143-836A-438D-9CF7-B3FE98028F06}" name="auto_per_pattern_index_v02" dataDxfId="10">
      <calculatedColumnFormula array="1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calculatedColumnFormula>
    </tableColumn>
    <tableColumn id="6" xr3:uid="{AED23CF3-A42A-412B-A839-24DAB16FA81D}" name="per_pattern_index" dataDxfId="9"/>
    <tableColumn id="2" xr3:uid="{76623B4C-BF6A-458D-B9B1-8C704AB1FDF1}" name="pattern_name" dataDxfId="8"/>
    <tableColumn id="3" xr3:uid="{6B898300-9F96-4865-9505-8346145B4D0E}" name="element_handle" dataDxfId="7"/>
    <tableColumn id="9" xr3:uid="{B6EBC833-C730-4397-B57E-60C879FB91CB}" name="element_current_name" dataDxfId="6"/>
    <tableColumn id="11" xr3:uid="{14715FE5-96CE-4EDA-B5DA-4A84ECA92FDC}" name="element_future_name" dataDxfId="5"/>
    <tableColumn id="10" xr3:uid="{8D16CA52-8946-4B5F-9E62-96BC4F705CD7}" name="element_past_name" dataDxfId="4"/>
    <tableColumn id="4" xr3:uid="{2EE3FB99-ECF7-4710-A227-3AE4B1B9E543}" name="port_form_factor" dataDxfId="3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8EF10-4F56-4A68-A2BC-A3B751DBDA08}">
  <dimension ref="A1:C5"/>
  <sheetViews>
    <sheetView workbookViewId="0">
      <selection activeCell="C5" sqref="C5"/>
    </sheetView>
  </sheetViews>
  <sheetFormatPr defaultRowHeight="12.75" x14ac:dyDescent="0.2"/>
  <cols>
    <col min="1" max="1" width="15.7109375" customWidth="1"/>
    <col min="2" max="3" width="31.28515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3</v>
      </c>
      <c r="C2" s="2" t="s">
        <v>4</v>
      </c>
    </row>
    <row r="3" spans="1:3" x14ac:dyDescent="0.2">
      <c r="A3" s="2">
        <v>2</v>
      </c>
      <c r="B3" s="2" t="s">
        <v>10</v>
      </c>
      <c r="C3" s="2" t="s">
        <v>11</v>
      </c>
    </row>
    <row r="4" spans="1:3" x14ac:dyDescent="0.2">
      <c r="A4" s="2">
        <v>3</v>
      </c>
      <c r="B4" s="2" t="s">
        <v>96</v>
      </c>
      <c r="C4" s="2">
        <f>ROWS(tbl_paths[])</f>
        <v>4</v>
      </c>
    </row>
    <row r="5" spans="1:3" x14ac:dyDescent="0.2">
      <c r="A5" s="2">
        <v>4</v>
      </c>
      <c r="B5" s="2" t="s">
        <v>97</v>
      </c>
      <c r="C5" s="2" cm="1">
        <f t="array" ref="C5">_xlfn.LET(_xlpm.tbl_paths_header_row,      tbl_paths[#Headers],
     _xlpm.tbl_paths_hop_columns,     VALUE(_xlfn._xlws.FILTER(_xlpm.tbl_paths_header_row, ISNUMBER(VALUE(_xlpm.tbl_paths_header_row)))),
     _xlpm.hop_count,                 MAX(_xlpm.tbl_paths_hop_columns),
     _xlpm.return,                    _xlpm.hop_count,
     _xlpm.return)</f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F4C26-41B3-4CC1-991F-B29C44C913B8}">
  <dimension ref="A1:C2"/>
  <sheetViews>
    <sheetView workbookViewId="0">
      <selection activeCell="D3" sqref="D3"/>
    </sheetView>
  </sheetViews>
  <sheetFormatPr defaultRowHeight="12.75" x14ac:dyDescent="0.2"/>
  <cols>
    <col min="1" max="1" width="14.7109375" style="1" customWidth="1"/>
    <col min="2" max="2" width="23.140625" style="1" customWidth="1"/>
    <col min="3" max="3" width="20.5703125" style="1" customWidth="1"/>
    <col min="4" max="16384" width="9.140625" style="1"/>
  </cols>
  <sheetData>
    <row r="1" spans="1:3" x14ac:dyDescent="0.2">
      <c r="A1" s="1" t="s">
        <v>0</v>
      </c>
      <c r="B1" s="1" t="s">
        <v>110</v>
      </c>
      <c r="C1" s="1" t="s">
        <v>2</v>
      </c>
    </row>
    <row r="2" spans="1:3" x14ac:dyDescent="0.2">
      <c r="A2" s="5">
        <v>1</v>
      </c>
      <c r="B2" s="2" t="s">
        <v>111</v>
      </c>
      <c r="C2" s="2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DABC9-3953-4EF7-B219-07F9C3DDA0BB}">
  <dimension ref="A1:K9"/>
  <sheetViews>
    <sheetView workbookViewId="0">
      <selection activeCell="E24" sqref="E24"/>
    </sheetView>
  </sheetViews>
  <sheetFormatPr defaultRowHeight="12.75" x14ac:dyDescent="0.2"/>
  <cols>
    <col min="1" max="1" width="14" style="1" customWidth="1"/>
    <col min="2" max="2" width="16.5703125" style="1" customWidth="1"/>
    <col min="3" max="4" width="21.140625" style="1" customWidth="1"/>
    <col min="5" max="5" width="37.140625" style="10" customWidth="1"/>
    <col min="6" max="7" width="27.85546875" style="10" customWidth="1"/>
    <col min="8" max="8" width="22" style="1" customWidth="1"/>
    <col min="9" max="9" width="9.140625" style="1"/>
    <col min="10" max="10" width="22.5703125" style="10" customWidth="1"/>
    <col min="11" max="11" width="31.28515625" style="1" customWidth="1"/>
    <col min="12" max="16384" width="9.140625" style="1"/>
  </cols>
  <sheetData>
    <row r="1" spans="1:11" x14ac:dyDescent="0.2">
      <c r="A1" s="1" t="s">
        <v>5</v>
      </c>
      <c r="B1" s="1" t="s">
        <v>6</v>
      </c>
      <c r="C1" s="1" t="s">
        <v>7</v>
      </c>
      <c r="D1" s="1" t="s">
        <v>23</v>
      </c>
      <c r="E1" s="1" t="s">
        <v>100</v>
      </c>
      <c r="F1" s="1" t="s">
        <v>112</v>
      </c>
      <c r="G1" s="1" t="s">
        <v>113</v>
      </c>
      <c r="H1" s="1" t="s">
        <v>27</v>
      </c>
      <c r="J1" s="17" t="s">
        <v>41</v>
      </c>
      <c r="K1" s="4" t="s">
        <v>107</v>
      </c>
    </row>
    <row r="2" spans="1:11" x14ac:dyDescent="0.2">
      <c r="A2" s="2">
        <v>1</v>
      </c>
      <c r="B2" s="5" cm="1">
        <f t="array" ref="B2">ROW() - ROW(tbl_sets[#Headers])</f>
        <v>1</v>
      </c>
      <c r="C2" s="7">
        <v>45829.65500150463</v>
      </c>
      <c r="D2" s="6" t="s">
        <v>130</v>
      </c>
      <c r="E2" s="8" t="s">
        <v>31</v>
      </c>
      <c r="F2" s="17"/>
      <c r="G2" s="17"/>
      <c r="H2" s="4" t="s">
        <v>37</v>
      </c>
      <c r="J2" s="10" t="str" cm="1">
        <f t="array" ref="J2:J3">_xlfn._xlws.SORT(_xlfn.UNIQUE(tbl_sets[element_pattern]))</f>
        <v>console_server/v01</v>
      </c>
      <c r="K2" s="1" cm="1">
        <f t="array" ref="K2:K3">COUNTIF(tbl_sets[element_pattern],_xlfn.ANCHORARRAY( J2))</f>
        <v>4</v>
      </c>
    </row>
    <row r="3" spans="1:11" x14ac:dyDescent="0.2">
      <c r="A3" s="2">
        <v>2</v>
      </c>
      <c r="B3" s="5" cm="1">
        <f t="array" ref="B3">ROW() - ROW(tbl_sets[#Headers])</f>
        <v>2</v>
      </c>
      <c r="C3" s="7">
        <v>45834.611932754633</v>
      </c>
      <c r="D3" s="6" t="str">
        <f>"active"</f>
        <v>active</v>
      </c>
      <c r="E3" s="8" t="s">
        <v>33</v>
      </c>
      <c r="F3" s="17"/>
      <c r="G3" s="17"/>
      <c r="H3" s="4" t="s">
        <v>37</v>
      </c>
      <c r="J3" s="10" t="str">
        <v>sw/aggr/v01</v>
      </c>
      <c r="K3" s="1">
        <v>4</v>
      </c>
    </row>
    <row r="4" spans="1:11" x14ac:dyDescent="0.2">
      <c r="A4" s="2">
        <v>3</v>
      </c>
      <c r="B4" s="5" cm="1">
        <f t="array" ref="B4">ROW() - ROW(tbl_sets[#Headers])</f>
        <v>3</v>
      </c>
      <c r="C4" s="7">
        <v>45834.635828125</v>
      </c>
      <c r="D4" s="6" t="str">
        <f>"active"</f>
        <v>active</v>
      </c>
      <c r="E4" s="8" t="s">
        <v>32</v>
      </c>
      <c r="F4" s="17"/>
      <c r="G4" s="17"/>
      <c r="H4" s="4" t="s">
        <v>37</v>
      </c>
    </row>
    <row r="5" spans="1:11" x14ac:dyDescent="0.2">
      <c r="A5" s="2">
        <v>4</v>
      </c>
      <c r="B5" s="5" cm="1">
        <f t="array" ref="B5">ROW() - ROW(tbl_sets[#Headers])</f>
        <v>4</v>
      </c>
      <c r="C5" s="7">
        <v>45834.641404513888</v>
      </c>
      <c r="D5" s="6" t="str">
        <f>"active"</f>
        <v>active</v>
      </c>
      <c r="E5" s="8" t="s">
        <v>34</v>
      </c>
      <c r="F5" s="17"/>
      <c r="G5" s="17"/>
      <c r="H5" s="4" t="s">
        <v>37</v>
      </c>
    </row>
    <row r="6" spans="1:11" x14ac:dyDescent="0.2">
      <c r="A6" s="2">
        <v>5</v>
      </c>
      <c r="B6" s="5" cm="1">
        <f t="array" ref="B6">ROW() - ROW(tbl_sets[#Headers])</f>
        <v>5</v>
      </c>
      <c r="C6" s="7">
        <v>45836.31272627315</v>
      </c>
      <c r="D6" s="6" t="str">
        <f>"active"</f>
        <v>active</v>
      </c>
      <c r="E6" s="8" t="s">
        <v>28</v>
      </c>
      <c r="F6" s="17"/>
      <c r="G6" s="17"/>
      <c r="H6" s="4" t="s">
        <v>39</v>
      </c>
    </row>
    <row r="7" spans="1:11" x14ac:dyDescent="0.2">
      <c r="A7" s="2">
        <v>6</v>
      </c>
      <c r="B7" s="5" cm="1">
        <f t="array" ref="B7">ROW() - ROW(tbl_sets[#Headers])</f>
        <v>6</v>
      </c>
      <c r="C7" s="7">
        <v>45836.31272627315</v>
      </c>
      <c r="D7" s="6" t="s">
        <v>25</v>
      </c>
      <c r="E7" s="8" t="s">
        <v>35</v>
      </c>
      <c r="F7" s="17"/>
      <c r="G7" s="17"/>
      <c r="H7" s="4" t="s">
        <v>39</v>
      </c>
    </row>
    <row r="8" spans="1:11" x14ac:dyDescent="0.2">
      <c r="A8" s="2">
        <v>7</v>
      </c>
      <c r="B8" s="5" cm="1">
        <f t="array" ref="B8">ROW() - ROW(tbl_sets[#Headers])</f>
        <v>7</v>
      </c>
      <c r="C8" s="7">
        <v>45836.31272627315</v>
      </c>
      <c r="D8" s="6" t="str">
        <f>"active"</f>
        <v>active</v>
      </c>
      <c r="E8" s="8" t="s">
        <v>30</v>
      </c>
      <c r="F8" s="17"/>
      <c r="G8" s="17"/>
      <c r="H8" s="4" t="s">
        <v>39</v>
      </c>
    </row>
    <row r="9" spans="1:11" x14ac:dyDescent="0.2">
      <c r="A9" s="2">
        <v>8</v>
      </c>
      <c r="B9" s="5" cm="1">
        <f t="array" ref="B9">ROW() - ROW(tbl_sets[#Headers])</f>
        <v>8</v>
      </c>
      <c r="C9" s="7">
        <v>45836.31272627315</v>
      </c>
      <c r="D9" s="6" t="str">
        <f>"active"</f>
        <v>active</v>
      </c>
      <c r="E9" s="8" t="s">
        <v>36</v>
      </c>
      <c r="F9" s="17"/>
      <c r="G9" s="17"/>
      <c r="H9" s="4" t="s">
        <v>39</v>
      </c>
    </row>
  </sheetData>
  <dataValidations count="1">
    <dataValidation type="list" allowBlank="1" showInputMessage="1" showErrorMessage="1" sqref="D2:D9" xr:uid="{6D046D8F-6780-4494-B3F6-68076DD0338F}">
      <formula1>"active,suspended"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6742F-0BA2-4CA4-A06F-5D814CFC9B1D}">
  <dimension ref="A1:J5"/>
  <sheetViews>
    <sheetView topLeftCell="B1" workbookViewId="0">
      <selection activeCell="F3" sqref="F3"/>
    </sheetView>
  </sheetViews>
  <sheetFormatPr defaultRowHeight="12.75" x14ac:dyDescent="0.2"/>
  <cols>
    <col min="1" max="1" width="22" style="1" customWidth="1"/>
    <col min="2" max="3" width="20.28515625" style="1" customWidth="1"/>
    <col min="4" max="4" width="23.7109375" style="1" customWidth="1"/>
    <col min="5" max="5" width="20.28515625" style="1" customWidth="1"/>
    <col min="6" max="6" width="20.85546875" customWidth="1"/>
    <col min="7" max="7" width="28.7109375" style="1" customWidth="1"/>
    <col min="8" max="8" width="26.7109375" style="1" customWidth="1"/>
    <col min="9" max="11" width="28.5703125" style="1" customWidth="1"/>
    <col min="12" max="12" width="24.7109375" style="1" customWidth="1"/>
    <col min="13" max="13" width="27.28515625" style="1" customWidth="1"/>
    <col min="14" max="16384" width="9.140625" style="1"/>
  </cols>
  <sheetData>
    <row r="1" spans="1:10" x14ac:dyDescent="0.2">
      <c r="A1" s="1" t="s">
        <v>5</v>
      </c>
      <c r="B1" s="1" t="s">
        <v>6</v>
      </c>
      <c r="C1" s="1" t="s">
        <v>7</v>
      </c>
      <c r="D1" s="1" t="s">
        <v>124</v>
      </c>
      <c r="E1" s="1" t="s">
        <v>23</v>
      </c>
      <c r="F1" s="1" t="s">
        <v>109</v>
      </c>
      <c r="G1" s="1" t="s">
        <v>119</v>
      </c>
      <c r="H1" s="1" t="s">
        <v>104</v>
      </c>
      <c r="I1" s="1" t="s">
        <v>114</v>
      </c>
      <c r="J1" s="1" t="s">
        <v>120</v>
      </c>
    </row>
    <row r="2" spans="1:10" x14ac:dyDescent="0.2">
      <c r="A2" s="2">
        <v>1</v>
      </c>
      <c r="B2" s="5" cm="1">
        <f t="array" ref="B2">ROW() - ROW(tbl_elements[#Headers])</f>
        <v>1</v>
      </c>
      <c r="C2" s="7">
        <v>45851.643040162038</v>
      </c>
      <c r="D2" s="5" t="str">
        <f>_xlfn.XLOOKUP(tbl_elements[[#This Row],[set_name]], tbl_sets[current_name], tbl_sets[manual_entry_state], "ERROR::::set_NOT_found_in_set_state", 0)</f>
        <v>active</v>
      </c>
      <c r="E2" s="2" t="str">
        <f>"active"</f>
        <v>active</v>
      </c>
      <c r="F2" s="2" t="s">
        <v>31</v>
      </c>
      <c r="G2" s="2" t="s">
        <v>42</v>
      </c>
      <c r="H2" s="4"/>
      <c r="I2" s="4"/>
      <c r="J2" s="5" t="str">
        <f>_xlfn.LET(_xlpm.delimiter,              _xlfn.XLOOKUP("delimiter_set_element",
                                     tbl_globals[key], tbl_globals[value],
                                     "FIXME", 0),
     _xlpm.handle,                 _xlfn.CONCAT(tbl_elements[[#This Row],[set_name]], _xlpm.delimiter,tbl_elements[[#This Row],[element_name]]),
     _xlpm.handle_cleaned,         LOWER(SUBSTITUTE(CLEAN(TRIM(_xlpm.handle)), " ", "")),
     _xlpm.return,                 _xlpm.handle_cleaned,
     _xlpm.return)</f>
        <v>aggr_sw_01;01</v>
      </c>
    </row>
    <row r="3" spans="1:10" x14ac:dyDescent="0.2">
      <c r="A3" s="2">
        <v>2</v>
      </c>
      <c r="B3" s="5" cm="1">
        <f t="array" ref="B3">ROW() - ROW(tbl_elements[#Headers])</f>
        <v>2</v>
      </c>
      <c r="C3" s="7">
        <v>45851.643040162038</v>
      </c>
      <c r="D3" s="5" t="str">
        <f>_xlfn.XLOOKUP(tbl_elements[[#This Row],[set_name]], tbl_sets[current_name], tbl_sets[manual_entry_state], "ERROR::::set_NOT_found_in_set_state", 0)</f>
        <v>active</v>
      </c>
      <c r="E3" s="2" t="str">
        <f>"active"</f>
        <v>active</v>
      </c>
      <c r="F3" s="2" t="s">
        <v>31</v>
      </c>
      <c r="G3" s="2" t="s">
        <v>43</v>
      </c>
      <c r="H3" s="4"/>
      <c r="I3" s="4"/>
      <c r="J3" s="5" t="str">
        <f>_xlfn.LET(_xlpm.delimiter,              _xlfn.XLOOKUP("delimiter_set_element",
                                     tbl_globals[key], tbl_globals[value],
                                     "FIXME", 0),
     _xlpm.handle,                 _xlfn.CONCAT(tbl_elements[[#This Row],[set_name]], _xlpm.delimiter,tbl_elements[[#This Row],[element_name]]),
     _xlpm.handle_cleaned,         LOWER(SUBSTITUTE(CLEAN(TRIM(_xlpm.handle)), " ", "")),
     _xlpm.return,                 _xlpm.handle_cleaned,
     _xlpm.return)</f>
        <v>aggr_sw_01;02</v>
      </c>
    </row>
    <row r="4" spans="1:10" x14ac:dyDescent="0.2">
      <c r="A4" s="2">
        <v>3</v>
      </c>
      <c r="B4" s="5" cm="1">
        <f t="array" ref="B4">ROW() - ROW(tbl_elements[#Headers])</f>
        <v>3</v>
      </c>
      <c r="C4" s="7">
        <v>45851.643040162038</v>
      </c>
      <c r="D4" s="5" t="str">
        <f>_xlfn.XLOOKUP(tbl_elements[[#This Row],[set_name]], tbl_sets[current_name], tbl_sets[manual_entry_state], "ERROR::::set_NOT_found_in_set_state", 0)</f>
        <v>active</v>
      </c>
      <c r="E4" s="2" t="str">
        <f>"active"</f>
        <v>active</v>
      </c>
      <c r="F4" s="2" t="s">
        <v>31</v>
      </c>
      <c r="G4" s="2" t="s">
        <v>48</v>
      </c>
      <c r="H4" s="4"/>
      <c r="I4" s="4"/>
      <c r="J4" s="5" t="str">
        <f>_xlfn.LET(_xlpm.delimiter,              _xlfn.XLOOKUP("delimiter_set_element",
                                     tbl_globals[key], tbl_globals[value],
                                     "FIXME", 0),
     _xlpm.handle,                 _xlfn.CONCAT(tbl_elements[[#This Row],[set_name]], _xlpm.delimiter,tbl_elements[[#This Row],[element_name]]),
     _xlpm.handle_cleaned,         LOWER(SUBSTITUTE(CLEAN(TRIM(_xlpm.handle)), " ", "")),
     _xlpm.return,                 _xlpm.handle_cleaned,
     _xlpm.return)</f>
        <v>aggr_sw_01;03</v>
      </c>
    </row>
    <row r="5" spans="1:10" x14ac:dyDescent="0.2">
      <c r="A5" s="2">
        <v>4</v>
      </c>
      <c r="B5" s="5" cm="1">
        <f t="array" ref="B5">ROW() - ROW(tbl_elements[#Headers])</f>
        <v>4</v>
      </c>
      <c r="C5" s="7">
        <v>45851.643040162038</v>
      </c>
      <c r="D5" s="5" t="str">
        <f>_xlfn.XLOOKUP(tbl_elements[[#This Row],[set_name]], tbl_sets[current_name], tbl_sets[manual_entry_state], "ERROR::::set_NOT_found_in_set_state", 0)</f>
        <v>active</v>
      </c>
      <c r="E5" s="2" t="str">
        <f>"active"</f>
        <v>active</v>
      </c>
      <c r="F5" s="2" t="s">
        <v>31</v>
      </c>
      <c r="G5" s="2" t="s">
        <v>44</v>
      </c>
      <c r="H5" s="4"/>
      <c r="I5" s="4"/>
      <c r="J5" s="5" t="str">
        <f>_xlfn.LET(_xlpm.delimiter,              _xlfn.XLOOKUP("delimiter_set_element",
                                     tbl_globals[key], tbl_globals[value],
                                     "FIXME", 0),
     _xlpm.handle,                 _xlfn.CONCAT(tbl_elements[[#This Row],[set_name]], _xlpm.delimiter,tbl_elements[[#This Row],[element_name]]),
     _xlpm.handle_cleaned,         LOWER(SUBSTITUTE(CLEAN(TRIM(_xlpm.handle)), " ", "")),
     _xlpm.return,                 _xlpm.handle_cleaned,
     _xlpm.return)</f>
        <v>aggr_sw_01;04</v>
      </c>
    </row>
  </sheetData>
  <dataValidations count="1">
    <dataValidation type="list" allowBlank="1" showInputMessage="1" showErrorMessage="1" sqref="E2:E5" xr:uid="{3ED376BA-4521-44BF-93E2-2CA742435805}">
      <formula1>"active,suspended"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1D89-59B5-4C0D-8198-BFC571079712}">
  <dimension ref="A1:O5"/>
  <sheetViews>
    <sheetView workbookViewId="0">
      <selection activeCell="E8" sqref="E8"/>
    </sheetView>
  </sheetViews>
  <sheetFormatPr defaultRowHeight="12.75" x14ac:dyDescent="0.2"/>
  <cols>
    <col min="1" max="1" width="17.42578125" style="1" bestFit="1" customWidth="1"/>
    <col min="2" max="2" width="15.28515625" style="1" bestFit="1" customWidth="1"/>
    <col min="3" max="3" width="20.140625" style="1" customWidth="1"/>
    <col min="4" max="4" width="17.42578125" style="1" bestFit="1" customWidth="1"/>
    <col min="5" max="5" width="29.140625" style="1" customWidth="1"/>
    <col min="6" max="13" width="14.140625" style="1" bestFit="1" customWidth="1"/>
    <col min="14" max="14" width="6.28515625" style="1" bestFit="1" customWidth="1"/>
    <col min="15" max="15" width="14.140625" style="1" bestFit="1" customWidth="1"/>
    <col min="16" max="16384" width="9.140625" style="1"/>
  </cols>
  <sheetData>
    <row r="1" spans="1:15" x14ac:dyDescent="0.2">
      <c r="A1" s="1" t="s">
        <v>5</v>
      </c>
      <c r="B1" s="1" t="s">
        <v>6</v>
      </c>
      <c r="C1" s="1" t="s">
        <v>7</v>
      </c>
      <c r="D1" s="1" t="s">
        <v>12</v>
      </c>
      <c r="E1" s="1" t="s">
        <v>141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 x14ac:dyDescent="0.2">
      <c r="A2" s="2">
        <v>1</v>
      </c>
      <c r="B2" s="3" cm="1">
        <f t="array" ref="B2">ROW() - ROW(tbl_paths[#Headers])</f>
        <v>1</v>
      </c>
      <c r="C2" s="4"/>
      <c r="D2" s="2" t="str">
        <f>"active"</f>
        <v>active</v>
      </c>
      <c r="E2" s="5" t="str" cm="1">
        <f t="array" ref="E2">_xlfn.LET(_xlpm.manual_index,    tbl_paths[[#This Row],[manual_index]],
     _xlpm.state_lookup,    _xlfn.XLOOKUP(_xlpm.manual_index,_xlfn.ANCHORARRAY( path_spills!$C$4),_xlfn.ANCHORARRAY( path_spills!$I$4), "FIXME", 0),
     _xlpm.return,          _xlpm.state_lookup,
     _xlpm.return)</f>
        <v>deprecated</v>
      </c>
      <c r="F2" s="2"/>
      <c r="G2" s="2" t="s">
        <v>142</v>
      </c>
      <c r="H2" s="2"/>
      <c r="I2" s="2"/>
      <c r="J2" s="2" t="s">
        <v>143</v>
      </c>
      <c r="K2" s="2"/>
      <c r="L2" s="2"/>
      <c r="M2" s="2"/>
      <c r="N2" s="2"/>
      <c r="O2" s="2"/>
    </row>
    <row r="3" spans="1:15" x14ac:dyDescent="0.2">
      <c r="A3" s="2">
        <v>2</v>
      </c>
      <c r="B3" s="3" cm="1">
        <f t="array" ref="B3">ROW() - ROW(tbl_paths[#Headers])</f>
        <v>2</v>
      </c>
      <c r="C3" s="4"/>
      <c r="D3" s="2" t="str">
        <f>"active"</f>
        <v>active</v>
      </c>
      <c r="E3" s="5" t="str" cm="1">
        <f t="array" ref="E3">_xlfn.LET(_xlpm.manual_index,    tbl_paths[[#This Row],[manual_index]],
     _xlpm.state_lookup,    _xlfn.XLOOKUP(_xlpm.manual_index,_xlfn.ANCHORARRAY( path_spills!$C$4),_xlfn.ANCHORARRAY( path_spills!$I$4), "FIXME", 0),
     _xlpm.return,          _xlpm.state_lookup,
     _xlpm.return)</f>
        <v>active</v>
      </c>
      <c r="F3" s="2"/>
      <c r="G3" s="2"/>
      <c r="H3" s="2" t="s">
        <v>144</v>
      </c>
      <c r="I3" s="2"/>
      <c r="J3" s="2"/>
      <c r="K3" s="2"/>
      <c r="L3" s="2" t="s">
        <v>145</v>
      </c>
      <c r="M3" s="2"/>
      <c r="N3" s="2"/>
      <c r="O3" s="2"/>
    </row>
    <row r="4" spans="1:15" x14ac:dyDescent="0.2">
      <c r="A4" s="2">
        <v>3</v>
      </c>
      <c r="B4" s="3" cm="1">
        <f t="array" ref="B4">ROW() - ROW(tbl_paths[#Headers])</f>
        <v>3</v>
      </c>
      <c r="C4" s="4"/>
      <c r="D4" s="2" t="str">
        <f>"active"</f>
        <v>active</v>
      </c>
      <c r="E4" s="5" t="str" cm="1">
        <f t="array" ref="E4">_xlfn.LET(_xlpm.manual_index,    tbl_paths[[#This Row],[manual_index]],
     _xlpm.state_lookup,    _xlfn.XLOOKUP(_xlpm.manual_index,_xlfn.ANCHORARRAY( path_spills!$C$4),_xlfn.ANCHORARRAY( path_spills!$I$4), "FIXME", 0),
     _xlpm.return,          _xlpm.state_lookup,
     _xlpm.return)</f>
        <v>active</v>
      </c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">
      <c r="A5" s="2">
        <v>4</v>
      </c>
      <c r="B5" s="3" cm="1">
        <f t="array" ref="B5">ROW() - ROW(tbl_paths[#Headers])</f>
        <v>4</v>
      </c>
      <c r="C5" s="4"/>
      <c r="D5" s="2" t="str">
        <f>"active"</f>
        <v>active</v>
      </c>
      <c r="E5" s="5" t="str" cm="1">
        <f t="array" ref="E5">_xlfn.LET(_xlpm.manual_index,    tbl_paths[[#This Row],[manual_index]],
     _xlpm.state_lookup,    _xlfn.XLOOKUP(_xlpm.manual_index,_xlfn.ANCHORARRAY( path_spills!$C$4),_xlfn.ANCHORARRAY( path_spills!$I$4), "FIXME", 0),
     _xlpm.return,          _xlpm.state_lookup,
     _xlpm.return)</f>
        <v>active</v>
      </c>
      <c r="F5" s="2"/>
      <c r="G5" s="2" t="s">
        <v>143</v>
      </c>
      <c r="H5" s="2"/>
      <c r="I5" s="2"/>
      <c r="J5" s="2"/>
      <c r="K5" s="2"/>
      <c r="L5" s="2"/>
      <c r="M5" s="2"/>
      <c r="N5" s="2"/>
      <c r="O5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9DDE-B42F-4DA1-90A2-953631F3FB33}">
  <dimension ref="C3:Q111"/>
  <sheetViews>
    <sheetView topLeftCell="C97" workbookViewId="0">
      <selection activeCell="G117" sqref="G117"/>
    </sheetView>
  </sheetViews>
  <sheetFormatPr defaultRowHeight="12.75" x14ac:dyDescent="0.2"/>
  <cols>
    <col min="1" max="2" width="9.140625" style="1"/>
    <col min="3" max="3" width="20.5703125" style="1" customWidth="1"/>
    <col min="4" max="6" width="17.85546875" style="1" customWidth="1"/>
    <col min="7" max="7" width="26" style="1" customWidth="1"/>
    <col min="8" max="8" width="23.28515625" style="1" customWidth="1"/>
    <col min="9" max="12" width="22.5703125" style="1" customWidth="1"/>
    <col min="13" max="13" width="35.42578125" style="1" customWidth="1"/>
    <col min="14" max="15" width="9.140625" style="1"/>
    <col min="16" max="16" width="28.28515625" style="10" customWidth="1"/>
    <col min="17" max="17" width="30" style="1" customWidth="1"/>
    <col min="18" max="16384" width="9.140625" style="1"/>
  </cols>
  <sheetData>
    <row r="3" spans="3:17" x14ac:dyDescent="0.2">
      <c r="C3" s="1" t="s">
        <v>5</v>
      </c>
      <c r="D3" s="1" t="s">
        <v>6</v>
      </c>
      <c r="E3" s="1" t="s">
        <v>93</v>
      </c>
      <c r="F3" s="1" t="s">
        <v>92</v>
      </c>
      <c r="G3" s="1" t="s">
        <v>91</v>
      </c>
      <c r="H3" s="1" t="s">
        <v>26</v>
      </c>
      <c r="I3" s="1" t="s">
        <v>9</v>
      </c>
      <c r="J3" s="1" t="s">
        <v>103</v>
      </c>
      <c r="K3" s="1" t="s">
        <v>116</v>
      </c>
      <c r="L3" s="1" t="s">
        <v>114</v>
      </c>
      <c r="M3" s="1" t="s">
        <v>24</v>
      </c>
      <c r="P3" s="16" t="s">
        <v>105</v>
      </c>
      <c r="Q3" s="13" t="s">
        <v>106</v>
      </c>
    </row>
    <row r="4" spans="3:17" x14ac:dyDescent="0.2">
      <c r="C4" s="2">
        <v>1</v>
      </c>
      <c r="D4" s="5" cm="1">
        <f t="array" ref="D4">ROW() - ROW(tbl_element_pattern[#Headers])</f>
        <v>1</v>
      </c>
      <c r="E4" s="5" cm="1">
        <f t="array" ref="E4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1</v>
      </c>
      <c r="F4" s="5" t="str" cm="1">
        <f t="array" ref="F4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4" s="4">
        <v>1</v>
      </c>
      <c r="H4" s="8" t="s">
        <v>39</v>
      </c>
      <c r="I4" s="11" t="s">
        <v>42</v>
      </c>
      <c r="J4" s="11" t="s">
        <v>42</v>
      </c>
      <c r="K4" s="19"/>
      <c r="L4" s="19"/>
      <c r="M4" s="4"/>
      <c r="P4" s="10" t="str" cm="1">
        <f t="array" ref="P4:P6">_xlfn.LET(_xlpm.names,                    tbl_element_pattern[pattern_name],
     _xlpm.names_uniqued_sorted,     _xlfn._xlws.SORT(_xlfn.UNIQUE(_xlpm.names)),
     _xlpm.unique_name_count,        ROWS(_xlpm.names_uniqued_sorted),
     _xlpm.ones,                     _xlfn.MAKEARRAY(_xlpm.unique_name_count, 1, _xlfn.LAMBDA(_xlpm.x,_xlpm.y,1)),
     _xlpm.base_map,                 _xlfn.HSTACK(_xlpm.names_uniqued_sorted, _xlpm.ones),
     _xlpm.return,                   _xlpm.names_uniqued_sorted,
     _xlpm.return)</f>
        <v>console_server/v01</v>
      </c>
      <c r="Q4" s="1" cm="1">
        <f t="array" ref="Q4:Q6">COUNTIF(tbl_element_pattern[pattern_name],_xlfn.ANCHORARRAY( P4))</f>
        <v>50</v>
      </c>
    </row>
    <row r="5" spans="3:17" x14ac:dyDescent="0.2">
      <c r="C5" s="2">
        <v>2</v>
      </c>
      <c r="D5" s="5" cm="1">
        <f t="array" ref="D5">ROW() - ROW(tbl_element_pattern[#Headers])</f>
        <v>2</v>
      </c>
      <c r="E5" s="5" cm="1">
        <f t="array" ref="E5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2</v>
      </c>
      <c r="F5" s="5" t="str" cm="1">
        <f t="array" ref="F5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5" s="4">
        <v>2</v>
      </c>
      <c r="H5" s="8" t="s">
        <v>39</v>
      </c>
      <c r="I5" s="11" t="s">
        <v>43</v>
      </c>
      <c r="J5" s="11" t="s">
        <v>43</v>
      </c>
      <c r="K5" s="19"/>
      <c r="L5" s="19"/>
      <c r="M5" s="4"/>
      <c r="P5" s="10" t="str">
        <v>fw/v01</v>
      </c>
      <c r="Q5" s="1">
        <v>10</v>
      </c>
    </row>
    <row r="6" spans="3:17" x14ac:dyDescent="0.2">
      <c r="C6" s="2">
        <v>3</v>
      </c>
      <c r="D6" s="5" cm="1">
        <f t="array" ref="D6">ROW() - ROW(tbl_element_pattern[#Headers])</f>
        <v>3</v>
      </c>
      <c r="E6" s="5" cm="1">
        <f t="array" ref="E6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3</v>
      </c>
      <c r="F6" s="5" t="str" cm="1">
        <f t="array" ref="F6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6" s="4">
        <v>3</v>
      </c>
      <c r="H6" s="8" t="s">
        <v>39</v>
      </c>
      <c r="I6" s="11" t="s">
        <v>48</v>
      </c>
      <c r="J6" s="11" t="s">
        <v>48</v>
      </c>
      <c r="K6" s="19"/>
      <c r="L6" s="19"/>
      <c r="M6" s="4"/>
      <c r="P6" s="10" t="str">
        <v>handoff/v01</v>
      </c>
      <c r="Q6" s="1">
        <v>48</v>
      </c>
    </row>
    <row r="7" spans="3:17" x14ac:dyDescent="0.2">
      <c r="C7" s="2">
        <v>4</v>
      </c>
      <c r="D7" s="5" cm="1">
        <f t="array" ref="D7">ROW() - ROW(tbl_element_pattern[#Headers])</f>
        <v>4</v>
      </c>
      <c r="E7" s="5" cm="1">
        <f t="array" ref="E7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4</v>
      </c>
      <c r="F7" s="5" t="str" cm="1">
        <f t="array" ref="F7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7" s="4">
        <v>4</v>
      </c>
      <c r="H7" s="8" t="s">
        <v>39</v>
      </c>
      <c r="I7" s="11" t="s">
        <v>44</v>
      </c>
      <c r="J7" s="11" t="s">
        <v>44</v>
      </c>
      <c r="K7" s="19"/>
      <c r="L7" s="19"/>
      <c r="M7" s="4"/>
    </row>
    <row r="8" spans="3:17" x14ac:dyDescent="0.2">
      <c r="C8" s="2">
        <v>5</v>
      </c>
      <c r="D8" s="5" cm="1">
        <f t="array" ref="D8">ROW() - ROW(tbl_element_pattern[#Headers])</f>
        <v>5</v>
      </c>
      <c r="E8" s="5" cm="1">
        <f t="array" ref="E8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5</v>
      </c>
      <c r="F8" s="5" t="str" cm="1">
        <f t="array" ref="F8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8" s="4">
        <v>5</v>
      </c>
      <c r="H8" s="8" t="s">
        <v>39</v>
      </c>
      <c r="I8" s="11" t="s">
        <v>45</v>
      </c>
      <c r="J8" s="11" t="s">
        <v>45</v>
      </c>
      <c r="K8" s="19"/>
      <c r="L8" s="19"/>
      <c r="M8" s="4"/>
    </row>
    <row r="9" spans="3:17" x14ac:dyDescent="0.2">
      <c r="C9" s="2">
        <v>6</v>
      </c>
      <c r="D9" s="5" cm="1">
        <f t="array" ref="D9">ROW() - ROW(tbl_element_pattern[#Headers])</f>
        <v>6</v>
      </c>
      <c r="E9" s="5" cm="1">
        <f t="array" ref="E9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6</v>
      </c>
      <c r="F9" s="5" t="str" cm="1">
        <f t="array" ref="F9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9" s="4">
        <v>6</v>
      </c>
      <c r="H9" s="8" t="s">
        <v>39</v>
      </c>
      <c r="I9" s="11" t="s">
        <v>49</v>
      </c>
      <c r="J9" s="11" t="s">
        <v>49</v>
      </c>
      <c r="K9" s="19"/>
      <c r="L9" s="19"/>
      <c r="M9" s="4"/>
    </row>
    <row r="10" spans="3:17" x14ac:dyDescent="0.2">
      <c r="C10" s="2">
        <v>7</v>
      </c>
      <c r="D10" s="5" cm="1">
        <f t="array" ref="D10">ROW() - ROW(tbl_element_pattern[#Headers])</f>
        <v>7</v>
      </c>
      <c r="E10" s="5" cm="1">
        <f t="array" ref="E10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7</v>
      </c>
      <c r="F10" s="5" t="str" cm="1">
        <f t="array" ref="F10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10" s="4">
        <v>7</v>
      </c>
      <c r="H10" s="8" t="s">
        <v>39</v>
      </c>
      <c r="I10" s="11" t="s">
        <v>50</v>
      </c>
      <c r="J10" s="11" t="s">
        <v>50</v>
      </c>
      <c r="K10" s="19"/>
      <c r="L10" s="19"/>
      <c r="M10" s="4"/>
    </row>
    <row r="11" spans="3:17" x14ac:dyDescent="0.2">
      <c r="C11" s="2">
        <v>8</v>
      </c>
      <c r="D11" s="5" cm="1">
        <f t="array" ref="D11">ROW() - ROW(tbl_element_pattern[#Headers])</f>
        <v>8</v>
      </c>
      <c r="E11" s="5" cm="1">
        <f t="array" ref="E11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8</v>
      </c>
      <c r="F11" s="5" t="str" cm="1">
        <f t="array" ref="F11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11" s="4">
        <v>8</v>
      </c>
      <c r="H11" s="8" t="s">
        <v>39</v>
      </c>
      <c r="I11" s="11" t="s">
        <v>51</v>
      </c>
      <c r="J11" s="11" t="s">
        <v>51</v>
      </c>
      <c r="K11" s="19"/>
      <c r="L11" s="19"/>
      <c r="M11" s="4"/>
    </row>
    <row r="12" spans="3:17" x14ac:dyDescent="0.2">
      <c r="C12" s="2">
        <v>9</v>
      </c>
      <c r="D12" s="5" cm="1">
        <f t="array" ref="D12">ROW() - ROW(tbl_element_pattern[#Headers])</f>
        <v>9</v>
      </c>
      <c r="E12" s="5" cm="1">
        <f t="array" ref="E12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9</v>
      </c>
      <c r="F12" s="5" t="str" cm="1">
        <f t="array" ref="F12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12" s="4">
        <v>9</v>
      </c>
      <c r="H12" s="8" t="s">
        <v>39</v>
      </c>
      <c r="I12" s="11" t="s">
        <v>52</v>
      </c>
      <c r="J12" s="11" t="s">
        <v>52</v>
      </c>
      <c r="K12" s="19"/>
      <c r="L12" s="19"/>
      <c r="M12" s="4"/>
    </row>
    <row r="13" spans="3:17" x14ac:dyDescent="0.2">
      <c r="C13" s="2">
        <v>10</v>
      </c>
      <c r="D13" s="5" cm="1">
        <f t="array" ref="D13">ROW() - ROW(tbl_element_pattern[#Headers])</f>
        <v>10</v>
      </c>
      <c r="E13" s="5" cm="1">
        <f t="array" ref="E13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10</v>
      </c>
      <c r="F13" s="5" t="str" cm="1">
        <f t="array" ref="F13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13" s="4">
        <v>10</v>
      </c>
      <c r="H13" s="8" t="s">
        <v>39</v>
      </c>
      <c r="I13" s="11" t="s">
        <v>22</v>
      </c>
      <c r="J13" s="11" t="s">
        <v>22</v>
      </c>
      <c r="K13" s="19"/>
      <c r="L13" s="19"/>
      <c r="M13" s="4"/>
    </row>
    <row r="14" spans="3:17" x14ac:dyDescent="0.2">
      <c r="C14" s="2">
        <v>11</v>
      </c>
      <c r="D14" s="5" cm="1">
        <f t="array" ref="D14">ROW() - ROW(tbl_element_pattern[#Headers])</f>
        <v>11</v>
      </c>
      <c r="E14" s="5" cm="1">
        <f t="array" ref="E14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11</v>
      </c>
      <c r="F14" s="5" t="str" cm="1">
        <f t="array" ref="F14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14" s="4">
        <v>11</v>
      </c>
      <c r="H14" s="8" t="s">
        <v>39</v>
      </c>
      <c r="I14" s="11" t="s">
        <v>53</v>
      </c>
      <c r="J14" s="11" t="s">
        <v>53</v>
      </c>
      <c r="K14" s="19"/>
      <c r="L14" s="19"/>
      <c r="M14" s="4"/>
    </row>
    <row r="15" spans="3:17" x14ac:dyDescent="0.2">
      <c r="C15" s="2">
        <v>12</v>
      </c>
      <c r="D15" s="5" cm="1">
        <f t="array" ref="D15">ROW() - ROW(tbl_element_pattern[#Headers])</f>
        <v>12</v>
      </c>
      <c r="E15" s="5" cm="1">
        <f t="array" ref="E15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12</v>
      </c>
      <c r="F15" s="5" t="str" cm="1">
        <f t="array" ref="F15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15" s="4">
        <v>12</v>
      </c>
      <c r="H15" s="8" t="s">
        <v>39</v>
      </c>
      <c r="I15" s="11" t="s">
        <v>54</v>
      </c>
      <c r="J15" s="11" t="s">
        <v>54</v>
      </c>
      <c r="K15" s="19"/>
      <c r="L15" s="19"/>
      <c r="M15" s="4"/>
    </row>
    <row r="16" spans="3:17" x14ac:dyDescent="0.2">
      <c r="C16" s="2">
        <v>13</v>
      </c>
      <c r="D16" s="5" cm="1">
        <f t="array" ref="D16">ROW() - ROW(tbl_element_pattern[#Headers])</f>
        <v>13</v>
      </c>
      <c r="E16" s="5" cm="1">
        <f t="array" ref="E16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13</v>
      </c>
      <c r="F16" s="5" t="str" cm="1">
        <f t="array" ref="F16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16" s="4">
        <v>13</v>
      </c>
      <c r="H16" s="8" t="s">
        <v>39</v>
      </c>
      <c r="I16" s="11" t="s">
        <v>55</v>
      </c>
      <c r="J16" s="11" t="s">
        <v>55</v>
      </c>
      <c r="K16" s="19"/>
      <c r="L16" s="19"/>
      <c r="M16" s="4"/>
    </row>
    <row r="17" spans="3:13" x14ac:dyDescent="0.2">
      <c r="C17" s="2">
        <v>14</v>
      </c>
      <c r="D17" s="5" cm="1">
        <f t="array" ref="D17">ROW() - ROW(tbl_element_pattern[#Headers])</f>
        <v>14</v>
      </c>
      <c r="E17" s="5" cm="1">
        <f t="array" ref="E17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14</v>
      </c>
      <c r="F17" s="5" t="str" cm="1">
        <f t="array" ref="F17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17" s="4">
        <v>14</v>
      </c>
      <c r="H17" s="8" t="s">
        <v>39</v>
      </c>
      <c r="I17" s="11" t="s">
        <v>56</v>
      </c>
      <c r="J17" s="11" t="s">
        <v>56</v>
      </c>
      <c r="K17" s="19"/>
      <c r="L17" s="19"/>
      <c r="M17" s="4"/>
    </row>
    <row r="18" spans="3:13" x14ac:dyDescent="0.2">
      <c r="C18" s="2">
        <v>15</v>
      </c>
      <c r="D18" s="5" cm="1">
        <f t="array" ref="D18">ROW() - ROW(tbl_element_pattern[#Headers])</f>
        <v>15</v>
      </c>
      <c r="E18" s="5" cm="1">
        <f t="array" ref="E18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15</v>
      </c>
      <c r="F18" s="5" t="str" cm="1">
        <f t="array" ref="F18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18" s="4">
        <v>15</v>
      </c>
      <c r="H18" s="8" t="s">
        <v>39</v>
      </c>
      <c r="I18" s="11" t="s">
        <v>57</v>
      </c>
      <c r="J18" s="11" t="s">
        <v>57</v>
      </c>
      <c r="K18" s="19"/>
      <c r="L18" s="19"/>
      <c r="M18" s="4"/>
    </row>
    <row r="19" spans="3:13" x14ac:dyDescent="0.2">
      <c r="C19" s="2">
        <v>16</v>
      </c>
      <c r="D19" s="5" cm="1">
        <f t="array" ref="D19">ROW() - ROW(tbl_element_pattern[#Headers])</f>
        <v>16</v>
      </c>
      <c r="E19" s="5" cm="1">
        <f t="array" ref="E19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16</v>
      </c>
      <c r="F19" s="5" t="str" cm="1">
        <f t="array" ref="F19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19" s="4">
        <v>16</v>
      </c>
      <c r="H19" s="8" t="s">
        <v>39</v>
      </c>
      <c r="I19" s="11" t="s">
        <v>58</v>
      </c>
      <c r="J19" s="11" t="s">
        <v>58</v>
      </c>
      <c r="K19" s="19"/>
      <c r="L19" s="19"/>
      <c r="M19" s="4"/>
    </row>
    <row r="20" spans="3:13" x14ac:dyDescent="0.2">
      <c r="C20" s="2">
        <v>17</v>
      </c>
      <c r="D20" s="5" cm="1">
        <f t="array" ref="D20">ROW() - ROW(tbl_element_pattern[#Headers])</f>
        <v>17</v>
      </c>
      <c r="E20" s="5" cm="1">
        <f t="array" ref="E20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17</v>
      </c>
      <c r="F20" s="5" t="str" cm="1">
        <f t="array" ref="F20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20" s="4">
        <v>17</v>
      </c>
      <c r="H20" s="8" t="s">
        <v>39</v>
      </c>
      <c r="I20" s="11" t="s">
        <v>59</v>
      </c>
      <c r="J20" s="11" t="s">
        <v>59</v>
      </c>
      <c r="K20" s="19"/>
      <c r="L20" s="19"/>
      <c r="M20" s="4"/>
    </row>
    <row r="21" spans="3:13" x14ac:dyDescent="0.2">
      <c r="C21" s="2">
        <v>18</v>
      </c>
      <c r="D21" s="5" cm="1">
        <f t="array" ref="D21">ROW() - ROW(tbl_element_pattern[#Headers])</f>
        <v>18</v>
      </c>
      <c r="E21" s="5" cm="1">
        <f t="array" ref="E21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18</v>
      </c>
      <c r="F21" s="5" t="str" cm="1">
        <f t="array" ref="F21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21" s="4">
        <v>18</v>
      </c>
      <c r="H21" s="8" t="s">
        <v>39</v>
      </c>
      <c r="I21" s="11" t="s">
        <v>60</v>
      </c>
      <c r="J21" s="11" t="s">
        <v>60</v>
      </c>
      <c r="K21" s="19"/>
      <c r="L21" s="19"/>
      <c r="M21" s="4"/>
    </row>
    <row r="22" spans="3:13" x14ac:dyDescent="0.2">
      <c r="C22" s="2">
        <v>19</v>
      </c>
      <c r="D22" s="5" cm="1">
        <f t="array" ref="D22">ROW() - ROW(tbl_element_pattern[#Headers])</f>
        <v>19</v>
      </c>
      <c r="E22" s="5" cm="1">
        <f t="array" ref="E22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19</v>
      </c>
      <c r="F22" s="5" t="str" cm="1">
        <f t="array" ref="F22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22" s="4">
        <v>19</v>
      </c>
      <c r="H22" s="8" t="s">
        <v>39</v>
      </c>
      <c r="I22" s="11" t="s">
        <v>61</v>
      </c>
      <c r="J22" s="11" t="s">
        <v>61</v>
      </c>
      <c r="K22" s="19"/>
      <c r="L22" s="19"/>
      <c r="M22" s="4"/>
    </row>
    <row r="23" spans="3:13" x14ac:dyDescent="0.2">
      <c r="C23" s="2">
        <v>20</v>
      </c>
      <c r="D23" s="5" cm="1">
        <f t="array" ref="D23">ROW() - ROW(tbl_element_pattern[#Headers])</f>
        <v>20</v>
      </c>
      <c r="E23" s="5" cm="1">
        <f t="array" ref="E23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20</v>
      </c>
      <c r="F23" s="5" t="str" cm="1">
        <f t="array" ref="F23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23" s="4">
        <v>20</v>
      </c>
      <c r="H23" s="8" t="s">
        <v>39</v>
      </c>
      <c r="I23" s="11" t="s">
        <v>62</v>
      </c>
      <c r="J23" s="11" t="s">
        <v>62</v>
      </c>
      <c r="K23" s="19"/>
      <c r="L23" s="19"/>
      <c r="M23" s="4"/>
    </row>
    <row r="24" spans="3:13" x14ac:dyDescent="0.2">
      <c r="C24" s="2">
        <v>21</v>
      </c>
      <c r="D24" s="5" cm="1">
        <f t="array" ref="D24">ROW() - ROW(tbl_element_pattern[#Headers])</f>
        <v>21</v>
      </c>
      <c r="E24" s="5" cm="1">
        <f t="array" ref="E24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21</v>
      </c>
      <c r="F24" s="5" t="str" cm="1">
        <f t="array" ref="F24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24" s="4">
        <v>21</v>
      </c>
      <c r="H24" s="8" t="s">
        <v>39</v>
      </c>
      <c r="I24" s="11" t="s">
        <v>63</v>
      </c>
      <c r="J24" s="11" t="s">
        <v>63</v>
      </c>
      <c r="K24" s="19"/>
      <c r="L24" s="19"/>
      <c r="M24" s="4"/>
    </row>
    <row r="25" spans="3:13" x14ac:dyDescent="0.2">
      <c r="C25" s="2">
        <v>22</v>
      </c>
      <c r="D25" s="5" cm="1">
        <f t="array" ref="D25">ROW() - ROW(tbl_element_pattern[#Headers])</f>
        <v>22</v>
      </c>
      <c r="E25" s="5" cm="1">
        <f t="array" ref="E25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22</v>
      </c>
      <c r="F25" s="5" t="str" cm="1">
        <f t="array" ref="F25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25" s="4">
        <v>22</v>
      </c>
      <c r="H25" s="8" t="s">
        <v>39</v>
      </c>
      <c r="I25" s="11" t="s">
        <v>64</v>
      </c>
      <c r="J25" s="11" t="s">
        <v>64</v>
      </c>
      <c r="K25" s="19"/>
      <c r="L25" s="19"/>
      <c r="M25" s="4"/>
    </row>
    <row r="26" spans="3:13" x14ac:dyDescent="0.2">
      <c r="C26" s="2">
        <v>23</v>
      </c>
      <c r="D26" s="5" cm="1">
        <f t="array" ref="D26">ROW() - ROW(tbl_element_pattern[#Headers])</f>
        <v>23</v>
      </c>
      <c r="E26" s="5" cm="1">
        <f t="array" ref="E26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23</v>
      </c>
      <c r="F26" s="5" t="str" cm="1">
        <f t="array" ref="F26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26" s="4">
        <v>23</v>
      </c>
      <c r="H26" s="8" t="s">
        <v>39</v>
      </c>
      <c r="I26" s="11" t="s">
        <v>65</v>
      </c>
      <c r="J26" s="11" t="s">
        <v>65</v>
      </c>
      <c r="K26" s="19"/>
      <c r="L26" s="19"/>
      <c r="M26" s="4"/>
    </row>
    <row r="27" spans="3:13" x14ac:dyDescent="0.2">
      <c r="C27" s="2">
        <v>24</v>
      </c>
      <c r="D27" s="5" cm="1">
        <f t="array" ref="D27">ROW() - ROW(tbl_element_pattern[#Headers])</f>
        <v>24</v>
      </c>
      <c r="E27" s="5" cm="1">
        <f t="array" ref="E27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24</v>
      </c>
      <c r="F27" s="5" t="str" cm="1">
        <f t="array" ref="F27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27" s="4">
        <v>24</v>
      </c>
      <c r="H27" s="8" t="s">
        <v>39</v>
      </c>
      <c r="I27" s="11" t="s">
        <v>66</v>
      </c>
      <c r="J27" s="11" t="s">
        <v>66</v>
      </c>
      <c r="K27" s="19"/>
      <c r="L27" s="19"/>
      <c r="M27" s="4"/>
    </row>
    <row r="28" spans="3:13" x14ac:dyDescent="0.2">
      <c r="C28" s="2">
        <v>25</v>
      </c>
      <c r="D28" s="5" cm="1">
        <f t="array" ref="D28">ROW() - ROW(tbl_element_pattern[#Headers])</f>
        <v>25</v>
      </c>
      <c r="E28" s="5" cm="1">
        <f t="array" ref="E28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25</v>
      </c>
      <c r="F28" s="5" t="str" cm="1">
        <f t="array" ref="F28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28" s="4">
        <v>25</v>
      </c>
      <c r="H28" s="8" t="s">
        <v>39</v>
      </c>
      <c r="I28" s="11" t="s">
        <v>67</v>
      </c>
      <c r="J28" s="11" t="s">
        <v>67</v>
      </c>
      <c r="K28" s="19"/>
      <c r="L28" s="19"/>
      <c r="M28" s="4"/>
    </row>
    <row r="29" spans="3:13" x14ac:dyDescent="0.2">
      <c r="C29" s="2">
        <v>26</v>
      </c>
      <c r="D29" s="5" cm="1">
        <f t="array" ref="D29">ROW() - ROW(tbl_element_pattern[#Headers])</f>
        <v>26</v>
      </c>
      <c r="E29" s="5" cm="1">
        <f t="array" ref="E29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26</v>
      </c>
      <c r="F29" s="5" t="str" cm="1">
        <f t="array" ref="F29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29" s="4">
        <v>26</v>
      </c>
      <c r="H29" s="8" t="s">
        <v>39</v>
      </c>
      <c r="I29" s="11" t="s">
        <v>68</v>
      </c>
      <c r="J29" s="11" t="s">
        <v>68</v>
      </c>
      <c r="K29" s="19"/>
      <c r="L29" s="19"/>
      <c r="M29" s="4"/>
    </row>
    <row r="30" spans="3:13" x14ac:dyDescent="0.2">
      <c r="C30" s="2">
        <v>27</v>
      </c>
      <c r="D30" s="5" cm="1">
        <f t="array" ref="D30">ROW() - ROW(tbl_element_pattern[#Headers])</f>
        <v>27</v>
      </c>
      <c r="E30" s="5" cm="1">
        <f t="array" ref="E30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27</v>
      </c>
      <c r="F30" s="5" t="str" cm="1">
        <f t="array" ref="F30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30" s="4">
        <v>27</v>
      </c>
      <c r="H30" s="8" t="s">
        <v>39</v>
      </c>
      <c r="I30" s="11" t="s">
        <v>69</v>
      </c>
      <c r="J30" s="11" t="s">
        <v>69</v>
      </c>
      <c r="K30" s="19"/>
      <c r="L30" s="19"/>
      <c r="M30" s="4"/>
    </row>
    <row r="31" spans="3:13" x14ac:dyDescent="0.2">
      <c r="C31" s="2">
        <v>28</v>
      </c>
      <c r="D31" s="5" cm="1">
        <f t="array" ref="D31">ROW() - ROW(tbl_element_pattern[#Headers])</f>
        <v>28</v>
      </c>
      <c r="E31" s="5" cm="1">
        <f t="array" ref="E31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28</v>
      </c>
      <c r="F31" s="5" t="str" cm="1">
        <f t="array" ref="F31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31" s="4">
        <v>28</v>
      </c>
      <c r="H31" s="8" t="s">
        <v>39</v>
      </c>
      <c r="I31" s="11" t="s">
        <v>70</v>
      </c>
      <c r="J31" s="11" t="s">
        <v>70</v>
      </c>
      <c r="K31" s="19"/>
      <c r="L31" s="19"/>
      <c r="M31" s="4"/>
    </row>
    <row r="32" spans="3:13" x14ac:dyDescent="0.2">
      <c r="C32" s="2">
        <v>29</v>
      </c>
      <c r="D32" s="5" cm="1">
        <f t="array" ref="D32">ROW() - ROW(tbl_element_pattern[#Headers])</f>
        <v>29</v>
      </c>
      <c r="E32" s="5" cm="1">
        <f t="array" ref="E32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29</v>
      </c>
      <c r="F32" s="5" t="str" cm="1">
        <f t="array" ref="F32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32" s="4">
        <v>29</v>
      </c>
      <c r="H32" s="8" t="s">
        <v>39</v>
      </c>
      <c r="I32" s="11" t="s">
        <v>71</v>
      </c>
      <c r="J32" s="11" t="s">
        <v>71</v>
      </c>
      <c r="K32" s="19"/>
      <c r="L32" s="19"/>
      <c r="M32" s="4"/>
    </row>
    <row r="33" spans="3:13" x14ac:dyDescent="0.2">
      <c r="C33" s="2">
        <v>30</v>
      </c>
      <c r="D33" s="5" cm="1">
        <f t="array" ref="D33">ROW() - ROW(tbl_element_pattern[#Headers])</f>
        <v>30</v>
      </c>
      <c r="E33" s="5" cm="1">
        <f t="array" ref="E33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30</v>
      </c>
      <c r="F33" s="5" t="str" cm="1">
        <f t="array" ref="F33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33" s="4">
        <v>30</v>
      </c>
      <c r="H33" s="8" t="s">
        <v>39</v>
      </c>
      <c r="I33" s="11" t="s">
        <v>72</v>
      </c>
      <c r="J33" s="11" t="s">
        <v>72</v>
      </c>
      <c r="K33" s="19"/>
      <c r="L33" s="19"/>
      <c r="M33" s="4"/>
    </row>
    <row r="34" spans="3:13" x14ac:dyDescent="0.2">
      <c r="C34" s="2">
        <v>31</v>
      </c>
      <c r="D34" s="5" cm="1">
        <f t="array" ref="D34">ROW() - ROW(tbl_element_pattern[#Headers])</f>
        <v>31</v>
      </c>
      <c r="E34" s="5" cm="1">
        <f t="array" ref="E34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31</v>
      </c>
      <c r="F34" s="5" t="str" cm="1">
        <f t="array" ref="F34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34" s="4">
        <v>31</v>
      </c>
      <c r="H34" s="8" t="s">
        <v>39</v>
      </c>
      <c r="I34" s="11" t="s">
        <v>73</v>
      </c>
      <c r="J34" s="11" t="s">
        <v>73</v>
      </c>
      <c r="K34" s="19"/>
      <c r="L34" s="19"/>
      <c r="M34" s="4"/>
    </row>
    <row r="35" spans="3:13" x14ac:dyDescent="0.2">
      <c r="C35" s="2">
        <v>32</v>
      </c>
      <c r="D35" s="5" cm="1">
        <f t="array" ref="D35">ROW() - ROW(tbl_element_pattern[#Headers])</f>
        <v>32</v>
      </c>
      <c r="E35" s="5" cm="1">
        <f t="array" ref="E35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32</v>
      </c>
      <c r="F35" s="5" t="str" cm="1">
        <f t="array" ref="F35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35" s="4">
        <v>32</v>
      </c>
      <c r="H35" s="8" t="s">
        <v>39</v>
      </c>
      <c r="I35" s="11" t="s">
        <v>74</v>
      </c>
      <c r="J35" s="11" t="s">
        <v>74</v>
      </c>
      <c r="K35" s="19"/>
      <c r="L35" s="19"/>
      <c r="M35" s="4"/>
    </row>
    <row r="36" spans="3:13" x14ac:dyDescent="0.2">
      <c r="C36" s="2">
        <v>33</v>
      </c>
      <c r="D36" s="5" cm="1">
        <f t="array" ref="D36">ROW() - ROW(tbl_element_pattern[#Headers])</f>
        <v>33</v>
      </c>
      <c r="E36" s="5" cm="1">
        <f t="array" ref="E36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33</v>
      </c>
      <c r="F36" s="5" t="str" cm="1">
        <f t="array" ref="F36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36" s="4">
        <v>33</v>
      </c>
      <c r="H36" s="8" t="s">
        <v>39</v>
      </c>
      <c r="I36" s="11" t="s">
        <v>75</v>
      </c>
      <c r="J36" s="11" t="s">
        <v>75</v>
      </c>
      <c r="K36" s="19"/>
      <c r="L36" s="19"/>
      <c r="M36" s="4"/>
    </row>
    <row r="37" spans="3:13" x14ac:dyDescent="0.2">
      <c r="C37" s="2">
        <v>34</v>
      </c>
      <c r="D37" s="5" cm="1">
        <f t="array" ref="D37">ROW() - ROW(tbl_element_pattern[#Headers])</f>
        <v>34</v>
      </c>
      <c r="E37" s="5" cm="1">
        <f t="array" ref="E37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34</v>
      </c>
      <c r="F37" s="5" t="str" cm="1">
        <f t="array" ref="F37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37" s="4">
        <v>34</v>
      </c>
      <c r="H37" s="8" t="s">
        <v>39</v>
      </c>
      <c r="I37" s="11" t="s">
        <v>76</v>
      </c>
      <c r="J37" s="11" t="s">
        <v>76</v>
      </c>
      <c r="K37" s="19"/>
      <c r="L37" s="19"/>
      <c r="M37" s="4"/>
    </row>
    <row r="38" spans="3:13" x14ac:dyDescent="0.2">
      <c r="C38" s="2">
        <v>35</v>
      </c>
      <c r="D38" s="5" cm="1">
        <f t="array" ref="D38">ROW() - ROW(tbl_element_pattern[#Headers])</f>
        <v>35</v>
      </c>
      <c r="E38" s="5" cm="1">
        <f t="array" ref="E38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35</v>
      </c>
      <c r="F38" s="5" t="str" cm="1">
        <f t="array" ref="F38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38" s="4">
        <v>35</v>
      </c>
      <c r="H38" s="8" t="s">
        <v>39</v>
      </c>
      <c r="I38" s="11" t="s">
        <v>77</v>
      </c>
      <c r="J38" s="11" t="s">
        <v>77</v>
      </c>
      <c r="K38" s="19"/>
      <c r="L38" s="19"/>
      <c r="M38" s="4"/>
    </row>
    <row r="39" spans="3:13" x14ac:dyDescent="0.2">
      <c r="C39" s="2">
        <v>36</v>
      </c>
      <c r="D39" s="5" cm="1">
        <f t="array" ref="D39">ROW() - ROW(tbl_element_pattern[#Headers])</f>
        <v>36</v>
      </c>
      <c r="E39" s="5" cm="1">
        <f t="array" ref="E39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36</v>
      </c>
      <c r="F39" s="5" t="str" cm="1">
        <f t="array" ref="F39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39" s="4">
        <v>36</v>
      </c>
      <c r="H39" s="8" t="s">
        <v>39</v>
      </c>
      <c r="I39" s="11" t="s">
        <v>78</v>
      </c>
      <c r="J39" s="11" t="s">
        <v>78</v>
      </c>
      <c r="K39" s="19"/>
      <c r="L39" s="19"/>
      <c r="M39" s="4"/>
    </row>
    <row r="40" spans="3:13" x14ac:dyDescent="0.2">
      <c r="C40" s="2">
        <v>37</v>
      </c>
      <c r="D40" s="5" cm="1">
        <f t="array" ref="D40">ROW() - ROW(tbl_element_pattern[#Headers])</f>
        <v>37</v>
      </c>
      <c r="E40" s="5" cm="1">
        <f t="array" ref="E40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37</v>
      </c>
      <c r="F40" s="5" t="str" cm="1">
        <f t="array" ref="F40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40" s="4">
        <v>37</v>
      </c>
      <c r="H40" s="8" t="s">
        <v>39</v>
      </c>
      <c r="I40" s="11" t="s">
        <v>79</v>
      </c>
      <c r="J40" s="11" t="s">
        <v>79</v>
      </c>
      <c r="K40" s="19"/>
      <c r="L40" s="19"/>
      <c r="M40" s="4"/>
    </row>
    <row r="41" spans="3:13" x14ac:dyDescent="0.2">
      <c r="C41" s="2">
        <v>38</v>
      </c>
      <c r="D41" s="5" cm="1">
        <f t="array" ref="D41">ROW() - ROW(tbl_element_pattern[#Headers])</f>
        <v>38</v>
      </c>
      <c r="E41" s="5" cm="1">
        <f t="array" ref="E41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38</v>
      </c>
      <c r="F41" s="5" t="str" cm="1">
        <f t="array" ref="F41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41" s="4">
        <v>38</v>
      </c>
      <c r="H41" s="8" t="s">
        <v>39</v>
      </c>
      <c r="I41" s="11" t="s">
        <v>80</v>
      </c>
      <c r="J41" s="11" t="s">
        <v>80</v>
      </c>
      <c r="K41" s="19"/>
      <c r="L41" s="19"/>
      <c r="M41" s="4"/>
    </row>
    <row r="42" spans="3:13" x14ac:dyDescent="0.2">
      <c r="C42" s="2">
        <v>39</v>
      </c>
      <c r="D42" s="5" cm="1">
        <f t="array" ref="D42">ROW() - ROW(tbl_element_pattern[#Headers])</f>
        <v>39</v>
      </c>
      <c r="E42" s="5" cm="1">
        <f t="array" ref="E42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39</v>
      </c>
      <c r="F42" s="5" t="str" cm="1">
        <f t="array" ref="F42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42" s="4">
        <v>39</v>
      </c>
      <c r="H42" s="8" t="s">
        <v>39</v>
      </c>
      <c r="I42" s="11" t="s">
        <v>81</v>
      </c>
      <c r="J42" s="11" t="s">
        <v>81</v>
      </c>
      <c r="K42" s="19"/>
      <c r="L42" s="19"/>
      <c r="M42" s="4"/>
    </row>
    <row r="43" spans="3:13" x14ac:dyDescent="0.2">
      <c r="C43" s="2">
        <v>40</v>
      </c>
      <c r="D43" s="5" cm="1">
        <f t="array" ref="D43">ROW() - ROW(tbl_element_pattern[#Headers])</f>
        <v>40</v>
      </c>
      <c r="E43" s="5" cm="1">
        <f t="array" ref="E43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40</v>
      </c>
      <c r="F43" s="5" t="str" cm="1">
        <f t="array" ref="F43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43" s="4">
        <v>40</v>
      </c>
      <c r="H43" s="8" t="s">
        <v>39</v>
      </c>
      <c r="I43" s="11" t="s">
        <v>82</v>
      </c>
      <c r="J43" s="11" t="s">
        <v>82</v>
      </c>
      <c r="K43" s="19"/>
      <c r="L43" s="19"/>
      <c r="M43" s="4"/>
    </row>
    <row r="44" spans="3:13" x14ac:dyDescent="0.2">
      <c r="C44" s="2">
        <v>41</v>
      </c>
      <c r="D44" s="5" cm="1">
        <f t="array" ref="D44">ROW() - ROW(tbl_element_pattern[#Headers])</f>
        <v>41</v>
      </c>
      <c r="E44" s="5" cm="1">
        <f t="array" ref="E44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41</v>
      </c>
      <c r="F44" s="5" t="str" cm="1">
        <f t="array" ref="F44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44" s="4">
        <v>41</v>
      </c>
      <c r="H44" s="8" t="s">
        <v>39</v>
      </c>
      <c r="I44" s="11" t="s">
        <v>83</v>
      </c>
      <c r="J44" s="11" t="s">
        <v>83</v>
      </c>
      <c r="K44" s="19"/>
      <c r="L44" s="19"/>
      <c r="M44" s="4"/>
    </row>
    <row r="45" spans="3:13" x14ac:dyDescent="0.2">
      <c r="C45" s="2">
        <v>42</v>
      </c>
      <c r="D45" s="5" cm="1">
        <f t="array" ref="D45">ROW() - ROW(tbl_element_pattern[#Headers])</f>
        <v>42</v>
      </c>
      <c r="E45" s="5" cm="1">
        <f t="array" ref="E45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42</v>
      </c>
      <c r="F45" s="5" t="str" cm="1">
        <f t="array" ref="F45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45" s="4">
        <v>42</v>
      </c>
      <c r="H45" s="8" t="s">
        <v>39</v>
      </c>
      <c r="I45" s="11" t="s">
        <v>84</v>
      </c>
      <c r="J45" s="11" t="s">
        <v>84</v>
      </c>
      <c r="K45" s="19"/>
      <c r="L45" s="19"/>
      <c r="M45" s="4"/>
    </row>
    <row r="46" spans="3:13" x14ac:dyDescent="0.2">
      <c r="C46" s="2">
        <v>43</v>
      </c>
      <c r="D46" s="5" cm="1">
        <f t="array" ref="D46">ROW() - ROW(tbl_element_pattern[#Headers])</f>
        <v>43</v>
      </c>
      <c r="E46" s="5" cm="1">
        <f t="array" ref="E46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43</v>
      </c>
      <c r="F46" s="5" t="str" cm="1">
        <f t="array" ref="F46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46" s="4">
        <v>43</v>
      </c>
      <c r="H46" s="8" t="s">
        <v>39</v>
      </c>
      <c r="I46" s="11" t="s">
        <v>85</v>
      </c>
      <c r="J46" s="11" t="s">
        <v>85</v>
      </c>
      <c r="K46" s="19"/>
      <c r="L46" s="19"/>
      <c r="M46" s="4"/>
    </row>
    <row r="47" spans="3:13" x14ac:dyDescent="0.2">
      <c r="C47" s="2">
        <v>44</v>
      </c>
      <c r="D47" s="5" cm="1">
        <f t="array" ref="D47">ROW() - ROW(tbl_element_pattern[#Headers])</f>
        <v>44</v>
      </c>
      <c r="E47" s="5" cm="1">
        <f t="array" ref="E47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44</v>
      </c>
      <c r="F47" s="5" t="str" cm="1">
        <f t="array" ref="F47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47" s="4">
        <v>44</v>
      </c>
      <c r="H47" s="8" t="s">
        <v>39</v>
      </c>
      <c r="I47" s="11" t="s">
        <v>86</v>
      </c>
      <c r="J47" s="11" t="s">
        <v>86</v>
      </c>
      <c r="K47" s="19"/>
      <c r="L47" s="19"/>
      <c r="M47" s="4"/>
    </row>
    <row r="48" spans="3:13" x14ac:dyDescent="0.2">
      <c r="C48" s="2">
        <v>45</v>
      </c>
      <c r="D48" s="5" cm="1">
        <f t="array" ref="D48">ROW() - ROW(tbl_element_pattern[#Headers])</f>
        <v>45</v>
      </c>
      <c r="E48" s="5" cm="1">
        <f t="array" ref="E48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45</v>
      </c>
      <c r="F48" s="5" t="str" cm="1">
        <f t="array" ref="F48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48" s="4">
        <v>45</v>
      </c>
      <c r="H48" s="8" t="s">
        <v>39</v>
      </c>
      <c r="I48" s="11" t="s">
        <v>87</v>
      </c>
      <c r="J48" s="11" t="s">
        <v>87</v>
      </c>
      <c r="K48" s="19"/>
      <c r="L48" s="19"/>
      <c r="M48" s="4"/>
    </row>
    <row r="49" spans="3:13" x14ac:dyDescent="0.2">
      <c r="C49" s="2">
        <v>46</v>
      </c>
      <c r="D49" s="5" cm="1">
        <f t="array" ref="D49">ROW() - ROW(tbl_element_pattern[#Headers])</f>
        <v>46</v>
      </c>
      <c r="E49" s="5" cm="1">
        <f t="array" ref="E49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46</v>
      </c>
      <c r="F49" s="5" t="str" cm="1">
        <f t="array" ref="F49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49" s="4">
        <v>46</v>
      </c>
      <c r="H49" s="8" t="s">
        <v>39</v>
      </c>
      <c r="I49" s="11" t="s">
        <v>88</v>
      </c>
      <c r="J49" s="11" t="s">
        <v>88</v>
      </c>
      <c r="K49" s="19"/>
      <c r="L49" s="19"/>
      <c r="M49" s="4"/>
    </row>
    <row r="50" spans="3:13" x14ac:dyDescent="0.2">
      <c r="C50" s="2">
        <v>47</v>
      </c>
      <c r="D50" s="5" cm="1">
        <f t="array" ref="D50">ROW() - ROW(tbl_element_pattern[#Headers])</f>
        <v>47</v>
      </c>
      <c r="E50" s="5" cm="1">
        <f t="array" ref="E50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47</v>
      </c>
      <c r="F50" s="5" t="str" cm="1">
        <f t="array" ref="F50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50" s="4">
        <v>47</v>
      </c>
      <c r="H50" s="8" t="s">
        <v>39</v>
      </c>
      <c r="I50" s="11" t="s">
        <v>89</v>
      </c>
      <c r="J50" s="11" t="s">
        <v>89</v>
      </c>
      <c r="K50" s="19"/>
      <c r="L50" s="19"/>
      <c r="M50" s="4"/>
    </row>
    <row r="51" spans="3:13" x14ac:dyDescent="0.2">
      <c r="C51" s="2">
        <v>48</v>
      </c>
      <c r="D51" s="5" cm="1">
        <f t="array" ref="D51">ROW() - ROW(tbl_element_pattern[#Headers])</f>
        <v>48</v>
      </c>
      <c r="E51" s="5" cm="1">
        <f t="array" ref="E51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48</v>
      </c>
      <c r="F51" s="5" t="str" cm="1">
        <f t="array" ref="F51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51" s="4">
        <v>48</v>
      </c>
      <c r="H51" s="8" t="s">
        <v>39</v>
      </c>
      <c r="I51" s="11" t="s">
        <v>90</v>
      </c>
      <c r="J51" s="11" t="s">
        <v>90</v>
      </c>
      <c r="K51" s="19"/>
      <c r="L51" s="19"/>
      <c r="M51" s="4"/>
    </row>
    <row r="52" spans="3:13" x14ac:dyDescent="0.2">
      <c r="C52" s="2">
        <v>49</v>
      </c>
      <c r="D52" s="5" cm="1">
        <f t="array" ref="D52">ROW() - ROW(tbl_element_pattern[#Headers])</f>
        <v>49</v>
      </c>
      <c r="E52" s="5" cm="1">
        <f t="array" ref="E52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49</v>
      </c>
      <c r="F52" s="5" t="str" cm="1">
        <f t="array" ref="F52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52" s="4">
        <v>49</v>
      </c>
      <c r="H52" s="8" t="s">
        <v>39</v>
      </c>
      <c r="I52" s="2" t="s">
        <v>46</v>
      </c>
      <c r="J52" s="2" t="s">
        <v>46</v>
      </c>
      <c r="K52" s="4"/>
      <c r="L52" s="4"/>
      <c r="M52" s="4"/>
    </row>
    <row r="53" spans="3:13" x14ac:dyDescent="0.2">
      <c r="C53" s="2">
        <v>50</v>
      </c>
      <c r="D53" s="5" cm="1">
        <f t="array" ref="D53">ROW() - ROW(tbl_element_pattern[#Headers])</f>
        <v>50</v>
      </c>
      <c r="E53" s="5" cm="1">
        <f t="array" ref="E53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50</v>
      </c>
      <c r="F53" s="5" t="str" cm="1">
        <f t="array" ref="F53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53" s="4">
        <v>50</v>
      </c>
      <c r="H53" s="8" t="s">
        <v>39</v>
      </c>
      <c r="I53" s="2" t="s">
        <v>47</v>
      </c>
      <c r="J53" s="2" t="s">
        <v>47</v>
      </c>
      <c r="K53" s="4"/>
      <c r="L53" s="4"/>
      <c r="M53" s="4"/>
    </row>
    <row r="54" spans="3:13" x14ac:dyDescent="0.2">
      <c r="C54" s="2">
        <v>51</v>
      </c>
      <c r="D54" s="5" cm="1">
        <f t="array" ref="D54">ROW() - ROW(tbl_element_pattern[#Headers])</f>
        <v>51</v>
      </c>
      <c r="E54" s="5" cm="1">
        <f t="array" ref="E54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1</v>
      </c>
      <c r="F54" s="5" t="str" cm="1">
        <f t="array" ref="F54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54" s="4">
        <v>1</v>
      </c>
      <c r="H54" s="8" t="s">
        <v>38</v>
      </c>
      <c r="I54" s="11" t="s">
        <v>42</v>
      </c>
      <c r="J54" s="11" t="s">
        <v>42</v>
      </c>
      <c r="K54" s="19"/>
      <c r="L54" s="19"/>
      <c r="M54" s="4"/>
    </row>
    <row r="55" spans="3:13" x14ac:dyDescent="0.2">
      <c r="C55" s="2">
        <v>52</v>
      </c>
      <c r="D55" s="5" cm="1">
        <f t="array" ref="D55">ROW() - ROW(tbl_element_pattern[#Headers])</f>
        <v>52</v>
      </c>
      <c r="E55" s="5" cm="1">
        <f t="array" ref="E55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2</v>
      </c>
      <c r="F55" s="5" t="str" cm="1">
        <f t="array" ref="F55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55" s="4">
        <v>2</v>
      </c>
      <c r="H55" s="8" t="s">
        <v>38</v>
      </c>
      <c r="I55" s="11" t="s">
        <v>43</v>
      </c>
      <c r="J55" s="11" t="s">
        <v>43</v>
      </c>
      <c r="K55" s="19"/>
      <c r="L55" s="19"/>
      <c r="M55" s="4"/>
    </row>
    <row r="56" spans="3:13" x14ac:dyDescent="0.2">
      <c r="C56" s="2">
        <v>53</v>
      </c>
      <c r="D56" s="5" cm="1">
        <f t="array" ref="D56">ROW() - ROW(tbl_element_pattern[#Headers])</f>
        <v>53</v>
      </c>
      <c r="E56" s="5" cm="1">
        <f t="array" ref="E56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3</v>
      </c>
      <c r="F56" s="5" t="str" cm="1">
        <f t="array" ref="F56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56" s="4">
        <v>3</v>
      </c>
      <c r="H56" s="8" t="s">
        <v>38</v>
      </c>
      <c r="I56" s="11" t="s">
        <v>48</v>
      </c>
      <c r="J56" s="11" t="s">
        <v>48</v>
      </c>
      <c r="K56" s="19"/>
      <c r="L56" s="19"/>
      <c r="M56" s="4"/>
    </row>
    <row r="57" spans="3:13" x14ac:dyDescent="0.2">
      <c r="C57" s="2">
        <v>54</v>
      </c>
      <c r="D57" s="5" cm="1">
        <f t="array" ref="D57">ROW() - ROW(tbl_element_pattern[#Headers])</f>
        <v>54</v>
      </c>
      <c r="E57" s="5" cm="1">
        <f t="array" ref="E57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4</v>
      </c>
      <c r="F57" s="5" t="str" cm="1">
        <f t="array" ref="F57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57" s="4">
        <v>4</v>
      </c>
      <c r="H57" s="8" t="s">
        <v>38</v>
      </c>
      <c r="I57" s="11" t="s">
        <v>44</v>
      </c>
      <c r="J57" s="11" t="s">
        <v>44</v>
      </c>
      <c r="K57" s="19"/>
      <c r="L57" s="19"/>
      <c r="M57" s="4"/>
    </row>
    <row r="58" spans="3:13" x14ac:dyDescent="0.2">
      <c r="C58" s="2">
        <v>55</v>
      </c>
      <c r="D58" s="5" cm="1">
        <f t="array" ref="D58">ROW() - ROW(tbl_element_pattern[#Headers])</f>
        <v>55</v>
      </c>
      <c r="E58" s="5" cm="1">
        <f t="array" ref="E58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5</v>
      </c>
      <c r="F58" s="5" t="str" cm="1">
        <f t="array" ref="F58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58" s="4">
        <v>5</v>
      </c>
      <c r="H58" s="8" t="s">
        <v>38</v>
      </c>
      <c r="I58" s="11" t="s">
        <v>45</v>
      </c>
      <c r="J58" s="11" t="s">
        <v>45</v>
      </c>
      <c r="K58" s="19"/>
      <c r="L58" s="19"/>
      <c r="M58" s="4"/>
    </row>
    <row r="59" spans="3:13" x14ac:dyDescent="0.2">
      <c r="C59" s="2">
        <v>56</v>
      </c>
      <c r="D59" s="5" cm="1">
        <f t="array" ref="D59">ROW() - ROW(tbl_element_pattern[#Headers])</f>
        <v>56</v>
      </c>
      <c r="E59" s="5" cm="1">
        <f t="array" ref="E59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6</v>
      </c>
      <c r="F59" s="5" t="str" cm="1">
        <f t="array" ref="F59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59" s="4">
        <v>6</v>
      </c>
      <c r="H59" s="8" t="s">
        <v>38</v>
      </c>
      <c r="I59" s="11" t="s">
        <v>49</v>
      </c>
      <c r="J59" s="11" t="s">
        <v>49</v>
      </c>
      <c r="K59" s="19"/>
      <c r="L59" s="19"/>
      <c r="M59" s="4"/>
    </row>
    <row r="60" spans="3:13" x14ac:dyDescent="0.2">
      <c r="C60" s="2">
        <v>57</v>
      </c>
      <c r="D60" s="5" cm="1">
        <f t="array" ref="D60">ROW() - ROW(tbl_element_pattern[#Headers])</f>
        <v>57</v>
      </c>
      <c r="E60" s="5" cm="1">
        <f t="array" ref="E60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7</v>
      </c>
      <c r="F60" s="5" t="str" cm="1">
        <f t="array" ref="F60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60" s="4">
        <v>7</v>
      </c>
      <c r="H60" s="8" t="s">
        <v>38</v>
      </c>
      <c r="I60" s="11" t="s">
        <v>50</v>
      </c>
      <c r="J60" s="11" t="s">
        <v>50</v>
      </c>
      <c r="K60" s="19"/>
      <c r="L60" s="19"/>
      <c r="M60" s="4"/>
    </row>
    <row r="61" spans="3:13" x14ac:dyDescent="0.2">
      <c r="C61" s="2">
        <v>58</v>
      </c>
      <c r="D61" s="5" cm="1">
        <f t="array" ref="D61">ROW() - ROW(tbl_element_pattern[#Headers])</f>
        <v>58</v>
      </c>
      <c r="E61" s="5" cm="1">
        <f t="array" ref="E61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8</v>
      </c>
      <c r="F61" s="5" t="str" cm="1">
        <f t="array" ref="F61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61" s="4">
        <v>8</v>
      </c>
      <c r="H61" s="8" t="s">
        <v>38</v>
      </c>
      <c r="I61" s="11" t="s">
        <v>51</v>
      </c>
      <c r="J61" s="11" t="s">
        <v>51</v>
      </c>
      <c r="K61" s="19"/>
      <c r="L61" s="19"/>
      <c r="M61" s="4"/>
    </row>
    <row r="62" spans="3:13" x14ac:dyDescent="0.2">
      <c r="C62" s="2">
        <v>59</v>
      </c>
      <c r="D62" s="5" cm="1">
        <f t="array" ref="D62">ROW() - ROW(tbl_element_pattern[#Headers])</f>
        <v>59</v>
      </c>
      <c r="E62" s="5" cm="1">
        <f t="array" ref="E62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9</v>
      </c>
      <c r="F62" s="5" t="str" cm="1">
        <f t="array" ref="F62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62" s="4">
        <v>9</v>
      </c>
      <c r="H62" s="8" t="s">
        <v>38</v>
      </c>
      <c r="I62" s="2" t="s">
        <v>46</v>
      </c>
      <c r="J62" s="2" t="s">
        <v>46</v>
      </c>
      <c r="K62" s="4"/>
      <c r="L62" s="4"/>
      <c r="M62" s="4"/>
    </row>
    <row r="63" spans="3:13" x14ac:dyDescent="0.2">
      <c r="C63" s="2">
        <v>60</v>
      </c>
      <c r="D63" s="5" cm="1">
        <f t="array" ref="D63">ROW() - ROW(tbl_element_pattern[#Headers])</f>
        <v>60</v>
      </c>
      <c r="E63" s="5" cm="1">
        <f t="array" ref="E63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10</v>
      </c>
      <c r="F63" s="5" t="str" cm="1">
        <f t="array" ref="F63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63" s="4">
        <v>10</v>
      </c>
      <c r="H63" s="8" t="s">
        <v>38</v>
      </c>
      <c r="I63" s="2" t="s">
        <v>47</v>
      </c>
      <c r="J63" s="2" t="s">
        <v>47</v>
      </c>
      <c r="K63" s="4"/>
      <c r="L63" s="4"/>
      <c r="M63" s="4"/>
    </row>
    <row r="64" spans="3:13" x14ac:dyDescent="0.2">
      <c r="C64" s="2">
        <v>61</v>
      </c>
      <c r="D64" s="5" cm="1">
        <f t="array" ref="D64">ROW() - ROW(tbl_element_pattern[#Headers])</f>
        <v>61</v>
      </c>
      <c r="E64" s="5" cm="1">
        <f t="array" ref="E64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1</v>
      </c>
      <c r="F64" s="5" t="str" cm="1">
        <f t="array" ref="F64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64" s="4">
        <v>1</v>
      </c>
      <c r="H64" s="8" t="s">
        <v>40</v>
      </c>
      <c r="I64" s="11" t="s">
        <v>42</v>
      </c>
      <c r="J64" s="11" t="s">
        <v>42</v>
      </c>
      <c r="K64" s="19"/>
      <c r="L64" s="19"/>
      <c r="M64" s="4"/>
    </row>
    <row r="65" spans="3:13" x14ac:dyDescent="0.2">
      <c r="C65" s="2">
        <v>62</v>
      </c>
      <c r="D65" s="5" cm="1">
        <f t="array" ref="D65">ROW() - ROW(tbl_element_pattern[#Headers])</f>
        <v>62</v>
      </c>
      <c r="E65" s="5" cm="1">
        <f t="array" ref="E65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2</v>
      </c>
      <c r="F65" s="5" t="str" cm="1">
        <f t="array" ref="F65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65" s="4">
        <v>2</v>
      </c>
      <c r="H65" s="8" t="s">
        <v>40</v>
      </c>
      <c r="I65" s="11" t="s">
        <v>43</v>
      </c>
      <c r="J65" s="11" t="s">
        <v>43</v>
      </c>
      <c r="K65" s="19"/>
      <c r="L65" s="19"/>
      <c r="M65" s="4"/>
    </row>
    <row r="66" spans="3:13" x14ac:dyDescent="0.2">
      <c r="C66" s="2">
        <v>63</v>
      </c>
      <c r="D66" s="5" cm="1">
        <f t="array" ref="D66">ROW() - ROW(tbl_element_pattern[#Headers])</f>
        <v>63</v>
      </c>
      <c r="E66" s="5" cm="1">
        <f t="array" ref="E66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3</v>
      </c>
      <c r="F66" s="5" t="str" cm="1">
        <f t="array" ref="F66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66" s="4">
        <v>3</v>
      </c>
      <c r="H66" s="8" t="s">
        <v>40</v>
      </c>
      <c r="I66" s="11" t="s">
        <v>48</v>
      </c>
      <c r="J66" s="11" t="s">
        <v>48</v>
      </c>
      <c r="K66" s="19"/>
      <c r="L66" s="19"/>
      <c r="M66" s="4"/>
    </row>
    <row r="67" spans="3:13" x14ac:dyDescent="0.2">
      <c r="C67" s="2">
        <v>64</v>
      </c>
      <c r="D67" s="5" cm="1">
        <f t="array" ref="D67">ROW() - ROW(tbl_element_pattern[#Headers])</f>
        <v>64</v>
      </c>
      <c r="E67" s="5" cm="1">
        <f t="array" ref="E67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4</v>
      </c>
      <c r="F67" s="5" t="str" cm="1">
        <f t="array" ref="F67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67" s="4">
        <v>4</v>
      </c>
      <c r="H67" s="8" t="s">
        <v>40</v>
      </c>
      <c r="I67" s="11" t="s">
        <v>44</v>
      </c>
      <c r="J67" s="11" t="s">
        <v>44</v>
      </c>
      <c r="K67" s="19"/>
      <c r="L67" s="19"/>
      <c r="M67" s="4"/>
    </row>
    <row r="68" spans="3:13" x14ac:dyDescent="0.2">
      <c r="C68" s="2">
        <v>65</v>
      </c>
      <c r="D68" s="5" cm="1">
        <f t="array" ref="D68">ROW() - ROW(tbl_element_pattern[#Headers])</f>
        <v>65</v>
      </c>
      <c r="E68" s="5" cm="1">
        <f t="array" ref="E68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5</v>
      </c>
      <c r="F68" s="5" t="str" cm="1">
        <f t="array" ref="F68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68" s="4">
        <v>5</v>
      </c>
      <c r="H68" s="8" t="s">
        <v>40</v>
      </c>
      <c r="I68" s="11" t="s">
        <v>45</v>
      </c>
      <c r="J68" s="11" t="s">
        <v>45</v>
      </c>
      <c r="K68" s="19"/>
      <c r="L68" s="19"/>
      <c r="M68" s="4"/>
    </row>
    <row r="69" spans="3:13" x14ac:dyDescent="0.2">
      <c r="C69" s="2">
        <v>66</v>
      </c>
      <c r="D69" s="5" cm="1">
        <f t="array" ref="D69">ROW() - ROW(tbl_element_pattern[#Headers])</f>
        <v>66</v>
      </c>
      <c r="E69" s="5" cm="1">
        <f t="array" ref="E69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6</v>
      </c>
      <c r="F69" s="5" t="str" cm="1">
        <f t="array" ref="F69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69" s="4">
        <v>6</v>
      </c>
      <c r="H69" s="8" t="s">
        <v>40</v>
      </c>
      <c r="I69" s="11" t="s">
        <v>49</v>
      </c>
      <c r="J69" s="11" t="s">
        <v>49</v>
      </c>
      <c r="K69" s="19"/>
      <c r="L69" s="19"/>
      <c r="M69" s="4"/>
    </row>
    <row r="70" spans="3:13" x14ac:dyDescent="0.2">
      <c r="C70" s="2">
        <v>67</v>
      </c>
      <c r="D70" s="5" cm="1">
        <f t="array" ref="D70">ROW() - ROW(tbl_element_pattern[#Headers])</f>
        <v>67</v>
      </c>
      <c r="E70" s="5" cm="1">
        <f t="array" ref="E70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7</v>
      </c>
      <c r="F70" s="5" t="str" cm="1">
        <f t="array" ref="F70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70" s="4">
        <v>7</v>
      </c>
      <c r="H70" s="8" t="s">
        <v>40</v>
      </c>
      <c r="I70" s="11" t="s">
        <v>50</v>
      </c>
      <c r="J70" s="11" t="s">
        <v>50</v>
      </c>
      <c r="K70" s="19"/>
      <c r="L70" s="19"/>
      <c r="M70" s="4"/>
    </row>
    <row r="71" spans="3:13" x14ac:dyDescent="0.2">
      <c r="C71" s="2">
        <v>68</v>
      </c>
      <c r="D71" s="5" cm="1">
        <f t="array" ref="D71">ROW() - ROW(tbl_element_pattern[#Headers])</f>
        <v>68</v>
      </c>
      <c r="E71" s="5" cm="1">
        <f t="array" ref="E71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8</v>
      </c>
      <c r="F71" s="5" t="str" cm="1">
        <f t="array" ref="F71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71" s="4">
        <v>8</v>
      </c>
      <c r="H71" s="8" t="s">
        <v>40</v>
      </c>
      <c r="I71" s="11" t="s">
        <v>51</v>
      </c>
      <c r="J71" s="11" t="s">
        <v>51</v>
      </c>
      <c r="K71" s="19"/>
      <c r="L71" s="19"/>
      <c r="M71" s="4"/>
    </row>
    <row r="72" spans="3:13" x14ac:dyDescent="0.2">
      <c r="C72" s="2">
        <v>69</v>
      </c>
      <c r="D72" s="5" cm="1">
        <f t="array" ref="D72">ROW() - ROW(tbl_element_pattern[#Headers])</f>
        <v>69</v>
      </c>
      <c r="E72" s="5" cm="1">
        <f t="array" ref="E72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9</v>
      </c>
      <c r="F72" s="5" t="str" cm="1">
        <f t="array" ref="F72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72" s="4">
        <v>9</v>
      </c>
      <c r="H72" s="8" t="s">
        <v>40</v>
      </c>
      <c r="I72" s="11" t="s">
        <v>52</v>
      </c>
      <c r="J72" s="11" t="s">
        <v>52</v>
      </c>
      <c r="K72" s="19"/>
      <c r="L72" s="19"/>
      <c r="M72" s="4"/>
    </row>
    <row r="73" spans="3:13" x14ac:dyDescent="0.2">
      <c r="C73" s="2">
        <v>70</v>
      </c>
      <c r="D73" s="5" cm="1">
        <f t="array" ref="D73">ROW() - ROW(tbl_element_pattern[#Headers])</f>
        <v>70</v>
      </c>
      <c r="E73" s="5" cm="1">
        <f t="array" ref="E73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10</v>
      </c>
      <c r="F73" s="5" t="str" cm="1">
        <f t="array" ref="F73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73" s="4">
        <v>10</v>
      </c>
      <c r="H73" s="8" t="s">
        <v>40</v>
      </c>
      <c r="I73" s="11" t="s">
        <v>22</v>
      </c>
      <c r="J73" s="11" t="s">
        <v>22</v>
      </c>
      <c r="K73" s="19"/>
      <c r="L73" s="19"/>
      <c r="M73" s="4"/>
    </row>
    <row r="74" spans="3:13" x14ac:dyDescent="0.2">
      <c r="C74" s="2">
        <v>71</v>
      </c>
      <c r="D74" s="5" cm="1">
        <f t="array" ref="D74">ROW() - ROW(tbl_element_pattern[#Headers])</f>
        <v>71</v>
      </c>
      <c r="E74" s="5" cm="1">
        <f t="array" ref="E74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11</v>
      </c>
      <c r="F74" s="5" t="str" cm="1">
        <f t="array" ref="F74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74" s="4">
        <v>11</v>
      </c>
      <c r="H74" s="8" t="s">
        <v>40</v>
      </c>
      <c r="I74" s="11" t="s">
        <v>53</v>
      </c>
      <c r="J74" s="11" t="s">
        <v>53</v>
      </c>
      <c r="K74" s="19"/>
      <c r="L74" s="19"/>
      <c r="M74" s="4"/>
    </row>
    <row r="75" spans="3:13" x14ac:dyDescent="0.2">
      <c r="C75" s="2">
        <v>72</v>
      </c>
      <c r="D75" s="5" cm="1">
        <f t="array" ref="D75">ROW() - ROW(tbl_element_pattern[#Headers])</f>
        <v>72</v>
      </c>
      <c r="E75" s="5" cm="1">
        <f t="array" ref="E75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12</v>
      </c>
      <c r="F75" s="5" t="str" cm="1">
        <f t="array" ref="F75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75" s="4">
        <v>12</v>
      </c>
      <c r="H75" s="8" t="s">
        <v>40</v>
      </c>
      <c r="I75" s="11" t="s">
        <v>54</v>
      </c>
      <c r="J75" s="11" t="s">
        <v>54</v>
      </c>
      <c r="K75" s="19"/>
      <c r="L75" s="19"/>
      <c r="M75" s="4"/>
    </row>
    <row r="76" spans="3:13" x14ac:dyDescent="0.2">
      <c r="C76" s="2">
        <v>73</v>
      </c>
      <c r="D76" s="5" cm="1">
        <f t="array" ref="D76">ROW() - ROW(tbl_element_pattern[#Headers])</f>
        <v>73</v>
      </c>
      <c r="E76" s="5" cm="1">
        <f t="array" ref="E76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13</v>
      </c>
      <c r="F76" s="5" t="str" cm="1">
        <f t="array" ref="F76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76" s="4">
        <v>13</v>
      </c>
      <c r="H76" s="8" t="s">
        <v>40</v>
      </c>
      <c r="I76" s="11" t="s">
        <v>55</v>
      </c>
      <c r="J76" s="11" t="s">
        <v>55</v>
      </c>
      <c r="K76" s="19"/>
      <c r="L76" s="19"/>
      <c r="M76" s="4"/>
    </row>
    <row r="77" spans="3:13" x14ac:dyDescent="0.2">
      <c r="C77" s="2">
        <v>74</v>
      </c>
      <c r="D77" s="5" cm="1">
        <f t="array" ref="D77">ROW() - ROW(tbl_element_pattern[#Headers])</f>
        <v>74</v>
      </c>
      <c r="E77" s="5" cm="1">
        <f t="array" ref="E77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14</v>
      </c>
      <c r="F77" s="5" t="str" cm="1">
        <f t="array" ref="F77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77" s="4">
        <v>14</v>
      </c>
      <c r="H77" s="8" t="s">
        <v>40</v>
      </c>
      <c r="I77" s="11" t="s">
        <v>56</v>
      </c>
      <c r="J77" s="11" t="s">
        <v>56</v>
      </c>
      <c r="K77" s="19"/>
      <c r="L77" s="19"/>
      <c r="M77" s="4"/>
    </row>
    <row r="78" spans="3:13" x14ac:dyDescent="0.2">
      <c r="C78" s="2">
        <v>75</v>
      </c>
      <c r="D78" s="5" cm="1">
        <f t="array" ref="D78">ROW() - ROW(tbl_element_pattern[#Headers])</f>
        <v>75</v>
      </c>
      <c r="E78" s="5" cm="1">
        <f t="array" ref="E78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15</v>
      </c>
      <c r="F78" s="5" t="str" cm="1">
        <f t="array" ref="F78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78" s="4">
        <v>15</v>
      </c>
      <c r="H78" s="8" t="s">
        <v>40</v>
      </c>
      <c r="I78" s="11" t="s">
        <v>57</v>
      </c>
      <c r="J78" s="11" t="s">
        <v>57</v>
      </c>
      <c r="K78" s="19"/>
      <c r="L78" s="19"/>
      <c r="M78" s="4"/>
    </row>
    <row r="79" spans="3:13" x14ac:dyDescent="0.2">
      <c r="C79" s="2">
        <v>76</v>
      </c>
      <c r="D79" s="5" cm="1">
        <f t="array" ref="D79">ROW() - ROW(tbl_element_pattern[#Headers])</f>
        <v>76</v>
      </c>
      <c r="E79" s="5" cm="1">
        <f t="array" ref="E79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16</v>
      </c>
      <c r="F79" s="5" t="str" cm="1">
        <f t="array" ref="F79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79" s="4">
        <v>16</v>
      </c>
      <c r="H79" s="8" t="s">
        <v>40</v>
      </c>
      <c r="I79" s="11" t="s">
        <v>58</v>
      </c>
      <c r="J79" s="11" t="s">
        <v>58</v>
      </c>
      <c r="K79" s="19"/>
      <c r="L79" s="19"/>
      <c r="M79" s="4"/>
    </row>
    <row r="80" spans="3:13" x14ac:dyDescent="0.2">
      <c r="C80" s="2">
        <v>77</v>
      </c>
      <c r="D80" s="5" cm="1">
        <f t="array" ref="D80">ROW() - ROW(tbl_element_pattern[#Headers])</f>
        <v>77</v>
      </c>
      <c r="E80" s="5" cm="1">
        <f t="array" ref="E80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17</v>
      </c>
      <c r="F80" s="5" t="str" cm="1">
        <f t="array" ref="F80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80" s="4">
        <v>17</v>
      </c>
      <c r="H80" s="8" t="s">
        <v>40</v>
      </c>
      <c r="I80" s="11" t="s">
        <v>59</v>
      </c>
      <c r="J80" s="11" t="s">
        <v>59</v>
      </c>
      <c r="K80" s="19"/>
      <c r="L80" s="19"/>
      <c r="M80" s="4"/>
    </row>
    <row r="81" spans="3:13" x14ac:dyDescent="0.2">
      <c r="C81" s="2">
        <v>78</v>
      </c>
      <c r="D81" s="5" cm="1">
        <f t="array" ref="D81">ROW() - ROW(tbl_element_pattern[#Headers])</f>
        <v>78</v>
      </c>
      <c r="E81" s="5" cm="1">
        <f t="array" ref="E81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18</v>
      </c>
      <c r="F81" s="5" t="str" cm="1">
        <f t="array" ref="F81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81" s="4">
        <v>18</v>
      </c>
      <c r="H81" s="8" t="s">
        <v>40</v>
      </c>
      <c r="I81" s="11" t="s">
        <v>60</v>
      </c>
      <c r="J81" s="11" t="s">
        <v>60</v>
      </c>
      <c r="K81" s="19"/>
      <c r="L81" s="19"/>
      <c r="M81" s="4"/>
    </row>
    <row r="82" spans="3:13" x14ac:dyDescent="0.2">
      <c r="C82" s="2">
        <v>79</v>
      </c>
      <c r="D82" s="5" cm="1">
        <f t="array" ref="D82">ROW() - ROW(tbl_element_pattern[#Headers])</f>
        <v>79</v>
      </c>
      <c r="E82" s="5" cm="1">
        <f t="array" ref="E82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19</v>
      </c>
      <c r="F82" s="5" t="str" cm="1">
        <f t="array" ref="F82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82" s="4">
        <v>19</v>
      </c>
      <c r="H82" s="8" t="s">
        <v>40</v>
      </c>
      <c r="I82" s="11" t="s">
        <v>61</v>
      </c>
      <c r="J82" s="11" t="s">
        <v>61</v>
      </c>
      <c r="K82" s="19"/>
      <c r="L82" s="19"/>
      <c r="M82" s="4"/>
    </row>
    <row r="83" spans="3:13" x14ac:dyDescent="0.2">
      <c r="C83" s="2">
        <v>80</v>
      </c>
      <c r="D83" s="5" cm="1">
        <f t="array" ref="D83">ROW() - ROW(tbl_element_pattern[#Headers])</f>
        <v>80</v>
      </c>
      <c r="E83" s="5" cm="1">
        <f t="array" ref="E83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20</v>
      </c>
      <c r="F83" s="5" t="str" cm="1">
        <f t="array" ref="F83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83" s="4">
        <v>20</v>
      </c>
      <c r="H83" s="8" t="s">
        <v>40</v>
      </c>
      <c r="I83" s="11" t="s">
        <v>62</v>
      </c>
      <c r="J83" s="11" t="s">
        <v>62</v>
      </c>
      <c r="K83" s="19"/>
      <c r="L83" s="19"/>
      <c r="M83" s="4"/>
    </row>
    <row r="84" spans="3:13" x14ac:dyDescent="0.2">
      <c r="C84" s="2">
        <v>81</v>
      </c>
      <c r="D84" s="5" cm="1">
        <f t="array" ref="D84">ROW() - ROW(tbl_element_pattern[#Headers])</f>
        <v>81</v>
      </c>
      <c r="E84" s="5" cm="1">
        <f t="array" ref="E84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21</v>
      </c>
      <c r="F84" s="5" t="str" cm="1">
        <f t="array" ref="F84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84" s="4">
        <v>21</v>
      </c>
      <c r="H84" s="8" t="s">
        <v>40</v>
      </c>
      <c r="I84" s="11" t="s">
        <v>63</v>
      </c>
      <c r="J84" s="11" t="s">
        <v>63</v>
      </c>
      <c r="K84" s="19"/>
      <c r="L84" s="19"/>
      <c r="M84" s="4"/>
    </row>
    <row r="85" spans="3:13" x14ac:dyDescent="0.2">
      <c r="C85" s="2">
        <v>82</v>
      </c>
      <c r="D85" s="5" cm="1">
        <f t="array" ref="D85">ROW() - ROW(tbl_element_pattern[#Headers])</f>
        <v>82</v>
      </c>
      <c r="E85" s="5" cm="1">
        <f t="array" ref="E85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22</v>
      </c>
      <c r="F85" s="5" t="str" cm="1">
        <f t="array" ref="F85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85" s="4">
        <v>22</v>
      </c>
      <c r="H85" s="8" t="s">
        <v>40</v>
      </c>
      <c r="I85" s="11" t="s">
        <v>64</v>
      </c>
      <c r="J85" s="11" t="s">
        <v>64</v>
      </c>
      <c r="K85" s="19"/>
      <c r="L85" s="19"/>
      <c r="M85" s="4"/>
    </row>
    <row r="86" spans="3:13" x14ac:dyDescent="0.2">
      <c r="C86" s="2">
        <v>83</v>
      </c>
      <c r="D86" s="5" cm="1">
        <f t="array" ref="D86">ROW() - ROW(tbl_element_pattern[#Headers])</f>
        <v>83</v>
      </c>
      <c r="E86" s="5" cm="1">
        <f t="array" ref="E86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23</v>
      </c>
      <c r="F86" s="5" t="str" cm="1">
        <f t="array" ref="F86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86" s="4">
        <v>23</v>
      </c>
      <c r="H86" s="8" t="s">
        <v>40</v>
      </c>
      <c r="I86" s="11" t="s">
        <v>65</v>
      </c>
      <c r="J86" s="11" t="s">
        <v>65</v>
      </c>
      <c r="K86" s="19"/>
      <c r="L86" s="19"/>
      <c r="M86" s="4"/>
    </row>
    <row r="87" spans="3:13" x14ac:dyDescent="0.2">
      <c r="C87" s="2">
        <v>84</v>
      </c>
      <c r="D87" s="5" cm="1">
        <f t="array" ref="D87">ROW() - ROW(tbl_element_pattern[#Headers])</f>
        <v>84</v>
      </c>
      <c r="E87" s="5" cm="1">
        <f t="array" ref="E87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24</v>
      </c>
      <c r="F87" s="5" t="str" cm="1">
        <f t="array" ref="F87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87" s="4">
        <v>24</v>
      </c>
      <c r="H87" s="8" t="s">
        <v>40</v>
      </c>
      <c r="I87" s="11" t="s">
        <v>66</v>
      </c>
      <c r="J87" s="11" t="s">
        <v>66</v>
      </c>
      <c r="K87" s="19"/>
      <c r="L87" s="19"/>
      <c r="M87" s="4"/>
    </row>
    <row r="88" spans="3:13" x14ac:dyDescent="0.2">
      <c r="C88" s="2">
        <v>85</v>
      </c>
      <c r="D88" s="5" cm="1">
        <f t="array" ref="D88">ROW() - ROW(tbl_element_pattern[#Headers])</f>
        <v>85</v>
      </c>
      <c r="E88" s="5" cm="1">
        <f t="array" ref="E88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25</v>
      </c>
      <c r="F88" s="5" t="str" cm="1">
        <f t="array" ref="F88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88" s="4">
        <v>25</v>
      </c>
      <c r="H88" s="8" t="s">
        <v>40</v>
      </c>
      <c r="I88" s="11" t="s">
        <v>67</v>
      </c>
      <c r="J88" s="11" t="s">
        <v>67</v>
      </c>
      <c r="K88" s="19"/>
      <c r="L88" s="19"/>
      <c r="M88" s="4"/>
    </row>
    <row r="89" spans="3:13" x14ac:dyDescent="0.2">
      <c r="C89" s="2">
        <v>86</v>
      </c>
      <c r="D89" s="5" cm="1">
        <f t="array" ref="D89">ROW() - ROW(tbl_element_pattern[#Headers])</f>
        <v>86</v>
      </c>
      <c r="E89" s="5" cm="1">
        <f t="array" ref="E89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26</v>
      </c>
      <c r="F89" s="5" t="str" cm="1">
        <f t="array" ref="F89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89" s="4">
        <v>26</v>
      </c>
      <c r="H89" s="8" t="s">
        <v>40</v>
      </c>
      <c r="I89" s="11" t="s">
        <v>68</v>
      </c>
      <c r="J89" s="11" t="s">
        <v>68</v>
      </c>
      <c r="K89" s="19"/>
      <c r="L89" s="19"/>
      <c r="M89" s="4"/>
    </row>
    <row r="90" spans="3:13" x14ac:dyDescent="0.2">
      <c r="C90" s="2">
        <v>87</v>
      </c>
      <c r="D90" s="5" cm="1">
        <f t="array" ref="D90">ROW() - ROW(tbl_element_pattern[#Headers])</f>
        <v>87</v>
      </c>
      <c r="E90" s="5" cm="1">
        <f t="array" ref="E90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27</v>
      </c>
      <c r="F90" s="5" t="str" cm="1">
        <f t="array" ref="F90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90" s="4">
        <v>27</v>
      </c>
      <c r="H90" s="8" t="s">
        <v>40</v>
      </c>
      <c r="I90" s="11" t="s">
        <v>69</v>
      </c>
      <c r="J90" s="11" t="s">
        <v>69</v>
      </c>
      <c r="K90" s="19"/>
      <c r="L90" s="19"/>
      <c r="M90" s="4"/>
    </row>
    <row r="91" spans="3:13" x14ac:dyDescent="0.2">
      <c r="C91" s="2">
        <v>88</v>
      </c>
      <c r="D91" s="5" cm="1">
        <f t="array" ref="D91">ROW() - ROW(tbl_element_pattern[#Headers])</f>
        <v>88</v>
      </c>
      <c r="E91" s="5" cm="1">
        <f t="array" ref="E91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28</v>
      </c>
      <c r="F91" s="5" t="str" cm="1">
        <f t="array" ref="F91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91" s="4">
        <v>28</v>
      </c>
      <c r="H91" s="8" t="s">
        <v>40</v>
      </c>
      <c r="I91" s="11" t="s">
        <v>70</v>
      </c>
      <c r="J91" s="11" t="s">
        <v>70</v>
      </c>
      <c r="K91" s="19"/>
      <c r="L91" s="19"/>
      <c r="M91" s="4"/>
    </row>
    <row r="92" spans="3:13" x14ac:dyDescent="0.2">
      <c r="C92" s="2">
        <v>89</v>
      </c>
      <c r="D92" s="5" cm="1">
        <f t="array" ref="D92">ROW() - ROW(tbl_element_pattern[#Headers])</f>
        <v>89</v>
      </c>
      <c r="E92" s="5" cm="1">
        <f t="array" ref="E92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29</v>
      </c>
      <c r="F92" s="5" t="str" cm="1">
        <f t="array" ref="F92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92" s="4">
        <v>29</v>
      </c>
      <c r="H92" s="8" t="s">
        <v>40</v>
      </c>
      <c r="I92" s="11" t="s">
        <v>71</v>
      </c>
      <c r="J92" s="11" t="s">
        <v>71</v>
      </c>
      <c r="K92" s="19"/>
      <c r="L92" s="19"/>
      <c r="M92" s="4"/>
    </row>
    <row r="93" spans="3:13" x14ac:dyDescent="0.2">
      <c r="C93" s="2">
        <v>90</v>
      </c>
      <c r="D93" s="5" cm="1">
        <f t="array" ref="D93">ROW() - ROW(tbl_element_pattern[#Headers])</f>
        <v>90</v>
      </c>
      <c r="E93" s="5" cm="1">
        <f t="array" ref="E93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30</v>
      </c>
      <c r="F93" s="5" t="str" cm="1">
        <f t="array" ref="F93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93" s="4">
        <v>30</v>
      </c>
      <c r="H93" s="8" t="s">
        <v>40</v>
      </c>
      <c r="I93" s="11" t="s">
        <v>72</v>
      </c>
      <c r="J93" s="11" t="s">
        <v>72</v>
      </c>
      <c r="K93" s="19"/>
      <c r="L93" s="19"/>
      <c r="M93" s="4"/>
    </row>
    <row r="94" spans="3:13" x14ac:dyDescent="0.2">
      <c r="C94" s="2">
        <v>91</v>
      </c>
      <c r="D94" s="5" cm="1">
        <f t="array" ref="D94">ROW() - ROW(tbl_element_pattern[#Headers])</f>
        <v>91</v>
      </c>
      <c r="E94" s="5" cm="1">
        <f t="array" ref="E94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31</v>
      </c>
      <c r="F94" s="5" t="str" cm="1">
        <f t="array" ref="F94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94" s="4">
        <v>31</v>
      </c>
      <c r="H94" s="8" t="s">
        <v>40</v>
      </c>
      <c r="I94" s="11" t="s">
        <v>73</v>
      </c>
      <c r="J94" s="11" t="s">
        <v>73</v>
      </c>
      <c r="K94" s="19"/>
      <c r="L94" s="19"/>
      <c r="M94" s="4"/>
    </row>
    <row r="95" spans="3:13" x14ac:dyDescent="0.2">
      <c r="C95" s="2">
        <v>92</v>
      </c>
      <c r="D95" s="5" cm="1">
        <f t="array" ref="D95">ROW() - ROW(tbl_element_pattern[#Headers])</f>
        <v>92</v>
      </c>
      <c r="E95" s="5" cm="1">
        <f t="array" ref="E95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32</v>
      </c>
      <c r="F95" s="5" t="str" cm="1">
        <f t="array" ref="F95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95" s="4">
        <v>32</v>
      </c>
      <c r="H95" s="8" t="s">
        <v>40</v>
      </c>
      <c r="I95" s="11" t="s">
        <v>74</v>
      </c>
      <c r="J95" s="11" t="s">
        <v>74</v>
      </c>
      <c r="K95" s="19"/>
      <c r="L95" s="19"/>
      <c r="M95" s="4"/>
    </row>
    <row r="96" spans="3:13" x14ac:dyDescent="0.2">
      <c r="C96" s="2">
        <v>93</v>
      </c>
      <c r="D96" s="5" cm="1">
        <f t="array" ref="D96">ROW() - ROW(tbl_element_pattern[#Headers])</f>
        <v>93</v>
      </c>
      <c r="E96" s="5" cm="1">
        <f t="array" ref="E96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33</v>
      </c>
      <c r="F96" s="5" t="str" cm="1">
        <f t="array" ref="F96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96" s="4">
        <v>33</v>
      </c>
      <c r="H96" s="8" t="s">
        <v>40</v>
      </c>
      <c r="I96" s="11" t="s">
        <v>75</v>
      </c>
      <c r="J96" s="11" t="s">
        <v>75</v>
      </c>
      <c r="K96" s="19"/>
      <c r="L96" s="19"/>
      <c r="M96" s="4"/>
    </row>
    <row r="97" spans="3:13" x14ac:dyDescent="0.2">
      <c r="C97" s="2">
        <v>94</v>
      </c>
      <c r="D97" s="5" cm="1">
        <f t="array" ref="D97">ROW() - ROW(tbl_element_pattern[#Headers])</f>
        <v>94</v>
      </c>
      <c r="E97" s="5" cm="1">
        <f t="array" ref="E97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34</v>
      </c>
      <c r="F97" s="5" t="str" cm="1">
        <f t="array" ref="F97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97" s="4">
        <v>34</v>
      </c>
      <c r="H97" s="8" t="s">
        <v>40</v>
      </c>
      <c r="I97" s="11" t="s">
        <v>76</v>
      </c>
      <c r="J97" s="11" t="s">
        <v>76</v>
      </c>
      <c r="K97" s="19"/>
      <c r="L97" s="19"/>
      <c r="M97" s="4"/>
    </row>
    <row r="98" spans="3:13" x14ac:dyDescent="0.2">
      <c r="C98" s="2">
        <v>95</v>
      </c>
      <c r="D98" s="5" cm="1">
        <f t="array" ref="D98">ROW() - ROW(tbl_element_pattern[#Headers])</f>
        <v>95</v>
      </c>
      <c r="E98" s="5" cm="1">
        <f t="array" ref="E98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35</v>
      </c>
      <c r="F98" s="5" t="str" cm="1">
        <f t="array" ref="F98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98" s="4">
        <v>35</v>
      </c>
      <c r="H98" s="8" t="s">
        <v>40</v>
      </c>
      <c r="I98" s="11" t="s">
        <v>77</v>
      </c>
      <c r="J98" s="11" t="s">
        <v>77</v>
      </c>
      <c r="K98" s="19"/>
      <c r="L98" s="19"/>
      <c r="M98" s="4"/>
    </row>
    <row r="99" spans="3:13" x14ac:dyDescent="0.2">
      <c r="C99" s="2">
        <v>96</v>
      </c>
      <c r="D99" s="5" cm="1">
        <f t="array" ref="D99">ROW() - ROW(tbl_element_pattern[#Headers])</f>
        <v>96</v>
      </c>
      <c r="E99" s="5" cm="1">
        <f t="array" ref="E99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36</v>
      </c>
      <c r="F99" s="5" t="str" cm="1">
        <f t="array" ref="F99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99" s="4">
        <v>36</v>
      </c>
      <c r="H99" s="8" t="s">
        <v>40</v>
      </c>
      <c r="I99" s="11" t="s">
        <v>78</v>
      </c>
      <c r="J99" s="11" t="s">
        <v>78</v>
      </c>
      <c r="K99" s="19"/>
      <c r="L99" s="19"/>
      <c r="M99" s="4"/>
    </row>
    <row r="100" spans="3:13" x14ac:dyDescent="0.2">
      <c r="C100" s="2">
        <v>97</v>
      </c>
      <c r="D100" s="5" cm="1">
        <f t="array" ref="D100">ROW() - ROW(tbl_element_pattern[#Headers])</f>
        <v>97</v>
      </c>
      <c r="E100" s="5" cm="1">
        <f t="array" ref="E100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37</v>
      </c>
      <c r="F100" s="5" t="str" cm="1">
        <f t="array" ref="F100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100" s="4">
        <v>37</v>
      </c>
      <c r="H100" s="8" t="s">
        <v>40</v>
      </c>
      <c r="I100" s="11" t="s">
        <v>79</v>
      </c>
      <c r="J100" s="11" t="s">
        <v>79</v>
      </c>
      <c r="K100" s="19"/>
      <c r="L100" s="19"/>
      <c r="M100" s="4"/>
    </row>
    <row r="101" spans="3:13" x14ac:dyDescent="0.2">
      <c r="C101" s="2">
        <v>98</v>
      </c>
      <c r="D101" s="5" cm="1">
        <f t="array" ref="D101">ROW() - ROW(tbl_element_pattern[#Headers])</f>
        <v>98</v>
      </c>
      <c r="E101" s="5" cm="1">
        <f t="array" ref="E101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38</v>
      </c>
      <c r="F101" s="5" t="str" cm="1">
        <f t="array" ref="F101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101" s="4">
        <v>38</v>
      </c>
      <c r="H101" s="8" t="s">
        <v>40</v>
      </c>
      <c r="I101" s="11" t="s">
        <v>80</v>
      </c>
      <c r="J101" s="11" t="s">
        <v>80</v>
      </c>
      <c r="K101" s="19"/>
      <c r="L101" s="19"/>
      <c r="M101" s="4"/>
    </row>
    <row r="102" spans="3:13" x14ac:dyDescent="0.2">
      <c r="C102" s="2">
        <v>99</v>
      </c>
      <c r="D102" s="5" cm="1">
        <f t="array" ref="D102">ROW() - ROW(tbl_element_pattern[#Headers])</f>
        <v>99</v>
      </c>
      <c r="E102" s="5" cm="1">
        <f t="array" ref="E102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39</v>
      </c>
      <c r="F102" s="5" t="str" cm="1">
        <f t="array" ref="F102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102" s="4">
        <v>39</v>
      </c>
      <c r="H102" s="8" t="s">
        <v>40</v>
      </c>
      <c r="I102" s="11" t="s">
        <v>81</v>
      </c>
      <c r="J102" s="11" t="s">
        <v>81</v>
      </c>
      <c r="K102" s="19"/>
      <c r="L102" s="19"/>
      <c r="M102" s="4"/>
    </row>
    <row r="103" spans="3:13" x14ac:dyDescent="0.2">
      <c r="C103" s="2">
        <v>100</v>
      </c>
      <c r="D103" s="5" cm="1">
        <f t="array" ref="D103">ROW() - ROW(tbl_element_pattern[#Headers])</f>
        <v>100</v>
      </c>
      <c r="E103" s="5" cm="1">
        <f t="array" ref="E103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40</v>
      </c>
      <c r="F103" s="5" t="str" cm="1">
        <f t="array" ref="F103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103" s="4">
        <v>40</v>
      </c>
      <c r="H103" s="8" t="s">
        <v>40</v>
      </c>
      <c r="I103" s="11" t="s">
        <v>82</v>
      </c>
      <c r="J103" s="11" t="s">
        <v>82</v>
      </c>
      <c r="K103" s="19"/>
      <c r="L103" s="19"/>
      <c r="M103" s="4"/>
    </row>
    <row r="104" spans="3:13" x14ac:dyDescent="0.2">
      <c r="C104" s="2">
        <v>101</v>
      </c>
      <c r="D104" s="5" cm="1">
        <f t="array" ref="D104">ROW() - ROW(tbl_element_pattern[#Headers])</f>
        <v>101</v>
      </c>
      <c r="E104" s="5" cm="1">
        <f t="array" ref="E104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41</v>
      </c>
      <c r="F104" s="5" t="str" cm="1">
        <f t="array" ref="F104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104" s="4">
        <v>41</v>
      </c>
      <c r="H104" s="8" t="s">
        <v>40</v>
      </c>
      <c r="I104" s="11" t="s">
        <v>83</v>
      </c>
      <c r="J104" s="11" t="s">
        <v>83</v>
      </c>
      <c r="K104" s="19"/>
      <c r="L104" s="19"/>
      <c r="M104" s="4"/>
    </row>
    <row r="105" spans="3:13" x14ac:dyDescent="0.2">
      <c r="C105" s="2">
        <v>102</v>
      </c>
      <c r="D105" s="5" cm="1">
        <f t="array" ref="D105">ROW() - ROW(tbl_element_pattern[#Headers])</f>
        <v>102</v>
      </c>
      <c r="E105" s="5" cm="1">
        <f t="array" ref="E105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42</v>
      </c>
      <c r="F105" s="5" t="str" cm="1">
        <f t="array" ref="F105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105" s="4">
        <v>42</v>
      </c>
      <c r="H105" s="8" t="s">
        <v>40</v>
      </c>
      <c r="I105" s="11" t="s">
        <v>84</v>
      </c>
      <c r="J105" s="11" t="s">
        <v>84</v>
      </c>
      <c r="K105" s="19"/>
      <c r="L105" s="19"/>
      <c r="M105" s="4"/>
    </row>
    <row r="106" spans="3:13" x14ac:dyDescent="0.2">
      <c r="C106" s="2">
        <v>103</v>
      </c>
      <c r="D106" s="5" cm="1">
        <f t="array" ref="D106">ROW() - ROW(tbl_element_pattern[#Headers])</f>
        <v>103</v>
      </c>
      <c r="E106" s="5" cm="1">
        <f t="array" ref="E106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43</v>
      </c>
      <c r="F106" s="5" t="str" cm="1">
        <f t="array" ref="F106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106" s="4">
        <v>43</v>
      </c>
      <c r="H106" s="8" t="s">
        <v>40</v>
      </c>
      <c r="I106" s="11" t="s">
        <v>85</v>
      </c>
      <c r="J106" s="11" t="s">
        <v>85</v>
      </c>
      <c r="K106" s="19"/>
      <c r="L106" s="19"/>
      <c r="M106" s="4"/>
    </row>
    <row r="107" spans="3:13" x14ac:dyDescent="0.2">
      <c r="C107" s="2">
        <v>104</v>
      </c>
      <c r="D107" s="5" cm="1">
        <f t="array" ref="D107">ROW() - ROW(tbl_element_pattern[#Headers])</f>
        <v>104</v>
      </c>
      <c r="E107" s="5" cm="1">
        <f t="array" ref="E107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44</v>
      </c>
      <c r="F107" s="5" t="str" cm="1">
        <f t="array" ref="F107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107" s="4">
        <v>44</v>
      </c>
      <c r="H107" s="8" t="s">
        <v>40</v>
      </c>
      <c r="I107" s="11" t="s">
        <v>86</v>
      </c>
      <c r="J107" s="11" t="s">
        <v>86</v>
      </c>
      <c r="K107" s="19"/>
      <c r="L107" s="19"/>
      <c r="M107" s="4"/>
    </row>
    <row r="108" spans="3:13" x14ac:dyDescent="0.2">
      <c r="C108" s="2">
        <v>105</v>
      </c>
      <c r="D108" s="5" cm="1">
        <f t="array" ref="D108">ROW() - ROW(tbl_element_pattern[#Headers])</f>
        <v>105</v>
      </c>
      <c r="E108" s="5" cm="1">
        <f t="array" ref="E108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45</v>
      </c>
      <c r="F108" s="5" t="str" cm="1">
        <f t="array" ref="F108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108" s="4">
        <v>45</v>
      </c>
      <c r="H108" s="8" t="s">
        <v>40</v>
      </c>
      <c r="I108" s="11" t="s">
        <v>87</v>
      </c>
      <c r="J108" s="11" t="s">
        <v>87</v>
      </c>
      <c r="K108" s="19"/>
      <c r="L108" s="19"/>
      <c r="M108" s="4"/>
    </row>
    <row r="109" spans="3:13" x14ac:dyDescent="0.2">
      <c r="C109" s="2">
        <v>106</v>
      </c>
      <c r="D109" s="5" cm="1">
        <f t="array" ref="D109">ROW() - ROW(tbl_element_pattern[#Headers])</f>
        <v>106</v>
      </c>
      <c r="E109" s="5" cm="1">
        <f t="array" ref="E109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46</v>
      </c>
      <c r="F109" s="5" t="str" cm="1">
        <f t="array" ref="F109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109" s="4">
        <v>46</v>
      </c>
      <c r="H109" s="8" t="s">
        <v>40</v>
      </c>
      <c r="I109" s="11" t="s">
        <v>88</v>
      </c>
      <c r="J109" s="11" t="s">
        <v>88</v>
      </c>
      <c r="K109" s="19"/>
      <c r="L109" s="19"/>
      <c r="M109" s="4"/>
    </row>
    <row r="110" spans="3:13" x14ac:dyDescent="0.2">
      <c r="C110" s="2">
        <v>107</v>
      </c>
      <c r="D110" s="5" cm="1">
        <f t="array" ref="D110">ROW() - ROW(tbl_element_pattern[#Headers])</f>
        <v>107</v>
      </c>
      <c r="E110" s="5" cm="1">
        <f t="array" ref="E110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47</v>
      </c>
      <c r="F110" s="5" t="str" cm="1">
        <f t="array" ref="F110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110" s="4">
        <v>47</v>
      </c>
      <c r="H110" s="8" t="s">
        <v>40</v>
      </c>
      <c r="I110" s="11" t="s">
        <v>89</v>
      </c>
      <c r="J110" s="11" t="s">
        <v>89</v>
      </c>
      <c r="K110" s="19"/>
      <c r="L110" s="19"/>
      <c r="M110" s="4"/>
    </row>
    <row r="111" spans="3:13" x14ac:dyDescent="0.2">
      <c r="C111" s="2">
        <v>108</v>
      </c>
      <c r="D111" s="5" cm="1">
        <f t="array" ref="D111">ROW() - ROW(tbl_element_pattern[#Headers])</f>
        <v>108</v>
      </c>
      <c r="E111" s="5" cm="1">
        <f t="array" ref="E111">_xlfn.LET(_xlpm.n,           tbl_element_pattern[[#This Row],[auto_index]],
     _xlpm.name,        tbl_element_pattern[[#This Row],[pattern_name]],
     _xlpm.names,       tbl_element_pattern[pattern_name],
     _xlpm.subset,      _xlfn.TAKE(_xlpm.names, _xlpm.n),
     _xlpm.return,      COUNTIF(_xlpm.subset,_xlpm.name),
     _xlpm.return)</f>
        <v>48</v>
      </c>
      <c r="F111" s="5" t="str" cm="1">
        <f t="array" ref="F111">_xlfn.LET(_xlpm.names,           tbl_element_pattern[pattern_name],
     _xlpm.scan_fn,         _xlfn.LAMBDA(_xlpm.acc,_xlpm.current,
                             _xlfn.LET(
                                 _xlpm.return,    "fixme",
                                 _xlpm.return)),
     _xlpm.scan_result,     _xlfn.SCAN(1, _xlpm.names,
                           _xlpm.scan_fn),
     _xlpm.reduce_result,   _xlfn.REDUCE(1, _xlpm.names,
                             _xlpm.scan_fn),
     _xlpm.return,          _xlpm.reduce_result,
     _xlpm.return
     )</f>
        <v>fixme</v>
      </c>
      <c r="G111" s="4">
        <v>48</v>
      </c>
      <c r="H111" s="8" t="s">
        <v>40</v>
      </c>
      <c r="I111" s="11" t="s">
        <v>90</v>
      </c>
      <c r="J111" s="11" t="s">
        <v>90</v>
      </c>
      <c r="K111" s="19"/>
      <c r="L111" s="19"/>
      <c r="M111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9758F-7E55-4153-981A-077D47DD37F6}">
  <dimension ref="A1:J43"/>
  <sheetViews>
    <sheetView topLeftCell="A30" workbookViewId="0">
      <selection activeCell="K9" sqref="K9"/>
    </sheetView>
  </sheetViews>
  <sheetFormatPr defaultRowHeight="12.75" x14ac:dyDescent="0.2"/>
  <cols>
    <col min="1" max="1" width="12.7109375" style="14" customWidth="1"/>
    <col min="2" max="2" width="12.85546875" style="15" customWidth="1"/>
    <col min="3" max="3" width="12.85546875" style="14" customWidth="1"/>
    <col min="4" max="4" width="12.140625" style="14" customWidth="1"/>
    <col min="5" max="5" width="16.85546875" style="15" customWidth="1"/>
    <col min="6" max="6" width="13" style="21" customWidth="1"/>
    <col min="7" max="7" width="18.140625" style="15" customWidth="1"/>
    <col min="8" max="8" width="19.28515625" style="14" customWidth="1"/>
    <col min="9" max="9" width="42.85546875" style="15" customWidth="1"/>
    <col min="10" max="10" width="46.28515625" style="14" customWidth="1"/>
    <col min="11" max="11" width="5.42578125" style="12" customWidth="1"/>
    <col min="12" max="16384" width="9.140625" style="12"/>
  </cols>
  <sheetData>
    <row r="1" spans="1:10" x14ac:dyDescent="0.2">
      <c r="A1" s="12"/>
      <c r="B1" s="12"/>
      <c r="C1" s="12"/>
      <c r="D1" s="12"/>
      <c r="E1" s="12"/>
      <c r="F1" s="20"/>
      <c r="G1" s="12"/>
      <c r="H1" s="12"/>
      <c r="I1" s="12"/>
      <c r="J1" s="12"/>
    </row>
    <row r="2" spans="1:10" x14ac:dyDescent="0.2">
      <c r="A2" s="12"/>
      <c r="B2" s="12"/>
      <c r="C2" s="12"/>
      <c r="D2" s="12"/>
      <c r="E2" s="12"/>
      <c r="F2" s="20"/>
      <c r="G2" s="12"/>
      <c r="H2" s="12"/>
      <c r="I2" s="12"/>
      <c r="J2" s="12"/>
    </row>
    <row r="3" spans="1:10" s="22" customFormat="1" ht="51" x14ac:dyDescent="0.2">
      <c r="A3" s="22" t="s">
        <v>94</v>
      </c>
      <c r="B3" s="22" t="s">
        <v>95</v>
      </c>
      <c r="C3" s="23" t="s">
        <v>122</v>
      </c>
      <c r="D3" s="22" t="s">
        <v>98</v>
      </c>
      <c r="E3" s="22" t="s">
        <v>123</v>
      </c>
      <c r="F3" s="23" t="s">
        <v>99</v>
      </c>
      <c r="G3" s="22" t="s">
        <v>118</v>
      </c>
      <c r="H3" s="22" t="s">
        <v>128</v>
      </c>
      <c r="I3" s="22" t="s">
        <v>129</v>
      </c>
      <c r="J3" s="22" t="s">
        <v>121</v>
      </c>
    </row>
    <row r="4" spans="1:10" x14ac:dyDescent="0.2">
      <c r="A4" s="14" cm="1">
        <f t="array" ref="A4:A43">_xlfn.LET(_xlpm.path_count,                _xlfn.XLOOKUP("path_count", tbl_globals[key], tbl_globals[value], "FIXME", 0),
     _xlpm.hop_count,                 _xlfn.XLOOKUP("hop_count", tbl_globals[key], tbl_globals[value], "FIXME", 0),
     _xlpm.index_col,                 _xlfn.SEQUENCE(_xlpm.path_count * _xlpm.hop_count, 1, 1, 1),
     _xlpm.return,                    _xlpm.index_col,
     _xlpm.return)</f>
        <v>1</v>
      </c>
      <c r="B4" s="15" cm="1">
        <f t="array" ref="B4:B43">_xlfn.LET(_xlpm.coord_indicies,_xlfn.ANCHORARRAY(            A4),
     _xlpm.hop_count,                 _xlfn.XLOOKUP("hop_count", tbl_globals[key], tbl_globals[value], "FIXME", 0),
     _xlpm.path_indicies,             QUOTIENT(_xlpm.coord_indicies - 1, _xlpm.hop_count) + 1,
     _xlpm.return,                    _xlpm.path_indicies,
     _xlpm.return)</f>
        <v>1</v>
      </c>
      <c r="C4" s="14" t="str" cm="1">
        <f t="array" ref="C4:C43">_xlfn.LET(_xlpm.given_elements,_xlfn.ANCHORARRAY(               E4),
     _xlpm.most_current_path_index,      IF(LEN(_xlpm.given_elements) = 0,
                                      "",
                                      _xlfn.XLOOKUP(_xlpm.given_elements, _xlpm.given_elements,_xlfn.ANCHORARRAY( B4), "FIXME", 0, -1)),
     _xlpm.return,                       _xlpm.most_current_path_index,
     _xlpm.return)</f>
        <v/>
      </c>
      <c r="D4" s="14" cm="1">
        <f t="array" ref="D4:D43">_xlfn.LET(_xlpm.coord_indicies,_xlfn.ANCHORARRAY(            A4),
     _xlpm.hop_count,                 _xlfn.XLOOKUP("hop_count", tbl_globals[key], tbl_globals[value], "FIXME", 0),
     _xlpm.path_indicies,             MOD(_xlpm.coord_indicies - 1, _xlpm.hop_count) + 1,
     _xlpm.return,                    _xlpm.path_indicies,
     _xlpm.return)</f>
        <v>1</v>
      </c>
      <c r="E4" s="15" t="str" cm="1">
        <f t="array" ref="E4:E43">_xlfn.LET(_xlpm.path_table_header,     VALUE(tbl_paths[#Headers]),
     _xlpm.path_table,            tbl_paths[],
     _xlpm.path_indices,_xlfn.ANCHORARRAY(          B4),
     _xlpm.hop_indicies,_xlfn.ANCHORARRAY(          D4),
     _xlpm.map_lambda,            _xlfn.LAMBDA(_xlpm.path_index,_xlpm.hop_index,
                                   _xlfn.LET(_xlpm.col_index,         _xlfn.XMATCH(_xlpm.hop_index, _xlpm.path_table_header, 0),
                                       _xlpm.element_lookup,    INDEX(_xlpm.path_table, _xlpm.path_index, _xlpm.col_index),
                                       _xlpm.element_cleaned,   LOWER(SUBSTITUTE(CLEAN(TRIM(_xlpm.element_lookup)), " ", "")),
                                       _xlpm.element_cleaned)),
     _xlpm.map_result,            _xlfn.MAP(_xlpm.path_indices, _xlpm.hop_indicies, _xlpm.map_lambda),
     _xlpm.return,                _xlpm.map_result,
     _xlpm.return)</f>
        <v/>
      </c>
      <c r="F4" s="21" t="str" cm="1">
        <f t="array" ref="F4:F43">_xlfn.LET(_xlpm.path_indicies,_xlfn.ANCHORARRAY(      B4),
     _xlpm.hop_indicies,_xlfn.ANCHORARRAY(       D4),
     _xlpm.elements,_xlfn.ANCHORARRAY(           E4),
     _xlpm.temp_table,         _xlfn.HSTACK(_xlpm.path_indicies, _xlpm.elements),
     _xlpm.map_lambda,         _xlfn.LAMBDA(_xlpm.path_index,_xlpm.element,
                                _xlfn.LET(_xlpm.elem_filtered_by_path,    _xlfn.CHOOSECOLS(_xlfn._xlws.FILTER(_xlpm.temp_table, _xlfn.CHOOSECOLS(_xlpm.temp_table, 1) = _xlpm.path_index), 2),
                                    _xlpm.path_deblanked,           _xlfn._xlws.FILTER(_xlpm.elem_filtered_by_path, LEN(_xlpm.elem_filtered_by_path) &gt; 0),
                                    _xlpm.element_new_index,        IF(LEN(_xlpm.element) = 0,
                                                                 "",
                                                                 _xlfn.XMATCH(_xlpm.element, _xlpm.path_deblanked, 0)),
                                    _xlpm.return,                   _xlpm.element_new_index,
                                    _xlpm.return)),
     _xlpm.map_result,         _xlfn.MAP(_xlpm.path_indicies, _xlpm.elements,
                             _xlpm.map_lambda),
     _xlpm.map_result)</f>
        <v/>
      </c>
      <c r="G4" s="15" t="str" cm="1">
        <f t="array" ref="G4:G43">_xlfn.LET(_xlpm.set_element_delimiter,         _xlfn.XLOOKUP("delimiter_set_element", tbl_globals[key], tbl_globals[value], "FIXME", 0),
     _xlpm.given_elements,_xlfn.ANCHORARRAY(                ws_coordinate_system!E4),
     _xlpm.given_sets,                    IF(LEN(_xlpm.given_elements) = 0,
                                       "",
                                       _xlfn.TEXTBEFORE(_xlpm.given_elements, _xlpm.set_element_delimiter)),
     _xlpm.return,                        _xlpm.given_sets,
     _xlpm.return)</f>
        <v/>
      </c>
      <c r="H4" s="14" t="str" cm="1">
        <f t="array" ref="H4:H43">_xlfn.LET(_xlpm.given_sets,_xlfn.ANCHORARRAY(         G4),
     _xlpm.current_names,      tbl_sets[current_name],
     _xlpm.manual_states,      tbl_sets[manual_entry_state],
     _xlpm.set_manual_state,   IF(LEN(_xlpm.given_sets) = 0,
                            "",
                            _xlfn.XLOOKUP(_xlpm.given_sets, _xlpm.current_names, _xlpm.manual_states, "ERROR::::set_name_not_found_in_set_table", 0)),
     _xlpm.return,             _xlpm.set_manual_state,
     _xlpm.return)</f>
        <v/>
      </c>
      <c r="I4" s="15" t="str" cm="1">
        <f t="array" ref="I4:I43">_xlfn.LET(_xlpm.given_elements,_xlfn.ANCHORARRAY(      E4),
     _xlpm.element_ids,         tbl_elements[element_id],
     _xlpm.manual_states,       tbl_elements[manual_entry_state],
     _xlpm.elem_manual_state,   IF(LEN(_xlpm.given_elements) = 0,
                            "",
                            _xlfn.XLOOKUP(_xlpm.given_elements, _xlpm.element_ids, _xlpm.manual_states, "ERROR::::element_not_found_in_eement_table", 0)),
     _xlpm.return,              _xlpm.elem_manual_state,
     _xlpm.return)</f>
        <v/>
      </c>
      <c r="J4" s="14" t="str" cm="1">
        <f t="array" ref="J4:J43">_xlfn.LET(_xlpm.set_manual_states,_xlfn.ANCHORARRAY(       H4),
     _xlpm.element_manual_states,_xlfn.ANCHORARRAY(   I4),
     _xlpm.map_lambda,              _xlfn.LAMBDA(_xlpm.set_state,_xlpm.elem_state,
                                     _xlfn.IFS(AND(LEN(_xlpm.set_state) = 0,
                                             LEN(_xlpm.elem_state) = 0),
                                         "",
                                         AND(_xlpm.set_state = "active",
                                             _xlpm.elem_state = "active"),
                                         "active",
                                         NOT(ISERROR(FIND("ERROR::::", _xlpm.set_state))),
                                         _xlpm.set_state,
                                         NOT(ISERROR(FIND("ERROR::::", _xlpm.elem_state))),
                                         _xlpm.elem_state,
                                         _xlpm.set_state = "suspended",
                                         "suspended",
                                         _xlpm.elem_state = "suspended",
                                         "suspended",
                                         TRUE,
                                         "ERROR::::bad_logic_in_this_ifs_statement")),
     _xlpm.map_yield,                _xlfn.MAP(_xlpm.set_manual_states, _xlpm.element_manual_states, _xlpm.map_lambda),
     _xlpm.return,                   _xlpm.map_yield,
     _xlpm.return)</f>
        <v/>
      </c>
    </row>
    <row r="5" spans="1:10" x14ac:dyDescent="0.2">
      <c r="A5" s="14">
        <v>2</v>
      </c>
      <c r="B5" s="15">
        <v>1</v>
      </c>
      <c r="C5" s="14">
        <v>1</v>
      </c>
      <c r="D5" s="14">
        <v>2</v>
      </c>
      <c r="E5" s="15" t="str">
        <v>aggr_sw_01;01</v>
      </c>
      <c r="F5" s="21">
        <v>1</v>
      </c>
      <c r="G5" s="15" t="str">
        <v>aggr_sw_01</v>
      </c>
      <c r="H5" s="14" t="str">
        <v>active</v>
      </c>
      <c r="I5" s="15" t="str">
        <v>active</v>
      </c>
      <c r="J5" s="14" t="str">
        <v>active</v>
      </c>
    </row>
    <row r="6" spans="1:10" x14ac:dyDescent="0.2">
      <c r="A6" s="14">
        <v>3</v>
      </c>
      <c r="B6" s="15">
        <v>1</v>
      </c>
      <c r="C6" s="14" t="str">
        <v/>
      </c>
      <c r="D6" s="14">
        <v>3</v>
      </c>
      <c r="E6" s="15" t="str">
        <v/>
      </c>
      <c r="F6" s="21" t="str">
        <v/>
      </c>
      <c r="G6" s="15" t="str">
        <v/>
      </c>
      <c r="H6" s="14" t="str">
        <v/>
      </c>
      <c r="I6" s="15" t="str">
        <v/>
      </c>
      <c r="J6" s="14" t="str">
        <v/>
      </c>
    </row>
    <row r="7" spans="1:10" x14ac:dyDescent="0.2">
      <c r="A7" s="14">
        <v>4</v>
      </c>
      <c r="B7" s="15">
        <v>1</v>
      </c>
      <c r="C7" s="14" t="str">
        <v/>
      </c>
      <c r="D7" s="14">
        <v>4</v>
      </c>
      <c r="E7" s="15" t="str">
        <v/>
      </c>
      <c r="F7" s="21" t="str">
        <v/>
      </c>
      <c r="G7" s="15" t="str">
        <v/>
      </c>
      <c r="H7" s="14" t="str">
        <v/>
      </c>
      <c r="I7" s="15" t="str">
        <v/>
      </c>
      <c r="J7" s="14" t="str">
        <v/>
      </c>
    </row>
    <row r="8" spans="1:10" x14ac:dyDescent="0.2">
      <c r="A8" s="14">
        <v>5</v>
      </c>
      <c r="B8" s="15">
        <v>1</v>
      </c>
      <c r="C8" s="14">
        <v>4</v>
      </c>
      <c r="D8" s="14">
        <v>5</v>
      </c>
      <c r="E8" s="15" t="str">
        <v>aggr_sw_01;02</v>
      </c>
      <c r="F8" s="21">
        <v>2</v>
      </c>
      <c r="G8" s="15" t="str">
        <v>aggr_sw_01</v>
      </c>
      <c r="H8" s="14" t="str">
        <v>active</v>
      </c>
      <c r="I8" s="15" t="str">
        <v>active</v>
      </c>
      <c r="J8" s="14" t="str">
        <v>active</v>
      </c>
    </row>
    <row r="9" spans="1:10" x14ac:dyDescent="0.2">
      <c r="A9" s="14">
        <v>6</v>
      </c>
      <c r="B9" s="15">
        <v>1</v>
      </c>
      <c r="C9" s="14" t="str">
        <v/>
      </c>
      <c r="D9" s="14">
        <v>6</v>
      </c>
      <c r="E9" s="15" t="str">
        <v/>
      </c>
      <c r="F9" s="21" t="str">
        <v/>
      </c>
      <c r="G9" s="15" t="str">
        <v/>
      </c>
      <c r="H9" s="14" t="str">
        <v/>
      </c>
      <c r="I9" s="15" t="str">
        <v/>
      </c>
      <c r="J9" s="14" t="str">
        <v/>
      </c>
    </row>
    <row r="10" spans="1:10" x14ac:dyDescent="0.2">
      <c r="A10" s="14">
        <v>7</v>
      </c>
      <c r="B10" s="15">
        <v>1</v>
      </c>
      <c r="C10" s="14" t="str">
        <v/>
      </c>
      <c r="D10" s="14">
        <v>7</v>
      </c>
      <c r="E10" s="15" t="str">
        <v/>
      </c>
      <c r="F10" s="21" t="str">
        <v/>
      </c>
      <c r="G10" s="15" t="str">
        <v/>
      </c>
      <c r="H10" s="14" t="str">
        <v/>
      </c>
      <c r="I10" s="15" t="str">
        <v/>
      </c>
      <c r="J10" s="14" t="str">
        <v/>
      </c>
    </row>
    <row r="11" spans="1:10" x14ac:dyDescent="0.2">
      <c r="A11" s="14">
        <v>8</v>
      </c>
      <c r="B11" s="15">
        <v>1</v>
      </c>
      <c r="C11" s="14" t="str">
        <v/>
      </c>
      <c r="D11" s="14">
        <v>8</v>
      </c>
      <c r="E11" s="15" t="str">
        <v/>
      </c>
      <c r="F11" s="21" t="str">
        <v/>
      </c>
      <c r="G11" s="15" t="str">
        <v/>
      </c>
      <c r="H11" s="14" t="str">
        <v/>
      </c>
      <c r="I11" s="15" t="str">
        <v/>
      </c>
      <c r="J11" s="14" t="str">
        <v/>
      </c>
    </row>
    <row r="12" spans="1:10" x14ac:dyDescent="0.2">
      <c r="A12" s="14">
        <v>9</v>
      </c>
      <c r="B12" s="15">
        <v>1</v>
      </c>
      <c r="C12" s="14" t="str">
        <v/>
      </c>
      <c r="D12" s="14">
        <v>9</v>
      </c>
      <c r="E12" s="15" t="str">
        <v/>
      </c>
      <c r="F12" s="21" t="str">
        <v/>
      </c>
      <c r="G12" s="15" t="str">
        <v/>
      </c>
      <c r="H12" s="14" t="str">
        <v/>
      </c>
      <c r="I12" s="15" t="str">
        <v/>
      </c>
      <c r="J12" s="14" t="str">
        <v/>
      </c>
    </row>
    <row r="13" spans="1:10" x14ac:dyDescent="0.2">
      <c r="A13" s="14">
        <v>10</v>
      </c>
      <c r="B13" s="15">
        <v>1</v>
      </c>
      <c r="C13" s="14" t="str">
        <v/>
      </c>
      <c r="D13" s="14">
        <v>10</v>
      </c>
      <c r="E13" s="15" t="str">
        <v/>
      </c>
      <c r="F13" s="21" t="str">
        <v/>
      </c>
      <c r="G13" s="15" t="str">
        <v/>
      </c>
      <c r="H13" s="14" t="str">
        <v/>
      </c>
      <c r="I13" s="15" t="str">
        <v/>
      </c>
      <c r="J13" s="14" t="str">
        <v/>
      </c>
    </row>
    <row r="14" spans="1:10" x14ac:dyDescent="0.2">
      <c r="A14" s="14">
        <v>11</v>
      </c>
      <c r="B14" s="15">
        <v>2</v>
      </c>
      <c r="C14" s="14" t="str">
        <v/>
      </c>
      <c r="D14" s="14">
        <v>1</v>
      </c>
      <c r="E14" s="15" t="str">
        <v/>
      </c>
      <c r="F14" s="21" t="str">
        <v/>
      </c>
      <c r="G14" s="15" t="str">
        <v/>
      </c>
      <c r="H14" s="14" t="str">
        <v/>
      </c>
      <c r="I14" s="15" t="str">
        <v/>
      </c>
      <c r="J14" s="14" t="str">
        <v/>
      </c>
    </row>
    <row r="15" spans="1:10" x14ac:dyDescent="0.2">
      <c r="A15" s="14">
        <v>12</v>
      </c>
      <c r="B15" s="15">
        <v>2</v>
      </c>
      <c r="C15" s="14" t="str">
        <v/>
      </c>
      <c r="D15" s="14">
        <v>2</v>
      </c>
      <c r="E15" s="15" t="str">
        <v/>
      </c>
      <c r="F15" s="21" t="str">
        <v/>
      </c>
      <c r="G15" s="15" t="str">
        <v/>
      </c>
      <c r="H15" s="14" t="str">
        <v/>
      </c>
      <c r="I15" s="15" t="str">
        <v/>
      </c>
      <c r="J15" s="14" t="str">
        <v/>
      </c>
    </row>
    <row r="16" spans="1:10" x14ac:dyDescent="0.2">
      <c r="A16" s="14">
        <v>13</v>
      </c>
      <c r="B16" s="15">
        <v>2</v>
      </c>
      <c r="C16" s="14">
        <v>2</v>
      </c>
      <c r="D16" s="14">
        <v>3</v>
      </c>
      <c r="E16" s="15" t="str">
        <v>aggr_sw_01;03</v>
      </c>
      <c r="F16" s="21">
        <v>1</v>
      </c>
      <c r="G16" s="15" t="str">
        <v>aggr_sw_01</v>
      </c>
      <c r="H16" s="14" t="str">
        <v>active</v>
      </c>
      <c r="I16" s="15" t="str">
        <v>active</v>
      </c>
      <c r="J16" s="14" t="str">
        <v>active</v>
      </c>
    </row>
    <row r="17" spans="1:10" x14ac:dyDescent="0.2">
      <c r="A17" s="14">
        <v>14</v>
      </c>
      <c r="B17" s="15">
        <v>2</v>
      </c>
      <c r="C17" s="14" t="str">
        <v/>
      </c>
      <c r="D17" s="14">
        <v>4</v>
      </c>
      <c r="E17" s="15" t="str">
        <v/>
      </c>
      <c r="F17" s="21" t="str">
        <v/>
      </c>
      <c r="G17" s="15" t="str">
        <v/>
      </c>
      <c r="H17" s="14" t="str">
        <v/>
      </c>
      <c r="I17" s="15" t="str">
        <v/>
      </c>
      <c r="J17" s="14" t="str">
        <v/>
      </c>
    </row>
    <row r="18" spans="1:10" x14ac:dyDescent="0.2">
      <c r="A18" s="14">
        <v>15</v>
      </c>
      <c r="B18" s="15">
        <v>2</v>
      </c>
      <c r="C18" s="14" t="str">
        <v/>
      </c>
      <c r="D18" s="14">
        <v>5</v>
      </c>
      <c r="E18" s="15" t="str">
        <v/>
      </c>
      <c r="F18" s="21" t="str">
        <v/>
      </c>
      <c r="G18" s="15" t="str">
        <v/>
      </c>
      <c r="H18" s="14" t="str">
        <v/>
      </c>
      <c r="I18" s="15" t="str">
        <v/>
      </c>
      <c r="J18" s="14" t="str">
        <v/>
      </c>
    </row>
    <row r="19" spans="1:10" x14ac:dyDescent="0.2">
      <c r="A19" s="14">
        <v>16</v>
      </c>
      <c r="B19" s="15">
        <v>2</v>
      </c>
      <c r="C19" s="14" t="str">
        <v/>
      </c>
      <c r="D19" s="14">
        <v>6</v>
      </c>
      <c r="E19" s="15" t="str">
        <v/>
      </c>
      <c r="F19" s="21" t="str">
        <v/>
      </c>
      <c r="G19" s="15" t="str">
        <v/>
      </c>
      <c r="H19" s="14" t="str">
        <v/>
      </c>
      <c r="I19" s="15" t="str">
        <v/>
      </c>
      <c r="J19" s="14" t="str">
        <v/>
      </c>
    </row>
    <row r="20" spans="1:10" x14ac:dyDescent="0.2">
      <c r="A20" s="14">
        <v>17</v>
      </c>
      <c r="B20" s="15">
        <v>2</v>
      </c>
      <c r="C20" s="14">
        <v>2</v>
      </c>
      <c r="D20" s="14">
        <v>7</v>
      </c>
      <c r="E20" s="15" t="str">
        <v>aggr_sw_01;04</v>
      </c>
      <c r="F20" s="21">
        <v>2</v>
      </c>
      <c r="G20" s="15" t="str">
        <v>aggr_sw_01</v>
      </c>
      <c r="H20" s="14" t="str">
        <v>active</v>
      </c>
      <c r="I20" s="15" t="str">
        <v>active</v>
      </c>
      <c r="J20" s="14" t="str">
        <v>active</v>
      </c>
    </row>
    <row r="21" spans="1:10" x14ac:dyDescent="0.2">
      <c r="A21" s="14">
        <v>18</v>
      </c>
      <c r="B21" s="15">
        <v>2</v>
      </c>
      <c r="C21" s="14" t="str">
        <v/>
      </c>
      <c r="D21" s="14">
        <v>8</v>
      </c>
      <c r="E21" s="15" t="str">
        <v/>
      </c>
      <c r="F21" s="21" t="str">
        <v/>
      </c>
      <c r="G21" s="15" t="str">
        <v/>
      </c>
      <c r="H21" s="14" t="str">
        <v/>
      </c>
      <c r="I21" s="15" t="str">
        <v/>
      </c>
      <c r="J21" s="14" t="str">
        <v/>
      </c>
    </row>
    <row r="22" spans="1:10" x14ac:dyDescent="0.2">
      <c r="A22" s="14">
        <v>19</v>
      </c>
      <c r="B22" s="15">
        <v>2</v>
      </c>
      <c r="C22" s="14" t="str">
        <v/>
      </c>
      <c r="D22" s="14">
        <v>9</v>
      </c>
      <c r="E22" s="15" t="str">
        <v/>
      </c>
      <c r="F22" s="21" t="str">
        <v/>
      </c>
      <c r="G22" s="15" t="str">
        <v/>
      </c>
      <c r="H22" s="14" t="str">
        <v/>
      </c>
      <c r="I22" s="15" t="str">
        <v/>
      </c>
      <c r="J22" s="14" t="str">
        <v/>
      </c>
    </row>
    <row r="23" spans="1:10" x14ac:dyDescent="0.2">
      <c r="A23" s="14">
        <v>20</v>
      </c>
      <c r="B23" s="15">
        <v>2</v>
      </c>
      <c r="C23" s="14" t="str">
        <v/>
      </c>
      <c r="D23" s="14">
        <v>10</v>
      </c>
      <c r="E23" s="15" t="str">
        <v/>
      </c>
      <c r="F23" s="21" t="str">
        <v/>
      </c>
      <c r="G23" s="15" t="str">
        <v/>
      </c>
      <c r="H23" s="14" t="str">
        <v/>
      </c>
      <c r="I23" s="15" t="str">
        <v/>
      </c>
      <c r="J23" s="14" t="str">
        <v/>
      </c>
    </row>
    <row r="24" spans="1:10" x14ac:dyDescent="0.2">
      <c r="A24" s="14">
        <v>21</v>
      </c>
      <c r="B24" s="15">
        <v>3</v>
      </c>
      <c r="C24" s="14" t="str">
        <v/>
      </c>
      <c r="D24" s="14">
        <v>1</v>
      </c>
      <c r="E24" s="15" t="str">
        <v/>
      </c>
      <c r="F24" s="21" t="str">
        <v/>
      </c>
      <c r="G24" s="15" t="str">
        <v/>
      </c>
      <c r="H24" s="14" t="str">
        <v/>
      </c>
      <c r="I24" s="15" t="str">
        <v/>
      </c>
      <c r="J24" s="14" t="str">
        <v/>
      </c>
    </row>
    <row r="25" spans="1:10" x14ac:dyDescent="0.2">
      <c r="A25" s="14">
        <v>22</v>
      </c>
      <c r="B25" s="15">
        <v>3</v>
      </c>
      <c r="C25" s="14" t="str">
        <v/>
      </c>
      <c r="D25" s="14">
        <v>2</v>
      </c>
      <c r="E25" s="15" t="str">
        <v/>
      </c>
      <c r="F25" s="21" t="str">
        <v/>
      </c>
      <c r="G25" s="15" t="str">
        <v/>
      </c>
      <c r="H25" s="14" t="str">
        <v/>
      </c>
      <c r="I25" s="15" t="str">
        <v/>
      </c>
      <c r="J25" s="14" t="str">
        <v/>
      </c>
    </row>
    <row r="26" spans="1:10" x14ac:dyDescent="0.2">
      <c r="A26" s="14">
        <v>23</v>
      </c>
      <c r="B26" s="15">
        <v>3</v>
      </c>
      <c r="C26" s="14" t="str">
        <v/>
      </c>
      <c r="D26" s="14">
        <v>3</v>
      </c>
      <c r="E26" s="15" t="str">
        <v/>
      </c>
      <c r="F26" s="21" t="str">
        <v/>
      </c>
      <c r="G26" s="15" t="str">
        <v/>
      </c>
      <c r="H26" s="14" t="str">
        <v/>
      </c>
      <c r="I26" s="15" t="str">
        <v/>
      </c>
      <c r="J26" s="14" t="str">
        <v/>
      </c>
    </row>
    <row r="27" spans="1:10" x14ac:dyDescent="0.2">
      <c r="A27" s="14">
        <v>24</v>
      </c>
      <c r="B27" s="15">
        <v>3</v>
      </c>
      <c r="C27" s="14" t="str">
        <v/>
      </c>
      <c r="D27" s="14">
        <v>4</v>
      </c>
      <c r="E27" s="15" t="str">
        <v/>
      </c>
      <c r="F27" s="21" t="str">
        <v/>
      </c>
      <c r="G27" s="15" t="str">
        <v/>
      </c>
      <c r="H27" s="14" t="str">
        <v/>
      </c>
      <c r="I27" s="15" t="str">
        <v/>
      </c>
      <c r="J27" s="14" t="str">
        <v/>
      </c>
    </row>
    <row r="28" spans="1:10" x14ac:dyDescent="0.2">
      <c r="A28" s="14">
        <v>25</v>
      </c>
      <c r="B28" s="15">
        <v>3</v>
      </c>
      <c r="C28" s="14" t="str">
        <v/>
      </c>
      <c r="D28" s="14">
        <v>5</v>
      </c>
      <c r="E28" s="15" t="str">
        <v/>
      </c>
      <c r="F28" s="21" t="str">
        <v/>
      </c>
      <c r="G28" s="15" t="str">
        <v/>
      </c>
      <c r="H28" s="14" t="str">
        <v/>
      </c>
      <c r="I28" s="15" t="str">
        <v/>
      </c>
      <c r="J28" s="14" t="str">
        <v/>
      </c>
    </row>
    <row r="29" spans="1:10" x14ac:dyDescent="0.2">
      <c r="A29" s="14">
        <v>26</v>
      </c>
      <c r="B29" s="15">
        <v>3</v>
      </c>
      <c r="C29" s="14" t="str">
        <v/>
      </c>
      <c r="D29" s="14">
        <v>6</v>
      </c>
      <c r="E29" s="15" t="str">
        <v/>
      </c>
      <c r="F29" s="21" t="str">
        <v/>
      </c>
      <c r="G29" s="15" t="str">
        <v/>
      </c>
      <c r="H29" s="14" t="str">
        <v/>
      </c>
      <c r="I29" s="15" t="str">
        <v/>
      </c>
      <c r="J29" s="14" t="str">
        <v/>
      </c>
    </row>
    <row r="30" spans="1:10" x14ac:dyDescent="0.2">
      <c r="A30" s="14">
        <v>27</v>
      </c>
      <c r="B30" s="15">
        <v>3</v>
      </c>
      <c r="C30" s="14" t="str">
        <v/>
      </c>
      <c r="D30" s="14">
        <v>7</v>
      </c>
      <c r="E30" s="15" t="str">
        <v/>
      </c>
      <c r="F30" s="21" t="str">
        <v/>
      </c>
      <c r="G30" s="15" t="str">
        <v/>
      </c>
      <c r="H30" s="14" t="str">
        <v/>
      </c>
      <c r="I30" s="15" t="str">
        <v/>
      </c>
      <c r="J30" s="14" t="str">
        <v/>
      </c>
    </row>
    <row r="31" spans="1:10" x14ac:dyDescent="0.2">
      <c r="A31" s="14">
        <v>28</v>
      </c>
      <c r="B31" s="15">
        <v>3</v>
      </c>
      <c r="C31" s="14" t="str">
        <v/>
      </c>
      <c r="D31" s="14">
        <v>8</v>
      </c>
      <c r="E31" s="15" t="str">
        <v/>
      </c>
      <c r="F31" s="21" t="str">
        <v/>
      </c>
      <c r="G31" s="15" t="str">
        <v/>
      </c>
      <c r="H31" s="14" t="str">
        <v/>
      </c>
      <c r="I31" s="15" t="str">
        <v/>
      </c>
      <c r="J31" s="14" t="str">
        <v/>
      </c>
    </row>
    <row r="32" spans="1:10" x14ac:dyDescent="0.2">
      <c r="A32" s="14">
        <v>29</v>
      </c>
      <c r="B32" s="15">
        <v>3</v>
      </c>
      <c r="C32" s="14" t="str">
        <v/>
      </c>
      <c r="D32" s="14">
        <v>9</v>
      </c>
      <c r="E32" s="15" t="str">
        <v/>
      </c>
      <c r="F32" s="21" t="str">
        <v/>
      </c>
      <c r="G32" s="15" t="str">
        <v/>
      </c>
      <c r="H32" s="14" t="str">
        <v/>
      </c>
      <c r="I32" s="15" t="str">
        <v/>
      </c>
      <c r="J32" s="14" t="str">
        <v/>
      </c>
    </row>
    <row r="33" spans="1:10" x14ac:dyDescent="0.2">
      <c r="A33" s="14">
        <v>30</v>
      </c>
      <c r="B33" s="15">
        <v>3</v>
      </c>
      <c r="C33" s="14" t="str">
        <v/>
      </c>
      <c r="D33" s="14">
        <v>10</v>
      </c>
      <c r="E33" s="15" t="str">
        <v/>
      </c>
      <c r="F33" s="21" t="str">
        <v/>
      </c>
      <c r="G33" s="15" t="str">
        <v/>
      </c>
      <c r="H33" s="14" t="str">
        <v/>
      </c>
      <c r="I33" s="15" t="str">
        <v/>
      </c>
      <c r="J33" s="14" t="str">
        <v/>
      </c>
    </row>
    <row r="34" spans="1:10" x14ac:dyDescent="0.2">
      <c r="A34" s="14">
        <v>31</v>
      </c>
      <c r="B34" s="15">
        <v>4</v>
      </c>
      <c r="C34" s="14" t="str">
        <v/>
      </c>
      <c r="D34" s="14">
        <v>1</v>
      </c>
      <c r="E34" s="15" t="str">
        <v/>
      </c>
      <c r="F34" s="21" t="str">
        <v/>
      </c>
      <c r="G34" s="15" t="str">
        <v/>
      </c>
      <c r="H34" s="14" t="str">
        <v/>
      </c>
      <c r="I34" s="15" t="str">
        <v/>
      </c>
      <c r="J34" s="14" t="str">
        <v/>
      </c>
    </row>
    <row r="35" spans="1:10" x14ac:dyDescent="0.2">
      <c r="A35" s="14">
        <v>32</v>
      </c>
      <c r="B35" s="15">
        <v>4</v>
      </c>
      <c r="C35" s="14">
        <v>4</v>
      </c>
      <c r="D35" s="14">
        <v>2</v>
      </c>
      <c r="E35" s="15" t="str">
        <v>aggr_sw_01;02</v>
      </c>
      <c r="F35" s="21">
        <v>1</v>
      </c>
      <c r="G35" s="15" t="str">
        <v>aggr_sw_01</v>
      </c>
      <c r="H35" s="14" t="str">
        <v>active</v>
      </c>
      <c r="I35" s="15" t="str">
        <v>active</v>
      </c>
      <c r="J35" s="14" t="str">
        <v>active</v>
      </c>
    </row>
    <row r="36" spans="1:10" x14ac:dyDescent="0.2">
      <c r="A36" s="14">
        <v>33</v>
      </c>
      <c r="B36" s="15">
        <v>4</v>
      </c>
      <c r="C36" s="14" t="str">
        <v/>
      </c>
      <c r="D36" s="14">
        <v>3</v>
      </c>
      <c r="E36" s="15" t="str">
        <v/>
      </c>
      <c r="F36" s="21" t="str">
        <v/>
      </c>
      <c r="G36" s="15" t="str">
        <v/>
      </c>
      <c r="H36" s="14" t="str">
        <v/>
      </c>
      <c r="I36" s="15" t="str">
        <v/>
      </c>
      <c r="J36" s="14" t="str">
        <v/>
      </c>
    </row>
    <row r="37" spans="1:10" x14ac:dyDescent="0.2">
      <c r="A37" s="14">
        <v>34</v>
      </c>
      <c r="B37" s="15">
        <v>4</v>
      </c>
      <c r="C37" s="14" t="str">
        <v/>
      </c>
      <c r="D37" s="14">
        <v>4</v>
      </c>
      <c r="E37" s="15" t="str">
        <v/>
      </c>
      <c r="F37" s="21" t="str">
        <v/>
      </c>
      <c r="G37" s="15" t="str">
        <v/>
      </c>
      <c r="H37" s="14" t="str">
        <v/>
      </c>
      <c r="I37" s="15" t="str">
        <v/>
      </c>
      <c r="J37" s="14" t="str">
        <v/>
      </c>
    </row>
    <row r="38" spans="1:10" x14ac:dyDescent="0.2">
      <c r="A38" s="14">
        <v>35</v>
      </c>
      <c r="B38" s="15">
        <v>4</v>
      </c>
      <c r="C38" s="14" t="str">
        <v/>
      </c>
      <c r="D38" s="14">
        <v>5</v>
      </c>
      <c r="E38" s="15" t="str">
        <v/>
      </c>
      <c r="F38" s="21" t="str">
        <v/>
      </c>
      <c r="G38" s="15" t="str">
        <v/>
      </c>
      <c r="H38" s="14" t="str">
        <v/>
      </c>
      <c r="I38" s="15" t="str">
        <v/>
      </c>
      <c r="J38" s="14" t="str">
        <v/>
      </c>
    </row>
    <row r="39" spans="1:10" x14ac:dyDescent="0.2">
      <c r="A39" s="14">
        <v>36</v>
      </c>
      <c r="B39" s="15">
        <v>4</v>
      </c>
      <c r="C39" s="14" t="str">
        <v/>
      </c>
      <c r="D39" s="14">
        <v>6</v>
      </c>
      <c r="E39" s="15" t="str">
        <v/>
      </c>
      <c r="F39" s="21" t="str">
        <v/>
      </c>
      <c r="G39" s="15" t="str">
        <v/>
      </c>
      <c r="H39" s="14" t="str">
        <v/>
      </c>
      <c r="I39" s="15" t="str">
        <v/>
      </c>
      <c r="J39" s="14" t="str">
        <v/>
      </c>
    </row>
    <row r="40" spans="1:10" x14ac:dyDescent="0.2">
      <c r="A40" s="14">
        <v>37</v>
      </c>
      <c r="B40" s="15">
        <v>4</v>
      </c>
      <c r="C40" s="14" t="str">
        <v/>
      </c>
      <c r="D40" s="14">
        <v>7</v>
      </c>
      <c r="E40" s="15" t="str">
        <v/>
      </c>
      <c r="F40" s="21" t="str">
        <v/>
      </c>
      <c r="G40" s="15" t="str">
        <v/>
      </c>
      <c r="H40" s="14" t="str">
        <v/>
      </c>
      <c r="I40" s="15" t="str">
        <v/>
      </c>
      <c r="J40" s="14" t="str">
        <v/>
      </c>
    </row>
    <row r="41" spans="1:10" x14ac:dyDescent="0.2">
      <c r="A41" s="14">
        <v>38</v>
      </c>
      <c r="B41" s="15">
        <v>4</v>
      </c>
      <c r="C41" s="14" t="str">
        <v/>
      </c>
      <c r="D41" s="14">
        <v>8</v>
      </c>
      <c r="E41" s="15" t="str">
        <v/>
      </c>
      <c r="F41" s="21" t="str">
        <v/>
      </c>
      <c r="G41" s="15" t="str">
        <v/>
      </c>
      <c r="H41" s="14" t="str">
        <v/>
      </c>
      <c r="I41" s="15" t="str">
        <v/>
      </c>
      <c r="J41" s="14" t="str">
        <v/>
      </c>
    </row>
    <row r="42" spans="1:10" x14ac:dyDescent="0.2">
      <c r="A42" s="14">
        <v>39</v>
      </c>
      <c r="B42" s="15">
        <v>4</v>
      </c>
      <c r="C42" s="14" t="str">
        <v/>
      </c>
      <c r="D42" s="14">
        <v>9</v>
      </c>
      <c r="E42" s="15" t="str">
        <v/>
      </c>
      <c r="F42" s="21" t="str">
        <v/>
      </c>
      <c r="G42" s="15" t="str">
        <v/>
      </c>
      <c r="H42" s="14" t="str">
        <v/>
      </c>
      <c r="I42" s="15" t="str">
        <v/>
      </c>
      <c r="J42" s="14" t="str">
        <v/>
      </c>
    </row>
    <row r="43" spans="1:10" x14ac:dyDescent="0.2">
      <c r="A43" s="14">
        <v>40</v>
      </c>
      <c r="B43" s="15">
        <v>4</v>
      </c>
      <c r="C43" s="14" t="str">
        <v/>
      </c>
      <c r="D43" s="14">
        <v>10</v>
      </c>
      <c r="E43" s="15" t="str">
        <v/>
      </c>
      <c r="F43" s="21" t="str">
        <v/>
      </c>
      <c r="G43" s="15" t="str">
        <v/>
      </c>
      <c r="H43" s="14" t="str">
        <v/>
      </c>
      <c r="I43" s="15" t="str">
        <v/>
      </c>
      <c r="J43" s="14" t="str"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3BDE5-9622-4395-8E04-19183B817BE4}">
  <dimension ref="A1:H41"/>
  <sheetViews>
    <sheetView workbookViewId="0">
      <selection activeCell="G2" sqref="G2"/>
    </sheetView>
  </sheetViews>
  <sheetFormatPr defaultRowHeight="12.75" x14ac:dyDescent="0.2"/>
  <cols>
    <col min="1" max="1" width="9.140625" style="12"/>
    <col min="2" max="2" width="23.140625" style="12" customWidth="1"/>
    <col min="3" max="3" width="26.85546875" style="12" customWidth="1"/>
    <col min="4" max="4" width="43" style="12" customWidth="1"/>
    <col min="5" max="5" width="42.5703125" style="12" customWidth="1"/>
    <col min="6" max="6" width="3.140625" style="25" customWidth="1"/>
    <col min="7" max="7" width="26.7109375" style="12" customWidth="1"/>
    <col min="8" max="8" width="19" style="12" customWidth="1"/>
    <col min="9" max="16384" width="9.140625" style="12"/>
  </cols>
  <sheetData>
    <row r="1" spans="1:8" s="24" customFormat="1" x14ac:dyDescent="0.2">
      <c r="A1" s="24" t="s">
        <v>0</v>
      </c>
      <c r="B1" s="24" t="s">
        <v>134</v>
      </c>
      <c r="C1" s="24" t="s">
        <v>135</v>
      </c>
      <c r="D1" s="24" t="s">
        <v>136</v>
      </c>
      <c r="E1" s="24" t="s">
        <v>137</v>
      </c>
      <c r="F1" s="25"/>
      <c r="G1" s="24" t="s">
        <v>139</v>
      </c>
      <c r="H1" s="24" t="s">
        <v>140</v>
      </c>
    </row>
    <row r="2" spans="1:8" x14ac:dyDescent="0.2">
      <c r="A2" s="12" cm="1">
        <f t="array" ref="A2:C41">_xlfn.LET(_xlpm.coord_indicies,_xlfn.ANCHORARRAY(     ws_coordinate_system!A4),
     _xlpm.path_indicies,_xlfn.ANCHORARRAY(      ws_coordinate_system!B4),
     _xlpm.element_ids,_xlfn.ANCHORARRAY(        ws_coordinate_system!E4),
     _xlpm.active_path_ids,_xlfn.ANCHORARRAY(    path_spills!K4),
     _xlpm.temp_table,         _xlfn.HSTACK(_xlpm.coord_indicies, _xlpm.path_indicies, _xlpm.element_ids),
     _xlpm.map_lambda,         _xlfn.LAMBDA(_xlpm.path_id,
                                NOT(ISERROR(MATCH(_xlpm.path_id, _xlpm.active_path_ids, 0)))),
     _xlpm.filter_sieve,       _xlfn.MAP(_xlpm.path_indicies, _xlpm.map_lambda),
     _xlpm.actives_only_alt,   "FILTER(temp_table,
                                NOT(ISERROR(MATCH(CHOOSECOLS(temp_table, 2), active_path_ids, 0))))",
     _xlpm.actives_only,      _xlfn._xlws.FILTER(_xlpm.temp_table,
                                _xlpm.filter_sieve),
     _xlpm.actives_only)</f>
        <v>1</v>
      </c>
      <c r="B2" s="12">
        <v>1</v>
      </c>
      <c r="C2" s="12" t="str">
        <v/>
      </c>
      <c r="D2" s="12" t="str" cm="1">
        <f t="array" ref="D2:D41">_xlfn.LET(_xlpm.path_ids,        _xlfn.CHOOSECOLS(_xlfn.ANCHORARRAY(A2), 2),
     _xlpm.element_ids,     _xlfn.CHOOSECOLS(_xlfn.ANCHORARRAY(A2), 3),
     _xlpm.map_lambda,      _xlfn.LAMBDA(_xlpm.element_id,
                             IF(LEN(_xlpm.element_id) = 0,
                                "",
                                _xlfn.XLOOKUP(_xlpm.element_id, _xlpm.element_ids, _xlpm.path_ids, "FIXME", 0, -1))),
     _xlpm.map_yield,       _xlfn.MAP(_xlpm.element_ids, _xlpm.map_lambda),
     _xlpm.return,          _xlpm.map_yield,
     _xlpm.return)</f>
        <v/>
      </c>
      <c r="E2" s="12" t="str" cm="1">
        <f t="array" ref="E2:E41">IF(LEN(_xlfn.ANCHORARRAY(D2)) = 0,
    "",
    IF(_xlfn.ANCHORARRAY(D2) &gt; _xlfn.CHOOSECOLS(_xlfn.ANCHORARRAY(A2), 2),
       "YES", "NO"))</f>
        <v/>
      </c>
      <c r="G2" s="12" cm="1">
        <f t="array" ref="G2:H5">_xlfn.LET(_xlpm.path_ids,         _xlfn.CHOOSECOLS(_xlfn.ANCHORARRAY(A2), 2),
     _xlpm.is_deprecates,_xlfn.ANCHORARRAY(    E2),
     _xlpm.grouping_lambda,  _xlfn.LAMBDA(_xlpm.yes_no_array,
                              _xlfn.LET(_xlpm.check_for_yes,      NOT(ISERROR(MATCH("yes", _xlpm.yes_no_array, 0))),
                                  _xlpm.return,             IF(_xlpm.check_for_yes,
                                                         "yes",
                                                         "no"),
                                  _xlpm.return)),
     _xlpm.grouping,         _xlfn.GROUPBY(_xlpm.path_ids, _xlpm.is_deprecates,
                               _xlpm.grouping_lambda, 0, 0),
     _xlpm.grouping)</f>
        <v>1</v>
      </c>
      <c r="H2" s="12" t="str">
        <v>yes</v>
      </c>
    </row>
    <row r="3" spans="1:8" x14ac:dyDescent="0.2">
      <c r="A3" s="12">
        <v>2</v>
      </c>
      <c r="B3" s="12">
        <v>1</v>
      </c>
      <c r="C3" s="12" t="str">
        <v>aggr_sw_01;01</v>
      </c>
      <c r="D3" s="12">
        <v>1</v>
      </c>
      <c r="E3" s="12" t="str">
        <v>NO</v>
      </c>
      <c r="G3" s="12">
        <v>2</v>
      </c>
      <c r="H3" s="12" t="str">
        <v>no</v>
      </c>
    </row>
    <row r="4" spans="1:8" x14ac:dyDescent="0.2">
      <c r="A4" s="12">
        <v>3</v>
      </c>
      <c r="B4" s="12">
        <v>1</v>
      </c>
      <c r="C4" s="12" t="str">
        <v/>
      </c>
      <c r="D4" s="12" t="str">
        <v/>
      </c>
      <c r="E4" s="12" t="str">
        <v/>
      </c>
      <c r="G4" s="12">
        <v>3</v>
      </c>
      <c r="H4" s="12" t="str">
        <v>no</v>
      </c>
    </row>
    <row r="5" spans="1:8" x14ac:dyDescent="0.2">
      <c r="A5" s="12">
        <v>4</v>
      </c>
      <c r="B5" s="12">
        <v>1</v>
      </c>
      <c r="C5" s="12" t="str">
        <v/>
      </c>
      <c r="D5" s="12" t="str">
        <v/>
      </c>
      <c r="E5" s="12" t="str">
        <v/>
      </c>
      <c r="G5" s="12">
        <v>4</v>
      </c>
      <c r="H5" s="12" t="str">
        <v>no</v>
      </c>
    </row>
    <row r="6" spans="1:8" x14ac:dyDescent="0.2">
      <c r="A6" s="12">
        <v>5</v>
      </c>
      <c r="B6" s="12">
        <v>1</v>
      </c>
      <c r="C6" s="12" t="str">
        <v>aggr_sw_01;02</v>
      </c>
      <c r="D6" s="12">
        <v>4</v>
      </c>
      <c r="E6" s="12" t="str">
        <v>YES</v>
      </c>
    </row>
    <row r="7" spans="1:8" x14ac:dyDescent="0.2">
      <c r="A7" s="12">
        <v>6</v>
      </c>
      <c r="B7" s="12">
        <v>1</v>
      </c>
      <c r="C7" s="12" t="str">
        <v/>
      </c>
      <c r="D7" s="12" t="str">
        <v/>
      </c>
      <c r="E7" s="12" t="str">
        <v/>
      </c>
    </row>
    <row r="8" spans="1:8" x14ac:dyDescent="0.2">
      <c r="A8" s="12">
        <v>7</v>
      </c>
      <c r="B8" s="12">
        <v>1</v>
      </c>
      <c r="C8" s="12" t="str">
        <v/>
      </c>
      <c r="D8" s="12" t="str">
        <v/>
      </c>
      <c r="E8" s="12" t="str">
        <v/>
      </c>
    </row>
    <row r="9" spans="1:8" x14ac:dyDescent="0.2">
      <c r="A9" s="12">
        <v>8</v>
      </c>
      <c r="B9" s="12">
        <v>1</v>
      </c>
      <c r="C9" s="12" t="str">
        <v/>
      </c>
      <c r="D9" s="12" t="str">
        <v/>
      </c>
      <c r="E9" s="12" t="str">
        <v/>
      </c>
    </row>
    <row r="10" spans="1:8" x14ac:dyDescent="0.2">
      <c r="A10" s="12">
        <v>9</v>
      </c>
      <c r="B10" s="12">
        <v>1</v>
      </c>
      <c r="C10" s="12" t="str">
        <v/>
      </c>
      <c r="D10" s="12" t="str">
        <v/>
      </c>
      <c r="E10" s="12" t="str">
        <v/>
      </c>
    </row>
    <row r="11" spans="1:8" x14ac:dyDescent="0.2">
      <c r="A11" s="12">
        <v>10</v>
      </c>
      <c r="B11" s="12">
        <v>1</v>
      </c>
      <c r="C11" s="12" t="str">
        <v/>
      </c>
      <c r="D11" s="12" t="str">
        <v/>
      </c>
      <c r="E11" s="12" t="str">
        <v/>
      </c>
    </row>
    <row r="12" spans="1:8" x14ac:dyDescent="0.2">
      <c r="A12" s="12">
        <v>11</v>
      </c>
      <c r="B12" s="12">
        <v>2</v>
      </c>
      <c r="C12" s="12" t="str">
        <v/>
      </c>
      <c r="D12" s="12" t="str">
        <v/>
      </c>
      <c r="E12" s="12" t="str">
        <v/>
      </c>
    </row>
    <row r="13" spans="1:8" x14ac:dyDescent="0.2">
      <c r="A13" s="12">
        <v>12</v>
      </c>
      <c r="B13" s="12">
        <v>2</v>
      </c>
      <c r="C13" s="12" t="str">
        <v/>
      </c>
      <c r="D13" s="12" t="str">
        <v/>
      </c>
      <c r="E13" s="12" t="str">
        <v/>
      </c>
    </row>
    <row r="14" spans="1:8" x14ac:dyDescent="0.2">
      <c r="A14" s="12">
        <v>13</v>
      </c>
      <c r="B14" s="12">
        <v>2</v>
      </c>
      <c r="C14" s="12" t="str">
        <v>aggr_sw_01;03</v>
      </c>
      <c r="D14" s="12">
        <v>2</v>
      </c>
      <c r="E14" s="12" t="str">
        <v>NO</v>
      </c>
    </row>
    <row r="15" spans="1:8" x14ac:dyDescent="0.2">
      <c r="A15" s="12">
        <v>14</v>
      </c>
      <c r="B15" s="12">
        <v>2</v>
      </c>
      <c r="C15" s="12" t="str">
        <v/>
      </c>
      <c r="D15" s="12" t="str">
        <v/>
      </c>
      <c r="E15" s="12" t="str">
        <v/>
      </c>
    </row>
    <row r="16" spans="1:8" x14ac:dyDescent="0.2">
      <c r="A16" s="12">
        <v>15</v>
      </c>
      <c r="B16" s="12">
        <v>2</v>
      </c>
      <c r="C16" s="12" t="str">
        <v/>
      </c>
      <c r="D16" s="12" t="str">
        <v/>
      </c>
      <c r="E16" s="12" t="str">
        <v/>
      </c>
    </row>
    <row r="17" spans="1:5" x14ac:dyDescent="0.2">
      <c r="A17" s="12">
        <v>16</v>
      </c>
      <c r="B17" s="12">
        <v>2</v>
      </c>
      <c r="C17" s="12" t="str">
        <v/>
      </c>
      <c r="D17" s="12" t="str">
        <v/>
      </c>
      <c r="E17" s="12" t="str">
        <v/>
      </c>
    </row>
    <row r="18" spans="1:5" x14ac:dyDescent="0.2">
      <c r="A18" s="12">
        <v>17</v>
      </c>
      <c r="B18" s="12">
        <v>2</v>
      </c>
      <c r="C18" s="12" t="str">
        <v>aggr_sw_01;04</v>
      </c>
      <c r="D18" s="12">
        <v>2</v>
      </c>
      <c r="E18" s="12" t="str">
        <v>NO</v>
      </c>
    </row>
    <row r="19" spans="1:5" x14ac:dyDescent="0.2">
      <c r="A19" s="12">
        <v>18</v>
      </c>
      <c r="B19" s="12">
        <v>2</v>
      </c>
      <c r="C19" s="12" t="str">
        <v/>
      </c>
      <c r="D19" s="12" t="str">
        <v/>
      </c>
      <c r="E19" s="12" t="str">
        <v/>
      </c>
    </row>
    <row r="20" spans="1:5" x14ac:dyDescent="0.2">
      <c r="A20" s="12">
        <v>19</v>
      </c>
      <c r="B20" s="12">
        <v>2</v>
      </c>
      <c r="C20" s="12" t="str">
        <v/>
      </c>
      <c r="D20" s="12" t="str">
        <v/>
      </c>
      <c r="E20" s="12" t="str">
        <v/>
      </c>
    </row>
    <row r="21" spans="1:5" x14ac:dyDescent="0.2">
      <c r="A21" s="12">
        <v>20</v>
      </c>
      <c r="B21" s="12">
        <v>2</v>
      </c>
      <c r="C21" s="12" t="str">
        <v/>
      </c>
      <c r="D21" s="12" t="str">
        <v/>
      </c>
      <c r="E21" s="12" t="str">
        <v/>
      </c>
    </row>
    <row r="22" spans="1:5" x14ac:dyDescent="0.2">
      <c r="A22" s="12">
        <v>21</v>
      </c>
      <c r="B22" s="12">
        <v>3</v>
      </c>
      <c r="C22" s="12" t="str">
        <v/>
      </c>
      <c r="D22" s="12" t="str">
        <v/>
      </c>
      <c r="E22" s="12" t="str">
        <v/>
      </c>
    </row>
    <row r="23" spans="1:5" x14ac:dyDescent="0.2">
      <c r="A23" s="12">
        <v>22</v>
      </c>
      <c r="B23" s="12">
        <v>3</v>
      </c>
      <c r="C23" s="12" t="str">
        <v/>
      </c>
      <c r="D23" s="12" t="str">
        <v/>
      </c>
      <c r="E23" s="12" t="str">
        <v/>
      </c>
    </row>
    <row r="24" spans="1:5" x14ac:dyDescent="0.2">
      <c r="A24" s="12">
        <v>23</v>
      </c>
      <c r="B24" s="12">
        <v>3</v>
      </c>
      <c r="C24" s="12" t="str">
        <v/>
      </c>
      <c r="D24" s="12" t="str">
        <v/>
      </c>
      <c r="E24" s="12" t="str">
        <v/>
      </c>
    </row>
    <row r="25" spans="1:5" x14ac:dyDescent="0.2">
      <c r="A25" s="12">
        <v>24</v>
      </c>
      <c r="B25" s="12">
        <v>3</v>
      </c>
      <c r="C25" s="12" t="str">
        <v/>
      </c>
      <c r="D25" s="12" t="str">
        <v/>
      </c>
      <c r="E25" s="12" t="str">
        <v/>
      </c>
    </row>
    <row r="26" spans="1:5" x14ac:dyDescent="0.2">
      <c r="A26" s="12">
        <v>25</v>
      </c>
      <c r="B26" s="12">
        <v>3</v>
      </c>
      <c r="C26" s="12" t="str">
        <v/>
      </c>
      <c r="D26" s="12" t="str">
        <v/>
      </c>
      <c r="E26" s="12" t="str">
        <v/>
      </c>
    </row>
    <row r="27" spans="1:5" x14ac:dyDescent="0.2">
      <c r="A27" s="12">
        <v>26</v>
      </c>
      <c r="B27" s="12">
        <v>3</v>
      </c>
      <c r="C27" s="12" t="str">
        <v/>
      </c>
      <c r="D27" s="12" t="str">
        <v/>
      </c>
      <c r="E27" s="12" t="str">
        <v/>
      </c>
    </row>
    <row r="28" spans="1:5" x14ac:dyDescent="0.2">
      <c r="A28" s="12">
        <v>27</v>
      </c>
      <c r="B28" s="12">
        <v>3</v>
      </c>
      <c r="C28" s="12" t="str">
        <v/>
      </c>
      <c r="D28" s="12" t="str">
        <v/>
      </c>
      <c r="E28" s="12" t="str">
        <v/>
      </c>
    </row>
    <row r="29" spans="1:5" x14ac:dyDescent="0.2">
      <c r="A29" s="12">
        <v>28</v>
      </c>
      <c r="B29" s="12">
        <v>3</v>
      </c>
      <c r="C29" s="12" t="str">
        <v/>
      </c>
      <c r="D29" s="12" t="str">
        <v/>
      </c>
      <c r="E29" s="12" t="str">
        <v/>
      </c>
    </row>
    <row r="30" spans="1:5" x14ac:dyDescent="0.2">
      <c r="A30" s="12">
        <v>29</v>
      </c>
      <c r="B30" s="12">
        <v>3</v>
      </c>
      <c r="C30" s="12" t="str">
        <v/>
      </c>
      <c r="D30" s="12" t="str">
        <v/>
      </c>
      <c r="E30" s="12" t="str">
        <v/>
      </c>
    </row>
    <row r="31" spans="1:5" x14ac:dyDescent="0.2">
      <c r="A31" s="12">
        <v>30</v>
      </c>
      <c r="B31" s="12">
        <v>3</v>
      </c>
      <c r="C31" s="12" t="str">
        <v/>
      </c>
      <c r="D31" s="12" t="str">
        <v/>
      </c>
      <c r="E31" s="12" t="str">
        <v/>
      </c>
    </row>
    <row r="32" spans="1:5" x14ac:dyDescent="0.2">
      <c r="A32" s="12">
        <v>31</v>
      </c>
      <c r="B32" s="12">
        <v>4</v>
      </c>
      <c r="C32" s="12" t="str">
        <v/>
      </c>
      <c r="D32" s="12" t="str">
        <v/>
      </c>
      <c r="E32" s="12" t="str">
        <v/>
      </c>
    </row>
    <row r="33" spans="1:5" x14ac:dyDescent="0.2">
      <c r="A33" s="12">
        <v>32</v>
      </c>
      <c r="B33" s="12">
        <v>4</v>
      </c>
      <c r="C33" s="12" t="str">
        <v>aggr_sw_01;02</v>
      </c>
      <c r="D33" s="12">
        <v>4</v>
      </c>
      <c r="E33" s="12" t="str">
        <v>NO</v>
      </c>
    </row>
    <row r="34" spans="1:5" x14ac:dyDescent="0.2">
      <c r="A34" s="12">
        <v>33</v>
      </c>
      <c r="B34" s="12">
        <v>4</v>
      </c>
      <c r="C34" s="12" t="str">
        <v/>
      </c>
      <c r="D34" s="12" t="str">
        <v/>
      </c>
      <c r="E34" s="12" t="str">
        <v/>
      </c>
    </row>
    <row r="35" spans="1:5" x14ac:dyDescent="0.2">
      <c r="A35" s="12">
        <v>34</v>
      </c>
      <c r="B35" s="12">
        <v>4</v>
      </c>
      <c r="C35" s="12" t="str">
        <v/>
      </c>
      <c r="D35" s="12" t="str">
        <v/>
      </c>
      <c r="E35" s="12" t="str">
        <v/>
      </c>
    </row>
    <row r="36" spans="1:5" x14ac:dyDescent="0.2">
      <c r="A36" s="12">
        <v>35</v>
      </c>
      <c r="B36" s="12">
        <v>4</v>
      </c>
      <c r="C36" s="12" t="str">
        <v/>
      </c>
      <c r="D36" s="12" t="str">
        <v/>
      </c>
      <c r="E36" s="12" t="str">
        <v/>
      </c>
    </row>
    <row r="37" spans="1:5" x14ac:dyDescent="0.2">
      <c r="A37" s="12">
        <v>36</v>
      </c>
      <c r="B37" s="12">
        <v>4</v>
      </c>
      <c r="C37" s="12" t="str">
        <v/>
      </c>
      <c r="D37" s="12" t="str">
        <v/>
      </c>
      <c r="E37" s="12" t="str">
        <v/>
      </c>
    </row>
    <row r="38" spans="1:5" x14ac:dyDescent="0.2">
      <c r="A38" s="12">
        <v>37</v>
      </c>
      <c r="B38" s="12">
        <v>4</v>
      </c>
      <c r="C38" s="12" t="str">
        <v/>
      </c>
      <c r="D38" s="12" t="str">
        <v/>
      </c>
      <c r="E38" s="12" t="str">
        <v/>
      </c>
    </row>
    <row r="39" spans="1:5" x14ac:dyDescent="0.2">
      <c r="A39" s="12">
        <v>38</v>
      </c>
      <c r="B39" s="12">
        <v>4</v>
      </c>
      <c r="C39" s="12" t="str">
        <v/>
      </c>
      <c r="D39" s="12" t="str">
        <v/>
      </c>
      <c r="E39" s="12" t="str">
        <v/>
      </c>
    </row>
    <row r="40" spans="1:5" x14ac:dyDescent="0.2">
      <c r="A40" s="12">
        <v>39</v>
      </c>
      <c r="B40" s="12">
        <v>4</v>
      </c>
      <c r="C40" s="12" t="str">
        <v/>
      </c>
      <c r="D40" s="12" t="str">
        <v/>
      </c>
      <c r="E40" s="12" t="str">
        <v/>
      </c>
    </row>
    <row r="41" spans="1:5" x14ac:dyDescent="0.2">
      <c r="A41" s="12">
        <v>40</v>
      </c>
      <c r="B41" s="12">
        <v>4</v>
      </c>
      <c r="C41" s="12" t="str">
        <v/>
      </c>
      <c r="D41" s="12" t="str">
        <v/>
      </c>
      <c r="E41" s="12" t="str"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0769-819E-4534-9F33-9A7E288F2D9F}">
  <dimension ref="A1:K7"/>
  <sheetViews>
    <sheetView topLeftCell="E2" workbookViewId="0">
      <selection activeCell="K7" sqref="K7"/>
    </sheetView>
  </sheetViews>
  <sheetFormatPr defaultRowHeight="12.75" x14ac:dyDescent="0.2"/>
  <cols>
    <col min="1" max="2" width="9.140625" style="1"/>
    <col min="3" max="3" width="31.7109375" style="1" customWidth="1"/>
    <col min="4" max="4" width="58.140625" style="1" customWidth="1"/>
    <col min="5" max="5" width="52.28515625" style="1" customWidth="1"/>
    <col min="6" max="6" width="34" style="1" customWidth="1"/>
    <col min="7" max="7" width="45.5703125" style="1" customWidth="1"/>
    <col min="8" max="8" width="40.28515625" style="1" customWidth="1"/>
    <col min="9" max="9" width="42.140625" style="1" customWidth="1"/>
    <col min="10" max="10" width="3.28515625" style="9" customWidth="1"/>
    <col min="11" max="11" width="23.5703125" style="1" customWidth="1"/>
    <col min="12" max="16384" width="9.140625" style="1"/>
  </cols>
  <sheetData>
    <row r="1" spans="1:11" x14ac:dyDescent="0.2">
      <c r="A1" s="1" t="s">
        <v>29</v>
      </c>
    </row>
    <row r="3" spans="1:11" s="13" customFormat="1" x14ac:dyDescent="0.2">
      <c r="C3" s="13" t="s">
        <v>95</v>
      </c>
      <c r="D3" s="13" t="s">
        <v>126</v>
      </c>
      <c r="E3" s="13" t="s">
        <v>127</v>
      </c>
      <c r="F3" s="13" t="s">
        <v>131</v>
      </c>
      <c r="G3" s="13" t="s">
        <v>132</v>
      </c>
      <c r="H3" s="13" t="s">
        <v>138</v>
      </c>
      <c r="I3" s="13" t="s">
        <v>125</v>
      </c>
      <c r="J3" s="9"/>
      <c r="K3" s="13" t="s">
        <v>133</v>
      </c>
    </row>
    <row r="4" spans="1:11" x14ac:dyDescent="0.2">
      <c r="C4" s="1" cm="1">
        <f t="array" ref="C4:C7">_xlfn.LET(_xlpm.path_count,       ROWS(tbl_paths[]),
     _xlpm.indicies,         _xlfn.SEQUENCE(_xlpm.path_count, 1, 1, 1),
     _xlpm.return,           _xlpm.indicies,
     _xlpm.indicies)</f>
        <v>1</v>
      </c>
      <c r="D4" s="1" t="str" cm="1">
        <f t="array" ref="D4:D7">_xlfn.LET(_xlpm.path_indicies,_xlfn.ANCHORARRAY(     ws_coordinate_system!B4),
     _xlpm.set_states,_xlfn.ANCHORARRAY(        ws_coordinate_system!H4),
     _xlpm.aggr_set_f,        _xlfn.LAMBDA(_xlpm.grouping_value_array,
                               _xlfn.LET(_xlpm.error_lookup,       _xlfn.XLOOKUP("ERROR::::", _xlpm.grouping_value_array, _xlpm.grouping_value_array, NA(), 1),
                                   _xlpm.suspended_lookup,   _xlfn.XLOOKUP("suspended", _xlpm.grouping_value_array, _xlpm.grouping_value_array, NA(), 1),
                                   _xlpm.aggregated_state,   _xlfn.IFS(NOT(ISNA(_xlpm.error_lookup)),
                                                           _xlpm.error_lookup,
                                                           NOT(ISNA(_xlpm.suspended_lookup)),
                                                           "suspended",
                                                           TRUE,
                                                           "active"),
                                   _xlpm.aggregated_state)),
     _xlpm.grouping,          _xlfn.CHOOSECOLS(_xlfn.GROUPBY(_xlpm.path_indicies,
                                           _xlpm.set_states,
                                           _xlpm.aggr_set_f,
                                            0, 0),
                                   2),
     _xlpm.grouping)</f>
        <v>active</v>
      </c>
      <c r="E4" s="1" t="str" cm="1">
        <f t="array" ref="E4:E7">_xlfn.LET(_xlpm.path_indicies,_xlfn.ANCHORARRAY(     ws_coordinate_system!B4),
     _xlpm.element_states,_xlfn.ANCHORARRAY(    ws_coordinate_system!J4),
     _xlpm.aggr_f,            _xlfn.LAMBDA(_xlpm.grouping_value_array,
                               _xlfn.LET(_xlpm.error_lookup,       _xlfn.XLOOKUP("ERROR::::", _xlpm.grouping_value_array, _xlpm.grouping_value_array, NA(), 1),
                                   _xlpm.suspended_lookup,   _xlfn.XLOOKUP("suspended", _xlpm.grouping_value_array, _xlpm.grouping_value_array, NA(), 1),
                                   _xlpm.aggregated_state,   _xlfn.IFS(NOT(ISNA(_xlpm.error_lookup)),
                                                           _xlpm.error_lookup,
                                                           NOT(ISNA(_xlpm.suspended_lookup)),
                                                           "suspended",
                                                           TRUE,
                                                           "active"),
                                   _xlpm.aggregated_state)),
     _xlpm.grouping,          _xlfn.CHOOSECOLS(_xlfn.GROUPBY(_xlpm.path_indicies,
                                           _xlpm.element_states,
                                           _xlpm.aggr_f,
                                            0, 0),
                                   2),
     _xlpm.grouping)</f>
        <v>active</v>
      </c>
      <c r="F4" s="1" t="str" cm="1">
        <f t="array" ref="F4:F7">_xlfn.LET(_xlpm.path_indicies,      tbl_paths[manual_index],
     _xlpm.path_states,        tbl_paths[manual_state],
     _xlpm.aggr_f,            _xlfn.LAMBDA(_xlpm.grouping_value_array,
                               _xlfn.LET(_xlpm.suspended_lookup,   _xlfn.XLOOKUP("suspended", _xlpm.grouping_value_array, _xlpm.grouping_value_array, NA(), 1),
                                   _xlpm.aggregated_state,   _xlfn.IFS(NOT(ISNA(_xlpm.suspended_lookup)),
                                                           "suspended",
                                                           TRUE,
                                                           "active"),
                                   _xlpm.aggregated_state)),
     _xlpm.grouping,          _xlfn.CHOOSECOLS(_xlfn.GROUPBY(_xlpm.path_indicies,
                                           _xlpm.path_states,
                                           _xlpm.aggr_f,
                                            0, 0),
                                   2),
     _xlpm.grouping)</f>
        <v>active</v>
      </c>
      <c r="G4" s="1" t="str" cm="1">
        <f t="array" ref="G4:G7">_xlfn.LET(_xlpm.row_indicies,_xlfn.ANCHORARRAY(         C4),
     _xlpm.temp_table,           _xlfn.HSTACK(_xlfn.ANCHORARRAY(D4),_xlfn.ANCHORARRAY( E4),_xlfn.ANCHORARRAY( F4)),
     _xlpm.map_lambda,           _xlfn.LAMBDA(_xlpm.row_index,
                                  _xlfn.LET(_xlpm.temp_table_row,       _xlfn.CHOOSEROWS(_xlpm.temp_table, _xlpm.row_index),
                                      _xlpm.error_lookup,         _xlfn.XLOOKUP("ERROR::::", _xlpm.temp_table_row, _xlpm.temp_table_row, NA(), 1),
                                      _xlpm.suspended_lookup,     _xlfn.XLOOKUP("suspended", _xlpm.temp_table_row, _xlpm.temp_table_row, NA(), 0),
                                      _xlpm.cases,                _xlfn.IFS(NOT(ISERROR(FIND("ERROR::::", _xlpm.error_lookup))),
                                                                _xlpm.error_lookup,
                                                                NOT(ISNA(_xlpm.suspended_lookup)),
                                                                _xlpm.suspended_lookup,
                                                                TRUE,
                                                                "active"),
                                      _xlpm.cases)),
     _xlpm.map_yield,            _xlfn.MAP(_xlpm.row_indicies, _xlpm.map_lambda),
     _xlpm.map_yield)</f>
        <v>active</v>
      </c>
      <c r="H4" s="1" t="str" cm="1">
        <f t="array" ref="H4:H7">_xlfn.LET(_xlpm.path_ids,_xlfn.ANCHORARRAY(            C4),
     _xlpm.active_path_ids,     _xlfn.CHOOSECOLS(_xlfn.ANCHORARRAY(ws_coords_of_actives!G2), 1),
     _xlpm.deprecation_state,   _xlfn.CHOOSECOLS(_xlfn.ANCHORARRAY(ws_coords_of_actives!G2), 2),
     _xlpm.map_lambda,          _xlfn.LAMBDA(_xlpm.path_id,
                                 _xlfn.XLOOKUP(_xlpm.path_id, _xlpm.active_path_ids, _xlpm.deprecation_state, NA(), 0)),
     _xlpm.map_yield,           _xlfn.MAP(_xlpm.path_ids, _xlpm.map_lambda),
     _xlpm.return,              _xlpm.map_yield,
     _xlpm.return)</f>
        <v>yes</v>
      </c>
      <c r="I4" s="1" t="str" cm="1">
        <f t="array" ref="I4:I7">_xlfn.LET(_xlpm.pre_deprecation_states,_xlfn.ANCHORARRAY(     G4),
     _xlpm.deprecation_states,_xlfn.ANCHORARRAY(         H4),
     _xlpm.map_lambda,                 _xlfn.LAMBDA(_xlpm.pre_deprecation_state,_xlpm.deprecation_state,
                                        IF(ISNA(_xlpm.deprecation_state),
                                           _xlpm.pre_deprecation_state,
                                           IF(_xlpm.deprecation_state = "yes",
                                              "deprecated",
                                              "active"))),
     _xlpm.map_yield,                  _xlfn.MAP(_xlpm.pre_deprecation_states, _xlpm.deprecation_states,
                                     _xlpm.map_lambda),
     _xlpm.map_yield)</f>
        <v>deprecated</v>
      </c>
      <c r="K4" s="1" cm="1">
        <f t="array" ref="K4:K7">_xlfn.LET(_xlpm.path_indicies,_xlfn.ANCHORARRAY(       C4),
     _xlpm.path_states,_xlfn.ANCHORARRAY(         G4),
     _xlpm.active_path_ids,     _xlfn._xlws.FILTER(_xlpm.path_indicies, _xlpm.path_states = "active"),
     _xlpm.active_path_ids)</f>
        <v>1</v>
      </c>
    </row>
    <row r="5" spans="1:11" x14ac:dyDescent="0.2">
      <c r="C5" s="1">
        <v>2</v>
      </c>
      <c r="D5" s="1" t="str">
        <v>active</v>
      </c>
      <c r="E5" s="1" t="str">
        <v>active</v>
      </c>
      <c r="F5" s="1" t="str">
        <v>active</v>
      </c>
      <c r="G5" s="1" t="str">
        <v>active</v>
      </c>
      <c r="H5" s="1" t="str">
        <v>no</v>
      </c>
      <c r="I5" s="1" t="str">
        <v>active</v>
      </c>
      <c r="K5" s="1">
        <v>2</v>
      </c>
    </row>
    <row r="6" spans="1:11" x14ac:dyDescent="0.2">
      <c r="C6" s="1">
        <v>3</v>
      </c>
      <c r="D6" s="1" t="str">
        <v>active</v>
      </c>
      <c r="E6" s="1" t="str">
        <v>active</v>
      </c>
      <c r="F6" s="1" t="str">
        <v>active</v>
      </c>
      <c r="G6" s="1" t="str">
        <v>active</v>
      </c>
      <c r="H6" s="1" t="str">
        <v>no</v>
      </c>
      <c r="I6" s="1" t="str">
        <v>active</v>
      </c>
      <c r="K6" s="1">
        <v>3</v>
      </c>
    </row>
    <row r="7" spans="1:11" x14ac:dyDescent="0.2">
      <c r="C7" s="1">
        <v>4</v>
      </c>
      <c r="D7" s="1" t="str">
        <v>active</v>
      </c>
      <c r="E7" s="1" t="str">
        <v>active</v>
      </c>
      <c r="F7" s="1" t="str">
        <v>active</v>
      </c>
      <c r="G7" s="1" t="str">
        <v>active</v>
      </c>
      <c r="H7" s="1" t="str">
        <v>no</v>
      </c>
      <c r="I7" s="1" t="str">
        <v>active</v>
      </c>
      <c r="K7" s="1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A803-99EC-4AFF-8502-733E42093D78}">
  <dimension ref="C3:K4"/>
  <sheetViews>
    <sheetView tabSelected="1" workbookViewId="0">
      <selection activeCell="F4" sqref="F4"/>
    </sheetView>
  </sheetViews>
  <sheetFormatPr defaultRowHeight="12.75" x14ac:dyDescent="0.2"/>
  <cols>
    <col min="3" max="3" width="16.85546875" style="1" customWidth="1"/>
    <col min="4" max="4" width="20.42578125" style="1" customWidth="1"/>
    <col min="5" max="5" width="19.7109375" customWidth="1"/>
    <col min="6" max="6" width="25.140625" customWidth="1"/>
    <col min="7" max="7" width="21.140625" style="1" customWidth="1"/>
    <col min="8" max="8" width="25.140625" customWidth="1"/>
    <col min="9" max="9" width="22.5703125" style="1" customWidth="1"/>
    <col min="10" max="10" width="21.7109375" customWidth="1"/>
    <col min="11" max="11" width="24.85546875" customWidth="1"/>
  </cols>
  <sheetData>
    <row r="3" spans="3:11" x14ac:dyDescent="0.2">
      <c r="C3" s="13" t="s">
        <v>6</v>
      </c>
      <c r="D3" s="13" t="s">
        <v>108</v>
      </c>
      <c r="E3" s="18" t="s">
        <v>26</v>
      </c>
      <c r="F3" s="18" t="s">
        <v>8</v>
      </c>
      <c r="G3" s="13" t="s">
        <v>115</v>
      </c>
      <c r="H3" s="18" t="s">
        <v>109</v>
      </c>
      <c r="I3" s="13" t="s">
        <v>117</v>
      </c>
      <c r="J3" s="18" t="s">
        <v>101</v>
      </c>
      <c r="K3" s="18" t="s">
        <v>102</v>
      </c>
    </row>
    <row r="4" spans="3:11" x14ac:dyDescent="0.2">
      <c r="C4" s="1" cm="1">
        <f t="array" ref="C4">_xlfn.LET(_xlpm.element_count,   ROWS(_xlfn.ANCHORARRAY(F4)),
     _xlpm.indicies,        _xlfn.SEQUENCE(_xlpm.element_count,1,1,1),
     _xlpm.return,          _xlpm.indicies,
     _xlpm.return)</f>
        <v>1</v>
      </c>
      <c r="D4" s="1" cm="1">
        <f t="array" ref="D4">_xlfn.LET(_xlpm.set_handles,_xlfn.ANCHORARRAY(   F4),
     _xlpm.indicies,_xlfn.ANCHORARRAY(      C4),
     _xlpm.map_lambda,    _xlfn.LAMBDA(_xlpm.set_handle,_xlpm.my_index,
                           _xlfn.LET(_xlpm.set_handle_subset,     _xlfn.TAKE(_xlpm.set_handles, _xlpm.my_index),
                               _xlpm.running_count,         COUNTIF(_xlpm.set_handle_subset, _xlpm.set_handle),
                               _xlpm.return,                _xlpm.running_count,
                               _xlpm.return)),
     _xlpm.map_yield,     _xlfn.MAP(_xlpm.set_handles, _xlpm.indicies,
                        _xlpm.map_lambda),
     _xlpm.return,        _xlpm.map_yield,
     _xlpm.return)</f>
        <v>1</v>
      </c>
      <c r="E4" t="str" cm="1">
        <f t="array" ref="E4">_xlfn.XLOOKUP(_xlfn.ANCHORARRAY(F4),tbl_sets[current_name],tbl_sets[element_pattern], "FIXME", 0)</f>
        <v>FIXME</v>
      </c>
      <c r="F4" t="str" cm="1">
        <f t="array" ref="F4">_xlfn.LET(_xlpm.auto_gen_option,         _xlfn.XLOOKUP("auto_gen_elements", tbl_options[option], tbl_options[value], "FIXME", 0),
     _xlpm.return,                  IF(_xlpm.auto_gen_option,
                                 _xlfn.LET(_xlpm.set_handles,              tbl_sets[current_name],
                                     _xlpm.set_element_pattern,      _xlfn.XLOOKUP(_xlpm.set_handles, tbl_sets[current_name], tbl_sets[element_pattern], "FIXME", 0),
                                     _xlpm.pattern_name,_xlfn.ANCHORARRAY(             ws_element_pattern!P4),
                                     _xlpm.pattern_count_per_name,_xlfn.ANCHORARRAY(   ws_element_pattern!Q4),
                                     _xlpm.reduce_lambda,            _xlfn.LAMBDA(_xlpm.acc,_xlpm.current,
                                                                      _xlfn.LET(_xlpm.handles_pattern,         _xlfn.XLOOKUP(_xlpm.current, _xlpm.set_handles, _xlpm.set_element_pattern, "FIXME2", 0),
                                                                          _xlpm.elements_per_pattern,    _xlfn.XLOOKUP(_xlpm.handles_pattern, _xlpm.pattern_name, _xlpm.pattern_count_per_name, "FIXME3", 0),
                                                                          _xlpm.handle_sub_column,       _xlfn.MAKEARRAY(_xlpm.elements_per_pattern, 1,
                                                                                                             _xlfn.LAMBDA(_xlpm.x,_xlpm.y, _xlpm.current)),
                                                                          _xlpm.pattern_sub_column,      _xlfn.MAKEARRAY(_xlpm.elements_per_pattern, 1,
                                                                                                             _xlfn.LAMBDA(_xlpm.x,_xlpm.y, _xlpm.handles_pattern)),
                                                                          _xlpm.sub_table,               _xlfn.HSTACK(_xlpm.handle_sub_column, _xlpm.pattern_sub_column),
                                                                          _xlpm.return,                  _xlfn.VSTACK(_xlpm.acc, _xlpm.handle_sub_column),
                                                                          _xlpm.return)),
                                     _xlpm.reduce_yield,             _xlfn.REDUCE({""}, _xlpm.set_handles, _xlpm.reduce_lambda),
                                     _xlpm.return,                   _xlfn.DROP(_xlpm.reduce_yield, 1),
                                     _xlpm.return),
                                  ""),
      _xlpm.return)</f>
        <v/>
      </c>
      <c r="G4" s="1" t="str" cm="1">
        <f t="array" ref="G4">_xlfn.LET(_xlpm.pattern_names,_xlfn.ANCHORARRAY(     E4),
     _xlpm.per_set_indicies,_xlfn.ANCHORARRAY(  D4),
     _xlpm.map_lambda,        _xlfn.LAMBDA(_xlpm.pattern_name,_xlpm.per_set_index,
                               _xlfn.XLOOKUP(1,
                                       ((_xlpm.pattern_name = tbl_element_pattern[pattern_name]) *
                                        (_xlpm.per_set_index = tbl_element_pattern[auto_per_pattern_index_v01])),
                                        tbl_element_pattern[element_handle],
                                       "fixme", 0)),
     _xlpm.map_yield,         _xlfn.MAP(_xlpm.pattern_names, _xlpm.per_set_indicies, _xlpm.map_lambda),
     _xlpm.return,            _xlpm.map_yield,
     _xlpm.return)</f>
        <v>fixme</v>
      </c>
      <c r="H4" t="e" cm="1">
        <f t="array" ref="H4">_xlfn.XLOOKUP(_xlfn.ANCHORARRAY(F4),tbl_sets[current_name],#REF!, "FIXME", 0)</f>
        <v>#REF!</v>
      </c>
      <c r="I4" s="1" t="str" cm="1">
        <f t="array" ref="I4">_xlfn.LET(_xlpm.pattern_names,_xlfn.ANCHORARRAY(     E4),
     _xlpm.per_set_indicies,_xlfn.ANCHORARRAY(  D4),
     _xlpm.map_lambda,        _xlfn.LAMBDA(_xlpm.pattern_name,_xlpm.per_set_index,
                               _xlfn.XLOOKUP(1,
                                       ((_xlpm.pattern_name = tbl_element_pattern[pattern_name]) *
                                        (_xlpm.per_set_index = tbl_element_pattern[auto_per_pattern_index_v01])),
                                        tbl_element_pattern[element_current_name],
                                       "fixme", 0)),
     _xlpm.map_yield,         _xlfn.MAP(_xlpm.pattern_names, _xlpm.per_set_indicies, _xlpm.map_lambda),
     _xlpm.return,            _xlpm.map_yield,
     _xlpm.return)</f>
        <v>fixme</v>
      </c>
      <c r="J4" t="str" cm="1">
        <f t="array" ref="J4">_xlfn.LET(_xlpm.set_element_delimiter,   _xlfn.XLOOKUP("delimiter_set_element", tbl_globals[key], tbl_globals[value], "FIXME", 0),
     _xlpm.set,_xlfn.ANCHORARRAY(                     F4),
     _xlpm.element,_xlfn.ANCHORARRAY(                 G4),
     _xlpm.return,                  CONCATENATE(_xlpm.set, _xlpm.set_element_delimiter, _xlpm.element),
     _xlpm.return)</f>
        <v>;fixme</v>
      </c>
      <c r="K4" t="e" cm="1">
        <f t="array" ref="K4">_xlfn.LET(_xlpm.set_element_delimiter,   _xlfn.XLOOKUP("delimiter_set_element", tbl_globals[key], tbl_globals[value], "FIXME", 0),
     _xlpm.set,_xlfn.ANCHORARRAY(                     H4),
     _xlpm.element,_xlfn.ANCHORARRAY(                 I4),
     _xlpm.return,                  CONCATENATE(_xlpm.set, _xlpm.set_element_delimiter, _xlpm.element),
     _xlpm.return)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ws_globals</vt:lpstr>
      <vt:lpstr>ws_options</vt:lpstr>
      <vt:lpstr>ws_sets</vt:lpstr>
      <vt:lpstr>ws_elements</vt:lpstr>
      <vt:lpstr>ws_paths</vt:lpstr>
      <vt:lpstr>ws_element_pattern</vt:lpstr>
      <vt:lpstr>ws_coordinate_system</vt:lpstr>
      <vt:lpstr>ws_coords_of_actives</vt:lpstr>
      <vt:lpstr>path_spills</vt:lpstr>
      <vt:lpstr>auto_gen_element_handles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youser9100</dc:creator>
  <cp:lastModifiedBy>youser9100</cp:lastModifiedBy>
  <dcterms:created xsi:type="dcterms:W3CDTF">2025-06-21T20:34:18Z</dcterms:created>
  <dcterms:modified xsi:type="dcterms:W3CDTF">2025-07-16T23:25:23Z</dcterms:modified>
</cp:coreProperties>
</file>