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er9100\excel\projects\dcim_tools\multi_wb_system\"/>
    </mc:Choice>
  </mc:AlternateContent>
  <xr:revisionPtr revIDLastSave="0" documentId="13_ncr:1_{AE9615F5-D228-4715-98BA-6DBEAB6301A6}" xr6:coauthVersionLast="47" xr6:coauthVersionMax="47" xr10:uidLastSave="{00000000-0000-0000-0000-000000000000}"/>
  <bookViews>
    <workbookView xWindow="3120" yWindow="1980" windowWidth="22890" windowHeight="12810" firstSheet="6" activeTab="10" xr2:uid="{2EF0FC01-E0E2-46B9-8793-C9E9416FCAEE}"/>
  </bookViews>
  <sheets>
    <sheet name="ws_globals" sheetId="1" r:id="rId1"/>
    <sheet name="ws_options" sheetId="13" r:id="rId2"/>
    <sheet name="ws_sets" sheetId="2" r:id="rId3"/>
    <sheet name="ws_elements" sheetId="3" r:id="rId4"/>
    <sheet name="ws_paths" sheetId="4" r:id="rId5"/>
    <sheet name="ws_element_pattern" sheetId="6" r:id="rId6"/>
    <sheet name="ws_coords_full" sheetId="12" r:id="rId7"/>
    <sheet name="ws_coords_active" sheetId="16" r:id="rId8"/>
    <sheet name="ws_path_full" sheetId="15" r:id="rId9"/>
    <sheet name="ws_path_active" sheetId="17" r:id="rId10"/>
    <sheet name="auto_gen_element_handles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5" l="1" a="1"/>
  <c r="D2" i="3"/>
  <c r="B2" i="4" a="1"/>
  <c r="B2" i="4" s="1"/>
  <c r="P4" i="6" a="1"/>
  <c r="J2" i="3"/>
  <c r="C5" i="1" a="1"/>
  <c r="C5" i="1" s="1"/>
  <c r="C4" i="1"/>
  <c r="F4" i="6" a="1"/>
  <c r="F4" i="6" s="1"/>
  <c r="L2" i="2" a="1"/>
  <c r="D4" i="6" a="1"/>
  <c r="D4" i="6" s="1"/>
  <c r="E4" i="6" s="1" a="1"/>
  <c r="E4" i="6" s="1"/>
  <c r="E2" i="3"/>
  <c r="E2" i="4"/>
  <c r="B2" i="3" a="1"/>
  <c r="B2" i="3" s="1"/>
  <c r="B2" i="2" a="1"/>
  <c r="B2" i="2" s="1"/>
  <c r="P4" i="6" l="1"/>
  <c r="Q4" i="6" s="1" a="1"/>
  <c r="L2" i="2"/>
  <c r="M2" i="2" s="1" a="1"/>
  <c r="F4" i="15" a="1"/>
  <c r="C4" i="15"/>
  <c r="A4" i="12" a="1"/>
  <c r="Q4" i="6" l="1"/>
  <c r="F4" i="8" s="1" a="1"/>
  <c r="F4" i="8" s="1"/>
  <c r="F4" i="15"/>
  <c r="M2" i="2"/>
  <c r="A4" i="12"/>
  <c r="C4" i="8" l="1" a="1"/>
  <c r="C4" i="8" s="1"/>
  <c r="D4" i="8" s="1" a="1"/>
  <c r="D4" i="8" s="1"/>
  <c r="H4" i="8" a="1"/>
  <c r="H4" i="8" s="1"/>
  <c r="E4" i="8" a="1"/>
  <c r="E4" i="8" s="1"/>
  <c r="D4" i="12" a="1"/>
  <c r="B4" i="12" a="1"/>
  <c r="D4" i="12" l="1"/>
  <c r="B4" i="12"/>
  <c r="E4" i="12" a="1"/>
  <c r="I4" i="8" a="1"/>
  <c r="G4" i="8" a="1"/>
  <c r="E4" i="12" l="1"/>
  <c r="G4" i="12" a="1"/>
  <c r="I4" i="8"/>
  <c r="K4" i="8" s="1" a="1"/>
  <c r="G4" i="8"/>
  <c r="J4" i="8" s="1" a="1"/>
  <c r="I4" i="12" l="1" a="1"/>
  <c r="C4" i="12" a="1"/>
  <c r="F4" i="12" a="1"/>
  <c r="G4" i="12"/>
  <c r="H4" i="12" s="1" a="1"/>
  <c r="K4" i="8"/>
  <c r="J4" i="8"/>
  <c r="I4" i="12" l="1"/>
  <c r="C4" i="12"/>
  <c r="F4" i="12"/>
  <c r="H4" i="12"/>
  <c r="J4" i="12" l="1" a="1"/>
  <c r="D4" i="15" a="1"/>
  <c r="J4" i="12" l="1"/>
  <c r="D4" i="15"/>
  <c r="E4" i="15" l="1" a="1"/>
  <c r="E4" i="15" l="1"/>
  <c r="G4" i="15" s="1" a="1"/>
  <c r="G4" i="15" l="1"/>
  <c r="A4" i="17" s="1" a="1"/>
  <c r="A4" i="17" l="1"/>
  <c r="A2" i="16" s="1" a="1"/>
  <c r="A2" i="16" l="1"/>
  <c r="D2" i="16" a="1"/>
  <c r="D2" i="16" l="1"/>
  <c r="E2" i="16" s="1" a="1"/>
  <c r="E2" i="16" l="1"/>
  <c r="B4" i="17" l="1" a="1"/>
  <c r="B4" i="17" l="1"/>
  <c r="H4" i="15" s="1" a="1"/>
  <c r="H4" i="15" l="1"/>
  <c r="I4" i="15" s="1" a="1"/>
  <c r="I4" i="15" l="1"/>
  <c r="F2" i="4" l="1" a="1"/>
  <c r="F2" i="4" s="1"/>
  <c r="D2" i="4" a="1"/>
  <c r="D2" i="4" s="1"/>
  <c r="K4" i="12" a="1"/>
  <c r="K4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<sst xmlns="http://schemas.openxmlformats.org/spreadsheetml/2006/main" count="112" uniqueCount="90">
  <si>
    <t>index</t>
  </si>
  <si>
    <t>key</t>
  </si>
  <si>
    <t>value</t>
  </si>
  <si>
    <t>delimiter_set_element</t>
  </si>
  <si>
    <t>;</t>
  </si>
  <si>
    <t>manual_index</t>
  </si>
  <si>
    <t>auto_index</t>
  </si>
  <si>
    <t>timestamp</t>
  </si>
  <si>
    <t>set_handle</t>
  </si>
  <si>
    <t>element_handle</t>
  </si>
  <si>
    <t>delimiter_edge_literal</t>
  </si>
  <si>
    <t>&lt;~~~&gt;</t>
  </si>
  <si>
    <t>manual_state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</si>
  <si>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</si>
  <si>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</si>
  <si>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</si>
  <si>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</si>
  <si>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</si>
  <si>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</si>
  <si>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</si>
  <si>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</si>
  <si>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</si>
  <si>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</si>
  <si>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manual_entry_state</t>
  </si>
  <si>
    <t>port_form_factor</t>
  </si>
  <si>
    <t>pattern_name</t>
  </si>
  <si>
    <t>element_pattern</t>
  </si>
  <si>
    <t xml:space="preserve"> </t>
  </si>
  <si>
    <t>aggr_sw_01</t>
  </si>
  <si>
    <t>sw/aggr/v01</t>
  </si>
  <si>
    <t>console_server/v01</t>
  </si>
  <si>
    <t>all_patterns</t>
  </si>
  <si>
    <t>01</t>
  </si>
  <si>
    <t>per_pattern_index</t>
  </si>
  <si>
    <t>auto_per_pattern_index_v02</t>
  </si>
  <si>
    <t>auto_per_pattern_index_v01</t>
  </si>
  <si>
    <t>coord_index</t>
  </si>
  <si>
    <t>path_index</t>
  </si>
  <si>
    <t>path_count</t>
  </si>
  <si>
    <t>hop_count</t>
  </si>
  <si>
    <t>hop_index_compressed</t>
  </si>
  <si>
    <t>current_name</t>
  </si>
  <si>
    <t>element_handle_id</t>
  </si>
  <si>
    <t>element_name_id</t>
  </si>
  <si>
    <t>element_current_name</t>
  </si>
  <si>
    <t>element_updated_name</t>
  </si>
  <si>
    <t>all_pattern_names</t>
  </si>
  <si>
    <t>handle_count_per_pattern</t>
  </si>
  <si>
    <t>pattern_element_name_count</t>
  </si>
  <si>
    <t>per_set_index</t>
  </si>
  <si>
    <t>set_name</t>
  </si>
  <si>
    <t>option</t>
  </si>
  <si>
    <t>auto_gen_elements</t>
  </si>
  <si>
    <t>future_name</t>
  </si>
  <si>
    <t>past_name</t>
  </si>
  <si>
    <t>element_past_name</t>
  </si>
  <si>
    <t>element_handle_name</t>
  </si>
  <si>
    <t>element_future_name</t>
  </si>
  <si>
    <t>element_set_name</t>
  </si>
  <si>
    <t>aggr_sw_01;10</t>
  </si>
  <si>
    <t>aggr_sw_01;15</t>
  </si>
  <si>
    <t>element_name</t>
  </si>
  <si>
    <t>element_id</t>
  </si>
  <si>
    <t>element_derived_state</t>
  </si>
  <si>
    <t>aggr_sw_69;07</t>
  </si>
  <si>
    <t>most_current_path_index_of_element</t>
  </si>
  <si>
    <t>associated_set_set</t>
  </si>
  <si>
    <t>path_final_state</t>
  </si>
  <si>
    <t>aggregated_set_state</t>
  </si>
  <si>
    <t>aggregated_element_state</t>
  </si>
  <si>
    <t>active</t>
  </si>
  <si>
    <t>aggregated_path_manual_state</t>
  </si>
  <si>
    <t>pre_deprecation_path_states</t>
  </si>
  <si>
    <t>path_id</t>
  </si>
  <si>
    <t>element_ids</t>
  </si>
  <si>
    <t>most_recent_path_id_of_element</t>
  </si>
  <si>
    <t>is_element_deprecated_by_other_path</t>
  </si>
  <si>
    <t>is_path_deprecated</t>
  </si>
  <si>
    <t>active_path_id</t>
  </si>
  <si>
    <t>is_deprecated</t>
  </si>
  <si>
    <t>dervived_state</t>
  </si>
  <si>
    <t>derived_state</t>
  </si>
  <si>
    <t>grouping_01</t>
  </si>
  <si>
    <t>role</t>
  </si>
  <si>
    <t>element_manual_state</t>
  </si>
  <si>
    <t>element.set_state</t>
  </si>
  <si>
    <t>hop_index_given</t>
  </si>
  <si>
    <t>element_given</t>
  </si>
  <si>
    <t>set_given</t>
  </si>
  <si>
    <t>path_state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</si>
</sst>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Consolas"/>
      <family val="2"/>
    </font>
    <font>
      <sz val="8"/>
      <name val="Consolas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22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7" borderId="0" xfId="0" applyFill="1"/>
    <xf numFmtId="0" fontId="0" fillId="4" borderId="0" xfId="0" quotePrefix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67"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31624D5-F089-4659-A691-405C5D2D42BC}"/>
  </tableStyles>
  <colors>
    <mruColors>
      <color rgb="FFC2B28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05CD7-9ACA-42FD-A481-7C6E61616890}" name="tbl_globals" displayName="tbl_globals" ref="A1:C5" totalsRowShown="0" headerRowDxfId="66" dataDxfId="65">
  <autoFilter ref="A1:C5" xr:uid="{37005CD7-9ACA-42FD-A481-7C6E61616890}"/>
  <tableColumns count="3">
    <tableColumn id="1" xr3:uid="{2A3ABE63-246D-47C5-B639-1CAFBDE6AF58}" name="index" dataDxfId="64"/>
    <tableColumn id="2" xr3:uid="{B3ACE52B-27B8-4F4F-8DAB-CE13329E162A}" name="key" dataDxfId="63"/>
    <tableColumn id="3" xr3:uid="{F50DF70C-A383-4CE0-83D3-863587B8E088}" name="value" dataDxfId="6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0AC8B3-1558-4A93-AB36-74890E8334F6}" name="tbl_options" displayName="tbl_options" ref="A1:C2" totalsRowShown="0" headerRowDxfId="61" dataDxfId="60">
  <autoFilter ref="A1:C2" xr:uid="{110AC8B3-1558-4A93-AB36-74890E8334F6}"/>
  <tableColumns count="3">
    <tableColumn id="1" xr3:uid="{8260EBA9-C4CD-49B0-9B17-296490416A20}" name="index" dataDxfId="59"/>
    <tableColumn id="2" xr3:uid="{4F492668-E9D1-4B6D-92E8-B651D54416E6}" name="option" dataDxfId="58"/>
    <tableColumn id="3" xr3:uid="{EE5A6483-7F31-429E-84D5-45CA8DFF7C3F}" name="value" dataDxfId="57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E0376-B1E0-4EA8-8271-3593200CFC70}" name="tbl_sets" displayName="tbl_sets" ref="A1:J2" totalsRowShown="0" headerRowDxfId="56" dataDxfId="55">
  <autoFilter ref="A1:J2" xr:uid="{716E0376-B1E0-4EA8-8271-3593200CFC70}"/>
  <tableColumns count="10">
    <tableColumn id="1" xr3:uid="{493418F0-AA8C-4939-AD90-0B3548C2AD65}" name="manual_index" dataDxfId="54"/>
    <tableColumn id="2" xr3:uid="{6CB7D3F4-2647-4F8C-B3F0-A3A236D270C8}" name="auto_index" dataDxfId="53">
      <calculatedColumnFormula array="1">ROW() - ROW(tbl_sets[#Headers])</calculatedColumnFormula>
    </tableColumn>
    <tableColumn id="3" xr3:uid="{4BE66EF0-E2F4-4A56-970A-5158DF3E72BE}" name="timestamp" dataDxfId="52"/>
    <tableColumn id="5" xr3:uid="{7262A3DF-A049-4AEA-8E10-3526072E4F18}" name="manual_entry_state" dataDxfId="51">
      <calculatedColumnFormula>"active"</calculatedColumnFormula>
    </tableColumn>
    <tableColumn id="4" xr3:uid="{1DCE5654-80AC-4F9E-A059-DA91DB068BD5}" name="current_name" dataDxfId="50"/>
    <tableColumn id="8" xr3:uid="{0A456545-4879-4C8E-94D2-38538FF3EBBE}" name="future_name" dataDxfId="49"/>
    <tableColumn id="9" xr3:uid="{147415F5-5372-4B48-931C-CA0D4A2691D1}" name="past_name" dataDxfId="48"/>
    <tableColumn id="6" xr3:uid="{C4BF01D4-B784-47FC-B8CB-CDAAD93A6B8D}" name="element_pattern" dataDxfId="47"/>
    <tableColumn id="10" xr3:uid="{256AE0CE-87A1-4525-B470-0DEB22FFC548}" name="role" dataDxfId="46"/>
    <tableColumn id="7" xr3:uid="{AB015E59-9A07-42E5-B594-359FE249F74C}" name="grouping_01" dataDxfId="4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3F959-2D34-49A6-B067-91B5A58ACA2C}" name="tbl_elements" displayName="tbl_elements" ref="A1:L2" totalsRowShown="0" headerRowDxfId="44" dataDxfId="43">
  <autoFilter ref="A1:L2" xr:uid="{01B3F959-2D34-49A6-B067-91B5A58ACA2C}"/>
  <tableColumns count="12">
    <tableColumn id="1" xr3:uid="{A4FB6F08-2698-4C2C-941B-3A22E5DAEAAF}" name="manual_index" dataDxfId="42"/>
    <tableColumn id="2" xr3:uid="{DE826A74-2F82-413D-B92D-7EA8EC2CE2C6}" name="auto_index" dataDxfId="41">
      <calculatedColumnFormula array="1">ROW() - ROW(tbl_elements[#Headers])</calculatedColumnFormula>
    </tableColumn>
    <tableColumn id="7" xr3:uid="{4CBF2A8A-5307-4155-9D15-2E1F5AC3E0D6}" name="timestamp" dataDxfId="40">
      <calculatedColumnFormula>NOW()</calculatedColumnFormula>
    </tableColumn>
    <tableColumn id="8" xr3:uid="{4352C510-91CF-4572-B454-B56C2B8F2D1C}" name="associated_set_set" dataDxfId="39">
      <calculatedColumnFormula>_xlfn.XLOOKUP(tbl_elements[[#This Row],[set_name]], tbl_sets[current_name], tbl_sets[manual_entry_state], "ERROR::::set_NOT_found_in_set_state", 0)</calculatedColumnFormula>
    </tableColumn>
    <tableColumn id="6" xr3:uid="{C16EC115-419F-46B2-8E43-EE024C418EF3}" name="manual_entry_state" dataDxfId="38">
      <calculatedColumnFormula>"active"</calculatedColumnFormula>
    </tableColumn>
    <tableColumn id="4" xr3:uid="{810D12CC-87F6-428C-81B7-E8DFB9297D61}" name="set_name" dataDxfId="37"/>
    <tableColumn id="3" xr3:uid="{44580377-F353-4221-8D20-DCD7038640EE}" name="element_name" dataDxfId="36"/>
    <tableColumn id="11" xr3:uid="{F3864097-FF09-438E-BF01-CBB8B027E4B6}" name="element_updated_name" dataDxfId="35"/>
    <tableColumn id="12" xr3:uid="{204B31A2-59C7-4E7F-BC05-228ACA11D8D2}" name="element_past_name" dataDxfId="34"/>
    <tableColumn id="5" xr3:uid="{DD95A81A-D983-40ED-9907-3CCFB0C98EB9}" name="element_id" dataDxfId="33">
      <calculatedColumnFormula>_xlfn.LET(_xlpm.delimiter,              _xlfn.XLOOKUP("delimiter_set_element",
                                     tbl_globals[key], tbl_globals[value],
                                     "FIXME", 0),
     _xlpm.handle,                 _xlfn.CONCAT(tbl_elements[[#This Row],[set_name]], _xlpm.delimiter,tbl_elements[[#This Row],[element_name]]),
     _xlpm.handle_cleaned,         LOWER(SUBSTITUTE(CLEAN(TRIM(_xlpm.handle)), " ", "")),
     _xlpm.return,                 _xlpm.handle_cleaned,
     _xlpm.return)</calculatedColumnFormula>
    </tableColumn>
    <tableColumn id="9" xr3:uid="{FD34006C-1FB7-4436-981E-1A1EDE60892B}" name="role" dataDxfId="32"/>
    <tableColumn id="10" xr3:uid="{94655DCC-80BA-4A38-8432-5A42463D92A0}" name="grouping_01" dataDxfId="3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F43134-2DE0-4086-AC7D-55AA1DBC890D}" name="tbl_paths" displayName="tbl_paths" ref="A1:P2" totalsRowShown="0" headerRowDxfId="30" dataDxfId="29">
  <autoFilter ref="A1:P2" xr:uid="{ECF43134-2DE0-4086-AC7D-55AA1DBC890D}"/>
  <tableColumns count="16">
    <tableColumn id="1" xr3:uid="{B45A2ECD-BA3E-4F3E-8C04-AE4AC81A9F08}" name="manual_index" dataDxfId="28"/>
    <tableColumn id="2" xr3:uid="{CFE77BC6-A609-4A98-8809-D47CBE0A445E}" name="auto_index" dataDxfId="27">
      <calculatedColumnFormula array="1">ROW() - ROW(tbl_paths[#Headers])</calculatedColumnFormula>
    </tableColumn>
    <tableColumn id="3" xr3:uid="{B673B6D0-BAC7-46CA-AEAA-8DD0E0120A1F}" name="timestamp" dataDxfId="26"/>
    <tableColumn id="16" xr3:uid="{698A1A23-4D1E-4CF2-A9A6-2C63C9FD87B4}" name="derived_state" dataDxfId="25">
      <calculatedColumnFormula array="1">_xlfn.XLOOKUP(tbl_paths[[#This Row],[manual_index]],_xlfn.ANCHORARRAY( ws_path_full!$C$4),_xlfn.ANCHORARRAY( ws_path_full!$I$4), "ERROR::::something_wrong_with_manual_index", 0)</calculatedColumnFormula>
    </tableColumn>
    <tableColumn id="4" xr3:uid="{7572CE77-D3EF-43C6-ADA7-E0E062923747}" name="manual_state" dataDxfId="24">
      <calculatedColumnFormula>"active"</calculatedColumnFormula>
    </tableColumn>
    <tableColumn id="15" xr3:uid="{D6C065C9-3038-432B-90EF-0BEB5C6D757A}" name="dervived_state" dataDxfId="23">
      <calculatedColumnFormula array="1">_xlfn.LET(_xlpm.manual_index,    tbl_paths[[#This Row],[manual_index]],
     _xlpm.state_lookup,    _xlfn.XLOOKUP(_xlpm.manual_index,_xlfn.ANCHORARRAY( ws_path_full!$C$4),_xlfn.ANCHORARRAY( ws_path_full!$I$4), "FIXME", 0),
     _xlpm.return,          _xlpm.state_lookup,
     _xlpm.return)</calculatedColumnFormula>
    </tableColumn>
    <tableColumn id="5" xr3:uid="{F4135A16-5450-4617-AA8E-299897FCD092}" name="1" dataDxfId="22"/>
    <tableColumn id="6" xr3:uid="{5AFCDEF3-83B2-4D54-8445-10EC26B41B07}" name="2" dataDxfId="21"/>
    <tableColumn id="7" xr3:uid="{2E07D8E7-B9E1-412E-8793-E396D1DFBD6E}" name="3" dataDxfId="20"/>
    <tableColumn id="8" xr3:uid="{5C4411B5-8116-4E83-AEEC-54907385A2C4}" name="4" dataDxfId="19"/>
    <tableColumn id="9" xr3:uid="{45179C96-03C5-41E2-90F5-9CA971B64D47}" name="5" dataDxfId="18"/>
    <tableColumn id="10" xr3:uid="{1B576BB7-4C49-4C13-9465-3DB26B032FAD}" name="6" dataDxfId="17"/>
    <tableColumn id="11" xr3:uid="{8A5E3662-EDBF-4614-90EE-86A6ACF52A05}" name="7" dataDxfId="16"/>
    <tableColumn id="12" xr3:uid="{C6C8CEB0-3EB3-4A2C-AB87-C49BB8F1D8BF}" name="8" dataDxfId="15"/>
    <tableColumn id="13" xr3:uid="{5F3A3FB7-48A0-433C-A92C-AC15FC15620F}" name="9" dataDxfId="14"/>
    <tableColumn id="14" xr3:uid="{A101A205-F8D2-40D4-96E3-8AE065CF5504}" name="10" dataDxfId="13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E52535-6E26-4348-A9A9-EE90B3CD131F}" name="tbl_element_pattern" displayName="tbl_element_pattern" ref="C3:M4" totalsRowShown="0" headerRowDxfId="12" dataDxfId="11">
  <autoFilter ref="C3:M4" xr:uid="{4FE52535-6E26-4348-A9A9-EE90B3CD131F}"/>
  <tableColumns count="11">
    <tableColumn id="1" xr3:uid="{3E24000E-5D77-410B-920B-C7040B6243FD}" name="manual_index" dataDxfId="10"/>
    <tableColumn id="5" xr3:uid="{4EB4584C-0B8C-4764-B1D5-A8BEAB47BE17}" name="auto_index" dataDxfId="9">
      <calculatedColumnFormula array="1">ROW() - ROW(tbl_element_pattern[#Headers])</calculatedColumnFormula>
    </tableColumn>
    <tableColumn id="7" xr3:uid="{A4E42DC3-1717-4A7A-8972-6310B048B668}" name="auto_per_pattern_index_v01" dataDxfId="8">
      <calculatedColumnFormula array="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calculatedColumnFormula>
    </tableColumn>
    <tableColumn id="8" xr3:uid="{29E9E143-836A-438D-9CF7-B3FE98028F06}" name="auto_per_pattern_index_v02" dataDxfId="7">
      <calculatedColumnFormula array="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calculatedColumnFormula>
    </tableColumn>
    <tableColumn id="6" xr3:uid="{AED23CF3-A42A-412B-A839-24DAB16FA81D}" name="per_pattern_index" dataDxfId="6"/>
    <tableColumn id="2" xr3:uid="{76623B4C-BF6A-458D-B9B1-8C704AB1FDF1}" name="pattern_name" dataDxfId="5"/>
    <tableColumn id="3" xr3:uid="{6B898300-9F96-4865-9505-8346145B4D0E}" name="element_handle" dataDxfId="4"/>
    <tableColumn id="9" xr3:uid="{B6EBC833-C730-4397-B57E-60C879FB91CB}" name="element_current_name" dataDxfId="3"/>
    <tableColumn id="11" xr3:uid="{14715FE5-96CE-4EDA-B5DA-4A84ECA92FDC}" name="element_future_name" dataDxfId="2"/>
    <tableColumn id="10" xr3:uid="{8D16CA52-8946-4B5F-9E62-96BC4F705CD7}" name="element_past_name" dataDxfId="1"/>
    <tableColumn id="4" xr3:uid="{2EE3FB99-ECF7-4710-A227-3AE4B1B9E543}" name="port_form_facto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EF10-4F56-4A68-A2BC-A3B751DBDA08}">
  <dimension ref="A1:C5"/>
  <sheetViews>
    <sheetView workbookViewId="0">
      <selection activeCell="C5" sqref="C5"/>
    </sheetView>
  </sheetViews>
  <sheetFormatPr defaultRowHeight="12.75" x14ac:dyDescent="0.2"/>
  <cols>
    <col min="1" max="1" width="15.7109375" customWidth="1"/>
    <col min="2" max="3" width="31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10</v>
      </c>
      <c r="C3" s="2" t="s">
        <v>11</v>
      </c>
    </row>
    <row r="4" spans="1:3" x14ac:dyDescent="0.2">
      <c r="A4" s="2">
        <v>3</v>
      </c>
      <c r="B4" s="2" t="s">
        <v>38</v>
      </c>
      <c r="C4" s="2">
        <f>ROWS(tbl_paths[])</f>
        <v>1</v>
      </c>
    </row>
    <row r="5" spans="1:3" x14ac:dyDescent="0.2">
      <c r="A5" s="2">
        <v>4</v>
      </c>
      <c r="B5" s="2" t="s">
        <v>39</v>
      </c>
      <c r="C5" s="2" cm="1">
        <f t="array" ref="C5">_xlfn.LET(_xlpm.tbl_paths_header_row,      tbl_paths[#Headers],
     _xlpm.tbl_paths_hop_columns,     VALUE(_xlfn._xlws.FILTER(_xlpm.tbl_paths_header_row, ISNUMBER(VALUE(_xlpm.tbl_paths_header_row)))),
     _xlpm.hop_count,                 MAX(_xlpm.tbl_paths_hop_columns),
     _xlpm.return,                    _xlpm.hop_count,
     _xlpm.return)</f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4C26-41B3-4CC1-991F-B29C44C913B8}">
  <dimension ref="A1:C2"/>
  <sheetViews>
    <sheetView workbookViewId="0">
      <selection activeCell="D3" sqref="D3"/>
    </sheetView>
  </sheetViews>
  <sheetFormatPr defaultRowHeight="12.75" x14ac:dyDescent="0.2"/>
  <cols>
    <col min="1" max="1" width="14.7109375" style="1" customWidth="1"/>
    <col min="2" max="2" width="23.140625" style="1" customWidth="1"/>
    <col min="3" max="3" width="20.5703125" style="1" customWidth="1"/>
    <col min="4" max="16384" width="9.140625" style="1"/>
  </cols>
  <sheetData>
    <row r="1" spans="1:3" x14ac:dyDescent="0.2">
      <c r="A1" s="1" t="s">
        <v>0</v>
      </c>
      <c r="B1" s="1" t="s">
        <v>51</v>
      </c>
      <c r="C1" s="1" t="s">
        <v>2</v>
      </c>
    </row>
    <row r="2" spans="1:3" x14ac:dyDescent="0.2">
      <c r="A2" s="5">
        <v>1</v>
      </c>
      <c r="B2" s="2" t="s">
        <v>52</v>
      </c>
      <c r="C2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ABC9-3953-4EF7-B219-07F9C3DDA0BB}">
  <dimension ref="A1:M2"/>
  <sheetViews>
    <sheetView workbookViewId="0">
      <selection activeCell="D13" sqref="D13"/>
    </sheetView>
  </sheetViews>
  <sheetFormatPr defaultRowHeight="12.75" x14ac:dyDescent="0.2"/>
  <cols>
    <col min="1" max="1" width="14" style="1" customWidth="1"/>
    <col min="2" max="2" width="16.5703125" style="1" customWidth="1"/>
    <col min="3" max="4" width="21.140625" style="1" customWidth="1"/>
    <col min="5" max="5" width="37.140625" style="10" customWidth="1"/>
    <col min="6" max="7" width="27.85546875" style="10" customWidth="1"/>
    <col min="8" max="10" width="22" style="1" customWidth="1"/>
    <col min="11" max="11" width="9.140625" style="1"/>
    <col min="12" max="12" width="22.5703125" style="10" customWidth="1"/>
    <col min="13" max="13" width="31.28515625" style="1" customWidth="1"/>
    <col min="14" max="16384" width="9.140625" style="1"/>
  </cols>
  <sheetData>
    <row r="1" spans="1:13" x14ac:dyDescent="0.2">
      <c r="A1" s="1" t="s">
        <v>5</v>
      </c>
      <c r="B1" s="1" t="s">
        <v>6</v>
      </c>
      <c r="C1" s="1" t="s">
        <v>7</v>
      </c>
      <c r="D1" s="1" t="s">
        <v>23</v>
      </c>
      <c r="E1" s="1" t="s">
        <v>41</v>
      </c>
      <c r="F1" s="1" t="s">
        <v>53</v>
      </c>
      <c r="G1" s="1" t="s">
        <v>54</v>
      </c>
      <c r="H1" s="1" t="s">
        <v>26</v>
      </c>
      <c r="I1" s="1" t="s">
        <v>83</v>
      </c>
      <c r="J1" s="1" t="s">
        <v>82</v>
      </c>
      <c r="L1" s="17" t="s">
        <v>31</v>
      </c>
      <c r="M1" s="4" t="s">
        <v>48</v>
      </c>
    </row>
    <row r="2" spans="1:13" x14ac:dyDescent="0.2">
      <c r="A2" s="2">
        <v>1</v>
      </c>
      <c r="B2" s="5" cm="1">
        <f t="array" ref="B2">ROW() - ROW(tbl_sets[#Headers])</f>
        <v>1</v>
      </c>
      <c r="C2" s="7">
        <v>45829.65500150463</v>
      </c>
      <c r="D2" s="6" t="s">
        <v>70</v>
      </c>
      <c r="E2" s="8" t="s">
        <v>28</v>
      </c>
      <c r="F2" s="17"/>
      <c r="G2" s="17"/>
      <c r="H2" s="4" t="s">
        <v>29</v>
      </c>
      <c r="I2" s="4"/>
      <c r="J2" s="4"/>
      <c r="L2" s="10" t="str" cm="1">
        <f t="array" ref="L2">_xlfn._xlws.SORT(_xlfn.UNIQUE(tbl_sets[element_pattern]))</f>
        <v>sw/aggr/v01</v>
      </c>
      <c r="M2" s="1" cm="1">
        <f t="array" ref="M2">COUNTIF(tbl_sets[element_pattern],_xlfn.ANCHORARRAY( L2))</f>
        <v>1</v>
      </c>
    </row>
  </sheetData>
  <phoneticPr fontId="1" type="noConversion"/>
  <dataValidations disablePrompts="1" count="1">
    <dataValidation type="list" allowBlank="1" showInputMessage="1" showErrorMessage="1" sqref="D2" xr:uid="{6D046D8F-6780-4494-B3F6-68076DD0338F}">
      <formula1>"active,suspended"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742F-0BA2-4CA4-A06F-5D814CFC9B1D}">
  <dimension ref="A1:L2"/>
  <sheetViews>
    <sheetView workbookViewId="0">
      <selection activeCell="C12" sqref="C12"/>
    </sheetView>
  </sheetViews>
  <sheetFormatPr defaultRowHeight="12.75" x14ac:dyDescent="0.2"/>
  <cols>
    <col min="1" max="1" width="22" style="1" customWidth="1"/>
    <col min="2" max="3" width="20.28515625" style="1" customWidth="1"/>
    <col min="4" max="4" width="23.7109375" style="1" customWidth="1"/>
    <col min="5" max="5" width="20.28515625" style="1" customWidth="1"/>
    <col min="6" max="6" width="20.85546875" customWidth="1"/>
    <col min="7" max="7" width="28.7109375" style="1" customWidth="1"/>
    <col min="8" max="8" width="26.7109375" style="1" customWidth="1"/>
    <col min="9" max="11" width="28.5703125" style="1" customWidth="1"/>
    <col min="12" max="12" width="24.7109375" style="1" customWidth="1"/>
    <col min="13" max="13" width="27.28515625" style="1" customWidth="1"/>
    <col min="14" max="16384" width="9.140625" style="1"/>
  </cols>
  <sheetData>
    <row r="1" spans="1:12" x14ac:dyDescent="0.2">
      <c r="A1" s="1" t="s">
        <v>5</v>
      </c>
      <c r="B1" s="1" t="s">
        <v>6</v>
      </c>
      <c r="C1" s="1" t="s">
        <v>7</v>
      </c>
      <c r="D1" s="1" t="s">
        <v>66</v>
      </c>
      <c r="E1" s="1" t="s">
        <v>23</v>
      </c>
      <c r="F1" s="1" t="s">
        <v>50</v>
      </c>
      <c r="G1" s="1" t="s">
        <v>61</v>
      </c>
      <c r="H1" s="1" t="s">
        <v>45</v>
      </c>
      <c r="I1" s="1" t="s">
        <v>55</v>
      </c>
      <c r="J1" s="1" t="s">
        <v>62</v>
      </c>
      <c r="K1" s="1" t="s">
        <v>83</v>
      </c>
      <c r="L1" s="1" t="s">
        <v>82</v>
      </c>
    </row>
    <row r="2" spans="1:12" x14ac:dyDescent="0.2">
      <c r="A2" s="2">
        <v>1</v>
      </c>
      <c r="B2" s="5" cm="1">
        <f t="array" ref="B2">ROW() - ROW(tbl_elements[#Headers])</f>
        <v>1</v>
      </c>
      <c r="C2" s="7">
        <v>45851.643040162038</v>
      </c>
      <c r="D2" s="5" t="str">
        <f>_xlfn.XLOOKUP(tbl_elements[[#This Row],[set_name]], tbl_sets[current_name], tbl_sets[manual_entry_state], "ERROR::::set_NOT_found_in_set_state", 0)</f>
        <v>active</v>
      </c>
      <c r="E2" s="2" t="str">
        <f>"active"</f>
        <v>active</v>
      </c>
      <c r="F2" s="2" t="s">
        <v>28</v>
      </c>
      <c r="G2" s="2" t="s">
        <v>32</v>
      </c>
      <c r="H2" s="4"/>
      <c r="I2" s="4"/>
      <c r="J2" s="5" t="str">
        <f>_xlfn.LET(_xlpm.delimiter,              _xlfn.XLOOKUP("delimiter_set_element",
                                     tbl_globals[key], tbl_globals[value],
                                     "FIXME", 0),
     _xlpm.handle,                 _xlfn.CONCAT(tbl_elements[[#This Row],[set_name]], _xlpm.delimiter,tbl_elements[[#This Row],[element_name]]),
     _xlpm.handle_cleaned,         LOWER(SUBSTITUTE(CLEAN(TRIM(_xlpm.handle)), " ", "")),
     _xlpm.return,                 _xlpm.handle_cleaned,
     _xlpm.return)</f>
        <v>aggr_sw_01;01</v>
      </c>
      <c r="K2" s="4"/>
      <c r="L2" s="4"/>
    </row>
  </sheetData>
  <dataValidations disablePrompts="1" count="1">
    <dataValidation type="list" allowBlank="1" showInputMessage="1" showErrorMessage="1" sqref="E2" xr:uid="{3ED376BA-4521-44BF-93E2-2CA742435805}">
      <formula1>"active,suspended"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1D89-59B5-4C0D-8198-BFC571079712}">
  <dimension ref="A1:P2"/>
  <sheetViews>
    <sheetView workbookViewId="0">
      <selection activeCell="C12" sqref="C12"/>
    </sheetView>
  </sheetViews>
  <sheetFormatPr defaultRowHeight="12.75" x14ac:dyDescent="0.2"/>
  <cols>
    <col min="1" max="1" width="17.42578125" style="1" bestFit="1" customWidth="1"/>
    <col min="2" max="2" width="15.28515625" style="1" bestFit="1" customWidth="1"/>
    <col min="3" max="3" width="20.140625" style="1" customWidth="1"/>
    <col min="4" max="4" width="33" style="25" customWidth="1"/>
    <col min="5" max="5" width="17.42578125" style="1" bestFit="1" customWidth="1"/>
    <col min="6" max="6" width="29.140625" style="1" customWidth="1"/>
    <col min="7" max="14" width="14.140625" style="1" bestFit="1" customWidth="1"/>
    <col min="15" max="15" width="6.28515625" style="1" bestFit="1" customWidth="1"/>
    <col min="16" max="16" width="14.140625" style="1" bestFit="1" customWidth="1"/>
    <col min="17" max="16384" width="9.140625" style="1"/>
  </cols>
  <sheetData>
    <row r="1" spans="1:16" x14ac:dyDescent="0.2">
      <c r="A1" s="1" t="s">
        <v>5</v>
      </c>
      <c r="B1" s="1" t="s">
        <v>6</v>
      </c>
      <c r="C1" s="1" t="s">
        <v>7</v>
      </c>
      <c r="D1" s="24" t="s">
        <v>81</v>
      </c>
      <c r="E1" s="1" t="s">
        <v>12</v>
      </c>
      <c r="F1" s="1" t="s">
        <v>80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25.5" x14ac:dyDescent="0.2">
      <c r="A2" s="2">
        <v>1</v>
      </c>
      <c r="B2" s="3" cm="1">
        <f t="array" ref="B2">ROW() - ROW(tbl_paths[#Headers])</f>
        <v>1</v>
      </c>
      <c r="C2" s="4"/>
      <c r="D2" s="26" t="str" cm="1">
        <f t="array" ref="D2">_xlfn.XLOOKUP(tbl_paths[[#This Row],[manual_index]],_xlfn.ANCHORARRAY( ws_path_full!$C$4),_xlfn.ANCHORARRAY( ws_path_full!$I$4), "ERROR::::something_wrong_with_manual_index", 0)</f>
        <v>ERROR::::element_not_found_in_eement_table</v>
      </c>
      <c r="E2" s="2" t="str">
        <f>"active"</f>
        <v>active</v>
      </c>
      <c r="F2" s="5" t="str" cm="1">
        <f t="array" ref="F2">_xlfn.LET(_xlpm.manual_index,    tbl_paths[[#This Row],[manual_index]],
     _xlpm.state_lookup,    _xlfn.XLOOKUP(_xlpm.manual_index,_xlfn.ANCHORARRAY( ws_path_full!$C$4),_xlfn.ANCHORARRAY( ws_path_full!$I$4), "FIXME", 0),
     _xlpm.return,          _xlpm.state_lookup,
     _xlpm.return)</f>
        <v>ERROR::::element_not_found_in_eement_table</v>
      </c>
      <c r="G2" s="2"/>
      <c r="H2" s="2" t="s">
        <v>64</v>
      </c>
      <c r="I2" s="2"/>
      <c r="J2" s="2"/>
      <c r="K2" s="2" t="s">
        <v>59</v>
      </c>
      <c r="L2" s="2"/>
      <c r="M2" s="2" t="s">
        <v>60</v>
      </c>
      <c r="N2" s="2"/>
      <c r="O2" s="2"/>
      <c r="P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212064-93CF-448B-A533-022EB229F9CF}">
          <x14:formula1>
            <xm:f>ws_elements!$J$2:$J$1048576</xm:f>
          </x14:formula1>
          <xm:sqref>G2:P2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9DDE-B42F-4DA1-90A2-953631F3FB33}">
  <dimension ref="C3:Q4"/>
  <sheetViews>
    <sheetView workbookViewId="0">
      <selection activeCell="F13" sqref="F13"/>
    </sheetView>
  </sheetViews>
  <sheetFormatPr defaultRowHeight="12.75" x14ac:dyDescent="0.2"/>
  <cols>
    <col min="1" max="2" width="9.140625" style="1"/>
    <col min="3" max="3" width="20.5703125" style="1" customWidth="1"/>
    <col min="4" max="6" width="17.85546875" style="1" customWidth="1"/>
    <col min="7" max="7" width="26" style="1" customWidth="1"/>
    <col min="8" max="8" width="23.28515625" style="1" customWidth="1"/>
    <col min="9" max="12" width="22.5703125" style="1" customWidth="1"/>
    <col min="13" max="13" width="35.42578125" style="1" customWidth="1"/>
    <col min="14" max="15" width="9.140625" style="1"/>
    <col min="16" max="16" width="28.28515625" style="10" customWidth="1"/>
    <col min="17" max="17" width="30" style="1" customWidth="1"/>
    <col min="18" max="16384" width="9.140625" style="1"/>
  </cols>
  <sheetData>
    <row r="3" spans="3:17" x14ac:dyDescent="0.2">
      <c r="C3" s="1" t="s">
        <v>5</v>
      </c>
      <c r="D3" s="1" t="s">
        <v>6</v>
      </c>
      <c r="E3" s="1" t="s">
        <v>35</v>
      </c>
      <c r="F3" s="1" t="s">
        <v>34</v>
      </c>
      <c r="G3" s="1" t="s">
        <v>33</v>
      </c>
      <c r="H3" s="1" t="s">
        <v>25</v>
      </c>
      <c r="I3" s="1" t="s">
        <v>9</v>
      </c>
      <c r="J3" s="1" t="s">
        <v>44</v>
      </c>
      <c r="K3" s="1" t="s">
        <v>57</v>
      </c>
      <c r="L3" s="1" t="s">
        <v>55</v>
      </c>
      <c r="M3" s="1" t="s">
        <v>24</v>
      </c>
      <c r="P3" s="16" t="s">
        <v>46</v>
      </c>
      <c r="Q3" s="13" t="s">
        <v>47</v>
      </c>
    </row>
    <row r="4" spans="3:17" x14ac:dyDescent="0.2">
      <c r="C4" s="2">
        <v>1</v>
      </c>
      <c r="D4" s="5" cm="1">
        <f t="array" ref="D4">ROW() - ROW(tbl_element_pattern[#Headers])</f>
        <v>1</v>
      </c>
      <c r="E4" s="5" cm="1">
        <f t="array" ref="E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</v>
      </c>
      <c r="F4" s="5" t="str" cm="1">
        <f t="array" ref="F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" s="4">
        <v>1</v>
      </c>
      <c r="H4" s="8" t="s">
        <v>30</v>
      </c>
      <c r="I4" s="11" t="s">
        <v>32</v>
      </c>
      <c r="J4" s="11" t="s">
        <v>32</v>
      </c>
      <c r="K4" s="19"/>
      <c r="L4" s="19"/>
      <c r="M4" s="4"/>
      <c r="P4" s="10" t="str" cm="1">
        <f t="array" ref="P4">_xlfn.LET(_xlpm.names,                    tbl_element_pattern[pattern_name],
     _xlpm.names_uniqued_sorted,     _xlfn._xlws.SORT(_xlfn.UNIQUE(_xlpm.names)),
     _xlpm.unique_name_count,        ROWS(_xlpm.names_uniqued_sorted),
     _xlpm.ones,                     _xlfn.MAKEARRAY(_xlpm.unique_name_count, 1, _xlfn.LAMBDA(_xlpm.x,_xlpm.y,1)),
     _xlpm.base_map,                 _xlfn.HSTACK(_xlpm.names_uniqued_sorted, _xlpm.ones),
     _xlpm.return,                   _xlpm.names_uniqued_sorted,
     _xlpm.return)</f>
        <v>console_server/v01</v>
      </c>
      <c r="Q4" s="1" cm="1">
        <f t="array" ref="Q4">COUNTIF(tbl_element_pattern[pattern_name],_xlfn.ANCHORARRAY( P4))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758F-7E55-4153-981A-077D47DD37F6}">
  <dimension ref="A1:K13"/>
  <sheetViews>
    <sheetView workbookViewId="0">
      <selection activeCell="B4" sqref="B4"/>
    </sheetView>
  </sheetViews>
  <sheetFormatPr defaultRowHeight="12.75" x14ac:dyDescent="0.2"/>
  <cols>
    <col min="1" max="1" width="12.7109375" style="14" customWidth="1"/>
    <col min="2" max="2" width="12.85546875" style="15" customWidth="1"/>
    <col min="3" max="3" width="12.85546875" style="14" customWidth="1"/>
    <col min="4" max="4" width="12.140625" style="14" customWidth="1"/>
    <col min="5" max="5" width="16.85546875" style="15" customWidth="1"/>
    <col min="6" max="6" width="13" style="21" customWidth="1"/>
    <col min="7" max="7" width="18.140625" style="15" customWidth="1"/>
    <col min="8" max="8" width="35.85546875" style="14" customWidth="1"/>
    <col min="9" max="9" width="23.5703125" style="15" customWidth="1"/>
    <col min="10" max="10" width="46.28515625" style="14" customWidth="1"/>
    <col min="11" max="11" width="53.140625" style="15" customWidth="1"/>
    <col min="12" max="16384" width="9.140625" style="12"/>
  </cols>
  <sheetData>
    <row r="1" spans="1:11" x14ac:dyDescent="0.2">
      <c r="A1" s="12"/>
      <c r="B1" s="12"/>
      <c r="C1" s="12"/>
      <c r="D1" s="12"/>
      <c r="E1" s="12"/>
      <c r="F1" s="20"/>
      <c r="G1" s="12"/>
      <c r="H1" s="12"/>
      <c r="I1" s="12"/>
      <c r="J1" s="12"/>
      <c r="K1" s="12"/>
    </row>
    <row r="2" spans="1:11" x14ac:dyDescent="0.2">
      <c r="A2" s="12"/>
      <c r="B2" s="12"/>
      <c r="C2" s="12"/>
      <c r="D2" s="12"/>
      <c r="E2" s="12"/>
      <c r="F2" s="20"/>
      <c r="G2" s="12"/>
      <c r="H2" s="12"/>
      <c r="I2" s="12"/>
      <c r="J2" s="12"/>
      <c r="K2" s="12"/>
    </row>
    <row r="3" spans="1:11" s="22" customFormat="1" ht="51" x14ac:dyDescent="0.2">
      <c r="A3" s="22" t="s">
        <v>36</v>
      </c>
      <c r="B3" s="22" t="s">
        <v>37</v>
      </c>
      <c r="C3" s="23" t="s">
        <v>65</v>
      </c>
      <c r="D3" s="22" t="s">
        <v>86</v>
      </c>
      <c r="E3" s="22" t="s">
        <v>87</v>
      </c>
      <c r="F3" s="23" t="s">
        <v>40</v>
      </c>
      <c r="G3" s="22" t="s">
        <v>88</v>
      </c>
      <c r="H3" s="22" t="s">
        <v>85</v>
      </c>
      <c r="I3" s="22" t="s">
        <v>84</v>
      </c>
      <c r="J3" s="22" t="s">
        <v>63</v>
      </c>
      <c r="K3" s="22" t="s">
        <v>89</v>
      </c>
    </row>
    <row r="4" spans="1:11" x14ac:dyDescent="0.2">
      <c r="A4" s="14" cm="1">
        <f t="array" ref="A4:A13">_xlfn.LET(_xlpm.path_count,                _xlfn.XLOOKUP("path_count", tbl_globals[key], tbl_globals[value], "FIXME", 0),
     _xlpm.hop_count,                 _xlfn.XLOOKUP("hop_count", tbl_globals[key], tbl_globals[value], "FIXME", 0),
     _xlpm.index_col,                 _xlfn.SEQUENCE(_xlpm.path_count * _xlpm.hop_count, 1, 1, 1),
     _xlpm.return,                    _xlpm.index_col,
     _xlpm.return)</f>
        <v>1</v>
      </c>
      <c r="B4" s="15" cm="1">
        <f t="array" ref="B4:B13">_xlfn.LET(_xlpm.coord_indicies,_xlfn.ANCHORARRAY(            A4),
     _xlpm.hop_count,                 _xlfn.XLOOKUP("hop_count", tbl_globals[key], tbl_globals[value], "FIXME", 0),
     _xlpm.path_indicies,             QUOTIENT(_xlpm.coord_indicies - 1, _xlpm.hop_count) + 1,
     _xlpm.return,                    _xlpm.path_indicies,
     _xlpm.return)</f>
        <v>1</v>
      </c>
      <c r="C4" s="14" t="str" cm="1">
        <f t="array" ref="C4:C13">_xlfn.LET(_xlpm.given_elements,_xlfn.ANCHORARRAY(               E4),
     _xlpm.most_current_path_index,      IF(LEN(_xlpm.given_elements) = 0,
                                      "",
                                      _xlfn.XLOOKUP(_xlpm.given_elements, _xlpm.given_elements,_xlfn.ANCHORARRAY( B4), "FIXME", 0, -1)),
     _xlpm.return,                       _xlpm.most_current_path_index,
     _xlpm.return)</f>
        <v/>
      </c>
      <c r="D4" s="14" cm="1">
        <f t="array" ref="D4:D13">_xlfn.LET(_xlpm.coord_indicies,_xlfn.ANCHORARRAY(            A4),
     _xlpm.hop_count,                 _xlfn.XLOOKUP("hop_count", tbl_globals[key], tbl_globals[value], "FIXME", 0),
     _xlpm.path_indicies,             MOD(_xlpm.coord_indicies - 1, _xlpm.hop_count) + 1,
     _xlpm.return,                    _xlpm.path_indicies,
     _xlpm.return)</f>
        <v>1</v>
      </c>
      <c r="E4" s="15" t="str" cm="1">
        <f t="array" ref="E4:E13">_xlfn.LET(_xlpm.path_table_header,     VALUE(tbl_paths[#Headers]),
     _xlpm.path_table,            tbl_paths[],
     _xlpm.path_indices,_xlfn.ANCHORARRAY(          B4),
     _xlpm.hop_indicies,_xlfn.ANCHORARRAY(          D4),
     _xlpm.map_lambda,            _xlfn.LAMBDA(_xlpm.path_index,_xlpm.hop_index,
                                   _xlfn.LET(_xlpm.col_index,         _xlfn.XMATCH(_xlpm.hop_index, _xlpm.path_table_header, 0),
                                       _xlpm.element_lookup,    INDEX(_xlpm.path_table, _xlpm.path_index, _xlpm.col_index),
                                       _xlpm.element_cleaned,   LOWER(SUBSTITUTE(CLEAN(TRIM(_xlpm.element_lookup)), " ", "")),
                                       _xlpm.element_cleaned)),
     _xlpm.map_result,            _xlfn.MAP(_xlpm.path_indices, _xlpm.hop_indicies, _xlpm.map_lambda),
     _xlpm.return,                _xlpm.map_result,
     _xlpm.return)</f>
        <v/>
      </c>
      <c r="F4" s="21" t="str" cm="1">
        <f t="array" ref="F4:F13">_xlfn.LET(_xlpm.path_indicies,_xlfn.ANCHORARRAY(      B4),
     _xlpm.hop_indicies,_xlfn.ANCHORARRAY(       D4),
     _xlpm.elements,_xlfn.ANCHORARRAY(           E4),
     _xlpm.temp_table,         _xlfn.HSTACK(_xlpm.path_indicies, _xlpm.elements),
     _xlpm.map_lambda,         _xlfn.LAMBDA(_xlpm.path_index,_xlpm.element,
                                _xlfn.LET(_xlpm.elem_filtered_by_path,    _xlfn.CHOOSECOLS(_xlfn._xlws.FILTER(_xlpm.temp_table, _xlfn.CHOOSECOLS(_xlpm.temp_table, 1) = _xlpm.path_index), 2),
                                    _xlpm.path_deblanked,           _xlfn._xlws.FILTER(_xlpm.elem_filtered_by_path, LEN(_xlpm.elem_filtered_by_path) &gt; 0),
                                    _xlpm.element_new_index,        IF(LEN(_xlpm.element) = 0,
                                                                 "",
                                                                 _xlfn.XMATCH(_xlpm.element, _xlpm.path_deblanked, 0)),
                                    _xlpm.return,                   _xlpm.element_new_index,
                                    _xlpm.return)),
     _xlpm.map_result,         _xlfn.MAP(_xlpm.path_indicies, _xlpm.elements,
                             _xlpm.map_lambda),
     _xlpm.map_result)</f>
        <v/>
      </c>
      <c r="G4" s="15" t="str" cm="1">
        <f t="array" ref="G4:G13">_xlfn.LET(_xlpm.set_element_delimiter,         _xlfn.XLOOKUP("delimiter_set_element", tbl_globals[key], tbl_globals[value], "FIXME", 0),
     _xlpm.given_elements,_xlfn.ANCHORARRAY(                ws_coords_full!E4),
     _xlpm.given_sets,                    IF(LEN(_xlpm.given_elements) = 0,
                                       "",
                                       _xlfn.TEXTBEFORE(_xlpm.given_elements, _xlpm.set_element_delimiter)),
     _xlpm.return,                        _xlpm.given_sets,
     _xlpm.return)</f>
        <v/>
      </c>
      <c r="H4" s="14" t="str" cm="1">
        <f t="array" ref="H4:H13">_xlfn.LET(_xlpm.given_sets,_xlfn.ANCHORARRAY(         G4),
     _xlpm.current_names,      tbl_sets[current_name],
     _xlpm.manual_states,      tbl_sets[manual_entry_state],
     _xlpm.set_manual_state,   IF(LEN(_xlpm.given_sets) = 0,
                            "",
                            _xlfn.XLOOKUP(_xlpm.given_sets, _xlpm.current_names, _xlpm.manual_states, "ERROR::::set_name_not_found_in_set_table", 0)),
     _xlpm.return,             _xlpm.set_manual_state,
     _xlpm.return)</f>
        <v/>
      </c>
      <c r="I4" s="15" t="str" cm="1">
        <f t="array" ref="I4:I13">_xlfn.LET(_xlpm.given_elements,_xlfn.ANCHORARRAY(      E4),
     _xlpm.element_ids,         tbl_elements[element_id],
     _xlpm.manual_states,       tbl_elements[manual_entry_state],
     _xlpm.elem_manual_state,   IF(LEN(_xlpm.given_elements) = 0,
                            "",
                            _xlfn.XLOOKUP(_xlpm.given_elements, _xlpm.element_ids, _xlpm.manual_states, "ERROR::::element_not_found_in_eement_table", 0)),
     _xlpm.return,              _xlpm.elem_manual_state,
     _xlpm.return)</f>
        <v/>
      </c>
      <c r="J4" s="14" t="str" cm="1">
        <f t="array" ref="J4:J13">_xlfn.LET(_xlpm.set_manual_states,_xlfn.ANCHORARRAY(       H4),
     _xlpm.element_manual_states,_xlfn.ANCHORARRAY(   I4),
     _xlpm.map_lambda,              _xlfn.LAMBDA(_xlpm.set_state,_xlpm.elem_state,
                                     _xlfn.IFS(AND(LEN(_xlpm.set_state) = 0,
                                             LEN(_xlpm.elem_state) = 0),
                                         "",
                                         AND(_xlpm.set_state = "active",
                                             _xlpm.elem_state = "active"),
                                         "active",
                                         NOT(ISERROR(FIND("ERROR::::", _xlpm.set_state))),
                                         _xlpm.set_state,
                                         NOT(ISERROR(FIND("ERROR::::", _xlpm.elem_state))),
                                         _xlpm.elem_state,
                                         _xlpm.set_state = "suspended",
                                         "suspended",
                                         _xlpm.elem_state = "suspended",
                                         "suspended",
                                         TRUE,
                                         "ERROR::::bad_logic_in_this_ifs_statement")),
     _xlpm.map_yield,                _xlfn.MAP(_xlpm.set_manual_states, _xlpm.element_manual_states, _xlpm.map_lambda),
     _xlpm.return,                   _xlpm.map_yield,
     _xlpm.return)</f>
        <v/>
      </c>
      <c r="K4" s="15" t="str" cm="1">
        <f t="array" ref="K4:K13">_xlfn.XLOOKUP(_xlfn.ANCHORARRAY(B4),_xlfn.ANCHORARRAY( ws_path_full!C4),_xlfn.ANCHORARRAY( ws_path_full!I4), "FIXME", 0)</f>
        <v>ERROR::::element_not_found_in_eement_table</v>
      </c>
    </row>
    <row r="5" spans="1:11" x14ac:dyDescent="0.2">
      <c r="A5" s="14">
        <v>2</v>
      </c>
      <c r="B5" s="15">
        <v>1</v>
      </c>
      <c r="C5" s="14">
        <v>1</v>
      </c>
      <c r="D5" s="14">
        <v>2</v>
      </c>
      <c r="E5" s="15" t="str">
        <v>aggr_sw_69;07</v>
      </c>
      <c r="F5" s="21">
        <v>1</v>
      </c>
      <c r="G5" s="15" t="str">
        <v>aggr_sw_69</v>
      </c>
      <c r="H5" s="14" t="str">
        <v>ERROR::::set_name_not_found_in_set_table</v>
      </c>
      <c r="I5" s="15" t="str">
        <v>ERROR::::element_not_found_in_eement_table</v>
      </c>
      <c r="J5" s="14" t="str">
        <v>ERROR::::set_name_not_found_in_set_table</v>
      </c>
      <c r="K5" s="15" t="str">
        <v>ERROR::::element_not_found_in_eement_table</v>
      </c>
    </row>
    <row r="6" spans="1:11" x14ac:dyDescent="0.2">
      <c r="A6" s="14">
        <v>3</v>
      </c>
      <c r="B6" s="15">
        <v>1</v>
      </c>
      <c r="C6" s="14" t="str">
        <v/>
      </c>
      <c r="D6" s="14">
        <v>3</v>
      </c>
      <c r="E6" s="15" t="str">
        <v/>
      </c>
      <c r="F6" s="21" t="str">
        <v/>
      </c>
      <c r="G6" s="15" t="str">
        <v/>
      </c>
      <c r="H6" s="14" t="str">
        <v/>
      </c>
      <c r="I6" s="15" t="str">
        <v/>
      </c>
      <c r="J6" s="14" t="str">
        <v/>
      </c>
      <c r="K6" s="15" t="str">
        <v>ERROR::::element_not_found_in_eement_table</v>
      </c>
    </row>
    <row r="7" spans="1:11" x14ac:dyDescent="0.2">
      <c r="A7" s="14">
        <v>4</v>
      </c>
      <c r="B7" s="15">
        <v>1</v>
      </c>
      <c r="C7" s="14" t="str">
        <v/>
      </c>
      <c r="D7" s="14">
        <v>4</v>
      </c>
      <c r="E7" s="15" t="str">
        <v/>
      </c>
      <c r="F7" s="21" t="str">
        <v/>
      </c>
      <c r="G7" s="15" t="str">
        <v/>
      </c>
      <c r="H7" s="14" t="str">
        <v/>
      </c>
      <c r="I7" s="15" t="str">
        <v/>
      </c>
      <c r="J7" s="14" t="str">
        <v/>
      </c>
      <c r="K7" s="15" t="str">
        <v>ERROR::::element_not_found_in_eement_table</v>
      </c>
    </row>
    <row r="8" spans="1:11" x14ac:dyDescent="0.2">
      <c r="A8" s="14">
        <v>5</v>
      </c>
      <c r="B8" s="15">
        <v>1</v>
      </c>
      <c r="C8" s="14">
        <v>1</v>
      </c>
      <c r="D8" s="14">
        <v>5</v>
      </c>
      <c r="E8" s="15" t="str">
        <v>aggr_sw_01;10</v>
      </c>
      <c r="F8" s="21">
        <v>2</v>
      </c>
      <c r="G8" s="15" t="str">
        <v>aggr_sw_01</v>
      </c>
      <c r="H8" s="14" t="str">
        <v>active</v>
      </c>
      <c r="I8" s="15" t="str">
        <v>ERROR::::element_not_found_in_eement_table</v>
      </c>
      <c r="J8" s="14" t="str">
        <v>ERROR::::element_not_found_in_eement_table</v>
      </c>
      <c r="K8" s="15" t="str">
        <v>ERROR::::element_not_found_in_eement_table</v>
      </c>
    </row>
    <row r="9" spans="1:11" x14ac:dyDescent="0.2">
      <c r="A9" s="14">
        <v>6</v>
      </c>
      <c r="B9" s="15">
        <v>1</v>
      </c>
      <c r="C9" s="14" t="str">
        <v/>
      </c>
      <c r="D9" s="14">
        <v>6</v>
      </c>
      <c r="E9" s="15" t="str">
        <v/>
      </c>
      <c r="F9" s="21" t="str">
        <v/>
      </c>
      <c r="G9" s="15" t="str">
        <v/>
      </c>
      <c r="H9" s="14" t="str">
        <v/>
      </c>
      <c r="I9" s="15" t="str">
        <v/>
      </c>
      <c r="J9" s="14" t="str">
        <v/>
      </c>
      <c r="K9" s="15" t="str">
        <v>ERROR::::element_not_found_in_eement_table</v>
      </c>
    </row>
    <row r="10" spans="1:11" x14ac:dyDescent="0.2">
      <c r="A10" s="14">
        <v>7</v>
      </c>
      <c r="B10" s="15">
        <v>1</v>
      </c>
      <c r="C10" s="14">
        <v>1</v>
      </c>
      <c r="D10" s="14">
        <v>7</v>
      </c>
      <c r="E10" s="15" t="str">
        <v>aggr_sw_01;15</v>
      </c>
      <c r="F10" s="21">
        <v>3</v>
      </c>
      <c r="G10" s="15" t="str">
        <v>aggr_sw_01</v>
      </c>
      <c r="H10" s="14" t="str">
        <v>active</v>
      </c>
      <c r="I10" s="15" t="str">
        <v>ERROR::::element_not_found_in_eement_table</v>
      </c>
      <c r="J10" s="14" t="str">
        <v>ERROR::::element_not_found_in_eement_table</v>
      </c>
      <c r="K10" s="15" t="str">
        <v>ERROR::::element_not_found_in_eement_table</v>
      </c>
    </row>
    <row r="11" spans="1:11" x14ac:dyDescent="0.2">
      <c r="A11" s="14">
        <v>8</v>
      </c>
      <c r="B11" s="15">
        <v>1</v>
      </c>
      <c r="C11" s="14" t="str">
        <v/>
      </c>
      <c r="D11" s="14">
        <v>8</v>
      </c>
      <c r="E11" s="15" t="str">
        <v/>
      </c>
      <c r="F11" s="21" t="str">
        <v/>
      </c>
      <c r="G11" s="15" t="str">
        <v/>
      </c>
      <c r="H11" s="14" t="str">
        <v/>
      </c>
      <c r="I11" s="15" t="str">
        <v/>
      </c>
      <c r="J11" s="14" t="str">
        <v/>
      </c>
      <c r="K11" s="15" t="str">
        <v>ERROR::::element_not_found_in_eement_table</v>
      </c>
    </row>
    <row r="12" spans="1:11" x14ac:dyDescent="0.2">
      <c r="A12" s="14">
        <v>9</v>
      </c>
      <c r="B12" s="15">
        <v>1</v>
      </c>
      <c r="C12" s="14" t="str">
        <v/>
      </c>
      <c r="D12" s="14">
        <v>9</v>
      </c>
      <c r="E12" s="15" t="str">
        <v/>
      </c>
      <c r="F12" s="21" t="str">
        <v/>
      </c>
      <c r="G12" s="15" t="str">
        <v/>
      </c>
      <c r="H12" s="14" t="str">
        <v/>
      </c>
      <c r="I12" s="15" t="str">
        <v/>
      </c>
      <c r="J12" s="14" t="str">
        <v/>
      </c>
      <c r="K12" s="15" t="str">
        <v>ERROR::::element_not_found_in_eement_table</v>
      </c>
    </row>
    <row r="13" spans="1:11" x14ac:dyDescent="0.2">
      <c r="A13" s="14">
        <v>10</v>
      </c>
      <c r="B13" s="15">
        <v>1</v>
      </c>
      <c r="C13" s="14" t="str">
        <v/>
      </c>
      <c r="D13" s="14">
        <v>10</v>
      </c>
      <c r="E13" s="15" t="str">
        <v/>
      </c>
      <c r="F13" s="21" t="str">
        <v/>
      </c>
      <c r="G13" s="15" t="str">
        <v/>
      </c>
      <c r="H13" s="14" t="str">
        <v/>
      </c>
      <c r="I13" s="15" t="str">
        <v/>
      </c>
      <c r="J13" s="14" t="str">
        <v/>
      </c>
      <c r="K13" s="15" t="str">
        <v>ERROR::::element_not_found_in_eement_table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BDE5-9622-4395-8E04-19183B817BE4}">
  <dimension ref="A1:E2"/>
  <sheetViews>
    <sheetView workbookViewId="0">
      <selection activeCell="D9" sqref="D9"/>
    </sheetView>
  </sheetViews>
  <sheetFormatPr defaultRowHeight="12.75" x14ac:dyDescent="0.2"/>
  <cols>
    <col min="1" max="1" width="9.140625" style="12"/>
    <col min="2" max="2" width="15" style="12" customWidth="1"/>
    <col min="3" max="3" width="26.85546875" style="12" customWidth="1"/>
    <col min="4" max="4" width="43" style="12" customWidth="1"/>
    <col min="5" max="5" width="42.5703125" style="12" customWidth="1"/>
    <col min="6" max="16384" width="9.140625" style="12"/>
  </cols>
  <sheetData>
    <row r="1" spans="1:5" s="27" customFormat="1" x14ac:dyDescent="0.2">
      <c r="A1" s="27" t="s">
        <v>0</v>
      </c>
      <c r="B1" s="27" t="s">
        <v>73</v>
      </c>
      <c r="C1" s="27" t="s">
        <v>74</v>
      </c>
      <c r="D1" s="27" t="s">
        <v>75</v>
      </c>
      <c r="E1" s="27" t="s">
        <v>76</v>
      </c>
    </row>
    <row r="2" spans="1:5" x14ac:dyDescent="0.2">
      <c r="A2" s="12" t="e" cm="1" vm="1">
        <f t="array" ref="A2">_xlfn.LET(_xlpm.coord_indicies,_xlfn.ANCHORARRAY(           ws_coords_full!A4),
     _xlpm.path_indicies,_xlfn.ANCHORARRAY(            ws_coords_full!B4),
     _xlpm.element_ids,_xlfn.ANCHORARRAY(              ws_coords_full!E4),
     _xlpm.given_hop_index,_xlfn.ANCHORARRAY(          ws_coords_full!D4),
     _xlpm.compressed_hop_index,_xlfn.ANCHORARRAY(     ws_coords_full!F4),
     _xlpm.set_indicies,_xlfn.ANCHORARRAY(             ws_coords_full!G4),
     _xlpm.active_path_ids,_xlfn.ANCHORARRAY(          ws_path_active!A4),
     _xlpm.temp_table,         _xlfn.HSTACK(_xlpm.coord_indicies, _xlpm.path_indicies, _xlpm.element_ids),
     _xlpm.map_lambda,         _xlfn.LAMBDA(_xlpm.path_id,
                                NOT(ISERROR(MATCH(_xlpm.path_id, _xlpm.active_path_ids, 0)))),
     _xlpm.filter_sieve,       _xlfn.MAP(_xlpm.path_indicies, _xlpm.map_lambda),
     _xlpm.actives_only_alt,   "FILTER(temp_table,
                                NOT(ISERROR(MATCH(CHOOSECOLS(temp_table, 2), active_path_ids, 0))))",
     _xlpm.actives_only,      _xlfn._xlws.FILTER(_xlpm.temp_table,
                                _xlpm.filter_sieve),
     _xlpm.actives_only)</f>
        <v>#VALUE!</v>
      </c>
      <c r="D2" s="12" t="e" cm="1">
        <f t="array" ref="D2">_xlfn.LET(_xlpm.path_ids,        _xlfn.CHOOSECOLS(_xlfn.ANCHORARRAY(A2), 2),
     _xlpm.element_ids,     _xlfn.CHOOSECOLS(_xlfn.ANCHORARRAY(A2), 3),
     _xlpm.map_lambda,      _xlfn.LAMBDA(_xlpm.element_id,
                             IF(LEN(_xlpm.element_id) = 0,
                                "",
                                _xlfn.XLOOKUP(_xlpm.element_id, _xlpm.element_ids, _xlpm.path_ids, "FIXME", 0, -1))),
     _xlpm.map_yield,       _xlfn.MAP(_xlpm.element_ids, _xlpm.map_lambda),
     _xlpm.return,          _xlpm.map_yield,
     _xlpm.return)</f>
        <v>#VALUE!</v>
      </c>
      <c r="E2" s="12" t="e" cm="1">
        <f t="array" ref="E2">IF(LEN(_xlfn.ANCHORARRAY(D2)) = 0,
    "",
    IF(_xlfn.ANCHORARRAY(D2) &gt; _xlfn.CHOOSECOLS(_xlfn.ANCHORARRAY(A2), 2),
       "YES", "NO"))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0769-819E-4534-9F33-9A7E288F2D9F}">
  <dimension ref="A1:J4"/>
  <sheetViews>
    <sheetView topLeftCell="D1" workbookViewId="0">
      <selection activeCell="G24" sqref="G24"/>
    </sheetView>
  </sheetViews>
  <sheetFormatPr defaultRowHeight="12.75" x14ac:dyDescent="0.2"/>
  <cols>
    <col min="1" max="2" width="9.140625" style="1"/>
    <col min="3" max="3" width="31.7109375" style="1" customWidth="1"/>
    <col min="4" max="4" width="58.140625" style="1" customWidth="1"/>
    <col min="5" max="5" width="52.28515625" style="1" customWidth="1"/>
    <col min="6" max="6" width="34" style="1" customWidth="1"/>
    <col min="7" max="7" width="45.5703125" style="1" customWidth="1"/>
    <col min="8" max="8" width="40.28515625" style="1" customWidth="1"/>
    <col min="9" max="9" width="42.140625" style="1" customWidth="1"/>
    <col min="10" max="10" width="3.28515625" style="9" customWidth="1"/>
    <col min="11" max="16384" width="9.140625" style="1"/>
  </cols>
  <sheetData>
    <row r="1" spans="1:10" x14ac:dyDescent="0.2">
      <c r="A1" s="1" t="s">
        <v>27</v>
      </c>
    </row>
    <row r="3" spans="1:10" s="13" customFormat="1" x14ac:dyDescent="0.2">
      <c r="C3" s="13" t="s">
        <v>37</v>
      </c>
      <c r="D3" s="13" t="s">
        <v>68</v>
      </c>
      <c r="E3" s="13" t="s">
        <v>69</v>
      </c>
      <c r="F3" s="13" t="s">
        <v>71</v>
      </c>
      <c r="G3" s="13" t="s">
        <v>72</v>
      </c>
      <c r="H3" s="13" t="s">
        <v>77</v>
      </c>
      <c r="I3" s="13" t="s">
        <v>67</v>
      </c>
      <c r="J3" s="9"/>
    </row>
    <row r="4" spans="1:10" x14ac:dyDescent="0.2">
      <c r="C4" s="1" cm="1">
        <f t="array" ref="C4">_xlfn.LET(_xlpm.path_count,       ROWS(tbl_paths[]),
     _xlpm.indicies,         _xlfn.SEQUENCE(_xlpm.path_count, 1, 1, 1),
     _xlpm.return,           _xlpm.indicies,
     _xlpm.indicies)</f>
        <v>1</v>
      </c>
      <c r="D4" s="1" t="str" cm="1">
        <f t="array" ref="D4">_xlfn.LET(_xlpm.path_indicies,_xlfn.ANCHORARRAY(     ws_coords_full!B4),
     _xlpm.set_states,_xlfn.ANCHORARRAY(        ws_coords_full!H4),
     _xlpm.aggr_set_f,        _xlfn.LAMBDA(_xlpm.grouping_value_array,
                               _xlfn.LET(_xlpm.error_lookup,       _xlfn.XLOOKUP("ERROR::::", _xlpm.grouping_value_array, _xlpm.grouping_value_array, NA(), 1),
                                   _xlpm.suspended_lookup,   _xlfn.XLOOKUP("suspended", _xlpm.grouping_value_array, _xlpm.grouping_value_array, NA(), 1),
                                   _xlpm.aggregated_state,   _xlfn.IFS(NOT(ISNA(_xlpm.error_lookup)),
                                                           _xlpm.error_lookup,
                                                           NOT(ISNA(_xlpm.suspended_lookup)),
                                                           "suspended",
                                                           TRUE,
                                                           "active"),
                                   _xlpm.aggregated_state)),
     _xlpm.grouping,          _xlfn.CHOOSECOLS(_xlfn.GROUPBY(_xlpm.path_indicies,
                                           _xlpm.set_states,
                                           _xlpm.aggr_set_f,
                                            0, 0),
                                   2),
     _xlpm.grouping)</f>
        <v>ERROR::::set_name_not_found_in_set_table</v>
      </c>
      <c r="E4" s="1" t="str" cm="1">
        <f t="array" ref="E4">_xlfn.LET(_xlpm.path_indicies,_xlfn.ANCHORARRAY(     ws_coords_full!B4),
     _xlpm.element_states,_xlfn.ANCHORARRAY(    ws_coords_full!J4),
     _xlpm.aggr_f,            _xlfn.LAMBDA(_xlpm.grouping_value_array,
                               _xlfn.LET(_xlpm.error_lookup,       _xlfn.XLOOKUP("ERROR::::", _xlpm.grouping_value_array, _xlpm.grouping_value_array, NA(), 1),
                                   _xlpm.suspended_lookup,   _xlfn.XLOOKUP("suspended", _xlpm.grouping_value_array, _xlpm.grouping_value_array, NA(), 1),
                                   _xlpm.aggregated_state,   _xlfn.IFS(NOT(ISNA(_xlpm.error_lookup)),
                                                           _xlpm.error_lookup,
                                                           NOT(ISNA(_xlpm.suspended_lookup)),
                                                           "suspended",
                                                           TRUE,
                                                           "active"),
                                   _xlpm.aggregated_state)),
     _xlpm.grouping,          _xlfn.CHOOSECOLS(_xlfn.GROUPBY(_xlpm.path_indicies,
                                           _xlpm.element_states,
                                           _xlpm.aggr_f,
                                            0, 0),
                                   2),
     _xlpm.grouping)</f>
        <v>ERROR::::element_not_found_in_eement_table</v>
      </c>
      <c r="F4" s="1" t="str" cm="1">
        <f t="array" ref="F4">_xlfn.LET(_xlpm.path_indicies,      tbl_paths[manual_index],
     _xlpm.path_states,        tbl_paths[manual_state],
     _xlpm.aggr_f,            _xlfn.LAMBDA(_xlpm.grouping_value_array,
                               _xlfn.LET(_xlpm.suspended_lookup,   _xlfn.XLOOKUP("suspended", _xlpm.grouping_value_array, _xlpm.grouping_value_array, NA(), 1),
                                   _xlpm.aggregated_state,   _xlfn.IFS(NOT(ISNA(_xlpm.suspended_lookup)),
                                                           "suspended",
                                                           TRUE,
                                                           "active"),
                                   _xlpm.aggregated_state)),
     _xlpm.grouping,          _xlfn.CHOOSECOLS(_xlfn.GROUPBY(_xlpm.path_indicies,
                                           _xlpm.path_states,
                                           _xlpm.aggr_f,
                                            0, 0),
                                   2),
     _xlpm.grouping)</f>
        <v>active</v>
      </c>
      <c r="G4" s="1" t="str" cm="1">
        <f t="array" ref="G4">_xlfn.LET(_xlpm.row_indicies,_xlfn.ANCHORARRAY(         C4),
     _xlpm.temp_table,           _xlfn.HSTACK(_xlfn.ANCHORARRAY(D4),_xlfn.ANCHORARRAY( E4),_xlfn.ANCHORARRAY( F4)),
     _xlpm.map_lambda,           _xlfn.LAMBDA(_xlpm.row_index,
                                  _xlfn.LET(_xlpm.temp_table_row,       _xlfn.CHOOSEROWS(_xlpm.temp_table, _xlpm.row_index),
                                      _xlpm.error_lookup,         _xlfn.XLOOKUP("ERROR::::", _xlpm.temp_table_row, _xlpm.temp_table_row, NA(), 1),
                                      _xlpm.suspended_lookup,     _xlfn.XLOOKUP("suspended", _xlpm.temp_table_row, _xlpm.temp_table_row, NA(), 0),
                                      _xlpm.cases,                _xlfn.IFS(NOT(ISERROR(FIND("ERROR::::", _xlpm.error_lookup))),
                                                                _xlpm.error_lookup,
                                                                NOT(ISNA(_xlpm.suspended_lookup)),
                                                                _xlpm.suspended_lookup,
                                                                TRUE,
                                                                "active"),
                                      _xlpm.cases)),
     _xlpm.map_yield,            _xlfn.MAP(_xlpm.row_indicies, _xlpm.map_lambda),
     _xlpm.map_yield)</f>
        <v>ERROR::::element_not_found_in_eement_table</v>
      </c>
      <c r="H4" s="1" t="e" cm="1">
        <f t="array" ref="H4">_xlfn.LET(_xlpm.path_ids,_xlfn.ANCHORARRAY(            C4),
     _xlpm.active_path_ids,_xlfn.ANCHORARRAY(     ws_path_active!A4),
     _xlpm.deprecation_state,_xlfn.ANCHORARRAY(   ws_path_active!B4),
     _xlpm.map_lambda,          _xlfn.LAMBDA(_xlpm.path_id,
                                 _xlfn.XLOOKUP(_xlpm.path_id, _xlpm.active_path_ids, _xlpm.deprecation_state, NA(), 0)),
     _xlpm.map_yield,           _xlfn.MAP(_xlpm.path_ids, _xlpm.map_lambda),
     _xlpm.return,              _xlpm.map_yield,
     _xlpm.return)</f>
        <v>#N/A</v>
      </c>
      <c r="I4" s="1" t="str" cm="1">
        <f t="array" ref="I4">_xlfn.LET(_xlpm.pre_deprecation_states,_xlfn.ANCHORARRAY(     G4),
     _xlpm.deprecation_states,_xlfn.ANCHORARRAY(         H4),
     _xlpm.map_lambda,                 _xlfn.LAMBDA(_xlpm.pre_deprecation_state,_xlpm.deprecation_state,
                                        IF(ISNA(_xlpm.deprecation_state),
                                           _xlpm.pre_deprecation_state,
                                           IF(_xlpm.deprecation_state = "yes",
                                              "deprecated",
                                              "active"))),
     _xlpm.map_yield,                  _xlfn.MAP(_xlpm.pre_deprecation_states, _xlpm.deprecation_states,
                                     _xlpm.map_lambda),
     _xlpm.map_yield)</f>
        <v>ERROR::::element_not_found_in_eement_table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EEDB-BB2B-4143-BB61-DF7E86F7260A}">
  <dimension ref="A3:B4"/>
  <sheetViews>
    <sheetView workbookViewId="0">
      <selection activeCell="B4" sqref="B4"/>
    </sheetView>
  </sheetViews>
  <sheetFormatPr defaultRowHeight="12.75" x14ac:dyDescent="0.2"/>
  <cols>
    <col min="1" max="1" width="18.5703125" style="1" customWidth="1"/>
    <col min="2" max="2" width="17.85546875" style="1" customWidth="1"/>
    <col min="3" max="16384" width="9.140625" style="1"/>
  </cols>
  <sheetData>
    <row r="3" spans="1:2" x14ac:dyDescent="0.2">
      <c r="A3" s="4" t="s">
        <v>78</v>
      </c>
      <c r="B3" s="4" t="s">
        <v>79</v>
      </c>
    </row>
    <row r="4" spans="1:2" x14ac:dyDescent="0.2">
      <c r="A4" s="1" t="e" cm="1" vm="1">
        <f t="array" ref="A4">_xlfn.LET(_xlpm.path_indicies,_xlfn.ANCHORARRAY(       ws_path_full!C4),
     _xlpm.path_states,_xlfn.ANCHORARRAY(         ws_path_full!G4),
     _xlpm.active_path_ids,     _xlfn._xlws.FILTER(_xlpm.path_indicies, _xlpm.path_states = "active"),
     _xlpm.active_path_ids)</f>
        <v>#VALUE!</v>
      </c>
      <c r="B4" s="1" t="e" cm="1">
        <f t="array" ref="B4">_xlfn.LET(_xlpm.path_ids,         _xlfn.CHOOSECOLS(_xlfn.ANCHORARRAY(ws_coords_active!A2), 2),
     _xlpm.is_deprecates,_xlfn.ANCHORARRAY(    ws_coords_active!E2),
     _xlpm.grouping_lambda,  _xlfn.LAMBDA(_xlpm.yes_no_array,
                              _xlfn.LET(_xlpm.check_for_yes,      NOT(ISERROR(MATCH("yes", _xlpm.yes_no_array, 0))),
                                  _xlpm.return,             IF(_xlpm.check_for_yes,
                                                         "yes",
                                                         "no"),
                                  _xlpm.return)),
     _xlpm.grouping,         _xlfn.GROUPBY(_xlpm.path_ids, _xlpm.is_deprecates,
                               _xlpm.grouping_lambda, 0, 0),
     _xlfn.CHOOSECOLS(_xlpm.grouping, 2))</f>
        <v>#VALUE!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A803-99EC-4AFF-8502-733E42093D78}">
  <dimension ref="C3:K4"/>
  <sheetViews>
    <sheetView tabSelected="1" workbookViewId="0">
      <selection activeCell="E5" sqref="E5"/>
    </sheetView>
  </sheetViews>
  <sheetFormatPr defaultRowHeight="12.75" x14ac:dyDescent="0.2"/>
  <cols>
    <col min="3" max="3" width="16.85546875" style="1" customWidth="1"/>
    <col min="4" max="4" width="20.42578125" style="1" customWidth="1"/>
    <col min="5" max="5" width="19.7109375" customWidth="1"/>
    <col min="6" max="6" width="25.140625" customWidth="1"/>
    <col min="7" max="7" width="21.140625" style="1" customWidth="1"/>
    <col min="8" max="8" width="25.140625" customWidth="1"/>
    <col min="9" max="9" width="22.5703125" style="1" customWidth="1"/>
    <col min="10" max="10" width="21.7109375" customWidth="1"/>
    <col min="11" max="11" width="24.85546875" customWidth="1"/>
  </cols>
  <sheetData>
    <row r="3" spans="3:11" x14ac:dyDescent="0.2">
      <c r="C3" s="13" t="s">
        <v>6</v>
      </c>
      <c r="D3" s="13" t="s">
        <v>49</v>
      </c>
      <c r="E3" s="18" t="s">
        <v>25</v>
      </c>
      <c r="F3" s="18" t="s">
        <v>8</v>
      </c>
      <c r="G3" s="13" t="s">
        <v>56</v>
      </c>
      <c r="H3" s="18" t="s">
        <v>50</v>
      </c>
      <c r="I3" s="13" t="s">
        <v>58</v>
      </c>
      <c r="J3" s="18" t="s">
        <v>42</v>
      </c>
      <c r="K3" s="18" t="s">
        <v>43</v>
      </c>
    </row>
    <row r="4" spans="3:11" x14ac:dyDescent="0.2">
      <c r="C4" s="1" cm="1">
        <f t="array" ref="C4">_xlfn.LET(_xlpm.element_count,   ROWS(_xlfn.ANCHORARRAY(F4)),
     _xlpm.indicies,        _xlfn.SEQUENCE(_xlpm.element_count,1,1,1),
     _xlpm.return,          _xlpm.indicies,
     _xlpm.return)</f>
        <v>1</v>
      </c>
      <c r="D4" s="1" cm="1">
        <f t="array" ref="D4">_xlfn.LET(_xlpm.set_handles,_xlfn.ANCHORARRAY(   F4),
     _xlpm.indicies,_xlfn.ANCHORARRAY(      C4),
     _xlpm.map_lambda,    _xlfn.LAMBDA(_xlpm.set_handle,_xlpm.my_index,
                           _xlfn.LET(_xlpm.set_handle_subset,     _xlfn.TAKE(_xlpm.set_handles, _xlpm.my_index),
                               _xlpm.running_count,         COUNTIF(_xlpm.set_handle_subset, _xlpm.set_handle),
                               _xlpm.return,                _xlpm.running_count,
                               _xlpm.return)),
     _xlpm.map_yield,     _xlfn.MAP(_xlpm.set_handles, _xlpm.indicies,
                        _xlpm.map_lambda),
     _xlpm.return,        _xlpm.map_yield,
     _xlpm.return)</f>
        <v>1</v>
      </c>
      <c r="E4" t="str" cm="1">
        <f t="array" ref="E4">_xlfn.XLOOKUP(_xlfn.ANCHORARRAY(F4),tbl_sets[current_name],tbl_sets[element_pattern], "FIXME", 0)</f>
        <v>FIXME</v>
      </c>
      <c r="F4" t="str" cm="1">
        <f t="array" ref="F4">_xlfn.LET(_xlpm.auto_gen_option,         _xlfn.XLOOKUP("auto_gen_elements", tbl_options[option], tbl_options[value], "FIXME", 0),
     _xlpm.return,                  IF(_xlpm.auto_gen_option,
                                 _xlfn.LET(_xlpm.set_handles,              tbl_sets[current_name],
                                     _xlpm.set_element_pattern,      _xlfn.XLOOKUP(_xlpm.set_handles, tbl_sets[current_name], tbl_sets[element_pattern], "FIXME", 0),
                                     _xlpm.pattern_name,_xlfn.ANCHORARRAY(             ws_element_pattern!P4),
                                     _xlpm.pattern_count_per_name,_xlfn.ANCHORARRAY(   ws_element_pattern!Q4),
                                     _xlpm.reduce_lambda,            _xlfn.LAMBDA(_xlpm.acc,_xlpm.current,
                                                                      _xlfn.LET(_xlpm.handles_pattern,         _xlfn.XLOOKUP(_xlpm.current, _xlpm.set_handles, _xlpm.set_element_pattern, "FIXME2", 0),
                                                                          _xlpm.elements_per_pattern,    _xlfn.XLOOKUP(_xlpm.handles_pattern, _xlpm.pattern_name, _xlpm.pattern_count_per_name, "FIXME3", 0),
                                                                          _xlpm.handle_sub_column,       _xlfn.MAKEARRAY(_xlpm.elements_per_pattern, 1,
                                                                                                             _xlfn.LAMBDA(_xlpm.x,_xlpm.y, _xlpm.current)),
                                                                          _xlpm.pattern_sub_column,      _xlfn.MAKEARRAY(_xlpm.elements_per_pattern, 1,
                                                                                                             _xlfn.LAMBDA(_xlpm.x,_xlpm.y, _xlpm.handles_pattern)),
                                                                          _xlpm.sub_table,               _xlfn.HSTACK(_xlpm.handle_sub_column, _xlpm.pattern_sub_column),
                                                                          _xlpm.return,                  _xlfn.VSTACK(_xlpm.acc, _xlpm.handle_sub_column),
                                                                          _xlpm.return)),
                                     _xlpm.reduce_yield,             _xlfn.REDUCE({""}, _xlpm.set_handles, _xlpm.reduce_lambda),
                                     _xlpm.return,                   _xlfn.DROP(_xlpm.reduce_yield, 1),
                                     _xlpm.return),
                                  ""),
      _xlpm.return)</f>
        <v/>
      </c>
      <c r="G4" s="1" t="str" cm="1">
        <f t="array" ref="G4">_xlfn.LET(_xlpm.pattern_names,_xlfn.ANCHORARRAY(     E4),
     _xlpm.per_set_indicies,_xlfn.ANCHORARRAY(  D4),
     _xlpm.map_lambda,        _xlfn.LAMBDA(_xlpm.pattern_name,_xlpm.per_set_index,
                               _xlfn.XLOOKUP(1,
                                       ((_xlpm.pattern_name = tbl_element_pattern[pattern_name]) *
                                        (_xlpm.per_set_index = tbl_element_pattern[auto_per_pattern_index_v01])),
                                        tbl_element_pattern[element_handle],
                                       "fixme", 0)),
     _xlpm.map_yield,         _xlfn.MAP(_xlpm.pattern_names, _xlpm.per_set_indicies, _xlpm.map_lambda),
     _xlpm.return,            _xlpm.map_yield,
     _xlpm.return)</f>
        <v>fixme</v>
      </c>
      <c r="H4" t="e" cm="1">
        <f t="array" ref="H4">_xlfn.XLOOKUP(_xlfn.ANCHORARRAY(F4),tbl_sets[current_name],#REF!, "FIXME", 0)</f>
        <v>#REF!</v>
      </c>
      <c r="I4" s="1" t="str" cm="1">
        <f t="array" ref="I4">_xlfn.LET(_xlpm.pattern_names,_xlfn.ANCHORARRAY(     E4),
     _xlpm.per_set_indicies,_xlfn.ANCHORARRAY(  D4),
     _xlpm.map_lambda,        _xlfn.LAMBDA(_xlpm.pattern_name,_xlpm.per_set_index,
                               _xlfn.XLOOKUP(1,
                                       ((_xlpm.pattern_name = tbl_element_pattern[pattern_name]) *
                                        (_xlpm.per_set_index = tbl_element_pattern[auto_per_pattern_index_v01])),
                                        tbl_element_pattern[element_current_name],
                                       "fixme", 0)),
     _xlpm.map_yield,         _xlfn.MAP(_xlpm.pattern_names, _xlpm.per_set_indicies, _xlpm.map_lambda),
     _xlpm.return,            _xlpm.map_yield,
     _xlpm.return)</f>
        <v>fixme</v>
      </c>
      <c r="J4" t="str" cm="1">
        <f t="array" ref="J4">_xlfn.LET(_xlpm.set_element_delimiter,   _xlfn.XLOOKUP("delimiter_set_element", tbl_globals[key], tbl_globals[value], "FIXME", 0),
     _xlpm.set,_xlfn.ANCHORARRAY(                     F4),
     _xlpm.element,_xlfn.ANCHORARRAY(                 G4),
     _xlpm.return,                  CONCATENATE(_xlpm.set, _xlpm.set_element_delimiter, _xlpm.element),
     _xlpm.return)</f>
        <v>;fixme</v>
      </c>
      <c r="K4" t="e" cm="1">
        <f t="array" ref="K4">_xlfn.LET(_xlpm.set_element_delimiter,   _xlfn.XLOOKUP("delimiter_set_element", tbl_globals[key], tbl_globals[value], "FIXME", 0),
     _xlpm.set,_xlfn.ANCHORARRAY(                     H4),
     _xlpm.element,_xlfn.ANCHORARRAY(                 I4),
     _xlpm.return,                  CONCATENATE(_xlpm.set, _xlpm.set_element_delimiter, _xlpm.element),
     _xlpm.return)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ws_globals</vt:lpstr>
      <vt:lpstr>ws_options</vt:lpstr>
      <vt:lpstr>ws_sets</vt:lpstr>
      <vt:lpstr>ws_elements</vt:lpstr>
      <vt:lpstr>ws_paths</vt:lpstr>
      <vt:lpstr>ws_element_pattern</vt:lpstr>
      <vt:lpstr>ws_coords_full</vt:lpstr>
      <vt:lpstr>ws_coords_active</vt:lpstr>
      <vt:lpstr>ws_path_full</vt:lpstr>
      <vt:lpstr>ws_path_active</vt:lpstr>
      <vt:lpstr>auto_gen_element_handles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2025-06-21T20:34:18Z</dcterms:created>
  <dcterms:modified xsi:type="dcterms:W3CDTF">2025-07-29T23:15:23Z</dcterms:modified>
</cp:coreProperties>
</file>