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youser9100\my_projects\my_dcim\data_center_csvs\"/>
    </mc:Choice>
  </mc:AlternateContent>
  <xr:revisionPtr revIDLastSave="0" documentId="13_ncr:1_{CA826D37-2811-4F1A-990C-605FECB157CB}" xr6:coauthVersionLast="47" xr6:coauthVersionMax="47" xr10:uidLastSave="{00000000-0000-0000-0000-000000000000}"/>
  <bookViews>
    <workbookView xWindow="-120" yWindow="-120" windowWidth="29040" windowHeight="15840" tabRatio="806" firstSheet="4" activeTab="9" xr2:uid="{00000000-000D-0000-FFFF-FFFF00000000}"/>
  </bookViews>
  <sheets>
    <sheet name="GLOBALS" sheetId="8" r:id="rId1"/>
    <sheet name="entities" sheetId="11" r:id="rId2"/>
    <sheet name="erd_entity_relationship_diagram" sheetId="17" r:id="rId3"/>
    <sheet name="path_lists_input" sheetId="1" r:id="rId4"/>
    <sheet name="path_list_input_as_shim" sheetId="14" r:id="rId5"/>
    <sheet name="path_lst_input_shimmed_filtered" sheetId="15" r:id="rId6"/>
    <sheet name="if_ids_coorded_from_shim" sheetId="16" r:id="rId7"/>
    <sheet name="paths_analized" sheetId="7" r:id="rId8"/>
    <sheet name="if_ids_analized" sheetId="3" r:id="rId9"/>
    <sheet name="devices_analized" sheetId="4" r:id="rId10"/>
    <sheet name="all_if_id_edges_analized" sheetId="5" r:id="rId11"/>
    <sheet name="all_device_edges_analized" sheetId="9" r:id="rId12"/>
    <sheet name="if_id_ends_edges_analized" sheetId="6" r:id="rId13"/>
    <sheet name="device_ends_edges_analized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5" l="1" a="1"/>
  <c r="D3" i="14" a="1"/>
  <c r="D14" i="1" a="1"/>
  <c r="D14" i="1" s="1"/>
  <c r="D13" i="1" a="1"/>
  <c r="D13" i="1" s="1"/>
  <c r="AB3" i="1" a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AB3" i="1" l="1"/>
  <c r="D3" i="15"/>
  <c r="D3" i="14"/>
  <c r="D4" i="14" l="1" a="1"/>
  <c r="D4" i="14" s="1"/>
  <c r="D4" i="15" s="1" a="1"/>
  <c r="D4" i="15" l="1"/>
  <c r="D4" i="16" l="1" a="1"/>
  <c r="D4" i="16" s="1"/>
  <c r="V4" i="7" a="1"/>
  <c r="V4" i="7" s="1"/>
  <c r="Y4" i="1" a="1"/>
  <c r="Y4" i="1" s="1"/>
  <c r="E4" i="16" l="1" a="1"/>
  <c r="E4" i="16" s="1"/>
  <c r="B4" i="16" a="1"/>
  <c r="B4" i="16" s="1"/>
  <c r="B4" i="4" l="1" a="1"/>
  <c r="E4" i="3" a="1"/>
  <c r="F4" i="16" a="1"/>
  <c r="F4" i="16" s="1"/>
  <c r="B4" i="3" a="1"/>
  <c r="I4" i="16" a="1"/>
  <c r="I4" i="16" s="1"/>
  <c r="H4" i="16" a="1"/>
  <c r="H4" i="16" s="1"/>
  <c r="C4" i="16" a="1"/>
  <c r="C4" i="16" s="1"/>
  <c r="G4" i="16" s="1" a="1"/>
  <c r="G4" i="16" s="1"/>
  <c r="J4" i="16" s="1" a="1"/>
  <c r="J4" i="16" s="1"/>
  <c r="L4" i="16" l="1" a="1"/>
  <c r="L4" i="16" s="1"/>
  <c r="B4" i="7" a="1"/>
  <c r="B4" i="7" s="1"/>
  <c r="AA4" i="1" a="1"/>
  <c r="AA4" i="1" s="1"/>
  <c r="AB4" i="1" s="1" a="1"/>
  <c r="AB4" i="1" s="1"/>
  <c r="E4" i="3"/>
  <c r="B4" i="3"/>
  <c r="B4" i="4"/>
  <c r="H4" i="3" l="1" a="1"/>
  <c r="F4" i="3" a="1"/>
  <c r="I4" i="3" a="1"/>
  <c r="J4" i="3" a="1"/>
  <c r="G4" i="3" a="1"/>
  <c r="D4" i="3" a="1"/>
  <c r="E4" i="4" a="1"/>
  <c r="G4" i="7" a="1"/>
  <c r="G4" i="7" s="1"/>
  <c r="K4" i="7" l="1" a="1"/>
  <c r="K4" i="7" s="1"/>
  <c r="O4" i="7" a="1"/>
  <c r="O4" i="7" s="1"/>
  <c r="H4" i="7" a="1"/>
  <c r="H4" i="7" s="1"/>
  <c r="S4" i="7" s="1" a="1"/>
  <c r="S4" i="7" s="1"/>
  <c r="T4" i="7" s="1" a="1"/>
  <c r="T4" i="7" s="1"/>
  <c r="U4" i="7" s="1" a="1"/>
  <c r="U4" i="7" s="1"/>
  <c r="I4" i="7" a="1"/>
  <c r="I4" i="7" s="1"/>
  <c r="P4" i="7" a="1"/>
  <c r="P4" i="7" s="1"/>
  <c r="R4" i="7" s="1" a="1"/>
  <c r="R4" i="7" s="1"/>
  <c r="H4" i="3"/>
  <c r="F4" i="3"/>
  <c r="I4" i="3"/>
  <c r="K4" i="3" s="1" a="1"/>
  <c r="J4" i="3"/>
  <c r="G4" i="3"/>
  <c r="D4" i="3"/>
  <c r="E4" i="4"/>
  <c r="C4" i="5" l="1" a="1"/>
  <c r="L4" i="7" a="1"/>
  <c r="L4" i="7" s="1"/>
  <c r="Q4" i="7" a="1"/>
  <c r="Q4" i="7" s="1"/>
  <c r="D4" i="7" a="1"/>
  <c r="D4" i="7" s="1"/>
  <c r="C4" i="7" a="1"/>
  <c r="C4" i="7" s="1"/>
  <c r="K4" i="16" a="1"/>
  <c r="K4" i="16" s="1"/>
  <c r="Z4" i="1" a="1"/>
  <c r="Z4" i="1" s="1"/>
  <c r="J4" i="7" a="1"/>
  <c r="J4" i="7" s="1"/>
  <c r="M4" i="7" a="1"/>
  <c r="M4" i="7" s="1"/>
  <c r="H4" i="4" a="1"/>
  <c r="I4" i="4" a="1"/>
  <c r="M4" i="4" a="1"/>
  <c r="J4" i="4" a="1"/>
  <c r="G4" i="4" a="1"/>
  <c r="D4" i="4" a="1"/>
  <c r="F4" i="4" a="1"/>
  <c r="R4" i="3" a="1"/>
  <c r="K4" i="3"/>
  <c r="F4" i="7" l="1" a="1"/>
  <c r="F4" i="7" s="1"/>
  <c r="E4" i="7" a="1"/>
  <c r="E4" i="7" s="1"/>
  <c r="C4" i="6" a="1"/>
  <c r="C4" i="6" s="1"/>
  <c r="N4" i="7" a="1"/>
  <c r="N4" i="7" s="1"/>
  <c r="C4" i="9" a="1"/>
  <c r="C4" i="5"/>
  <c r="M4" i="4"/>
  <c r="D4" i="4"/>
  <c r="H4" i="4"/>
  <c r="G4" i="4"/>
  <c r="I4" i="4"/>
  <c r="K4" i="4" s="1" a="1"/>
  <c r="F4" i="4"/>
  <c r="R4" i="3"/>
  <c r="J4" i="4"/>
  <c r="N4" i="4" s="1" a="1"/>
  <c r="C4" i="10" l="1" a="1"/>
  <c r="F4" i="6" a="1"/>
  <c r="F4" i="6" s="1"/>
  <c r="G4" i="6" s="1" a="1"/>
  <c r="G4" i="6" s="1"/>
  <c r="F4" i="5" a="1"/>
  <c r="C4" i="9"/>
  <c r="K4" i="4"/>
  <c r="L4" i="4" s="1" a="1"/>
  <c r="N4" i="4"/>
  <c r="J4" i="6" l="1" a="1"/>
  <c r="J4" i="6" s="1"/>
  <c r="H4" i="6" a="1"/>
  <c r="H4" i="6" s="1"/>
  <c r="I4" i="6" a="1"/>
  <c r="I4" i="6" s="1"/>
  <c r="E4" i="6" a="1"/>
  <c r="E4" i="6" s="1"/>
  <c r="F4" i="9" a="1"/>
  <c r="F4" i="5"/>
  <c r="C4" i="10"/>
  <c r="L4" i="4"/>
  <c r="E4" i="5" l="1" a="1"/>
  <c r="I4" i="5" a="1"/>
  <c r="H4" i="5" a="1"/>
  <c r="J4" i="5" a="1"/>
  <c r="G4" i="5" a="1"/>
  <c r="F4" i="10" a="1"/>
  <c r="F4" i="9"/>
  <c r="E4" i="9" l="1" a="1"/>
  <c r="H4" i="9" a="1"/>
  <c r="G4" i="9" a="1"/>
  <c r="E4" i="5"/>
  <c r="H4" i="5"/>
  <c r="I4" i="5"/>
  <c r="G4" i="5"/>
  <c r="J4" i="5"/>
  <c r="L4" i="5" s="1" a="1"/>
  <c r="F4" i="10"/>
  <c r="N4" i="3" l="1" a="1"/>
  <c r="K4" i="5" a="1"/>
  <c r="L4" i="3" a="1"/>
  <c r="E4" i="10" a="1"/>
  <c r="J4" i="10" a="1"/>
  <c r="I4" i="10" a="1"/>
  <c r="H4" i="10" a="1"/>
  <c r="G4" i="10" a="1"/>
  <c r="H4" i="9"/>
  <c r="G4" i="9"/>
  <c r="L4" i="5"/>
  <c r="E4" i="9"/>
  <c r="N4" i="3" l="1"/>
  <c r="P4" i="3" s="1" a="1"/>
  <c r="K4" i="5"/>
  <c r="L4" i="3"/>
  <c r="J4" i="10"/>
  <c r="I4" i="10"/>
  <c r="H4" i="10"/>
  <c r="G4" i="10"/>
  <c r="E4" i="10"/>
  <c r="R4" i="4" l="1" a="1"/>
  <c r="M4" i="5" a="1"/>
  <c r="O4" i="4" a="1"/>
  <c r="P4" i="3"/>
  <c r="R4" i="4" l="1"/>
  <c r="T4" i="4" s="1" a="1"/>
  <c r="O4" i="4"/>
  <c r="M4" i="5"/>
  <c r="P4" i="4" l="1" a="1"/>
  <c r="Q4" i="4" a="1"/>
  <c r="O4" i="3" a="1"/>
  <c r="M4" i="3" a="1"/>
  <c r="I4" i="9" a="1"/>
  <c r="T4" i="4"/>
  <c r="P4" i="4" l="1"/>
  <c r="O4" i="3"/>
  <c r="Q4" i="3" s="1" a="1"/>
  <c r="M4" i="3"/>
  <c r="I4" i="9"/>
  <c r="Q4" i="4"/>
  <c r="S4" i="4" s="1" a="1"/>
  <c r="Q4" i="3" l="1"/>
  <c r="S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<sst xmlns="http://schemas.openxmlformats.org/spreadsheetml/2006/main" count="182" uniqueCount="145">
  <si>
    <t>index</t>
  </si>
  <si>
    <t>a;1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</si>
  <si>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</si>
  <si>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</si>
  <si>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</si>
  <si>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</si>
  <si>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</si>
  <si>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</si>
  <si>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</si>
  <si>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</si>
  <si>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</si>
  <si>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</si>
  <si>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 </t>
  </si>
  <si>
    <t>b;1</t>
  </si>
  <si>
    <t>c;2</t>
  </si>
  <si>
    <t>d;2</t>
  </si>
  <si>
    <t>a;3</t>
  </si>
  <si>
    <t>b;3</t>
  </si>
  <si>
    <t>c;3</t>
  </si>
  <si>
    <t>d;3</t>
  </si>
  <si>
    <t>a;2</t>
  </si>
  <si>
    <t>interface_ids_spilled</t>
  </si>
  <si>
    <t>interface_ids_spilled_cleaned</t>
  </si>
  <si>
    <t>interface_id_hop_index_as_given</t>
  </si>
  <si>
    <t>interface_id_hop_index_compressed</t>
  </si>
  <si>
    <t>c;420</t>
  </si>
  <si>
    <t>path_index</t>
  </si>
  <si>
    <t>first_if_id_in_path</t>
  </si>
  <si>
    <t>last_if_id_in_path</t>
  </si>
  <si>
    <t>last;one</t>
  </si>
  <si>
    <t>if_edges_in_path</t>
  </si>
  <si>
    <t>device_edges_in_path</t>
  </si>
  <si>
    <t>devices_in_path_sorted_uniqued</t>
  </si>
  <si>
    <t>q;69</t>
  </si>
  <si>
    <t>q;70</t>
  </si>
  <si>
    <t>key</t>
  </si>
  <si>
    <t>value</t>
  </si>
  <si>
    <t>delimiter_device_interface_name</t>
  </si>
  <si>
    <t>;</t>
  </si>
  <si>
    <t>delimiter_edge</t>
  </si>
  <si>
    <t>&lt;~~~&gt;</t>
  </si>
  <si>
    <t>delimiter_text_array</t>
  </si>
  <si>
    <t>,</t>
  </si>
  <si>
    <t>if_edges_in_path_sorted_uniqued</t>
  </si>
  <si>
    <t>m;1</t>
  </si>
  <si>
    <t>n;1</t>
  </si>
  <si>
    <t>device_edges_in_path_uniqued_sorted</t>
  </si>
  <si>
    <t>b;8</t>
  </si>
  <si>
    <t>host_device</t>
  </si>
  <si>
    <t>if_id</t>
  </si>
  <si>
    <t>if_id_occurence_count</t>
  </si>
  <si>
    <t>if_id_occurence_count_helper_column (needed because of calc! error (nested arrays))</t>
  </si>
  <si>
    <t>if_id_coords_as_list_of_lists</t>
  </si>
  <si>
    <t>hop_cooridnate_respective_to_path_index</t>
  </si>
  <si>
    <t>all_associated_path_indicies</t>
  </si>
  <si>
    <t>newest_associated_path_index</t>
  </si>
  <si>
    <t>index_zero_padded</t>
  </si>
  <si>
    <t>interface_ids_spilled_cleaned_uniquified</t>
  </si>
  <si>
    <t>&lt;-+-&gt;</t>
  </si>
  <si>
    <t>delimiter_unique_ification</t>
  </si>
  <si>
    <t>device_name</t>
  </si>
  <si>
    <t>device_name_occurence_count</t>
  </si>
  <si>
    <t>device_name_coords_as_list_of_lists</t>
  </si>
  <si>
    <t>all_hosted_if_ids</t>
  </si>
  <si>
    <t>device_id</t>
  </si>
  <si>
    <t>all_associated_path_indicies_sorted_deduped</t>
  </si>
  <si>
    <t>all_associated_path_indicies_as_is</t>
  </si>
  <si>
    <t>all_device_names_from_if_ids_coordinated_duplicates_included(helper column used to calc occurrence counts)</t>
  </si>
  <si>
    <t>all_if_id_edges_duplicates_included</t>
  </si>
  <si>
    <t>all_if_id_edges_sorted_uniqued</t>
  </si>
  <si>
    <t>if_id_edge_occurence_count</t>
  </si>
  <si>
    <t>all_associated_if_id_edges</t>
  </si>
  <si>
    <t>all_associated_device_edges</t>
  </si>
  <si>
    <t>mw;69</t>
  </si>
  <si>
    <t>dc;420</t>
  </si>
  <si>
    <t>if_id_1</t>
  </si>
  <si>
    <t>if_id_2</t>
  </si>
  <si>
    <t>device_name_1</t>
  </si>
  <si>
    <t>device_name_2</t>
  </si>
  <si>
    <t>corresponding_device_edge</t>
  </si>
  <si>
    <t>flag_INCLUDE_NOTHING</t>
  </si>
  <si>
    <t>self;self</t>
  </si>
  <si>
    <t>all_corresponding_if_id_edges</t>
  </si>
  <si>
    <t>all_remote_if_ids_to_which_this_device_is_connected</t>
  </si>
  <si>
    <t>all_devices_to_which_this_device_is_connectd</t>
  </si>
  <si>
    <t>all_remote_if_ids_to_which_this_if_id_connects</t>
  </si>
  <si>
    <t>all_remote_devices_to_which_this_if_id_connects</t>
  </si>
  <si>
    <t>all_if_id_ends_edges_sorted_uniqued</t>
  </si>
  <si>
    <t>if_id_ends_edge_occurence_count</t>
  </si>
  <si>
    <t>all_if_ids_in_path</t>
  </si>
  <si>
    <t>all_devices_in_path</t>
  </si>
  <si>
    <t>z;3</t>
  </si>
  <si>
    <t>if_ids_in_paths_sorted_deduped</t>
  </si>
  <si>
    <t>if_ids_in_path_as_given</t>
  </si>
  <si>
    <t>devices_in_path_as_given</t>
  </si>
  <si>
    <t>all_if_id_ends_edges_duplicates_included</t>
  </si>
  <si>
    <t>first_device_in_path</t>
  </si>
  <si>
    <t>last_device_in_path</t>
  </si>
  <si>
    <t>path_id_ends_sorted</t>
  </si>
  <si>
    <t>path_device_ends</t>
  </si>
  <si>
    <t>path_device_ends_sorted</t>
  </si>
  <si>
    <t>path_id_as_given_ends</t>
  </si>
  <si>
    <t>all_if_id_edges_in_paths</t>
  </si>
  <si>
    <t>all_device_ends_edges_duplicates_included</t>
  </si>
  <si>
    <t>all_device_ends_edges_sorted_uniqued</t>
  </si>
  <si>
    <t>device_ends_edge_occurence_count</t>
  </si>
  <si>
    <t>all_if_ids_edges_in_paths</t>
  </si>
  <si>
    <t>if_id_adjaceny_count</t>
  </si>
  <si>
    <t>device_adjaceny_count</t>
  </si>
  <si>
    <t>timestamp</t>
  </si>
  <si>
    <t>max_path_id_of_all_if_ids_in_path</t>
  </si>
  <si>
    <t>is_most_recent_path_of_if_id_deprecated</t>
  </si>
  <si>
    <t>deprecation_state</t>
  </si>
  <si>
    <t>oob-sw;p01</t>
  </si>
  <si>
    <t>srv;oob</t>
  </si>
  <si>
    <t>project</t>
  </si>
  <si>
    <t>derived_state</t>
  </si>
  <si>
    <t>farts;stains</t>
  </si>
  <si>
    <t>bagels;shmears</t>
  </si>
  <si>
    <t>action</t>
  </si>
  <si>
    <t>if_id_state_derived_from_path_action</t>
  </si>
  <si>
    <t>entity</t>
  </si>
  <si>
    <t>attribute</t>
  </si>
  <si>
    <t>value_spec</t>
  </si>
  <si>
    <t>interface/element</t>
  </si>
  <si>
    <t>device/set</t>
  </si>
  <si>
    <t>path</t>
  </si>
  <si>
    <t>path_endpoints_edge</t>
  </si>
  <si>
    <t>adjacent_interface_edge</t>
  </si>
  <si>
    <t>actions</t>
  </si>
  <si>
    <t>states</t>
  </si>
  <si>
    <t>{"", "CONNECTED", "OBSOLETED", "REVOKED"}</t>
  </si>
  <si>
    <t>{"", "connect", "disconnect", "revoke"}</t>
  </si>
  <si>
    <t>default_value</t>
  </si>
  <si>
    <t>CONNECTED</t>
  </si>
  <si>
    <t>""</t>
  </si>
  <si>
    <t>path_is_potentially_deprecated</t>
  </si>
  <si>
    <t>all_associated_path_ids</t>
  </si>
  <si>
    <t>all_assocaiated_path_ids_flip_fixed</t>
  </si>
  <si>
    <t>ignore</t>
  </si>
  <si>
    <t>cnx_role</t>
  </si>
  <si>
    <t>ignore;test</t>
  </si>
  <si>
    <t>interface_id_path_index_compressed</t>
  </si>
  <si>
    <t>interface_id_path_index_as_given</t>
  </si>
  <si>
    <t>index_original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</si>
</sst>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3" xfId="0" applyFont="1" applyFill="1" applyBorder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/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31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0D620-EE01-4185-8BF1-480AA47EE21C}" name="tbl_GLOBALS" displayName="tbl_GLOBALS" ref="B3:D8" totalsRowShown="0" headerRowDxfId="30" dataDxfId="29">
  <autoFilter ref="B3:D8" xr:uid="{6090D620-EE01-4185-8BF1-480AA47EE21C}"/>
  <tableColumns count="3">
    <tableColumn id="1" xr3:uid="{54988CAE-1D43-4619-9867-DD20C647602A}" name="index" dataDxfId="28"/>
    <tableColumn id="2" xr3:uid="{EDC28057-72AE-43DC-99B4-CE0F8439FE79}" name="key" dataDxfId="27"/>
    <tableColumn id="3" xr3:uid="{A6914D1F-DE37-4173-9BEE-54D8BF1F28D9}" name="value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D2624-90FE-43DF-B3F2-3530D745EAB7}" name="tbl_entity_attribute_value_model" displayName="tbl_entity_attribute_value_model" ref="C3:G9" totalsRowShown="0" headerRowDxfId="25" dataDxfId="24">
  <autoFilter ref="C3:G9" xr:uid="{E1CD2624-90FE-43DF-B3F2-3530D745EAB7}"/>
  <sortState xmlns:xlrd2="http://schemas.microsoft.com/office/spreadsheetml/2017/richdata2" ref="C4:F9">
    <sortCondition ref="D3:D9"/>
  </sortState>
  <tableColumns count="5">
    <tableColumn id="1" xr3:uid="{3F400328-F610-4503-AD6E-858DA5CD28A3}" name="index" dataDxfId="23"/>
    <tableColumn id="2" xr3:uid="{AD35BEA6-D4B5-4A6D-8DF6-2B77B2AAF727}" name="entity" dataDxfId="22"/>
    <tableColumn id="3" xr3:uid="{91D43046-A617-4758-98C5-8215F27BD159}" name="attribute" dataDxfId="21"/>
    <tableColumn id="4" xr3:uid="{5367443F-7783-4E49-A8B1-3B6A71DBC12E}" name="value_spec" dataDxfId="20"/>
    <tableColumn id="5" xr3:uid="{745154BD-2CD1-4293-A6FE-89C5B615D5D5}" name="default_value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82A41-2AA2-4D41-BC7E-1995BB8CCB1D}" name="tbl_path_lists_input" displayName="tbl_path_lists_input" ref="D3:S14" totalsRowShown="0" headerRowDxfId="18" dataDxfId="17">
  <autoFilter ref="D3:S14" xr:uid="{A2D82A41-2AA2-4D41-BC7E-1995BB8CCB1D}"/>
  <tableColumns count="16">
    <tableColumn id="1" xr3:uid="{A605FC3E-328C-4243-8C24-42969998A921}" name="index" dataDxfId="16">
      <calculatedColumnFormula array="1">ROW() - ROW(tbl_path_lists_input[#Headers])</calculatedColumnFormula>
    </tableColumn>
    <tableColumn id="12" xr3:uid="{DB87676E-17BA-4856-96E1-A957593C5D62}" name="timestamp" dataDxfId="15"/>
    <tableColumn id="14" xr3:uid="{B3BFCD3E-C57E-478C-AC8D-B57F0A282CB5}" name="project" dataDxfId="14"/>
    <tableColumn id="13" xr3:uid="{8C286126-7CA1-4EA2-BC96-5E1980277135}" name="cnx_role" dataDxfId="13"/>
    <tableColumn id="15" xr3:uid="{EC61AFCB-7780-4CD0-BB43-6523DF57B0CD}" name="action" dataDxfId="12"/>
    <tableColumn id="16" xr3:uid="{16CC53E0-2FE6-47BC-A168-BD091E942FCB}" name="derived_state" dataDxfId="11"/>
    <tableColumn id="2" xr3:uid="{7A9DF3FB-C43B-4BF2-A729-356D7B05E4B6}" name="1" dataDxfId="10"/>
    <tableColumn id="3" xr3:uid="{F276F221-DFA5-4E81-9477-D3B5673C6247}" name="2" dataDxfId="9"/>
    <tableColumn id="4" xr3:uid="{018406BE-101F-42BB-B2B2-4EA61C1F9C53}" name="3" dataDxfId="8"/>
    <tableColumn id="5" xr3:uid="{50D84154-CE3A-4C6B-B146-577D9CD774B3}" name="4" dataDxfId="7"/>
    <tableColumn id="6" xr3:uid="{427C6ACE-DEBB-4A0E-9584-91B873CCC73A}" name="5" dataDxfId="6"/>
    <tableColumn id="7" xr3:uid="{F494F540-F303-4378-B22B-F79795CD8815}" name="6" dataDxfId="5"/>
    <tableColumn id="8" xr3:uid="{C5B670B3-C828-4082-834C-E0870FD10953}" name="7" dataDxfId="4"/>
    <tableColumn id="9" xr3:uid="{EE04FF92-120C-47B9-ADEA-13CD7A75F284}" name="8" dataDxfId="3"/>
    <tableColumn id="10" xr3:uid="{F1823723-72F0-4495-BAE9-9D1FC8036224}" name="9" dataDxfId="2"/>
    <tableColumn id="11" xr3:uid="{AAE79CFB-B054-45F6-8500-D784C619C03E}" name="10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58A5-6843-452D-949E-D14B3994CB7D}">
  <dimension ref="B3:D8"/>
  <sheetViews>
    <sheetView topLeftCell="A2" workbookViewId="0">
      <selection activeCell="C8" sqref="C8"/>
    </sheetView>
  </sheetViews>
  <sheetFormatPr defaultRowHeight="15" x14ac:dyDescent="0.25"/>
  <cols>
    <col min="1" max="1" width="9.140625" style="1"/>
    <col min="2" max="2" width="9.140625" style="2"/>
    <col min="3" max="3" width="41.28515625" style="1" customWidth="1"/>
    <col min="4" max="4" width="21.85546875" style="2" customWidth="1"/>
    <col min="5" max="16384" width="9.140625" style="1"/>
  </cols>
  <sheetData>
    <row r="3" spans="2:4" s="2" customFormat="1" x14ac:dyDescent="0.25">
      <c r="B3" s="2" t="s">
        <v>0</v>
      </c>
      <c r="C3" s="2" t="s">
        <v>35</v>
      </c>
      <c r="D3" s="2" t="s">
        <v>36</v>
      </c>
    </row>
    <row r="4" spans="2:4" x14ac:dyDescent="0.25">
      <c r="B4" s="2">
        <v>1</v>
      </c>
      <c r="C4" s="1" t="s">
        <v>37</v>
      </c>
      <c r="D4" s="2" t="s">
        <v>38</v>
      </c>
    </row>
    <row r="5" spans="2:4" x14ac:dyDescent="0.25">
      <c r="B5" s="2">
        <v>2</v>
      </c>
      <c r="C5" s="1" t="s">
        <v>39</v>
      </c>
      <c r="D5" s="2" t="s">
        <v>40</v>
      </c>
    </row>
    <row r="6" spans="2:4" x14ac:dyDescent="0.25">
      <c r="B6" s="2">
        <v>3</v>
      </c>
      <c r="C6" s="1" t="s">
        <v>41</v>
      </c>
      <c r="D6" s="12" t="s">
        <v>42</v>
      </c>
    </row>
    <row r="7" spans="2:4" x14ac:dyDescent="0.25">
      <c r="B7" s="2">
        <v>4</v>
      </c>
      <c r="C7" s="1" t="s">
        <v>59</v>
      </c>
      <c r="D7" s="2" t="s">
        <v>58</v>
      </c>
    </row>
    <row r="8" spans="2:4" x14ac:dyDescent="0.25">
      <c r="B8" s="2">
        <v>5</v>
      </c>
      <c r="C8" s="1" t="s">
        <v>80</v>
      </c>
      <c r="D8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1654-0399-4F23-9E61-ECA7ED292D1D}">
  <dimension ref="C3:G9"/>
  <sheetViews>
    <sheetView workbookViewId="0">
      <selection activeCell="G8" sqref="G8"/>
    </sheetView>
  </sheetViews>
  <sheetFormatPr defaultRowHeight="15" x14ac:dyDescent="0.25"/>
  <cols>
    <col min="1" max="3" width="9.140625" style="1"/>
    <col min="4" max="4" width="31.28515625" style="1" customWidth="1"/>
    <col min="5" max="5" width="22.140625" style="1" customWidth="1"/>
    <col min="6" max="6" width="53.5703125" style="1" customWidth="1"/>
    <col min="7" max="7" width="20.7109375" style="1" customWidth="1"/>
    <col min="8" max="16384" width="9.140625" style="1"/>
  </cols>
  <sheetData>
    <row r="3" spans="3:7" x14ac:dyDescent="0.25">
      <c r="C3" s="1" t="s">
        <v>0</v>
      </c>
      <c r="D3" s="1" t="s">
        <v>121</v>
      </c>
      <c r="E3" s="1" t="s">
        <v>122</v>
      </c>
      <c r="F3" s="1" t="s">
        <v>123</v>
      </c>
      <c r="G3" s="1" t="s">
        <v>133</v>
      </c>
    </row>
    <row r="4" spans="3:7" x14ac:dyDescent="0.25">
      <c r="D4" s="1" t="s">
        <v>128</v>
      </c>
    </row>
    <row r="5" spans="3:7" x14ac:dyDescent="0.25">
      <c r="D5" s="1" t="s">
        <v>125</v>
      </c>
    </row>
    <row r="6" spans="3:7" x14ac:dyDescent="0.25">
      <c r="D6" s="1" t="s">
        <v>124</v>
      </c>
    </row>
    <row r="7" spans="3:7" x14ac:dyDescent="0.25">
      <c r="D7" s="1" t="s">
        <v>126</v>
      </c>
      <c r="E7" s="1" t="s">
        <v>129</v>
      </c>
      <c r="F7" s="1" t="s">
        <v>132</v>
      </c>
      <c r="G7" s="1" t="s">
        <v>135</v>
      </c>
    </row>
    <row r="8" spans="3:7" x14ac:dyDescent="0.25">
      <c r="D8" s="1" t="s">
        <v>126</v>
      </c>
      <c r="E8" s="1" t="s">
        <v>130</v>
      </c>
      <c r="F8" s="1" t="s">
        <v>131</v>
      </c>
      <c r="G8" s="1" t="s">
        <v>134</v>
      </c>
    </row>
    <row r="9" spans="3:7" x14ac:dyDescent="0.25">
      <c r="D9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7A7-9A1D-4D27-9D93-2905AD33B7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14"/>
  <sheetViews>
    <sheetView topLeftCell="G6" workbookViewId="0">
      <selection activeCell="Q14" sqref="Q14"/>
    </sheetView>
  </sheetViews>
  <sheetFormatPr defaultRowHeight="15" x14ac:dyDescent="0.25"/>
  <cols>
    <col min="1" max="1" width="3.28515625" style="1" customWidth="1"/>
    <col min="2" max="2" width="3.28515625" style="4" customWidth="1"/>
    <col min="3" max="3" width="3.28515625" style="1" customWidth="1"/>
    <col min="4" max="4" width="9.140625" style="2"/>
    <col min="5" max="5" width="12.42578125" style="2" customWidth="1"/>
    <col min="6" max="8" width="14.5703125" style="2" customWidth="1"/>
    <col min="9" max="9" width="17.5703125" style="2" customWidth="1"/>
    <col min="10" max="18" width="9.140625" style="1"/>
    <col min="19" max="19" width="14.42578125" style="1" customWidth="1"/>
    <col min="20" max="22" width="2.28515625" style="1" customWidth="1"/>
    <col min="23" max="23" width="2.85546875" style="4" customWidth="1"/>
    <col min="24" max="24" width="2.85546875" style="1" customWidth="1"/>
    <col min="25" max="25" width="12.42578125" style="2" customWidth="1"/>
    <col min="26" max="26" width="21.7109375" style="2" customWidth="1"/>
    <col min="27" max="27" width="9.140625" style="2"/>
    <col min="28" max="28" width="19.5703125" style="1" customWidth="1"/>
    <col min="29" max="29" width="18.5703125" style="1" customWidth="1"/>
    <col min="30" max="30" width="9.140625" style="1"/>
    <col min="31" max="31" width="18.140625" style="1" customWidth="1"/>
    <col min="32" max="16384" width="9.140625" style="1"/>
  </cols>
  <sheetData>
    <row r="3" spans="1:37" s="28" customFormat="1" ht="30" x14ac:dyDescent="0.25">
      <c r="A3" s="2"/>
      <c r="B3" s="3"/>
      <c r="C3" s="2"/>
      <c r="D3" s="2" t="s">
        <v>0</v>
      </c>
      <c r="E3" s="2" t="s">
        <v>109</v>
      </c>
      <c r="F3" s="2" t="s">
        <v>115</v>
      </c>
      <c r="G3" s="2" t="s">
        <v>140</v>
      </c>
      <c r="H3" s="2" t="s">
        <v>119</v>
      </c>
      <c r="I3" s="2" t="s">
        <v>116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11</v>
      </c>
      <c r="T3" s="2"/>
      <c r="U3" s="2"/>
      <c r="V3" s="2"/>
      <c r="W3" s="3"/>
      <c r="X3" s="2"/>
      <c r="Y3" s="15" t="s">
        <v>144</v>
      </c>
      <c r="Z3" s="15" t="s">
        <v>112</v>
      </c>
      <c r="AA3" s="28" t="s">
        <v>0</v>
      </c>
      <c r="AB3" s="28" cm="1">
        <f t="array" ref="AB3:AK3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_xlpm.max_num_fcn(tbl_path_lists_input[#Headers]),
     _xlpm.return,            _xlfn.SEQUENCE(1, _xlpm.col_count, 1, 1),
     _xlpm.return)</f>
        <v>1</v>
      </c>
      <c r="AC3" s="28">
        <v>2</v>
      </c>
      <c r="AD3" s="28">
        <v>3</v>
      </c>
      <c r="AE3" s="28">
        <v>4</v>
      </c>
      <c r="AF3" s="28">
        <v>5</v>
      </c>
      <c r="AG3" s="28">
        <v>6</v>
      </c>
      <c r="AH3" s="28">
        <v>7</v>
      </c>
      <c r="AI3" s="28">
        <v>8</v>
      </c>
      <c r="AJ3" s="28">
        <v>9</v>
      </c>
      <c r="AK3" s="28">
        <v>10</v>
      </c>
    </row>
    <row r="4" spans="1:37" x14ac:dyDescent="0.25">
      <c r="D4" s="5" cm="1">
        <f t="array" ref="D4">ROW() - ROW(tbl_path_lists_input[#Headers])</f>
        <v>1</v>
      </c>
      <c r="E4" s="21"/>
      <c r="F4" s="21"/>
      <c r="G4" s="21"/>
      <c r="H4" s="21"/>
      <c r="I4" s="24"/>
      <c r="J4" s="11" t="s">
        <v>33</v>
      </c>
      <c r="K4" s="11" t="s">
        <v>1</v>
      </c>
      <c r="L4" s="6" t="s">
        <v>13</v>
      </c>
      <c r="M4" s="6"/>
      <c r="N4" s="6"/>
      <c r="O4" s="6" t="s">
        <v>17</v>
      </c>
      <c r="P4" s="6"/>
      <c r="Q4" s="6" t="s">
        <v>34</v>
      </c>
      <c r="R4" s="6" t="s">
        <v>47</v>
      </c>
      <c r="S4" s="6"/>
      <c r="Y4" s="2" cm="1">
        <f t="array" ref="Y4:Y12">_xlfn.LET(_xlpm.header_row,_xlfn.ANCHORARRAY(                path_lst_input_shimmed_filtered!D3),
     _xlpm.index_col_num,             MATCH("index", _xlpm.header_row, 0),
     _xlpm.data_region,_xlfn.ANCHORARRAY(               path_lst_input_shimmed_filtered!D4),
     _xlpm.original_path_indicies,    _xlfn.CHOOSECOLS(_xlpm.data_region, _xlpm.index_col_num),
     _xlpm.return,                    _xlpm.original_path_indicies,
     _xlpm.return)</f>
        <v>1</v>
      </c>
      <c r="Z4" s="2" t="str" cm="1">
        <f t="array" ref="Z4:Z12">_xlfn.LET(_xlpm.original_indicies,_xlfn.ANCHORARRAY(    Y4),
     _xlpm.deprecation_state,    _xlfn.XLOOKUP(_xlpm.original_indicies,_xlfn.ANCHORARRAY(
                                   paths_analized!V4),_xlfn.ANCHORARRAY(
                                   paths_analized!U4),
                                   "fixme", 0),
     _xlpm.return,               _xlpm.deprecation_state,
     _xlpm.return)</f>
        <v>NOT_DEPRECATED</v>
      </c>
      <c r="AA4" s="2" cm="1">
        <f t="array" ref="AA4:AA12">_xlfn.LET(_xlpm.row_count,         ROWS(tbl_path_lists_input[]),
     _xlpm.return,            _xlfn.SEQUENCE(MAX(_xlfn.ANCHORARRAY(if_ids_coorded_from_shim!H4)), 1, 1, 1),
     _xlpm.return)</f>
        <v>1</v>
      </c>
      <c r="AB4" s="1" t="str" cm="1">
        <f t="array" ref="AB4:AK12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_xlpm.max_num_fcn(tbl_path_lists_input[#Headers]),
     _xlpm.row_count,          ROWS(_xlfn.ANCHORARRAY(AA4)),
     _xlpm.col_count_alt,          COLUMNS(_xlfn.ANCHORARRAY(AB3)),
     _xlpm.row_index_col,_xlfn.ANCHORARRAY(      if_ids_coorded_from_shim!H4),
     _xlpm.col_index_col,_xlfn.ANCHORARRAY(      if_ids_coorded_from_shim!J4),
     _xlpm.interface_id,_xlfn.ANCHORARRAY(       if_ids_coorded_from_shim!E4),
     _xlpm.temp_table,         _xlfn.HSTACK(_xlpm.row_index_col,
                                _xlpm.col_index_col,
                                _xlpm.interface_id),
     _xlpm.return,             _xlfn.MAKEARRAY(_xlpm.row_count,
                                   _xlpm.col_count,
                                   _xlfn.LAMBDA(_xlpm.r,_xlpm.c,
                                          _xlfn.XLOOKUP(1,
                                                  (_xlfn.CHOOSECOLS(_xlpm.temp_table, 1) = _xlpm.r) *
                                                  (_xlfn.CHOOSECOLS(_xlpm.temp_table, 2) = _xlpm.c),
                                                  _xlfn.CHOOSECOLS(_xlpm.temp_table, 3),
                                                  "",
                                                  0,
                                                  -1))),
     _xlpm.return_2, _xlpm.temp_table,
     _xlpm.return)</f>
        <v>q;69</v>
      </c>
      <c r="AC4" s="1" t="str">
        <v>a;1</v>
      </c>
      <c r="AD4" s="1" t="str">
        <v>b;1</v>
      </c>
      <c r="AE4" s="1" t="str">
        <v>b;3</v>
      </c>
      <c r="AF4" s="1" t="str">
        <v>q;70</v>
      </c>
      <c r="AG4" s="1" t="str">
        <v>b;8</v>
      </c>
      <c r="AH4" s="1" t="str">
        <v/>
      </c>
      <c r="AI4" s="1" t="str">
        <v/>
      </c>
      <c r="AJ4" s="1" t="str">
        <v/>
      </c>
      <c r="AK4" s="1" t="str">
        <v/>
      </c>
    </row>
    <row r="5" spans="1:37" x14ac:dyDescent="0.25">
      <c r="D5" s="5" cm="1">
        <f t="array" ref="D5">ROW() - ROW(tbl_path_lists_input[#Headers])</f>
        <v>2</v>
      </c>
      <c r="E5" s="22"/>
      <c r="F5" s="22"/>
      <c r="G5" s="22"/>
      <c r="H5" s="22"/>
      <c r="I5" s="5"/>
      <c r="J5" s="6" t="s">
        <v>20</v>
      </c>
      <c r="K5" s="6"/>
      <c r="L5" s="6" t="s">
        <v>14</v>
      </c>
      <c r="M5" s="6"/>
      <c r="N5" s="6"/>
      <c r="O5" s="6" t="s">
        <v>15</v>
      </c>
      <c r="P5" s="6"/>
      <c r="Q5" s="6"/>
      <c r="R5" s="6"/>
      <c r="S5" s="6" t="s">
        <v>29</v>
      </c>
      <c r="Y5" s="2">
        <v>2</v>
      </c>
      <c r="Z5" s="2" t="str">
        <v>DEPRECATED</v>
      </c>
      <c r="AA5" s="2">
        <v>2</v>
      </c>
      <c r="AB5" s="1" t="str">
        <v>a;2</v>
      </c>
      <c r="AC5" s="1" t="str">
        <v>c;2</v>
      </c>
      <c r="AD5" s="1" t="str">
        <v>d;2</v>
      </c>
      <c r="AE5" s="1" t="str">
        <v>last;one</v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</row>
    <row r="6" spans="1:37" x14ac:dyDescent="0.25">
      <c r="D6" s="5" cm="1">
        <f t="array" ref="D6">ROW() - ROW(tbl_path_lists_input[#Headers])</f>
        <v>3</v>
      </c>
      <c r="E6" s="22"/>
      <c r="F6" s="22"/>
      <c r="G6" s="22"/>
      <c r="H6" s="22" t="s">
        <v>139</v>
      </c>
      <c r="I6" s="5"/>
      <c r="J6" s="6" t="s">
        <v>12</v>
      </c>
      <c r="K6" s="6"/>
      <c r="L6" s="6" t="s">
        <v>16</v>
      </c>
      <c r="M6" s="6"/>
      <c r="N6" s="6" t="s">
        <v>17</v>
      </c>
      <c r="O6" s="6" t="s">
        <v>18</v>
      </c>
      <c r="P6" s="6"/>
      <c r="Q6" s="6" t="s">
        <v>19</v>
      </c>
      <c r="R6" s="6" t="s">
        <v>91</v>
      </c>
      <c r="S6" s="6"/>
      <c r="Y6" s="2">
        <v>4</v>
      </c>
      <c r="Z6" s="2" t="str">
        <v>NOT_DEPRECATED</v>
      </c>
      <c r="AA6" s="2">
        <v>3</v>
      </c>
      <c r="AB6" s="1" t="str">
        <v>c;420</v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</row>
    <row r="7" spans="1:37" x14ac:dyDescent="0.25">
      <c r="D7" s="7" cm="1">
        <f t="array" ref="D7">ROW() - ROW(tbl_path_lists_input[#Headers])</f>
        <v>4</v>
      </c>
      <c r="E7" s="23"/>
      <c r="F7" s="23"/>
      <c r="G7" s="23"/>
      <c r="H7" s="23"/>
      <c r="I7" s="7"/>
      <c r="J7" s="8" t="s">
        <v>25</v>
      </c>
      <c r="K7" s="8"/>
      <c r="L7" s="8"/>
      <c r="M7" s="8"/>
      <c r="N7" s="8"/>
      <c r="O7" s="8"/>
      <c r="P7" s="8"/>
      <c r="Q7" s="8"/>
      <c r="R7" s="8"/>
      <c r="S7" s="8"/>
      <c r="Y7" s="2">
        <v>6</v>
      </c>
      <c r="Z7" s="2" t="str">
        <v>NOT_DEPRECATED</v>
      </c>
      <c r="AA7" s="2">
        <v>4</v>
      </c>
      <c r="AB7" s="1" t="str">
        <v>a;2</v>
      </c>
      <c r="AC7" s="1" t="str">
        <v>c;2</v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</row>
    <row r="8" spans="1:37" x14ac:dyDescent="0.25">
      <c r="D8" s="7" cm="1">
        <f t="array" ref="D8">ROW() - ROW(tbl_path_lists_input[#Headers])</f>
        <v>5</v>
      </c>
      <c r="E8" s="23"/>
      <c r="F8" s="23"/>
      <c r="G8" s="23"/>
      <c r="H8" s="23" t="s">
        <v>139</v>
      </c>
      <c r="I8" s="7"/>
      <c r="J8" s="8" t="s">
        <v>44</v>
      </c>
      <c r="K8" s="8" t="s">
        <v>45</v>
      </c>
      <c r="L8" s="8" t="s">
        <v>44</v>
      </c>
      <c r="M8" s="8"/>
      <c r="N8" s="8" t="s">
        <v>141</v>
      </c>
      <c r="O8" s="8"/>
      <c r="P8" s="8"/>
      <c r="Q8" s="8"/>
      <c r="R8" s="8"/>
      <c r="S8" s="8"/>
      <c r="Y8" s="2">
        <v>7</v>
      </c>
      <c r="Z8" s="2" t="str">
        <v>DEPRECATED</v>
      </c>
      <c r="AA8" s="2">
        <v>5</v>
      </c>
      <c r="AB8" s="1" t="str">
        <v>mw;69</v>
      </c>
      <c r="AC8" s="1" t="str">
        <v>dc;420</v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</row>
    <row r="9" spans="1:37" x14ac:dyDescent="0.25">
      <c r="D9" s="7" cm="1">
        <f t="array" ref="D9">ROW() - ROW(tbl_path_lists_input[#Headers])</f>
        <v>6</v>
      </c>
      <c r="E9" s="23"/>
      <c r="F9" s="23"/>
      <c r="G9" s="23"/>
      <c r="H9" s="23"/>
      <c r="I9" s="7"/>
      <c r="J9" s="8" t="s">
        <v>20</v>
      </c>
      <c r="K9" s="8"/>
      <c r="L9" s="8"/>
      <c r="M9" s="8"/>
      <c r="N9" s="8" t="s">
        <v>14</v>
      </c>
      <c r="O9" s="8"/>
      <c r="P9" s="8"/>
      <c r="Q9" s="8"/>
      <c r="R9" s="8"/>
      <c r="S9" s="8"/>
      <c r="Y9" s="2">
        <v>8</v>
      </c>
      <c r="Z9" s="2" t="str">
        <v>NOT_DEPRECATED</v>
      </c>
      <c r="AA9" s="2">
        <v>6</v>
      </c>
      <c r="AB9" s="1" t="str">
        <v>self;self</v>
      </c>
      <c r="AC9" s="1" t="str">
        <v>self;self</v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</row>
    <row r="10" spans="1:37" x14ac:dyDescent="0.25">
      <c r="D10" s="7" cm="1">
        <f t="array" ref="D10">ROW() - ROW(tbl_path_lists_input[#Headers])</f>
        <v>7</v>
      </c>
      <c r="E10" s="23"/>
      <c r="F10" s="23"/>
      <c r="G10" s="23"/>
      <c r="H10" s="23"/>
      <c r="I10" s="7"/>
      <c r="J10" s="8" t="s">
        <v>73</v>
      </c>
      <c r="K10" s="8"/>
      <c r="L10" s="8" t="s">
        <v>74</v>
      </c>
      <c r="M10" s="8"/>
      <c r="N10" s="8"/>
      <c r="O10" s="8"/>
      <c r="P10" s="8"/>
      <c r="Q10" s="8"/>
      <c r="R10" s="8"/>
      <c r="S10" s="8"/>
      <c r="Y10" s="2">
        <v>10</v>
      </c>
      <c r="Z10" s="2" t="str">
        <v>NOT_DEPRECATED</v>
      </c>
      <c r="AA10" s="2">
        <v>7</v>
      </c>
      <c r="AB10" s="1" t="str">
        <v>srv;oob</v>
      </c>
      <c r="AC10" s="1" t="str">
        <v>oob-sw;p01</v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</row>
    <row r="11" spans="1:37" x14ac:dyDescent="0.25">
      <c r="D11" s="7" cm="1">
        <f t="array" ref="D11">ROW() - ROW(tbl_path_lists_input[#Headers])</f>
        <v>8</v>
      </c>
      <c r="E11" s="23"/>
      <c r="F11" s="23"/>
      <c r="G11" s="23"/>
      <c r="H11" s="23"/>
      <c r="I11" s="7"/>
      <c r="J11" s="8"/>
      <c r="K11" s="8" t="s">
        <v>81</v>
      </c>
      <c r="L11" s="8"/>
      <c r="M11" s="8" t="s">
        <v>81</v>
      </c>
      <c r="N11" s="8"/>
      <c r="O11" s="8"/>
      <c r="P11" s="8"/>
      <c r="Q11" s="8"/>
      <c r="R11" s="8"/>
      <c r="S11" s="8"/>
      <c r="Y11" s="2">
        <v>11</v>
      </c>
      <c r="Z11" s="2" t="str">
        <v>NOT_DEPRECATED</v>
      </c>
      <c r="AA11" s="2">
        <v>8</v>
      </c>
      <c r="AB11" s="1" t="str">
        <v>farts;stains</v>
      </c>
      <c r="AC11" s="1" t="str">
        <v>bagels;shmears</v>
      </c>
      <c r="AD11" s="1" t="str">
        <v>dc;420</v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</row>
    <row r="12" spans="1:37" x14ac:dyDescent="0.25">
      <c r="D12" s="7" cm="1">
        <f t="array" ref="D12">ROW() - ROW(tbl_path_lists_input[#Headers])</f>
        <v>9</v>
      </c>
      <c r="E12" s="23"/>
      <c r="F12" s="23"/>
      <c r="G12" s="23"/>
      <c r="H12" s="23" t="s">
        <v>139</v>
      </c>
      <c r="I12" s="7"/>
      <c r="J12" s="8"/>
      <c r="K12" s="8"/>
      <c r="L12" s="8"/>
      <c r="M12" s="8" t="s">
        <v>16</v>
      </c>
      <c r="N12" s="8"/>
      <c r="O12" s="8"/>
      <c r="P12" s="8" t="s">
        <v>19</v>
      </c>
      <c r="Q12" s="8" t="s">
        <v>91</v>
      </c>
      <c r="R12" s="8"/>
      <c r="S12" s="8"/>
      <c r="Y12" s="2">
        <v>12</v>
      </c>
      <c r="Z12" s="2" t="str">
        <v>NOT_DEPRECATED</v>
      </c>
      <c r="AA12" s="2">
        <v>9</v>
      </c>
      <c r="AB12" s="1" t="str">
        <v>nothing;nothing</v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</row>
    <row r="13" spans="1:37" x14ac:dyDescent="0.25">
      <c r="D13" s="7" cm="1">
        <f t="array" ref="D13">ROW() - ROW(tbl_path_lists_input[#Headers])</f>
        <v>10</v>
      </c>
      <c r="E13" s="23"/>
      <c r="F13" s="23"/>
      <c r="G13" s="23"/>
      <c r="H13" s="23"/>
      <c r="I13" s="7"/>
      <c r="J13" s="8"/>
      <c r="K13" s="8" t="s">
        <v>114</v>
      </c>
      <c r="L13" s="8"/>
      <c r="M13" s="8"/>
      <c r="N13" s="8" t="s">
        <v>113</v>
      </c>
      <c r="O13" s="8"/>
      <c r="P13" s="8"/>
      <c r="Q13" s="8"/>
      <c r="R13" s="8"/>
      <c r="S13" s="8"/>
    </row>
    <row r="14" spans="1:37" x14ac:dyDescent="0.25">
      <c r="D14" s="7" cm="1">
        <f t="array" ref="D14">ROW() - ROW(tbl_path_lists_input[#Headers])</f>
        <v>11</v>
      </c>
      <c r="E14" s="23"/>
      <c r="F14" s="23"/>
      <c r="G14" s="23"/>
      <c r="H14" s="23"/>
      <c r="I14" s="7"/>
      <c r="J14" s="8"/>
      <c r="K14" s="8" t="s">
        <v>117</v>
      </c>
      <c r="L14" s="8"/>
      <c r="M14" s="8"/>
      <c r="N14" s="8" t="s">
        <v>118</v>
      </c>
      <c r="O14" s="8"/>
      <c r="P14" s="8"/>
      <c r="Q14" s="8" t="s">
        <v>74</v>
      </c>
      <c r="R14" s="8"/>
      <c r="S14" s="8"/>
    </row>
  </sheetData>
  <conditionalFormatting sqref="J4:S11 J14:S1048576 L13:S13 J13 K12:S12">
    <cfRule type="duplicateValues" dxfId="0" priority="1"/>
  </conditionalFormatting>
  <dataValidations count="1">
    <dataValidation type="list" allowBlank="1" showInputMessage="1" showErrorMessage="1" sqref="H4:H14" xr:uid="{467C63A0-BD53-46B5-96B7-0E954F04AFD6}">
      <formula1>"connect,,disconnect,ignore"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0199-DD7C-4157-A7B7-5CA97C771052}">
  <dimension ref="D3:S15"/>
  <sheetViews>
    <sheetView workbookViewId="0">
      <selection activeCell="G4" sqref="G4"/>
    </sheetView>
  </sheetViews>
  <sheetFormatPr defaultRowHeight="15" x14ac:dyDescent="0.25"/>
  <cols>
    <col min="4" max="4" width="9.140625" style="26"/>
    <col min="5" max="5" width="12.85546875" customWidth="1"/>
    <col min="6" max="6" width="15.140625" customWidth="1"/>
    <col min="7" max="7" width="14.7109375" customWidth="1"/>
    <col min="8" max="8" width="10.7109375" customWidth="1"/>
    <col min="9" max="9" width="19.140625" customWidth="1"/>
    <col min="14" max="14" width="16.7109375" customWidth="1"/>
  </cols>
  <sheetData>
    <row r="3" spans="4:19" s="27" customFormat="1" x14ac:dyDescent="0.25">
      <c r="D3" s="27" t="str" cm="1">
        <f t="array" ref="D3:S3">tbl_path_lists_input[#Headers]</f>
        <v>index</v>
      </c>
      <c r="E3" s="27" t="str">
        <v>timestamp</v>
      </c>
      <c r="F3" s="27" t="str">
        <v>project</v>
      </c>
      <c r="G3" s="27" t="str">
        <v>cnx_role</v>
      </c>
      <c r="H3" s="27" t="str">
        <v>action</v>
      </c>
      <c r="I3" s="27" t="str">
        <v>derived_state</v>
      </c>
      <c r="J3" s="27" t="str">
        <v>1</v>
      </c>
      <c r="K3" s="27" t="str">
        <v>2</v>
      </c>
      <c r="L3" s="27" t="str">
        <v>3</v>
      </c>
      <c r="M3" s="27" t="str">
        <v>4</v>
      </c>
      <c r="N3" s="27" t="str">
        <v>5</v>
      </c>
      <c r="O3" s="27" t="str">
        <v>6</v>
      </c>
      <c r="P3" s="27" t="str">
        <v>7</v>
      </c>
      <c r="Q3" s="27" t="str">
        <v>8</v>
      </c>
      <c r="R3" s="27" t="str">
        <v>9</v>
      </c>
      <c r="S3" s="27" t="str">
        <v>10</v>
      </c>
    </row>
    <row r="4" spans="4:19" x14ac:dyDescent="0.25">
      <c r="D4" s="26" cm="1">
        <f t="array" ref="D4:S15">_xlfn.LET(_xlpm.flag_INCLUDE_NOTHING,  _xlfn.XLOOKUP("flag_INCLUDE_NOTHING", tbl_GLOBALS[key], tbl_GLOBALS[value],
                                    "FIXME", 0),
     _xlpm.temp_table,          tbl_path_lists_input[#Data],
     _xlpm.input_row_count,     ROWS(_xlpm.temp_table),
     _xlpm.input_col_count,     COLUMNS(_xlpm.temp_table),
     _xlpm.base_data,           IF(LEN(_xlpm.temp_table) &gt;= 1,
                             _xlpm.temp_table,
                             ""),
     _xlpm.max_num_fcn,         _xlfn.LAMBDA(_xlpm.collection,
                                 _xlfn.LET(_xlpm.collection_as_col,      VALUE(_xlfn.TOCOL(_xlpm.collection)),
                                     _xlpm.non_numbers_removed,    _xlfn._xlws.FILTER(_xlpm.collection_as_col,
                                                                    NOT(ISERROR(_xlpm.collection_as_col))),
                                     _xlpm.return,                 MAX(_xlpm.non_numbers_removed),
                                     _xlpm.return)),
     _xlpm.max_hop_number,     _xlpm.max_num_fcn(_xlfn.ANCHORARRAY(D3)),
     _xlpm.blank_array_1,      _xlfn.MAKEARRAY(1, _xlpm.input_col_count - _xlpm.max_hop_number - 1,
                                   _xlfn.LAMBDA(_xlpm.x,_xlpm.y, "")),
     _xlpm.blank_array_2,      _xlfn.MAKEARRAY(1, _xlpm.max_hop_number - 1,
                                   _xlfn.LAMBDA(_xlpm.x,_xlpm.y, "")),
     _xlpm.nothing_row,        _xlfn.LET(_xlpm.index_number,       _xlpm.input_row_count + 1,
                             _xlpm.new_row,            _xlfn.HSTACK(_xlpm.index_number,
                                                        _xlpm.blank_array_1,
                                                        "nothing;nothing",
                                                        _xlpm.blank_array_2),
                             _xlpm.return,             _xlpm.new_row,
                             _xlpm.return),
     _xlpm.data_table,         IF(_xlpm.flag_INCLUDE_NOTHING,
                            _xlfn.VSTACK(_xlpm.base_data,
                                   _xlpm.nothing_row),
                             _xlpm.base_data),
     _xlpm.return,             _xlpm.data_table,
     _xlpm.return)</f>
        <v>1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q;69</v>
      </c>
      <c r="K4" t="str">
        <v>a;1</v>
      </c>
      <c r="L4" t="str">
        <v>b;1</v>
      </c>
      <c r="M4" t="str">
        <v/>
      </c>
      <c r="N4" t="str">
        <v/>
      </c>
      <c r="O4" t="str">
        <v>b;3</v>
      </c>
      <c r="P4" t="str">
        <v/>
      </c>
      <c r="Q4" t="str">
        <v>q;70</v>
      </c>
      <c r="R4" t="str">
        <v>b;8</v>
      </c>
      <c r="S4" t="str">
        <v/>
      </c>
    </row>
    <row r="5" spans="4:19" x14ac:dyDescent="0.25">
      <c r="D5" s="26">
        <v>2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>a;2</v>
      </c>
      <c r="K5" t="str">
        <v/>
      </c>
      <c r="L5" t="str">
        <v>c;2</v>
      </c>
      <c r="M5" t="str">
        <v/>
      </c>
      <c r="N5" t="str">
        <v/>
      </c>
      <c r="O5" t="str">
        <v>d;2</v>
      </c>
      <c r="P5" t="str">
        <v/>
      </c>
      <c r="Q5" t="str">
        <v/>
      </c>
      <c r="R5" t="str">
        <v/>
      </c>
      <c r="S5" t="str">
        <v>last;one</v>
      </c>
    </row>
    <row r="6" spans="4:19" x14ac:dyDescent="0.25">
      <c r="D6" s="26">
        <v>3</v>
      </c>
      <c r="E6" t="str">
        <v/>
      </c>
      <c r="F6" t="str">
        <v/>
      </c>
      <c r="G6" t="str">
        <v/>
      </c>
      <c r="H6" t="str">
        <v>ignore</v>
      </c>
      <c r="I6" t="str">
        <v/>
      </c>
      <c r="J6" t="str">
        <v xml:space="preserve"> </v>
      </c>
      <c r="K6" t="str">
        <v/>
      </c>
      <c r="L6" t="str">
        <v>a;3</v>
      </c>
      <c r="M6" t="str">
        <v/>
      </c>
      <c r="N6" t="str">
        <v>b;3</v>
      </c>
      <c r="O6" t="str">
        <v>c;3</v>
      </c>
      <c r="P6" t="str">
        <v/>
      </c>
      <c r="Q6" t="str">
        <v>d;3</v>
      </c>
      <c r="R6" t="str">
        <v>z;3</v>
      </c>
      <c r="S6" t="str">
        <v/>
      </c>
    </row>
    <row r="7" spans="4:19" x14ac:dyDescent="0.25">
      <c r="D7" s="26">
        <v>4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c;420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</row>
    <row r="8" spans="4:19" x14ac:dyDescent="0.25">
      <c r="D8" s="26">
        <v>5</v>
      </c>
      <c r="E8" t="str">
        <v/>
      </c>
      <c r="F8" t="str">
        <v/>
      </c>
      <c r="G8" t="str">
        <v/>
      </c>
      <c r="H8" t="str">
        <v>ignore</v>
      </c>
      <c r="I8" t="str">
        <v/>
      </c>
      <c r="J8" t="str">
        <v>m;1</v>
      </c>
      <c r="K8" t="str">
        <v>n;1</v>
      </c>
      <c r="L8" t="str">
        <v>m;1</v>
      </c>
      <c r="M8" t="str">
        <v/>
      </c>
      <c r="N8" t="str">
        <v>ignore;test</v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 spans="4:19" x14ac:dyDescent="0.25">
      <c r="D9" s="26">
        <v>6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>a;2</v>
      </c>
      <c r="K9" t="str">
        <v/>
      </c>
      <c r="L9" t="str">
        <v/>
      </c>
      <c r="M9" t="str">
        <v/>
      </c>
      <c r="N9" t="str">
        <v>c;2</v>
      </c>
      <c r="O9" t="str">
        <v/>
      </c>
      <c r="P9" t="str">
        <v/>
      </c>
      <c r="Q9" t="str">
        <v/>
      </c>
      <c r="R9" t="str">
        <v/>
      </c>
      <c r="S9" t="str">
        <v/>
      </c>
    </row>
    <row r="10" spans="4:19" x14ac:dyDescent="0.25">
      <c r="D10" s="26">
        <v>7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>mw;69</v>
      </c>
      <c r="K10" t="str">
        <v/>
      </c>
      <c r="L10" t="str">
        <v>dc;420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</row>
    <row r="11" spans="4:19" x14ac:dyDescent="0.25">
      <c r="D11" s="26">
        <v>8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self;self</v>
      </c>
      <c r="L11" t="str">
        <v/>
      </c>
      <c r="M11" t="str">
        <v>self;self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</row>
    <row r="12" spans="4:19" x14ac:dyDescent="0.25">
      <c r="D12" s="26">
        <v>9</v>
      </c>
      <c r="E12" t="str">
        <v/>
      </c>
      <c r="F12" t="str">
        <v/>
      </c>
      <c r="G12" t="str">
        <v/>
      </c>
      <c r="H12" t="str">
        <v>ignore</v>
      </c>
      <c r="I12" t="str">
        <v/>
      </c>
      <c r="J12" t="str">
        <v/>
      </c>
      <c r="K12" t="str">
        <v/>
      </c>
      <c r="L12" t="str">
        <v/>
      </c>
      <c r="M12" t="str">
        <v>a;3</v>
      </c>
      <c r="N12" t="str">
        <v/>
      </c>
      <c r="O12" t="str">
        <v/>
      </c>
      <c r="P12" t="str">
        <v>d;3</v>
      </c>
      <c r="Q12" t="str">
        <v>z;3</v>
      </c>
      <c r="R12" t="str">
        <v/>
      </c>
      <c r="S12" t="str">
        <v/>
      </c>
    </row>
    <row r="13" spans="4:19" x14ac:dyDescent="0.25">
      <c r="D13" s="26">
        <v>10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srv;oob</v>
      </c>
      <c r="L13" t="str">
        <v/>
      </c>
      <c r="M13" t="str">
        <v/>
      </c>
      <c r="N13" t="str">
        <v>oob-sw;p01</v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 spans="4:19" x14ac:dyDescent="0.25">
      <c r="D14" s="26">
        <v>11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farts;stains</v>
      </c>
      <c r="L14" t="str">
        <v/>
      </c>
      <c r="M14" t="str">
        <v/>
      </c>
      <c r="N14" t="str">
        <v>bagels;shmears</v>
      </c>
      <c r="O14" t="str">
        <v/>
      </c>
      <c r="P14" t="str">
        <v/>
      </c>
      <c r="Q14" t="str">
        <v>dc;420</v>
      </c>
      <c r="R14" t="str">
        <v/>
      </c>
      <c r="S14" t="str">
        <v/>
      </c>
    </row>
    <row r="15" spans="4:19" x14ac:dyDescent="0.25">
      <c r="D15" s="26">
        <v>12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>nothing;nothing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DDCC-F985-4574-A221-5B2AE7491F9D}">
  <dimension ref="D3:S12"/>
  <sheetViews>
    <sheetView workbookViewId="0">
      <selection activeCell="I8" sqref="I8"/>
    </sheetView>
  </sheetViews>
  <sheetFormatPr defaultRowHeight="15" x14ac:dyDescent="0.25"/>
  <cols>
    <col min="1" max="16384" width="9.140625" style="26"/>
  </cols>
  <sheetData>
    <row r="3" spans="4:19" s="28" customFormat="1" x14ac:dyDescent="0.25">
      <c r="D3" s="28" t="str" cm="1">
        <f t="array" ref="D3:S3">tbl_path_lists_input[#Headers]</f>
        <v>index</v>
      </c>
      <c r="E3" s="28" t="str">
        <v>timestamp</v>
      </c>
      <c r="F3" s="28" t="str">
        <v>project</v>
      </c>
      <c r="G3" s="28" t="str">
        <v>cnx_role</v>
      </c>
      <c r="H3" s="28" t="str">
        <v>action</v>
      </c>
      <c r="I3" s="28" t="str">
        <v>derived_state</v>
      </c>
      <c r="J3" s="28" t="str">
        <v>1</v>
      </c>
      <c r="K3" s="28" t="str">
        <v>2</v>
      </c>
      <c r="L3" s="28" t="str">
        <v>3</v>
      </c>
      <c r="M3" s="28" t="str">
        <v>4</v>
      </c>
      <c r="N3" s="28" t="str">
        <v>5</v>
      </c>
      <c r="O3" s="28" t="str">
        <v>6</v>
      </c>
      <c r="P3" s="28" t="str">
        <v>7</v>
      </c>
      <c r="Q3" s="28" t="str">
        <v>8</v>
      </c>
      <c r="R3" s="28" t="str">
        <v>9</v>
      </c>
      <c r="S3" s="28" t="str">
        <v>10</v>
      </c>
    </row>
    <row r="4" spans="4:19" x14ac:dyDescent="0.25">
      <c r="D4" s="26" cm="1">
        <f t="array" ref="D4:S12">_xlfn.LET(_xlpm.temp_table,_xlfn.ANCHORARRAY(           path_list_input_as_shim!D4),
     _xlpm.action_col_number,    MATCH("action",_xlfn.ANCHORARRAY(  D3), 0),
     _xlpm.filtered_table,       _xlfn._xlws.FILTER(_xlpm.temp_table,
                                  _xlfn.CHOOSECOLS(_xlpm.temp_table, _xlpm.action_col_number) &lt;&gt; "ignore", ""),
     _xlpm.dezeroed,             IF(LEN(_xlpm.filtered_table) &gt;= 1,
                              _xlpm.filtered_table,
                              ""),
     _xlpm.return,               _xlpm.dezeroed,
     _xlpm.return)</f>
        <v>1</v>
      </c>
      <c r="E4" s="26" t="str">
        <v/>
      </c>
      <c r="F4" s="26" t="str">
        <v/>
      </c>
      <c r="G4" s="26" t="str">
        <v/>
      </c>
      <c r="H4" s="26" t="str">
        <v/>
      </c>
      <c r="I4" s="26" t="str">
        <v/>
      </c>
      <c r="J4" s="26" t="str">
        <v>q;69</v>
      </c>
      <c r="K4" s="26" t="str">
        <v>a;1</v>
      </c>
      <c r="L4" s="26" t="str">
        <v>b;1</v>
      </c>
      <c r="M4" s="26" t="str">
        <v/>
      </c>
      <c r="N4" s="26" t="str">
        <v/>
      </c>
      <c r="O4" s="26" t="str">
        <v>b;3</v>
      </c>
      <c r="P4" s="26" t="str">
        <v/>
      </c>
      <c r="Q4" s="26" t="str">
        <v>q;70</v>
      </c>
      <c r="R4" s="26" t="str">
        <v>b;8</v>
      </c>
      <c r="S4" s="26" t="str">
        <v/>
      </c>
    </row>
    <row r="5" spans="4:19" x14ac:dyDescent="0.25">
      <c r="D5" s="26">
        <v>2</v>
      </c>
      <c r="E5" s="26" t="str">
        <v/>
      </c>
      <c r="F5" s="26" t="str">
        <v/>
      </c>
      <c r="G5" s="26" t="str">
        <v/>
      </c>
      <c r="H5" s="26" t="str">
        <v/>
      </c>
      <c r="I5" s="26" t="str">
        <v/>
      </c>
      <c r="J5" s="26" t="str">
        <v>a;2</v>
      </c>
      <c r="K5" s="26" t="str">
        <v/>
      </c>
      <c r="L5" s="26" t="str">
        <v>c;2</v>
      </c>
      <c r="M5" s="26" t="str">
        <v/>
      </c>
      <c r="N5" s="26" t="str">
        <v/>
      </c>
      <c r="O5" s="26" t="str">
        <v>d;2</v>
      </c>
      <c r="P5" s="26" t="str">
        <v/>
      </c>
      <c r="Q5" s="26" t="str">
        <v/>
      </c>
      <c r="R5" s="26" t="str">
        <v/>
      </c>
      <c r="S5" s="26" t="str">
        <v>last;one</v>
      </c>
    </row>
    <row r="6" spans="4:19" x14ac:dyDescent="0.25">
      <c r="D6" s="26">
        <v>4</v>
      </c>
      <c r="E6" s="26" t="str">
        <v/>
      </c>
      <c r="F6" s="26" t="str">
        <v/>
      </c>
      <c r="G6" s="26" t="str">
        <v/>
      </c>
      <c r="H6" s="26" t="str">
        <v/>
      </c>
      <c r="I6" s="26" t="str">
        <v/>
      </c>
      <c r="J6" s="26" t="str">
        <v>c;420</v>
      </c>
      <c r="K6" s="26" t="str">
        <v/>
      </c>
      <c r="L6" s="26" t="str">
        <v/>
      </c>
      <c r="M6" s="26" t="str">
        <v/>
      </c>
      <c r="N6" s="26" t="str">
        <v/>
      </c>
      <c r="O6" s="26" t="str">
        <v/>
      </c>
      <c r="P6" s="26" t="str">
        <v/>
      </c>
      <c r="Q6" s="26" t="str">
        <v/>
      </c>
      <c r="R6" s="26" t="str">
        <v/>
      </c>
      <c r="S6" s="26" t="str">
        <v/>
      </c>
    </row>
    <row r="7" spans="4:19" x14ac:dyDescent="0.25">
      <c r="D7" s="26">
        <v>6</v>
      </c>
      <c r="E7" s="26" t="str">
        <v/>
      </c>
      <c r="F7" s="26" t="str">
        <v/>
      </c>
      <c r="G7" s="26" t="str">
        <v/>
      </c>
      <c r="H7" s="26" t="str">
        <v/>
      </c>
      <c r="I7" s="26" t="str">
        <v/>
      </c>
      <c r="J7" s="26" t="str">
        <v>a;2</v>
      </c>
      <c r="K7" s="26" t="str">
        <v/>
      </c>
      <c r="L7" s="26" t="str">
        <v/>
      </c>
      <c r="M7" s="26" t="str">
        <v/>
      </c>
      <c r="N7" s="26" t="str">
        <v>c;2</v>
      </c>
      <c r="O7" s="26" t="str">
        <v/>
      </c>
      <c r="P7" s="26" t="str">
        <v/>
      </c>
      <c r="Q7" s="26" t="str">
        <v/>
      </c>
      <c r="R7" s="26" t="str">
        <v/>
      </c>
      <c r="S7" s="26" t="str">
        <v/>
      </c>
    </row>
    <row r="8" spans="4:19" x14ac:dyDescent="0.25">
      <c r="D8" s="26">
        <v>7</v>
      </c>
      <c r="E8" s="26" t="str">
        <v/>
      </c>
      <c r="F8" s="26" t="str">
        <v/>
      </c>
      <c r="G8" s="26" t="str">
        <v/>
      </c>
      <c r="H8" s="26" t="str">
        <v/>
      </c>
      <c r="I8" s="26" t="str">
        <v/>
      </c>
      <c r="J8" s="26" t="str">
        <v>mw;69</v>
      </c>
      <c r="K8" s="26" t="str">
        <v/>
      </c>
      <c r="L8" s="26" t="str">
        <v>dc;420</v>
      </c>
      <c r="M8" s="26" t="str">
        <v/>
      </c>
      <c r="N8" s="26" t="str">
        <v/>
      </c>
      <c r="O8" s="26" t="str">
        <v/>
      </c>
      <c r="P8" s="26" t="str">
        <v/>
      </c>
      <c r="Q8" s="26" t="str">
        <v/>
      </c>
      <c r="R8" s="26" t="str">
        <v/>
      </c>
      <c r="S8" s="26" t="str">
        <v/>
      </c>
    </row>
    <row r="9" spans="4:19" x14ac:dyDescent="0.25">
      <c r="D9" s="26">
        <v>8</v>
      </c>
      <c r="E9" s="26" t="str">
        <v/>
      </c>
      <c r="F9" s="26" t="str">
        <v/>
      </c>
      <c r="G9" s="26" t="str">
        <v/>
      </c>
      <c r="H9" s="26" t="str">
        <v/>
      </c>
      <c r="I9" s="26" t="str">
        <v/>
      </c>
      <c r="J9" s="26" t="str">
        <v/>
      </c>
      <c r="K9" s="26" t="str">
        <v>self;self</v>
      </c>
      <c r="L9" s="26" t="str">
        <v/>
      </c>
      <c r="M9" s="26" t="str">
        <v>self;self</v>
      </c>
      <c r="N9" s="26" t="str">
        <v/>
      </c>
      <c r="O9" s="26" t="str">
        <v/>
      </c>
      <c r="P9" s="26" t="str">
        <v/>
      </c>
      <c r="Q9" s="26" t="str">
        <v/>
      </c>
      <c r="R9" s="26" t="str">
        <v/>
      </c>
      <c r="S9" s="26" t="str">
        <v/>
      </c>
    </row>
    <row r="10" spans="4:19" x14ac:dyDescent="0.25">
      <c r="D10" s="26">
        <v>10</v>
      </c>
      <c r="E10" s="26" t="str">
        <v/>
      </c>
      <c r="F10" s="26" t="str">
        <v/>
      </c>
      <c r="G10" s="26" t="str">
        <v/>
      </c>
      <c r="H10" s="26" t="str">
        <v/>
      </c>
      <c r="I10" s="26" t="str">
        <v/>
      </c>
      <c r="J10" s="26" t="str">
        <v/>
      </c>
      <c r="K10" s="26" t="str">
        <v>srv;oob</v>
      </c>
      <c r="L10" s="26" t="str">
        <v/>
      </c>
      <c r="M10" s="26" t="str">
        <v/>
      </c>
      <c r="N10" s="26" t="str">
        <v>oob-sw;p01</v>
      </c>
      <c r="O10" s="26" t="str">
        <v/>
      </c>
      <c r="P10" s="26" t="str">
        <v/>
      </c>
      <c r="Q10" s="26" t="str">
        <v/>
      </c>
      <c r="R10" s="26" t="str">
        <v/>
      </c>
      <c r="S10" s="26" t="str">
        <v/>
      </c>
    </row>
    <row r="11" spans="4:19" x14ac:dyDescent="0.25">
      <c r="D11" s="26">
        <v>11</v>
      </c>
      <c r="E11" s="26" t="str">
        <v/>
      </c>
      <c r="F11" s="26" t="str">
        <v/>
      </c>
      <c r="G11" s="26" t="str">
        <v/>
      </c>
      <c r="H11" s="26" t="str">
        <v/>
      </c>
      <c r="I11" s="26" t="str">
        <v/>
      </c>
      <c r="J11" s="26" t="str">
        <v/>
      </c>
      <c r="K11" s="26" t="str">
        <v>farts;stains</v>
      </c>
      <c r="L11" s="26" t="str">
        <v/>
      </c>
      <c r="M11" s="26" t="str">
        <v/>
      </c>
      <c r="N11" s="26" t="str">
        <v>bagels;shmears</v>
      </c>
      <c r="O11" s="26" t="str">
        <v/>
      </c>
      <c r="P11" s="26" t="str">
        <v/>
      </c>
      <c r="Q11" s="26" t="str">
        <v>dc;420</v>
      </c>
      <c r="R11" s="26" t="str">
        <v/>
      </c>
      <c r="S11" s="26" t="str">
        <v/>
      </c>
    </row>
    <row r="12" spans="4:19" x14ac:dyDescent="0.25">
      <c r="D12" s="26">
        <v>12</v>
      </c>
      <c r="E12" s="26" t="str">
        <v/>
      </c>
      <c r="F12" s="26" t="str">
        <v/>
      </c>
      <c r="G12" s="26" t="str">
        <v/>
      </c>
      <c r="H12" s="26" t="str">
        <v/>
      </c>
      <c r="I12" s="26" t="str">
        <v/>
      </c>
      <c r="J12" s="26" t="str">
        <v>nothing;nothing</v>
      </c>
      <c r="K12" s="26" t="str">
        <v/>
      </c>
      <c r="L12" s="26" t="str">
        <v/>
      </c>
      <c r="M12" s="26" t="str">
        <v/>
      </c>
      <c r="N12" s="26" t="str">
        <v/>
      </c>
      <c r="O12" s="26" t="str">
        <v/>
      </c>
      <c r="P12" s="26" t="str">
        <v/>
      </c>
      <c r="Q12" s="26" t="str">
        <v/>
      </c>
      <c r="R12" s="26" t="str">
        <v/>
      </c>
      <c r="S12" s="26" t="str"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4AE8-027F-4708-B975-D350BD3D49E0}">
  <dimension ref="B2:L123"/>
  <sheetViews>
    <sheetView workbookViewId="0">
      <selection activeCell="A4" sqref="A4"/>
    </sheetView>
  </sheetViews>
  <sheetFormatPr defaultRowHeight="15" x14ac:dyDescent="0.25"/>
  <cols>
    <col min="1" max="1" width="9.140625" style="1"/>
    <col min="2" max="2" width="6.7109375" style="1" bestFit="1" customWidth="1"/>
    <col min="3" max="3" width="17.140625" style="1" customWidth="1"/>
    <col min="4" max="4" width="28.5703125" style="1" customWidth="1"/>
    <col min="5" max="5" width="15.42578125" style="1" bestFit="1" customWidth="1"/>
    <col min="6" max="6" width="9" style="1" bestFit="1" customWidth="1"/>
    <col min="7" max="7" width="30.42578125" style="1" bestFit="1" customWidth="1"/>
    <col min="8" max="8" width="19.28515625" style="1" customWidth="1"/>
    <col min="9" max="9" width="18" style="1" customWidth="1"/>
    <col min="10" max="10" width="20.28515625" style="1" customWidth="1"/>
    <col min="11" max="11" width="28.5703125" style="1" customWidth="1"/>
    <col min="12" max="12" width="27.28515625" style="2" customWidth="1"/>
    <col min="13" max="16384" width="9.140625" style="1"/>
  </cols>
  <sheetData>
    <row r="2" spans="2:12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2:12" ht="45" x14ac:dyDescent="0.25">
      <c r="B3" s="9" t="s">
        <v>0</v>
      </c>
      <c r="C3" s="9" t="s">
        <v>56</v>
      </c>
      <c r="D3" s="9" t="s">
        <v>21</v>
      </c>
      <c r="E3" s="9" t="s">
        <v>22</v>
      </c>
      <c r="F3" s="9" t="s">
        <v>64</v>
      </c>
      <c r="G3" s="9" t="s">
        <v>57</v>
      </c>
      <c r="H3" s="9" t="s">
        <v>142</v>
      </c>
      <c r="I3" s="9" t="s">
        <v>23</v>
      </c>
      <c r="J3" s="9" t="s">
        <v>24</v>
      </c>
      <c r="K3" s="25" t="s">
        <v>120</v>
      </c>
      <c r="L3" s="9" t="s">
        <v>143</v>
      </c>
    </row>
    <row r="4" spans="2:12" x14ac:dyDescent="0.25">
      <c r="B4" s="2" cm="1">
        <f t="array" ref="B4:B93">_xlfn.LET(_xlpm.row_count,          ROWS(_xlfn.ANCHORARRAY(D4)),
     _xlpm.return,             _xlfn.SEQUENCE(_xlpm.row_count, 1, 1, 1),
     _xlpm.return)</f>
        <v>1</v>
      </c>
      <c r="C4" s="2" t="str" cm="1">
        <f t="array" ref="C4:C93">TEXT(_xlfn.ANCHORARRAY(B4),   "0000000000")</f>
        <v>0000000001</v>
      </c>
      <c r="D4" s="2" t="str" cm="1">
        <f t="array" ref="D4:D93">_xlfn.LET(_xlpm.flag_INCLUDE_NOTHING,  _xlfn.XLOOKUP("flag_INCLUDE_NOTHING", tbl_GLOBALS[key], tbl_GLOBALS[value],
                                    "FIXME", 0),
     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_xlpm.header_row,_xlfn.ANCHORARRAY(             path_lst_input_shimmed_filtered!D3),
     _xlpm.data_region,_xlfn.ANCHORARRAY(            path_lst_input_shimmed_filtered!D4),
     _xlpm.col_count,              _xlpm.max_num_fcn(_xlfn.ANCHORARRAY(path_lst_input_shimmed_filtered!D3)),
     _xlpm.index_of_hop_1_col,     MATCH(1, VALUE(_xlpm.header_row), 0),
     _xlpm.index_of_hop_last_col,  MATCH(_xlpm.col_count, VALUE(_xlpm.header_row), 0),
     _xlpm.choose_cols_arg,        _xlfn.SEQUENCE(1, _xlpm.col_count, VALUE(_xlpm.index_of_hop_1_col), 1),
     _xlpm.table,                  _xlfn.CHOOSECOLS(_xlpm.data_region, _xlpm.choose_cols_arg),
     _xlpm.table_to_col,           _xlfn.TOCOL(_xlpm.table),
     _xlpm.return,                 _xlpm.table_to_col,
     _xlpm.return)</f>
        <v>q;69</v>
      </c>
      <c r="E4" s="2" t="str" cm="1">
        <f t="array" ref="E4:E93">_xlfn.LET(_xlpm.interface_id_col,_xlfn.ANCHORARRAY(                      D4),
     _xlpm.interface_id_col_deblanked,            SUBSTITUTE(CLEAN(TRIM(_xlfn.ANCHORARRAY(D4))), " ", ""),
     _xlpm.interface_id_col_dezeroed,             IF(_xlpm.interface_id_col = 0,
                                               "",
                                               _xlpm.interface_id_col_deblanked),
     _xlpm.interface_id_col_lowered,              LOWER(_xlpm.interface_id_col_dezeroed),
     _xlpm.return,                                _xlpm.interface_id_col_lowered,
     _xlpm.return)</f>
        <v>q;69</v>
      </c>
      <c r="F4" s="2" t="str" cm="1">
        <f t="array" ref="F4:F93">_xlfn.LET(_xlpm.delimiter_device_interface_name,  _xlfn.XLOOKUP("delimiter_device_interface_name", tbl_GLOBALS[key], tbl_GLOBALS[value],
                                               "FIXME", 0),
     _xlpm.if_ids_cleaned,_xlfn.ANCHORARRAY(                   E4),
     _xlpm.lambda_fcn,                       _xlfn.LAMBDA(_xlpm.if_id,
                                              IF(LEN(_xlpm.if_id) &gt; 0,
                                                 _xlfn.TEXTBEFORE(_xlpm.if_id, _xlpm.delimiter_device_interface_name),
                                                 "")),
     _xlpm.device_name,                      _xlfn.MAP(_xlpm.if_ids_cleaned,
                                           _xlpm.lambda_fcn),
     _xlpm.return,                           _xlpm.device_name,
     _xlpm.return)</f>
        <v>q</v>
      </c>
      <c r="G4" s="2" t="str" cm="1">
        <f t="array" ref="G4:G93">_xlfn.LET(_xlpm.delimiter_unique_ification,  _xlfn.XLOOKUP("delimiter_unique_ification", tbl_GLOBALS[key], tbl_GLOBALS[value],
                                          "FIXME", 0),
     _xlpm.zero_padded_index_col,_xlfn.ANCHORARRAY(       C4),
     _xlpm.cleaned_if_id_col,_xlfn.ANCHORARRAY(           E4),
     _xlpm.mapper_fcn,                  _xlfn.LAMBDA(_xlpm.unique_ifier,_xlpm.if_id,
                                         IF(LEN(_xlpm.if_id) = 0,
                                            "",
                                            CONCATENATE(_xlpm.unique_ifier,
                                                        _xlpm.delimiter_unique_ification,
                                                        _xlpm.if_id))),
     _xlpm.return,                      _xlfn.MAP(_xlpm.zero_padded_index_col, _xlpm.cleaned_if_id_col,
                                      _xlpm.mapper_fcn),
     _xlpm.return)</f>
        <v>0000000001&lt;-+-&gt;q;69</v>
      </c>
      <c r="H4" s="2" cm="1">
        <f t="array" ref="H4:H93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_xlpm.max_num_fcn(tbl_path_lists_input[#Headers]),
     _xlpm.col_count_alt,    COLUMNS(tbl_path_lists_input[#Headers]) - 1,
     _xlpm.seed_seq,_xlfn.ANCHORARRAY(         B4) - 1,
     _xlpm.path_index_seq,   QUOTIENT(_xlpm.seed_seq, _xlpm.col_count) + 1,
     _xlpm.return,           _xlpm.path_index_seq,
     _xlpm.return)</f>
        <v>1</v>
      </c>
      <c r="I4" s="2" cm="1">
        <f t="array" ref="I4:I93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_xlpm.max_num_fcn(tbl_path_lists_input[#Headers]),
     _xlpm.col_count_alt,        COLUMNS(tbl_path_lists_input[#Headers]) - 1,
     _xlpm.seed_seq,_xlfn.ANCHORARRAY(         B4) - 1,
     _xlpm.path_index_seq,   MOD(_xlpm.seed_seq, _xlpm.col_count) + 1,
     _xlpm.return,           _xlpm.path_index_seq,
     _xlpm.return)</f>
        <v>1</v>
      </c>
      <c r="J4" s="2" cm="1">
        <f t="array" ref="J4:J93">_xlfn.LET(_xlpm.interface_id_col,_xlfn.ANCHORARRAY(          E4),
     _xlpm.uniqued_if_id_col,_xlfn.ANCHORARRAY(         G4),
     _xlpm.path_index_col,_xlfn.ANCHORARRAY(            H4),
     _xlpm.mapping_index,_xlfn.ANCHORARRAY(             B4),
     _xlpm.temp_table,                _xlfn.HSTACK(_xlpm.uniqued_if_id_col, _xlpm.path_index_col),
     _xlpm.filtered_by_col_index,     _xlfn._xlws.FILTER(_xlpm.temp_table,
                                       _xlfn.CHOOSECOLS(_xlpm.temp_table, 2) = 1),
     _xlpm.filtered_by_col_index_2,   _xlfn.MAP(_xlpm.mapping_index,
                                    _xlfn.LAMBDA(_xlpm.mi,
                                           _xlfn.LET(_xlpm.current_path_index,              INDEX(_xlpm.temp_table, _xlpm.mi, 2),
                                               _xlpm.current_interface_id,            INDEX(_xlpm.temp_table, _xlpm.mi, 1),
                                               _xlpm.compressed_interface_id_index,   IF(LEN(_xlpm.current_interface_id) &gt; 0,
                                                                                   _xlfn.LET(_xlpm.filtered_by_path_index, _xlfn.CHOOSECOLS(_xlfn._xlws.FILTER(_xlpm.temp_table,
                                                                                                                                 _xlfn.CHOOSECOLS(_xlpm.temp_table, 2) = INDEX(_xlpm.temp_table, _xlpm.mi, 2)),
                                                                                                                           1),
                                                                                       _xlpm.deblanked,              _xlfn._xlws.FILTER(_xlpm.filtered_by_path_index,
                                                                                                                      LEN(_xlpm.filtered_by_path_index) &gt; 0),
                                                                                       _xlpm.compressed_index,       _xlfn.XMATCH(_xlpm.current_interface_id, _xlpm.deblanked, 0),
                                                                                       _xlpm.return,                 _xlpm.compressed_index,
                                                                                       _xlpm.return),
                                                                                   ""),
                                               _xlpm.return,                          _xlpm.compressed_interface_id_index,
                                               _xlpm.return))),
     _xlpm.return,                    _xlpm.filtered_by_col_index_2,
     _xlpm.return)</f>
        <v>1</v>
      </c>
      <c r="K4" s="2" t="str" cm="1">
        <f t="array" ref="K4:K93">_xlfn.LET(_xlpm.path_ids,_xlfn.ANCHORARRAY(            H4),
     _xlpm.if_ids,_xlfn.ANCHORARRAY(              E4),
     _xlpm.return,              _xlfn.IFS(LEN(_xlpm.if_ids) = 0,
                              "",
                              TRUE,
                              _xlfn.XLOOKUP(_xlpm.path_ids,_xlfn.ANCHORARRAY(
                                      paths_analized!B4),_xlfn.ANCHORARRAY(
                                      paths_analized!U4),
                                      "fixme", 0)),
     _xlpm.return)</f>
        <v>NOT_DEPRECATED</v>
      </c>
      <c r="L4" s="2" cm="1">
        <f t="array" ref="L4:L93">_xlfn.LET(_xlpm.header_row,_xlfn.ANCHORARRAY(                path_lst_input_shimmed_filtered!D3),
     _xlpm.index_col_num,             MATCH("index", _xlpm.header_row, 0),
     _xlpm.data_region,_xlfn.ANCHORARRAY(               path_lst_input_shimmed_filtered!D4),
     _xlpm.unignored_path_indices,    _xlfn.CHOOSECOLS(_xlpm.data_region, _xlpm.index_col_num),
     _xlpm.map_lambda,                _xlfn.LAMBDA(_xlpm.new_path_index,
                                       INDEX(_xlpm.unignored_path_indices, _xlpm.new_path_index, 1)),
     _xlpm.new_path_indicies,_xlfn.ANCHORARRAY(         H4),
     _xlpm.original_path_indices,     _xlfn.MAP(_xlpm.new_path_indicies,
                                    _xlpm.map_lambda),
     _xlpm.return,                    _xlpm.original_path_indices,
     _xlpm.return)</f>
        <v>1</v>
      </c>
    </row>
    <row r="5" spans="2:12" x14ac:dyDescent="0.25">
      <c r="B5" s="2">
        <v>2</v>
      </c>
      <c r="C5" s="2" t="str">
        <v>0000000002</v>
      </c>
      <c r="D5" s="2" t="str">
        <v>a;1</v>
      </c>
      <c r="E5" s="2" t="str">
        <v>a;1</v>
      </c>
      <c r="F5" s="2" t="str">
        <v>a</v>
      </c>
      <c r="G5" s="2" t="str">
        <v>0000000002&lt;-+-&gt;a;1</v>
      </c>
      <c r="H5" s="2">
        <v>1</v>
      </c>
      <c r="I5" s="2">
        <v>2</v>
      </c>
      <c r="J5" s="2">
        <v>2</v>
      </c>
      <c r="K5" s="2" t="str">
        <v>NOT_DEPRECATED</v>
      </c>
      <c r="L5" s="2">
        <v>1</v>
      </c>
    </row>
    <row r="6" spans="2:12" x14ac:dyDescent="0.25">
      <c r="B6" s="2">
        <v>3</v>
      </c>
      <c r="C6" s="2" t="str">
        <v>0000000003</v>
      </c>
      <c r="D6" s="2" t="str">
        <v>b;1</v>
      </c>
      <c r="E6" s="2" t="str">
        <v>b;1</v>
      </c>
      <c r="F6" s="2" t="str">
        <v>b</v>
      </c>
      <c r="G6" s="2" t="str">
        <v>0000000003&lt;-+-&gt;b;1</v>
      </c>
      <c r="H6" s="2">
        <v>1</v>
      </c>
      <c r="I6" s="2">
        <v>3</v>
      </c>
      <c r="J6" s="2">
        <v>3</v>
      </c>
      <c r="K6" s="2" t="str">
        <v>NOT_DEPRECATED</v>
      </c>
      <c r="L6" s="2">
        <v>1</v>
      </c>
    </row>
    <row r="7" spans="2:12" x14ac:dyDescent="0.25">
      <c r="B7" s="2">
        <v>4</v>
      </c>
      <c r="C7" s="2" t="str">
        <v>0000000004</v>
      </c>
      <c r="D7" s="2" t="str">
        <v/>
      </c>
      <c r="E7" s="2" t="str">
        <v/>
      </c>
      <c r="F7" s="2" t="str">
        <v/>
      </c>
      <c r="G7" s="2" t="str">
        <v/>
      </c>
      <c r="H7" s="2">
        <v>1</v>
      </c>
      <c r="I7" s="2">
        <v>4</v>
      </c>
      <c r="J7" s="2" t="str">
        <v/>
      </c>
      <c r="K7" s="2" t="str">
        <v/>
      </c>
      <c r="L7" s="2">
        <v>1</v>
      </c>
    </row>
    <row r="8" spans="2:12" x14ac:dyDescent="0.25">
      <c r="B8" s="2">
        <v>5</v>
      </c>
      <c r="C8" s="2" t="str">
        <v>0000000005</v>
      </c>
      <c r="D8" s="2" t="str">
        <v/>
      </c>
      <c r="E8" s="2" t="str">
        <v/>
      </c>
      <c r="F8" s="2" t="str">
        <v/>
      </c>
      <c r="G8" s="2" t="str">
        <v/>
      </c>
      <c r="H8" s="2">
        <v>1</v>
      </c>
      <c r="I8" s="2">
        <v>5</v>
      </c>
      <c r="J8" s="2" t="str">
        <v/>
      </c>
      <c r="K8" s="2" t="str">
        <v/>
      </c>
      <c r="L8" s="2">
        <v>1</v>
      </c>
    </row>
    <row r="9" spans="2:12" x14ac:dyDescent="0.25">
      <c r="B9" s="2">
        <v>6</v>
      </c>
      <c r="C9" s="2" t="str">
        <v>0000000006</v>
      </c>
      <c r="D9" s="2" t="str">
        <v>b;3</v>
      </c>
      <c r="E9" s="2" t="str">
        <v>b;3</v>
      </c>
      <c r="F9" s="2" t="str">
        <v>b</v>
      </c>
      <c r="G9" s="2" t="str">
        <v>0000000006&lt;-+-&gt;b;3</v>
      </c>
      <c r="H9" s="2">
        <v>1</v>
      </c>
      <c r="I9" s="2">
        <v>6</v>
      </c>
      <c r="J9" s="2">
        <v>4</v>
      </c>
      <c r="K9" s="2" t="str">
        <v>NOT_DEPRECATED</v>
      </c>
      <c r="L9" s="2">
        <v>1</v>
      </c>
    </row>
    <row r="10" spans="2:12" x14ac:dyDescent="0.25">
      <c r="B10" s="2">
        <v>7</v>
      </c>
      <c r="C10" s="2" t="str">
        <v>0000000007</v>
      </c>
      <c r="D10" s="2" t="str">
        <v/>
      </c>
      <c r="E10" s="2" t="str">
        <v/>
      </c>
      <c r="F10" s="2" t="str">
        <v/>
      </c>
      <c r="G10" s="2" t="str">
        <v/>
      </c>
      <c r="H10" s="2">
        <v>1</v>
      </c>
      <c r="I10" s="2">
        <v>7</v>
      </c>
      <c r="J10" s="2" t="str">
        <v/>
      </c>
      <c r="K10" s="2" t="str">
        <v/>
      </c>
      <c r="L10" s="2">
        <v>1</v>
      </c>
    </row>
    <row r="11" spans="2:12" x14ac:dyDescent="0.25">
      <c r="B11" s="2">
        <v>8</v>
      </c>
      <c r="C11" s="2" t="str">
        <v>0000000008</v>
      </c>
      <c r="D11" s="2" t="str">
        <v>q;70</v>
      </c>
      <c r="E11" s="2" t="str">
        <v>q;70</v>
      </c>
      <c r="F11" s="2" t="str">
        <v>q</v>
      </c>
      <c r="G11" s="2" t="str">
        <v>0000000008&lt;-+-&gt;q;70</v>
      </c>
      <c r="H11" s="2">
        <v>1</v>
      </c>
      <c r="I11" s="2">
        <v>8</v>
      </c>
      <c r="J11" s="2">
        <v>5</v>
      </c>
      <c r="K11" s="2" t="str">
        <v>NOT_DEPRECATED</v>
      </c>
      <c r="L11" s="2">
        <v>1</v>
      </c>
    </row>
    <row r="12" spans="2:12" x14ac:dyDescent="0.25">
      <c r="B12" s="2">
        <v>9</v>
      </c>
      <c r="C12" s="2" t="str">
        <v>0000000009</v>
      </c>
      <c r="D12" s="2" t="str">
        <v>b;8</v>
      </c>
      <c r="E12" s="2" t="str">
        <v>b;8</v>
      </c>
      <c r="F12" s="2" t="str">
        <v>b</v>
      </c>
      <c r="G12" s="2" t="str">
        <v>0000000009&lt;-+-&gt;b;8</v>
      </c>
      <c r="H12" s="2">
        <v>1</v>
      </c>
      <c r="I12" s="2">
        <v>9</v>
      </c>
      <c r="J12" s="2">
        <v>6</v>
      </c>
      <c r="K12" s="2" t="str">
        <v>NOT_DEPRECATED</v>
      </c>
      <c r="L12" s="2">
        <v>1</v>
      </c>
    </row>
    <row r="13" spans="2:12" x14ac:dyDescent="0.25">
      <c r="B13" s="2">
        <v>10</v>
      </c>
      <c r="C13" s="2" t="str">
        <v>0000000010</v>
      </c>
      <c r="D13" s="2" t="str">
        <v/>
      </c>
      <c r="E13" s="2" t="str">
        <v/>
      </c>
      <c r="F13" s="2" t="str">
        <v/>
      </c>
      <c r="G13" s="2" t="str">
        <v/>
      </c>
      <c r="H13" s="2">
        <v>1</v>
      </c>
      <c r="I13" s="2">
        <v>10</v>
      </c>
      <c r="J13" s="2" t="str">
        <v/>
      </c>
      <c r="K13" s="2" t="str">
        <v/>
      </c>
      <c r="L13" s="2">
        <v>1</v>
      </c>
    </row>
    <row r="14" spans="2:12" x14ac:dyDescent="0.25">
      <c r="B14" s="2">
        <v>11</v>
      </c>
      <c r="C14" s="2" t="str">
        <v>0000000011</v>
      </c>
      <c r="D14" s="2" t="str">
        <v>a;2</v>
      </c>
      <c r="E14" s="2" t="str">
        <v>a;2</v>
      </c>
      <c r="F14" s="2" t="str">
        <v>a</v>
      </c>
      <c r="G14" s="2" t="str">
        <v>0000000011&lt;-+-&gt;a;2</v>
      </c>
      <c r="H14" s="2">
        <v>2</v>
      </c>
      <c r="I14" s="2">
        <v>1</v>
      </c>
      <c r="J14" s="2">
        <v>1</v>
      </c>
      <c r="K14" s="2" t="str">
        <v>DEPRECATED</v>
      </c>
      <c r="L14" s="2">
        <v>2</v>
      </c>
    </row>
    <row r="15" spans="2:12" x14ac:dyDescent="0.25">
      <c r="B15" s="2">
        <v>12</v>
      </c>
      <c r="C15" s="2" t="str">
        <v>0000000012</v>
      </c>
      <c r="D15" s="2" t="str">
        <v/>
      </c>
      <c r="E15" s="2" t="str">
        <v/>
      </c>
      <c r="F15" s="2" t="str">
        <v/>
      </c>
      <c r="G15" s="2" t="str">
        <v/>
      </c>
      <c r="H15" s="2">
        <v>2</v>
      </c>
      <c r="I15" s="2">
        <v>2</v>
      </c>
      <c r="J15" s="2" t="str">
        <v/>
      </c>
      <c r="K15" s="2" t="str">
        <v/>
      </c>
      <c r="L15" s="2">
        <v>2</v>
      </c>
    </row>
    <row r="16" spans="2:12" x14ac:dyDescent="0.25">
      <c r="B16" s="2">
        <v>13</v>
      </c>
      <c r="C16" s="2" t="str">
        <v>0000000013</v>
      </c>
      <c r="D16" s="2" t="str">
        <v>c;2</v>
      </c>
      <c r="E16" s="2" t="str">
        <v>c;2</v>
      </c>
      <c r="F16" s="2" t="str">
        <v>c</v>
      </c>
      <c r="G16" s="2" t="str">
        <v>0000000013&lt;-+-&gt;c;2</v>
      </c>
      <c r="H16" s="2">
        <v>2</v>
      </c>
      <c r="I16" s="2">
        <v>3</v>
      </c>
      <c r="J16" s="2">
        <v>2</v>
      </c>
      <c r="K16" s="2" t="str">
        <v>DEPRECATED</v>
      </c>
      <c r="L16" s="2">
        <v>2</v>
      </c>
    </row>
    <row r="17" spans="2:12" x14ac:dyDescent="0.25">
      <c r="B17" s="2">
        <v>14</v>
      </c>
      <c r="C17" s="2" t="str">
        <v>0000000014</v>
      </c>
      <c r="D17" s="2" t="str">
        <v/>
      </c>
      <c r="E17" s="2" t="str">
        <v/>
      </c>
      <c r="F17" s="2" t="str">
        <v/>
      </c>
      <c r="G17" s="2" t="str">
        <v/>
      </c>
      <c r="H17" s="2">
        <v>2</v>
      </c>
      <c r="I17" s="2">
        <v>4</v>
      </c>
      <c r="J17" s="2" t="str">
        <v/>
      </c>
      <c r="K17" s="2" t="str">
        <v/>
      </c>
      <c r="L17" s="2">
        <v>2</v>
      </c>
    </row>
    <row r="18" spans="2:12" x14ac:dyDescent="0.25">
      <c r="B18" s="2">
        <v>15</v>
      </c>
      <c r="C18" s="2" t="str">
        <v>0000000015</v>
      </c>
      <c r="D18" s="2" t="str">
        <v/>
      </c>
      <c r="E18" s="2" t="str">
        <v/>
      </c>
      <c r="F18" s="2" t="str">
        <v/>
      </c>
      <c r="G18" s="2" t="str">
        <v/>
      </c>
      <c r="H18" s="2">
        <v>2</v>
      </c>
      <c r="I18" s="2">
        <v>5</v>
      </c>
      <c r="J18" s="2" t="str">
        <v/>
      </c>
      <c r="K18" s="2" t="str">
        <v/>
      </c>
      <c r="L18" s="2">
        <v>2</v>
      </c>
    </row>
    <row r="19" spans="2:12" x14ac:dyDescent="0.25">
      <c r="B19" s="2">
        <v>16</v>
      </c>
      <c r="C19" s="2" t="str">
        <v>0000000016</v>
      </c>
      <c r="D19" s="2" t="str">
        <v>d;2</v>
      </c>
      <c r="E19" s="2" t="str">
        <v>d;2</v>
      </c>
      <c r="F19" s="2" t="str">
        <v>d</v>
      </c>
      <c r="G19" s="2" t="str">
        <v>0000000016&lt;-+-&gt;d;2</v>
      </c>
      <c r="H19" s="2">
        <v>2</v>
      </c>
      <c r="I19" s="2">
        <v>6</v>
      </c>
      <c r="J19" s="2">
        <v>3</v>
      </c>
      <c r="K19" s="2" t="str">
        <v>DEPRECATED</v>
      </c>
      <c r="L19" s="2">
        <v>2</v>
      </c>
    </row>
    <row r="20" spans="2:12" x14ac:dyDescent="0.25">
      <c r="B20" s="2">
        <v>17</v>
      </c>
      <c r="C20" s="2" t="str">
        <v>0000000017</v>
      </c>
      <c r="D20" s="2" t="str">
        <v/>
      </c>
      <c r="E20" s="2" t="str">
        <v/>
      </c>
      <c r="F20" s="2" t="str">
        <v/>
      </c>
      <c r="G20" s="2" t="str">
        <v/>
      </c>
      <c r="H20" s="2">
        <v>2</v>
      </c>
      <c r="I20" s="2">
        <v>7</v>
      </c>
      <c r="J20" s="2" t="str">
        <v/>
      </c>
      <c r="K20" s="2" t="str">
        <v/>
      </c>
      <c r="L20" s="2">
        <v>2</v>
      </c>
    </row>
    <row r="21" spans="2:12" x14ac:dyDescent="0.25">
      <c r="B21" s="2">
        <v>18</v>
      </c>
      <c r="C21" s="2" t="str">
        <v>0000000018</v>
      </c>
      <c r="D21" s="2" t="str">
        <v/>
      </c>
      <c r="E21" s="2" t="str">
        <v/>
      </c>
      <c r="F21" s="2" t="str">
        <v/>
      </c>
      <c r="G21" s="2" t="str">
        <v/>
      </c>
      <c r="H21" s="2">
        <v>2</v>
      </c>
      <c r="I21" s="2">
        <v>8</v>
      </c>
      <c r="J21" s="2" t="str">
        <v/>
      </c>
      <c r="K21" s="2" t="str">
        <v/>
      </c>
      <c r="L21" s="2">
        <v>2</v>
      </c>
    </row>
    <row r="22" spans="2:12" x14ac:dyDescent="0.25">
      <c r="B22" s="2">
        <v>19</v>
      </c>
      <c r="C22" s="2" t="str">
        <v>0000000019</v>
      </c>
      <c r="D22" s="2" t="str">
        <v/>
      </c>
      <c r="E22" s="2" t="str">
        <v/>
      </c>
      <c r="F22" s="2" t="str">
        <v/>
      </c>
      <c r="G22" s="2" t="str">
        <v/>
      </c>
      <c r="H22" s="2">
        <v>2</v>
      </c>
      <c r="I22" s="2">
        <v>9</v>
      </c>
      <c r="J22" s="2" t="str">
        <v/>
      </c>
      <c r="K22" s="2" t="str">
        <v/>
      </c>
      <c r="L22" s="2">
        <v>2</v>
      </c>
    </row>
    <row r="23" spans="2:12" x14ac:dyDescent="0.25">
      <c r="B23" s="2">
        <v>20</v>
      </c>
      <c r="C23" s="2" t="str">
        <v>0000000020</v>
      </c>
      <c r="D23" s="2" t="str">
        <v>last;one</v>
      </c>
      <c r="E23" s="2" t="str">
        <v>last;one</v>
      </c>
      <c r="F23" s="2" t="str">
        <v>last</v>
      </c>
      <c r="G23" s="2" t="str">
        <v>0000000020&lt;-+-&gt;last;one</v>
      </c>
      <c r="H23" s="2">
        <v>2</v>
      </c>
      <c r="I23" s="2">
        <v>10</v>
      </c>
      <c r="J23" s="2">
        <v>4</v>
      </c>
      <c r="K23" s="2" t="str">
        <v>DEPRECATED</v>
      </c>
      <c r="L23" s="2">
        <v>2</v>
      </c>
    </row>
    <row r="24" spans="2:12" x14ac:dyDescent="0.25">
      <c r="B24" s="2">
        <v>21</v>
      </c>
      <c r="C24" s="2" t="str">
        <v>0000000021</v>
      </c>
      <c r="D24" s="2" t="str">
        <v>c;420</v>
      </c>
      <c r="E24" s="2" t="str">
        <v>c;420</v>
      </c>
      <c r="F24" s="2" t="str">
        <v>c</v>
      </c>
      <c r="G24" s="2" t="str">
        <v>0000000021&lt;-+-&gt;c;420</v>
      </c>
      <c r="H24" s="2">
        <v>3</v>
      </c>
      <c r="I24" s="2">
        <v>1</v>
      </c>
      <c r="J24" s="2">
        <v>1</v>
      </c>
      <c r="K24" s="2" t="str">
        <v>NOT_DEPRECATED</v>
      </c>
      <c r="L24" s="2">
        <v>4</v>
      </c>
    </row>
    <row r="25" spans="2:12" x14ac:dyDescent="0.25">
      <c r="B25" s="2">
        <v>22</v>
      </c>
      <c r="C25" s="2" t="str">
        <v>0000000022</v>
      </c>
      <c r="D25" s="2" t="str">
        <v/>
      </c>
      <c r="E25" s="2" t="str">
        <v/>
      </c>
      <c r="F25" s="2" t="str">
        <v/>
      </c>
      <c r="G25" s="2" t="str">
        <v/>
      </c>
      <c r="H25" s="2">
        <v>3</v>
      </c>
      <c r="I25" s="2">
        <v>2</v>
      </c>
      <c r="J25" s="2" t="str">
        <v/>
      </c>
      <c r="K25" s="2" t="str">
        <v/>
      </c>
      <c r="L25" s="2">
        <v>4</v>
      </c>
    </row>
    <row r="26" spans="2:12" x14ac:dyDescent="0.25">
      <c r="B26" s="2">
        <v>23</v>
      </c>
      <c r="C26" s="2" t="str">
        <v>0000000023</v>
      </c>
      <c r="D26" s="2" t="str">
        <v/>
      </c>
      <c r="E26" s="2" t="str">
        <v/>
      </c>
      <c r="F26" s="2" t="str">
        <v/>
      </c>
      <c r="G26" s="2" t="str">
        <v/>
      </c>
      <c r="H26" s="2">
        <v>3</v>
      </c>
      <c r="I26" s="2">
        <v>3</v>
      </c>
      <c r="J26" s="2" t="str">
        <v/>
      </c>
      <c r="K26" s="2" t="str">
        <v/>
      </c>
      <c r="L26" s="2">
        <v>4</v>
      </c>
    </row>
    <row r="27" spans="2:12" x14ac:dyDescent="0.25">
      <c r="B27" s="2">
        <v>24</v>
      </c>
      <c r="C27" s="2" t="str">
        <v>0000000024</v>
      </c>
      <c r="D27" s="2" t="str">
        <v/>
      </c>
      <c r="E27" s="2" t="str">
        <v/>
      </c>
      <c r="F27" s="2" t="str">
        <v/>
      </c>
      <c r="G27" s="2" t="str">
        <v/>
      </c>
      <c r="H27" s="2">
        <v>3</v>
      </c>
      <c r="I27" s="2">
        <v>4</v>
      </c>
      <c r="J27" s="2" t="str">
        <v/>
      </c>
      <c r="K27" s="2" t="str">
        <v/>
      </c>
      <c r="L27" s="2">
        <v>4</v>
      </c>
    </row>
    <row r="28" spans="2:12" x14ac:dyDescent="0.25">
      <c r="B28" s="2">
        <v>25</v>
      </c>
      <c r="C28" s="2" t="str">
        <v>0000000025</v>
      </c>
      <c r="D28" s="2" t="str">
        <v/>
      </c>
      <c r="E28" s="2" t="str">
        <v/>
      </c>
      <c r="F28" s="2" t="str">
        <v/>
      </c>
      <c r="G28" s="2" t="str">
        <v/>
      </c>
      <c r="H28" s="2">
        <v>3</v>
      </c>
      <c r="I28" s="2">
        <v>5</v>
      </c>
      <c r="J28" s="2" t="str">
        <v/>
      </c>
      <c r="K28" s="2" t="str">
        <v/>
      </c>
      <c r="L28" s="2">
        <v>4</v>
      </c>
    </row>
    <row r="29" spans="2:12" x14ac:dyDescent="0.25">
      <c r="B29" s="2">
        <v>26</v>
      </c>
      <c r="C29" s="2" t="str">
        <v>0000000026</v>
      </c>
      <c r="D29" s="2" t="str">
        <v/>
      </c>
      <c r="E29" s="2" t="str">
        <v/>
      </c>
      <c r="F29" s="2" t="str">
        <v/>
      </c>
      <c r="G29" s="2" t="str">
        <v/>
      </c>
      <c r="H29" s="2">
        <v>3</v>
      </c>
      <c r="I29" s="2">
        <v>6</v>
      </c>
      <c r="J29" s="2" t="str">
        <v/>
      </c>
      <c r="K29" s="2" t="str">
        <v/>
      </c>
      <c r="L29" s="2">
        <v>4</v>
      </c>
    </row>
    <row r="30" spans="2:12" x14ac:dyDescent="0.25">
      <c r="B30" s="2">
        <v>27</v>
      </c>
      <c r="C30" s="2" t="str">
        <v>0000000027</v>
      </c>
      <c r="D30" s="2" t="str">
        <v/>
      </c>
      <c r="E30" s="2" t="str">
        <v/>
      </c>
      <c r="F30" s="2" t="str">
        <v/>
      </c>
      <c r="G30" s="2" t="str">
        <v/>
      </c>
      <c r="H30" s="2">
        <v>3</v>
      </c>
      <c r="I30" s="2">
        <v>7</v>
      </c>
      <c r="J30" s="2" t="str">
        <v/>
      </c>
      <c r="K30" s="2" t="str">
        <v/>
      </c>
      <c r="L30" s="2">
        <v>4</v>
      </c>
    </row>
    <row r="31" spans="2:12" x14ac:dyDescent="0.25">
      <c r="B31" s="2">
        <v>28</v>
      </c>
      <c r="C31" s="2" t="str">
        <v>0000000028</v>
      </c>
      <c r="D31" s="2" t="str">
        <v/>
      </c>
      <c r="E31" s="2" t="str">
        <v/>
      </c>
      <c r="F31" s="2" t="str">
        <v/>
      </c>
      <c r="G31" s="2" t="str">
        <v/>
      </c>
      <c r="H31" s="2">
        <v>3</v>
      </c>
      <c r="I31" s="2">
        <v>8</v>
      </c>
      <c r="J31" s="2" t="str">
        <v/>
      </c>
      <c r="K31" s="2" t="str">
        <v/>
      </c>
      <c r="L31" s="2">
        <v>4</v>
      </c>
    </row>
    <row r="32" spans="2:12" x14ac:dyDescent="0.25">
      <c r="B32" s="2">
        <v>29</v>
      </c>
      <c r="C32" s="2" t="str">
        <v>0000000029</v>
      </c>
      <c r="D32" s="2" t="str">
        <v/>
      </c>
      <c r="E32" s="2" t="str">
        <v/>
      </c>
      <c r="F32" s="2" t="str">
        <v/>
      </c>
      <c r="G32" s="2" t="str">
        <v/>
      </c>
      <c r="H32" s="2">
        <v>3</v>
      </c>
      <c r="I32" s="2">
        <v>9</v>
      </c>
      <c r="J32" s="2" t="str">
        <v/>
      </c>
      <c r="K32" s="2" t="str">
        <v/>
      </c>
      <c r="L32" s="2">
        <v>4</v>
      </c>
    </row>
    <row r="33" spans="2:12" x14ac:dyDescent="0.25">
      <c r="B33" s="2">
        <v>30</v>
      </c>
      <c r="C33" s="2" t="str">
        <v>0000000030</v>
      </c>
      <c r="D33" s="2" t="str">
        <v/>
      </c>
      <c r="E33" s="2" t="str">
        <v/>
      </c>
      <c r="F33" s="2" t="str">
        <v/>
      </c>
      <c r="G33" s="2" t="str">
        <v/>
      </c>
      <c r="H33" s="2">
        <v>3</v>
      </c>
      <c r="I33" s="2">
        <v>10</v>
      </c>
      <c r="J33" s="2" t="str">
        <v/>
      </c>
      <c r="K33" s="2" t="str">
        <v/>
      </c>
      <c r="L33" s="2">
        <v>4</v>
      </c>
    </row>
    <row r="34" spans="2:12" x14ac:dyDescent="0.25">
      <c r="B34" s="2">
        <v>31</v>
      </c>
      <c r="C34" s="2" t="str">
        <v>0000000031</v>
      </c>
      <c r="D34" s="2" t="str">
        <v>a;2</v>
      </c>
      <c r="E34" s="2" t="str">
        <v>a;2</v>
      </c>
      <c r="F34" s="2" t="str">
        <v>a</v>
      </c>
      <c r="G34" s="2" t="str">
        <v>0000000031&lt;-+-&gt;a;2</v>
      </c>
      <c r="H34" s="2">
        <v>4</v>
      </c>
      <c r="I34" s="2">
        <v>1</v>
      </c>
      <c r="J34" s="2">
        <v>1</v>
      </c>
      <c r="K34" s="2" t="str">
        <v>NOT_DEPRECATED</v>
      </c>
      <c r="L34" s="2">
        <v>6</v>
      </c>
    </row>
    <row r="35" spans="2:12" x14ac:dyDescent="0.25">
      <c r="B35" s="2">
        <v>32</v>
      </c>
      <c r="C35" s="2" t="str">
        <v>0000000032</v>
      </c>
      <c r="D35" s="2" t="str">
        <v/>
      </c>
      <c r="E35" s="2" t="str">
        <v/>
      </c>
      <c r="F35" s="2" t="str">
        <v/>
      </c>
      <c r="G35" s="2" t="str">
        <v/>
      </c>
      <c r="H35" s="2">
        <v>4</v>
      </c>
      <c r="I35" s="2">
        <v>2</v>
      </c>
      <c r="J35" s="2" t="str">
        <v/>
      </c>
      <c r="K35" s="2" t="str">
        <v/>
      </c>
      <c r="L35" s="2">
        <v>6</v>
      </c>
    </row>
    <row r="36" spans="2:12" x14ac:dyDescent="0.25">
      <c r="B36" s="2">
        <v>33</v>
      </c>
      <c r="C36" s="2" t="str">
        <v>0000000033</v>
      </c>
      <c r="D36" s="2" t="str">
        <v/>
      </c>
      <c r="E36" s="2" t="str">
        <v/>
      </c>
      <c r="F36" s="2" t="str">
        <v/>
      </c>
      <c r="G36" s="2" t="str">
        <v/>
      </c>
      <c r="H36" s="2">
        <v>4</v>
      </c>
      <c r="I36" s="2">
        <v>3</v>
      </c>
      <c r="J36" s="2" t="str">
        <v/>
      </c>
      <c r="K36" s="2" t="str">
        <v/>
      </c>
      <c r="L36" s="2">
        <v>6</v>
      </c>
    </row>
    <row r="37" spans="2:12" x14ac:dyDescent="0.25">
      <c r="B37" s="2">
        <v>34</v>
      </c>
      <c r="C37" s="2" t="str">
        <v>0000000034</v>
      </c>
      <c r="D37" s="2" t="str">
        <v/>
      </c>
      <c r="E37" s="2" t="str">
        <v/>
      </c>
      <c r="F37" s="2" t="str">
        <v/>
      </c>
      <c r="G37" s="2" t="str">
        <v/>
      </c>
      <c r="H37" s="2">
        <v>4</v>
      </c>
      <c r="I37" s="2">
        <v>4</v>
      </c>
      <c r="J37" s="2" t="str">
        <v/>
      </c>
      <c r="K37" s="2" t="str">
        <v/>
      </c>
      <c r="L37" s="2">
        <v>6</v>
      </c>
    </row>
    <row r="38" spans="2:12" x14ac:dyDescent="0.25">
      <c r="B38" s="2">
        <v>35</v>
      </c>
      <c r="C38" s="2" t="str">
        <v>0000000035</v>
      </c>
      <c r="D38" s="2" t="str">
        <v>c;2</v>
      </c>
      <c r="E38" s="2" t="str">
        <v>c;2</v>
      </c>
      <c r="F38" s="2" t="str">
        <v>c</v>
      </c>
      <c r="G38" s="2" t="str">
        <v>0000000035&lt;-+-&gt;c;2</v>
      </c>
      <c r="H38" s="2">
        <v>4</v>
      </c>
      <c r="I38" s="2">
        <v>5</v>
      </c>
      <c r="J38" s="2">
        <v>2</v>
      </c>
      <c r="K38" s="2" t="str">
        <v>NOT_DEPRECATED</v>
      </c>
      <c r="L38" s="2">
        <v>6</v>
      </c>
    </row>
    <row r="39" spans="2:12" x14ac:dyDescent="0.25">
      <c r="B39" s="2">
        <v>36</v>
      </c>
      <c r="C39" s="2" t="str">
        <v>0000000036</v>
      </c>
      <c r="D39" s="2" t="str">
        <v/>
      </c>
      <c r="E39" s="2" t="str">
        <v/>
      </c>
      <c r="F39" s="2" t="str">
        <v/>
      </c>
      <c r="G39" s="2" t="str">
        <v/>
      </c>
      <c r="H39" s="2">
        <v>4</v>
      </c>
      <c r="I39" s="2">
        <v>6</v>
      </c>
      <c r="J39" s="2" t="str">
        <v/>
      </c>
      <c r="K39" s="2" t="str">
        <v/>
      </c>
      <c r="L39" s="2">
        <v>6</v>
      </c>
    </row>
    <row r="40" spans="2:12" x14ac:dyDescent="0.25">
      <c r="B40" s="2">
        <v>37</v>
      </c>
      <c r="C40" s="2" t="str">
        <v>0000000037</v>
      </c>
      <c r="D40" s="2" t="str">
        <v/>
      </c>
      <c r="E40" s="2" t="str">
        <v/>
      </c>
      <c r="F40" s="2" t="str">
        <v/>
      </c>
      <c r="G40" s="2" t="str">
        <v/>
      </c>
      <c r="H40" s="2">
        <v>4</v>
      </c>
      <c r="I40" s="2">
        <v>7</v>
      </c>
      <c r="J40" s="2" t="str">
        <v/>
      </c>
      <c r="K40" s="2" t="str">
        <v/>
      </c>
      <c r="L40" s="2">
        <v>6</v>
      </c>
    </row>
    <row r="41" spans="2:12" x14ac:dyDescent="0.25">
      <c r="B41" s="2">
        <v>38</v>
      </c>
      <c r="C41" s="2" t="str">
        <v>0000000038</v>
      </c>
      <c r="D41" s="2" t="str">
        <v/>
      </c>
      <c r="E41" s="2" t="str">
        <v/>
      </c>
      <c r="F41" s="2" t="str">
        <v/>
      </c>
      <c r="G41" s="2" t="str">
        <v/>
      </c>
      <c r="H41" s="2">
        <v>4</v>
      </c>
      <c r="I41" s="2">
        <v>8</v>
      </c>
      <c r="J41" s="2" t="str">
        <v/>
      </c>
      <c r="K41" s="2" t="str">
        <v/>
      </c>
      <c r="L41" s="2">
        <v>6</v>
      </c>
    </row>
    <row r="42" spans="2:12" x14ac:dyDescent="0.25">
      <c r="B42" s="2">
        <v>39</v>
      </c>
      <c r="C42" s="2" t="str">
        <v>0000000039</v>
      </c>
      <c r="D42" s="2" t="str">
        <v/>
      </c>
      <c r="E42" s="2" t="str">
        <v/>
      </c>
      <c r="F42" s="2" t="str">
        <v/>
      </c>
      <c r="G42" s="2" t="str">
        <v/>
      </c>
      <c r="H42" s="2">
        <v>4</v>
      </c>
      <c r="I42" s="2">
        <v>9</v>
      </c>
      <c r="J42" s="2" t="str">
        <v/>
      </c>
      <c r="K42" s="2" t="str">
        <v/>
      </c>
      <c r="L42" s="2">
        <v>6</v>
      </c>
    </row>
    <row r="43" spans="2:12" x14ac:dyDescent="0.25">
      <c r="B43" s="2">
        <v>40</v>
      </c>
      <c r="C43" s="2" t="str">
        <v>0000000040</v>
      </c>
      <c r="D43" s="2" t="str">
        <v/>
      </c>
      <c r="E43" s="2" t="str">
        <v/>
      </c>
      <c r="F43" s="2" t="str">
        <v/>
      </c>
      <c r="G43" s="2" t="str">
        <v/>
      </c>
      <c r="H43" s="2">
        <v>4</v>
      </c>
      <c r="I43" s="2">
        <v>10</v>
      </c>
      <c r="J43" s="2" t="str">
        <v/>
      </c>
      <c r="K43" s="2" t="str">
        <v/>
      </c>
      <c r="L43" s="2">
        <v>6</v>
      </c>
    </row>
    <row r="44" spans="2:12" x14ac:dyDescent="0.25">
      <c r="B44" s="2">
        <v>41</v>
      </c>
      <c r="C44" s="2" t="str">
        <v>0000000041</v>
      </c>
      <c r="D44" s="2" t="str">
        <v>mw;69</v>
      </c>
      <c r="E44" s="2" t="str">
        <v>mw;69</v>
      </c>
      <c r="F44" s="2" t="str">
        <v>mw</v>
      </c>
      <c r="G44" s="2" t="str">
        <v>0000000041&lt;-+-&gt;mw;69</v>
      </c>
      <c r="H44" s="2">
        <v>5</v>
      </c>
      <c r="I44" s="2">
        <v>1</v>
      </c>
      <c r="J44" s="2">
        <v>1</v>
      </c>
      <c r="K44" s="2" t="str">
        <v>DEPRECATED</v>
      </c>
      <c r="L44" s="2">
        <v>7</v>
      </c>
    </row>
    <row r="45" spans="2:12" x14ac:dyDescent="0.25">
      <c r="B45" s="2">
        <v>42</v>
      </c>
      <c r="C45" s="2" t="str">
        <v>0000000042</v>
      </c>
      <c r="D45" s="2" t="str">
        <v/>
      </c>
      <c r="E45" s="2" t="str">
        <v/>
      </c>
      <c r="F45" s="2" t="str">
        <v/>
      </c>
      <c r="G45" s="2" t="str">
        <v/>
      </c>
      <c r="H45" s="2">
        <v>5</v>
      </c>
      <c r="I45" s="2">
        <v>2</v>
      </c>
      <c r="J45" s="2" t="str">
        <v/>
      </c>
      <c r="K45" s="2" t="str">
        <v/>
      </c>
      <c r="L45" s="2">
        <v>7</v>
      </c>
    </row>
    <row r="46" spans="2:12" x14ac:dyDescent="0.25">
      <c r="B46" s="2">
        <v>43</v>
      </c>
      <c r="C46" s="2" t="str">
        <v>0000000043</v>
      </c>
      <c r="D46" s="2" t="str">
        <v>dc;420</v>
      </c>
      <c r="E46" s="2" t="str">
        <v>dc;420</v>
      </c>
      <c r="F46" s="2" t="str">
        <v>dc</v>
      </c>
      <c r="G46" s="2" t="str">
        <v>0000000043&lt;-+-&gt;dc;420</v>
      </c>
      <c r="H46" s="2">
        <v>5</v>
      </c>
      <c r="I46" s="2">
        <v>3</v>
      </c>
      <c r="J46" s="2">
        <v>2</v>
      </c>
      <c r="K46" s="2" t="str">
        <v>DEPRECATED</v>
      </c>
      <c r="L46" s="2">
        <v>7</v>
      </c>
    </row>
    <row r="47" spans="2:12" x14ac:dyDescent="0.25">
      <c r="B47" s="2">
        <v>44</v>
      </c>
      <c r="C47" s="2" t="str">
        <v>0000000044</v>
      </c>
      <c r="D47" s="2" t="str">
        <v/>
      </c>
      <c r="E47" s="2" t="str">
        <v/>
      </c>
      <c r="F47" s="2" t="str">
        <v/>
      </c>
      <c r="G47" s="2" t="str">
        <v/>
      </c>
      <c r="H47" s="2">
        <v>5</v>
      </c>
      <c r="I47" s="2">
        <v>4</v>
      </c>
      <c r="J47" s="2" t="str">
        <v/>
      </c>
      <c r="K47" s="2" t="str">
        <v/>
      </c>
      <c r="L47" s="2">
        <v>7</v>
      </c>
    </row>
    <row r="48" spans="2:12" x14ac:dyDescent="0.25">
      <c r="B48" s="2">
        <v>45</v>
      </c>
      <c r="C48" s="2" t="str">
        <v>0000000045</v>
      </c>
      <c r="D48" s="2" t="str">
        <v/>
      </c>
      <c r="E48" s="2" t="str">
        <v/>
      </c>
      <c r="F48" s="2" t="str">
        <v/>
      </c>
      <c r="G48" s="2" t="str">
        <v/>
      </c>
      <c r="H48" s="2">
        <v>5</v>
      </c>
      <c r="I48" s="2">
        <v>5</v>
      </c>
      <c r="J48" s="2" t="str">
        <v/>
      </c>
      <c r="K48" s="2" t="str">
        <v/>
      </c>
      <c r="L48" s="2">
        <v>7</v>
      </c>
    </row>
    <row r="49" spans="2:12" x14ac:dyDescent="0.25">
      <c r="B49" s="2">
        <v>46</v>
      </c>
      <c r="C49" s="2" t="str">
        <v>0000000046</v>
      </c>
      <c r="D49" s="2" t="str">
        <v/>
      </c>
      <c r="E49" s="2" t="str">
        <v/>
      </c>
      <c r="F49" s="2" t="str">
        <v/>
      </c>
      <c r="G49" s="2" t="str">
        <v/>
      </c>
      <c r="H49" s="2">
        <v>5</v>
      </c>
      <c r="I49" s="2">
        <v>6</v>
      </c>
      <c r="J49" s="2" t="str">
        <v/>
      </c>
      <c r="K49" s="2" t="str">
        <v/>
      </c>
      <c r="L49" s="2">
        <v>7</v>
      </c>
    </row>
    <row r="50" spans="2:12" x14ac:dyDescent="0.25">
      <c r="B50" s="2">
        <v>47</v>
      </c>
      <c r="C50" s="2" t="str">
        <v>0000000047</v>
      </c>
      <c r="D50" s="2" t="str">
        <v/>
      </c>
      <c r="E50" s="2" t="str">
        <v/>
      </c>
      <c r="F50" s="2" t="str">
        <v/>
      </c>
      <c r="G50" s="2" t="str">
        <v/>
      </c>
      <c r="H50" s="2">
        <v>5</v>
      </c>
      <c r="I50" s="2">
        <v>7</v>
      </c>
      <c r="J50" s="2" t="str">
        <v/>
      </c>
      <c r="K50" s="2" t="str">
        <v/>
      </c>
      <c r="L50" s="2">
        <v>7</v>
      </c>
    </row>
    <row r="51" spans="2:12" x14ac:dyDescent="0.25">
      <c r="B51" s="2">
        <v>48</v>
      </c>
      <c r="C51" s="2" t="str">
        <v>0000000048</v>
      </c>
      <c r="D51" s="2" t="str">
        <v/>
      </c>
      <c r="E51" s="2" t="str">
        <v/>
      </c>
      <c r="F51" s="2" t="str">
        <v/>
      </c>
      <c r="G51" s="2" t="str">
        <v/>
      </c>
      <c r="H51" s="2">
        <v>5</v>
      </c>
      <c r="I51" s="2">
        <v>8</v>
      </c>
      <c r="J51" s="2" t="str">
        <v/>
      </c>
      <c r="K51" s="2" t="str">
        <v/>
      </c>
      <c r="L51" s="2">
        <v>7</v>
      </c>
    </row>
    <row r="52" spans="2:12" x14ac:dyDescent="0.25">
      <c r="B52" s="2">
        <v>49</v>
      </c>
      <c r="C52" s="2" t="str">
        <v>0000000049</v>
      </c>
      <c r="D52" s="2" t="str">
        <v/>
      </c>
      <c r="E52" s="2" t="str">
        <v/>
      </c>
      <c r="F52" s="2" t="str">
        <v/>
      </c>
      <c r="G52" s="2" t="str">
        <v/>
      </c>
      <c r="H52" s="2">
        <v>5</v>
      </c>
      <c r="I52" s="2">
        <v>9</v>
      </c>
      <c r="J52" s="2" t="str">
        <v/>
      </c>
      <c r="K52" s="2" t="str">
        <v/>
      </c>
      <c r="L52" s="2">
        <v>7</v>
      </c>
    </row>
    <row r="53" spans="2:12" x14ac:dyDescent="0.25">
      <c r="B53" s="2">
        <v>50</v>
      </c>
      <c r="C53" s="2" t="str">
        <v>0000000050</v>
      </c>
      <c r="D53" s="2" t="str">
        <v/>
      </c>
      <c r="E53" s="2" t="str">
        <v/>
      </c>
      <c r="F53" s="2" t="str">
        <v/>
      </c>
      <c r="G53" s="2" t="str">
        <v/>
      </c>
      <c r="H53" s="2">
        <v>5</v>
      </c>
      <c r="I53" s="2">
        <v>10</v>
      </c>
      <c r="J53" s="2" t="str">
        <v/>
      </c>
      <c r="K53" s="2" t="str">
        <v/>
      </c>
      <c r="L53" s="2">
        <v>7</v>
      </c>
    </row>
    <row r="54" spans="2:12" x14ac:dyDescent="0.25">
      <c r="B54" s="2">
        <v>51</v>
      </c>
      <c r="C54" s="2" t="str">
        <v>0000000051</v>
      </c>
      <c r="D54" s="2" t="str">
        <v/>
      </c>
      <c r="E54" s="2" t="str">
        <v/>
      </c>
      <c r="F54" s="2" t="str">
        <v/>
      </c>
      <c r="G54" s="2" t="str">
        <v/>
      </c>
      <c r="H54" s="2">
        <v>6</v>
      </c>
      <c r="I54" s="2">
        <v>1</v>
      </c>
      <c r="J54" s="2" t="str">
        <v/>
      </c>
      <c r="K54" s="2" t="str">
        <v/>
      </c>
      <c r="L54" s="2">
        <v>8</v>
      </c>
    </row>
    <row r="55" spans="2:12" x14ac:dyDescent="0.25">
      <c r="B55" s="2">
        <v>52</v>
      </c>
      <c r="C55" s="2" t="str">
        <v>0000000052</v>
      </c>
      <c r="D55" s="2" t="str">
        <v>self;self</v>
      </c>
      <c r="E55" s="2" t="str">
        <v>self;self</v>
      </c>
      <c r="F55" s="2" t="str">
        <v>self</v>
      </c>
      <c r="G55" s="2" t="str">
        <v>0000000052&lt;-+-&gt;self;self</v>
      </c>
      <c r="H55" s="2">
        <v>6</v>
      </c>
      <c r="I55" s="2">
        <v>2</v>
      </c>
      <c r="J55" s="2">
        <v>1</v>
      </c>
      <c r="K55" s="2" t="str">
        <v>NOT_DEPRECATED</v>
      </c>
      <c r="L55" s="2">
        <v>8</v>
      </c>
    </row>
    <row r="56" spans="2:12" x14ac:dyDescent="0.25">
      <c r="B56" s="2">
        <v>53</v>
      </c>
      <c r="C56" s="2" t="str">
        <v>0000000053</v>
      </c>
      <c r="D56" s="2" t="str">
        <v/>
      </c>
      <c r="E56" s="2" t="str">
        <v/>
      </c>
      <c r="F56" s="2" t="str">
        <v/>
      </c>
      <c r="G56" s="2" t="str">
        <v/>
      </c>
      <c r="H56" s="2">
        <v>6</v>
      </c>
      <c r="I56" s="2">
        <v>3</v>
      </c>
      <c r="J56" s="2" t="str">
        <v/>
      </c>
      <c r="K56" s="2" t="str">
        <v/>
      </c>
      <c r="L56" s="2">
        <v>8</v>
      </c>
    </row>
    <row r="57" spans="2:12" x14ac:dyDescent="0.25">
      <c r="B57" s="2">
        <v>54</v>
      </c>
      <c r="C57" s="2" t="str">
        <v>0000000054</v>
      </c>
      <c r="D57" s="2" t="str">
        <v>self;self</v>
      </c>
      <c r="E57" s="2" t="str">
        <v>self;self</v>
      </c>
      <c r="F57" s="2" t="str">
        <v>self</v>
      </c>
      <c r="G57" s="2" t="str">
        <v>0000000054&lt;-+-&gt;self;self</v>
      </c>
      <c r="H57" s="2">
        <v>6</v>
      </c>
      <c r="I57" s="2">
        <v>4</v>
      </c>
      <c r="J57" s="2">
        <v>2</v>
      </c>
      <c r="K57" s="2" t="str">
        <v>NOT_DEPRECATED</v>
      </c>
      <c r="L57" s="2">
        <v>8</v>
      </c>
    </row>
    <row r="58" spans="2:12" x14ac:dyDescent="0.25">
      <c r="B58" s="2">
        <v>55</v>
      </c>
      <c r="C58" s="2" t="str">
        <v>0000000055</v>
      </c>
      <c r="D58" s="2" t="str">
        <v/>
      </c>
      <c r="E58" s="2" t="str">
        <v/>
      </c>
      <c r="F58" s="2" t="str">
        <v/>
      </c>
      <c r="G58" s="2" t="str">
        <v/>
      </c>
      <c r="H58" s="2">
        <v>6</v>
      </c>
      <c r="I58" s="2">
        <v>5</v>
      </c>
      <c r="J58" s="2" t="str">
        <v/>
      </c>
      <c r="K58" s="2" t="str">
        <v/>
      </c>
      <c r="L58" s="2">
        <v>8</v>
      </c>
    </row>
    <row r="59" spans="2:12" x14ac:dyDescent="0.25">
      <c r="B59" s="2">
        <v>56</v>
      </c>
      <c r="C59" s="2" t="str">
        <v>0000000056</v>
      </c>
      <c r="D59" s="2" t="str">
        <v/>
      </c>
      <c r="E59" s="2" t="str">
        <v/>
      </c>
      <c r="F59" s="2" t="str">
        <v/>
      </c>
      <c r="G59" s="2" t="str">
        <v/>
      </c>
      <c r="H59" s="2">
        <v>6</v>
      </c>
      <c r="I59" s="2">
        <v>6</v>
      </c>
      <c r="J59" s="2" t="str">
        <v/>
      </c>
      <c r="K59" s="2" t="str">
        <v/>
      </c>
      <c r="L59" s="2">
        <v>8</v>
      </c>
    </row>
    <row r="60" spans="2:12" x14ac:dyDescent="0.25">
      <c r="B60" s="2">
        <v>57</v>
      </c>
      <c r="C60" s="2" t="str">
        <v>0000000057</v>
      </c>
      <c r="D60" s="2" t="str">
        <v/>
      </c>
      <c r="E60" s="2" t="str">
        <v/>
      </c>
      <c r="F60" s="2" t="str">
        <v/>
      </c>
      <c r="G60" s="2" t="str">
        <v/>
      </c>
      <c r="H60" s="2">
        <v>6</v>
      </c>
      <c r="I60" s="2">
        <v>7</v>
      </c>
      <c r="J60" s="2" t="str">
        <v/>
      </c>
      <c r="K60" s="2" t="str">
        <v/>
      </c>
      <c r="L60" s="2">
        <v>8</v>
      </c>
    </row>
    <row r="61" spans="2:12" x14ac:dyDescent="0.25">
      <c r="B61" s="2">
        <v>58</v>
      </c>
      <c r="C61" s="2" t="str">
        <v>0000000058</v>
      </c>
      <c r="D61" s="2" t="str">
        <v/>
      </c>
      <c r="E61" s="2" t="str">
        <v/>
      </c>
      <c r="F61" s="2" t="str">
        <v/>
      </c>
      <c r="G61" s="2" t="str">
        <v/>
      </c>
      <c r="H61" s="2">
        <v>6</v>
      </c>
      <c r="I61" s="2">
        <v>8</v>
      </c>
      <c r="J61" s="2" t="str">
        <v/>
      </c>
      <c r="K61" s="2" t="str">
        <v/>
      </c>
      <c r="L61" s="2">
        <v>8</v>
      </c>
    </row>
    <row r="62" spans="2:12" x14ac:dyDescent="0.25">
      <c r="B62" s="2">
        <v>59</v>
      </c>
      <c r="C62" s="2" t="str">
        <v>0000000059</v>
      </c>
      <c r="D62" s="2" t="str">
        <v/>
      </c>
      <c r="E62" s="2" t="str">
        <v/>
      </c>
      <c r="F62" s="2" t="str">
        <v/>
      </c>
      <c r="G62" s="2" t="str">
        <v/>
      </c>
      <c r="H62" s="2">
        <v>6</v>
      </c>
      <c r="I62" s="2">
        <v>9</v>
      </c>
      <c r="J62" s="2" t="str">
        <v/>
      </c>
      <c r="K62" s="2" t="str">
        <v/>
      </c>
      <c r="L62" s="2">
        <v>8</v>
      </c>
    </row>
    <row r="63" spans="2:12" x14ac:dyDescent="0.25">
      <c r="B63" s="2">
        <v>60</v>
      </c>
      <c r="C63" s="2" t="str">
        <v>0000000060</v>
      </c>
      <c r="D63" s="2" t="str">
        <v/>
      </c>
      <c r="E63" s="2" t="str">
        <v/>
      </c>
      <c r="F63" s="2" t="str">
        <v/>
      </c>
      <c r="G63" s="2" t="str">
        <v/>
      </c>
      <c r="H63" s="2">
        <v>6</v>
      </c>
      <c r="I63" s="2">
        <v>10</v>
      </c>
      <c r="J63" s="2" t="str">
        <v/>
      </c>
      <c r="K63" s="2" t="str">
        <v/>
      </c>
      <c r="L63" s="2">
        <v>8</v>
      </c>
    </row>
    <row r="64" spans="2:12" x14ac:dyDescent="0.25">
      <c r="B64" s="2">
        <v>61</v>
      </c>
      <c r="C64" s="2" t="str">
        <v>0000000061</v>
      </c>
      <c r="D64" s="2" t="str">
        <v/>
      </c>
      <c r="E64" s="2" t="str">
        <v/>
      </c>
      <c r="F64" s="2" t="str">
        <v/>
      </c>
      <c r="G64" s="2" t="str">
        <v/>
      </c>
      <c r="H64" s="2">
        <v>7</v>
      </c>
      <c r="I64" s="2">
        <v>1</v>
      </c>
      <c r="J64" s="2" t="str">
        <v/>
      </c>
      <c r="K64" s="2" t="str">
        <v/>
      </c>
      <c r="L64" s="2">
        <v>10</v>
      </c>
    </row>
    <row r="65" spans="2:12" x14ac:dyDescent="0.25">
      <c r="B65" s="2">
        <v>62</v>
      </c>
      <c r="C65" s="2" t="str">
        <v>0000000062</v>
      </c>
      <c r="D65" s="2" t="str">
        <v>srv;oob</v>
      </c>
      <c r="E65" s="2" t="str">
        <v>srv;oob</v>
      </c>
      <c r="F65" s="2" t="str">
        <v>srv</v>
      </c>
      <c r="G65" s="2" t="str">
        <v>0000000062&lt;-+-&gt;srv;oob</v>
      </c>
      <c r="H65" s="2">
        <v>7</v>
      </c>
      <c r="I65" s="2">
        <v>2</v>
      </c>
      <c r="J65" s="2">
        <v>1</v>
      </c>
      <c r="K65" s="2" t="str">
        <v>NOT_DEPRECATED</v>
      </c>
      <c r="L65" s="2">
        <v>10</v>
      </c>
    </row>
    <row r="66" spans="2:12" x14ac:dyDescent="0.25">
      <c r="B66" s="2">
        <v>63</v>
      </c>
      <c r="C66" s="2" t="str">
        <v>0000000063</v>
      </c>
      <c r="D66" s="2" t="str">
        <v/>
      </c>
      <c r="E66" s="2" t="str">
        <v/>
      </c>
      <c r="F66" s="2" t="str">
        <v/>
      </c>
      <c r="G66" s="2" t="str">
        <v/>
      </c>
      <c r="H66" s="2">
        <v>7</v>
      </c>
      <c r="I66" s="2">
        <v>3</v>
      </c>
      <c r="J66" s="2" t="str">
        <v/>
      </c>
      <c r="K66" s="2" t="str">
        <v/>
      </c>
      <c r="L66" s="2">
        <v>10</v>
      </c>
    </row>
    <row r="67" spans="2:12" x14ac:dyDescent="0.25">
      <c r="B67" s="2">
        <v>64</v>
      </c>
      <c r="C67" s="2" t="str">
        <v>0000000064</v>
      </c>
      <c r="D67" s="2" t="str">
        <v/>
      </c>
      <c r="E67" s="2" t="str">
        <v/>
      </c>
      <c r="F67" s="2" t="str">
        <v/>
      </c>
      <c r="G67" s="2" t="str">
        <v/>
      </c>
      <c r="H67" s="2">
        <v>7</v>
      </c>
      <c r="I67" s="2">
        <v>4</v>
      </c>
      <c r="J67" s="2" t="str">
        <v/>
      </c>
      <c r="K67" s="2" t="str">
        <v/>
      </c>
      <c r="L67" s="2">
        <v>10</v>
      </c>
    </row>
    <row r="68" spans="2:12" x14ac:dyDescent="0.25">
      <c r="B68" s="2">
        <v>65</v>
      </c>
      <c r="C68" s="2" t="str">
        <v>0000000065</v>
      </c>
      <c r="D68" s="2" t="str">
        <v>oob-sw;p01</v>
      </c>
      <c r="E68" s="2" t="str">
        <v>oob-sw;p01</v>
      </c>
      <c r="F68" s="2" t="str">
        <v>oob-sw</v>
      </c>
      <c r="G68" s="2" t="str">
        <v>0000000065&lt;-+-&gt;oob-sw;p01</v>
      </c>
      <c r="H68" s="2">
        <v>7</v>
      </c>
      <c r="I68" s="2">
        <v>5</v>
      </c>
      <c r="J68" s="2">
        <v>2</v>
      </c>
      <c r="K68" s="2" t="str">
        <v>NOT_DEPRECATED</v>
      </c>
      <c r="L68" s="2">
        <v>10</v>
      </c>
    </row>
    <row r="69" spans="2:12" x14ac:dyDescent="0.25">
      <c r="B69" s="2">
        <v>66</v>
      </c>
      <c r="C69" s="2" t="str">
        <v>0000000066</v>
      </c>
      <c r="D69" s="2" t="str">
        <v/>
      </c>
      <c r="E69" s="2" t="str">
        <v/>
      </c>
      <c r="F69" s="2" t="str">
        <v/>
      </c>
      <c r="G69" s="2" t="str">
        <v/>
      </c>
      <c r="H69" s="2">
        <v>7</v>
      </c>
      <c r="I69" s="2">
        <v>6</v>
      </c>
      <c r="J69" s="2" t="str">
        <v/>
      </c>
      <c r="K69" s="2" t="str">
        <v/>
      </c>
      <c r="L69" s="2">
        <v>10</v>
      </c>
    </row>
    <row r="70" spans="2:12" x14ac:dyDescent="0.25">
      <c r="B70" s="2">
        <v>67</v>
      </c>
      <c r="C70" s="2" t="str">
        <v>0000000067</v>
      </c>
      <c r="D70" s="2" t="str">
        <v/>
      </c>
      <c r="E70" s="2" t="str">
        <v/>
      </c>
      <c r="F70" s="2" t="str">
        <v/>
      </c>
      <c r="G70" s="2" t="str">
        <v/>
      </c>
      <c r="H70" s="2">
        <v>7</v>
      </c>
      <c r="I70" s="2">
        <v>7</v>
      </c>
      <c r="J70" s="2" t="str">
        <v/>
      </c>
      <c r="K70" s="2" t="str">
        <v/>
      </c>
      <c r="L70" s="2">
        <v>10</v>
      </c>
    </row>
    <row r="71" spans="2:12" x14ac:dyDescent="0.25">
      <c r="B71" s="2">
        <v>68</v>
      </c>
      <c r="C71" s="2" t="str">
        <v>0000000068</v>
      </c>
      <c r="D71" s="2" t="str">
        <v/>
      </c>
      <c r="E71" s="2" t="str">
        <v/>
      </c>
      <c r="F71" s="2" t="str">
        <v/>
      </c>
      <c r="G71" s="2" t="str">
        <v/>
      </c>
      <c r="H71" s="2">
        <v>7</v>
      </c>
      <c r="I71" s="2">
        <v>8</v>
      </c>
      <c r="J71" s="2" t="str">
        <v/>
      </c>
      <c r="K71" s="2" t="str">
        <v/>
      </c>
      <c r="L71" s="2">
        <v>10</v>
      </c>
    </row>
    <row r="72" spans="2:12" x14ac:dyDescent="0.25">
      <c r="B72" s="2">
        <v>69</v>
      </c>
      <c r="C72" s="2" t="str">
        <v>0000000069</v>
      </c>
      <c r="D72" s="2" t="str">
        <v/>
      </c>
      <c r="E72" s="2" t="str">
        <v/>
      </c>
      <c r="F72" s="2" t="str">
        <v/>
      </c>
      <c r="G72" s="2" t="str">
        <v/>
      </c>
      <c r="H72" s="2">
        <v>7</v>
      </c>
      <c r="I72" s="2">
        <v>9</v>
      </c>
      <c r="J72" s="2" t="str">
        <v/>
      </c>
      <c r="K72" s="2" t="str">
        <v/>
      </c>
      <c r="L72" s="2">
        <v>10</v>
      </c>
    </row>
    <row r="73" spans="2:12" x14ac:dyDescent="0.25">
      <c r="B73" s="2">
        <v>70</v>
      </c>
      <c r="C73" s="2" t="str">
        <v>0000000070</v>
      </c>
      <c r="D73" s="2" t="str">
        <v/>
      </c>
      <c r="E73" s="2" t="str">
        <v/>
      </c>
      <c r="F73" s="2" t="str">
        <v/>
      </c>
      <c r="G73" s="2" t="str">
        <v/>
      </c>
      <c r="H73" s="2">
        <v>7</v>
      </c>
      <c r="I73" s="2">
        <v>10</v>
      </c>
      <c r="J73" s="2" t="str">
        <v/>
      </c>
      <c r="K73" s="2" t="str">
        <v/>
      </c>
      <c r="L73" s="2">
        <v>10</v>
      </c>
    </row>
    <row r="74" spans="2:12" x14ac:dyDescent="0.25">
      <c r="B74" s="2">
        <v>71</v>
      </c>
      <c r="C74" s="2" t="str">
        <v>0000000071</v>
      </c>
      <c r="D74" s="2" t="str">
        <v/>
      </c>
      <c r="E74" s="2" t="str">
        <v/>
      </c>
      <c r="F74" s="2" t="str">
        <v/>
      </c>
      <c r="G74" s="2" t="str">
        <v/>
      </c>
      <c r="H74" s="2">
        <v>8</v>
      </c>
      <c r="I74" s="2">
        <v>1</v>
      </c>
      <c r="J74" s="2" t="str">
        <v/>
      </c>
      <c r="K74" s="2" t="str">
        <v/>
      </c>
      <c r="L74" s="2">
        <v>11</v>
      </c>
    </row>
    <row r="75" spans="2:12" x14ac:dyDescent="0.25">
      <c r="B75" s="2">
        <v>72</v>
      </c>
      <c r="C75" s="2" t="str">
        <v>0000000072</v>
      </c>
      <c r="D75" s="2" t="str">
        <v>farts;stains</v>
      </c>
      <c r="E75" s="2" t="str">
        <v>farts;stains</v>
      </c>
      <c r="F75" s="2" t="str">
        <v>farts</v>
      </c>
      <c r="G75" s="2" t="str">
        <v>0000000072&lt;-+-&gt;farts;stains</v>
      </c>
      <c r="H75" s="2">
        <v>8</v>
      </c>
      <c r="I75" s="2">
        <v>2</v>
      </c>
      <c r="J75" s="2">
        <v>1</v>
      </c>
      <c r="K75" s="2" t="str">
        <v>NOT_DEPRECATED</v>
      </c>
      <c r="L75" s="2">
        <v>11</v>
      </c>
    </row>
    <row r="76" spans="2:12" x14ac:dyDescent="0.25">
      <c r="B76" s="2">
        <v>73</v>
      </c>
      <c r="C76" s="2" t="str">
        <v>0000000073</v>
      </c>
      <c r="D76" s="2" t="str">
        <v/>
      </c>
      <c r="E76" s="2" t="str">
        <v/>
      </c>
      <c r="F76" s="2" t="str">
        <v/>
      </c>
      <c r="G76" s="2" t="str">
        <v/>
      </c>
      <c r="H76" s="2">
        <v>8</v>
      </c>
      <c r="I76" s="2">
        <v>3</v>
      </c>
      <c r="J76" s="2" t="str">
        <v/>
      </c>
      <c r="K76" s="2" t="str">
        <v/>
      </c>
      <c r="L76" s="2">
        <v>11</v>
      </c>
    </row>
    <row r="77" spans="2:12" x14ac:dyDescent="0.25">
      <c r="B77" s="2">
        <v>74</v>
      </c>
      <c r="C77" s="2" t="str">
        <v>0000000074</v>
      </c>
      <c r="D77" s="2" t="str">
        <v/>
      </c>
      <c r="E77" s="2" t="str">
        <v/>
      </c>
      <c r="F77" s="2" t="str">
        <v/>
      </c>
      <c r="G77" s="2" t="str">
        <v/>
      </c>
      <c r="H77" s="2">
        <v>8</v>
      </c>
      <c r="I77" s="2">
        <v>4</v>
      </c>
      <c r="J77" s="2" t="str">
        <v/>
      </c>
      <c r="K77" s="2" t="str">
        <v/>
      </c>
      <c r="L77" s="2">
        <v>11</v>
      </c>
    </row>
    <row r="78" spans="2:12" x14ac:dyDescent="0.25">
      <c r="B78" s="2">
        <v>75</v>
      </c>
      <c r="C78" s="2" t="str">
        <v>0000000075</v>
      </c>
      <c r="D78" s="2" t="str">
        <v>bagels;shmears</v>
      </c>
      <c r="E78" s="2" t="str">
        <v>bagels;shmears</v>
      </c>
      <c r="F78" s="2" t="str">
        <v>bagels</v>
      </c>
      <c r="G78" s="2" t="str">
        <v>0000000075&lt;-+-&gt;bagels;shmears</v>
      </c>
      <c r="H78" s="2">
        <v>8</v>
      </c>
      <c r="I78" s="2">
        <v>5</v>
      </c>
      <c r="J78" s="2">
        <v>2</v>
      </c>
      <c r="K78" s="2" t="str">
        <v>NOT_DEPRECATED</v>
      </c>
      <c r="L78" s="2">
        <v>11</v>
      </c>
    </row>
    <row r="79" spans="2:12" x14ac:dyDescent="0.25">
      <c r="B79" s="2">
        <v>76</v>
      </c>
      <c r="C79" s="2" t="str">
        <v>0000000076</v>
      </c>
      <c r="D79" s="2" t="str">
        <v/>
      </c>
      <c r="E79" s="2" t="str">
        <v/>
      </c>
      <c r="F79" s="2" t="str">
        <v/>
      </c>
      <c r="G79" s="2" t="str">
        <v/>
      </c>
      <c r="H79" s="2">
        <v>8</v>
      </c>
      <c r="I79" s="2">
        <v>6</v>
      </c>
      <c r="J79" s="2" t="str">
        <v/>
      </c>
      <c r="K79" s="2" t="str">
        <v/>
      </c>
      <c r="L79" s="2">
        <v>11</v>
      </c>
    </row>
    <row r="80" spans="2:12" x14ac:dyDescent="0.25">
      <c r="B80" s="2">
        <v>77</v>
      </c>
      <c r="C80" s="2" t="str">
        <v>0000000077</v>
      </c>
      <c r="D80" s="2" t="str">
        <v/>
      </c>
      <c r="E80" s="2" t="str">
        <v/>
      </c>
      <c r="F80" s="2" t="str">
        <v/>
      </c>
      <c r="G80" s="2" t="str">
        <v/>
      </c>
      <c r="H80" s="2">
        <v>8</v>
      </c>
      <c r="I80" s="2">
        <v>7</v>
      </c>
      <c r="J80" s="2" t="str">
        <v/>
      </c>
      <c r="K80" s="2" t="str">
        <v/>
      </c>
      <c r="L80" s="2">
        <v>11</v>
      </c>
    </row>
    <row r="81" spans="2:12" x14ac:dyDescent="0.25">
      <c r="B81" s="2">
        <v>78</v>
      </c>
      <c r="C81" s="2" t="str">
        <v>0000000078</v>
      </c>
      <c r="D81" s="2" t="str">
        <v>dc;420</v>
      </c>
      <c r="E81" s="2" t="str">
        <v>dc;420</v>
      </c>
      <c r="F81" s="2" t="str">
        <v>dc</v>
      </c>
      <c r="G81" s="2" t="str">
        <v>0000000078&lt;-+-&gt;dc;420</v>
      </c>
      <c r="H81" s="2">
        <v>8</v>
      </c>
      <c r="I81" s="2">
        <v>8</v>
      </c>
      <c r="J81" s="2">
        <v>3</v>
      </c>
      <c r="K81" s="2" t="str">
        <v>NOT_DEPRECATED</v>
      </c>
      <c r="L81" s="2">
        <v>11</v>
      </c>
    </row>
    <row r="82" spans="2:12" x14ac:dyDescent="0.25">
      <c r="B82" s="2">
        <v>79</v>
      </c>
      <c r="C82" s="2" t="str">
        <v>0000000079</v>
      </c>
      <c r="D82" s="2" t="str">
        <v/>
      </c>
      <c r="E82" s="2" t="str">
        <v/>
      </c>
      <c r="F82" s="2" t="str">
        <v/>
      </c>
      <c r="G82" s="2" t="str">
        <v/>
      </c>
      <c r="H82" s="2">
        <v>8</v>
      </c>
      <c r="I82" s="2">
        <v>9</v>
      </c>
      <c r="J82" s="2" t="str">
        <v/>
      </c>
      <c r="K82" s="2" t="str">
        <v/>
      </c>
      <c r="L82" s="2">
        <v>11</v>
      </c>
    </row>
    <row r="83" spans="2:12" x14ac:dyDescent="0.25">
      <c r="B83" s="2">
        <v>80</v>
      </c>
      <c r="C83" s="2" t="str">
        <v>0000000080</v>
      </c>
      <c r="D83" s="2" t="str">
        <v/>
      </c>
      <c r="E83" s="2" t="str">
        <v/>
      </c>
      <c r="F83" s="2" t="str">
        <v/>
      </c>
      <c r="G83" s="2" t="str">
        <v/>
      </c>
      <c r="H83" s="2">
        <v>8</v>
      </c>
      <c r="I83" s="2">
        <v>10</v>
      </c>
      <c r="J83" s="2" t="str">
        <v/>
      </c>
      <c r="K83" s="2" t="str">
        <v/>
      </c>
      <c r="L83" s="2">
        <v>11</v>
      </c>
    </row>
    <row r="84" spans="2:12" x14ac:dyDescent="0.25">
      <c r="B84" s="2">
        <v>81</v>
      </c>
      <c r="C84" s="2" t="str">
        <v>0000000081</v>
      </c>
      <c r="D84" s="2" t="str">
        <v>nothing;nothing</v>
      </c>
      <c r="E84" s="2" t="str">
        <v>nothing;nothing</v>
      </c>
      <c r="F84" s="2" t="str">
        <v>nothing</v>
      </c>
      <c r="G84" s="2" t="str">
        <v>0000000081&lt;-+-&gt;nothing;nothing</v>
      </c>
      <c r="H84" s="2">
        <v>9</v>
      </c>
      <c r="I84" s="2">
        <v>1</v>
      </c>
      <c r="J84" s="2">
        <v>1</v>
      </c>
      <c r="K84" s="2" t="str">
        <v>NOT_DEPRECATED</v>
      </c>
      <c r="L84" s="2">
        <v>12</v>
      </c>
    </row>
    <row r="85" spans="2:12" x14ac:dyDescent="0.25">
      <c r="B85" s="2">
        <v>82</v>
      </c>
      <c r="C85" s="2" t="str">
        <v>0000000082</v>
      </c>
      <c r="D85" s="2" t="str">
        <v/>
      </c>
      <c r="E85" s="2" t="str">
        <v/>
      </c>
      <c r="F85" s="2" t="str">
        <v/>
      </c>
      <c r="G85" s="2" t="str">
        <v/>
      </c>
      <c r="H85" s="2">
        <v>9</v>
      </c>
      <c r="I85" s="2">
        <v>2</v>
      </c>
      <c r="J85" s="2" t="str">
        <v/>
      </c>
      <c r="K85" s="2" t="str">
        <v/>
      </c>
      <c r="L85" s="2">
        <v>12</v>
      </c>
    </row>
    <row r="86" spans="2:12" x14ac:dyDescent="0.25">
      <c r="B86" s="2">
        <v>83</v>
      </c>
      <c r="C86" s="2" t="str">
        <v>0000000083</v>
      </c>
      <c r="D86" s="2" t="str">
        <v/>
      </c>
      <c r="E86" s="2" t="str">
        <v/>
      </c>
      <c r="F86" s="2" t="str">
        <v/>
      </c>
      <c r="G86" s="2" t="str">
        <v/>
      </c>
      <c r="H86" s="2">
        <v>9</v>
      </c>
      <c r="I86" s="2">
        <v>3</v>
      </c>
      <c r="J86" s="2" t="str">
        <v/>
      </c>
      <c r="K86" s="2" t="str">
        <v/>
      </c>
      <c r="L86" s="2">
        <v>12</v>
      </c>
    </row>
    <row r="87" spans="2:12" x14ac:dyDescent="0.25">
      <c r="B87" s="2">
        <v>84</v>
      </c>
      <c r="C87" s="2" t="str">
        <v>0000000084</v>
      </c>
      <c r="D87" s="2" t="str">
        <v/>
      </c>
      <c r="E87" s="2" t="str">
        <v/>
      </c>
      <c r="F87" s="2" t="str">
        <v/>
      </c>
      <c r="G87" s="2" t="str">
        <v/>
      </c>
      <c r="H87" s="2">
        <v>9</v>
      </c>
      <c r="I87" s="2">
        <v>4</v>
      </c>
      <c r="J87" s="2" t="str">
        <v/>
      </c>
      <c r="K87" s="2" t="str">
        <v/>
      </c>
      <c r="L87" s="2">
        <v>12</v>
      </c>
    </row>
    <row r="88" spans="2:12" x14ac:dyDescent="0.25">
      <c r="B88" s="2">
        <v>85</v>
      </c>
      <c r="C88" s="2" t="str">
        <v>0000000085</v>
      </c>
      <c r="D88" s="2" t="str">
        <v/>
      </c>
      <c r="E88" s="2" t="str">
        <v/>
      </c>
      <c r="F88" s="2" t="str">
        <v/>
      </c>
      <c r="G88" s="2" t="str">
        <v/>
      </c>
      <c r="H88" s="2">
        <v>9</v>
      </c>
      <c r="I88" s="2">
        <v>5</v>
      </c>
      <c r="J88" s="2" t="str">
        <v/>
      </c>
      <c r="K88" s="2" t="str">
        <v/>
      </c>
      <c r="L88" s="2">
        <v>12</v>
      </c>
    </row>
    <row r="89" spans="2:12" x14ac:dyDescent="0.25">
      <c r="B89" s="2">
        <v>86</v>
      </c>
      <c r="C89" s="2" t="str">
        <v>0000000086</v>
      </c>
      <c r="D89" s="2" t="str">
        <v/>
      </c>
      <c r="E89" s="2" t="str">
        <v/>
      </c>
      <c r="F89" s="2" t="str">
        <v/>
      </c>
      <c r="G89" s="2" t="str">
        <v/>
      </c>
      <c r="H89" s="2">
        <v>9</v>
      </c>
      <c r="I89" s="2">
        <v>6</v>
      </c>
      <c r="J89" s="2" t="str">
        <v/>
      </c>
      <c r="K89" s="2" t="str">
        <v/>
      </c>
      <c r="L89" s="2">
        <v>12</v>
      </c>
    </row>
    <row r="90" spans="2:12" x14ac:dyDescent="0.25">
      <c r="B90" s="2">
        <v>87</v>
      </c>
      <c r="C90" s="2" t="str">
        <v>0000000087</v>
      </c>
      <c r="D90" s="2" t="str">
        <v/>
      </c>
      <c r="E90" s="2" t="str">
        <v/>
      </c>
      <c r="F90" s="2" t="str">
        <v/>
      </c>
      <c r="G90" s="2" t="str">
        <v/>
      </c>
      <c r="H90" s="2">
        <v>9</v>
      </c>
      <c r="I90" s="2">
        <v>7</v>
      </c>
      <c r="J90" s="2" t="str">
        <v/>
      </c>
      <c r="K90" s="2" t="str">
        <v/>
      </c>
      <c r="L90" s="2">
        <v>12</v>
      </c>
    </row>
    <row r="91" spans="2:12" x14ac:dyDescent="0.25">
      <c r="B91" s="2">
        <v>88</v>
      </c>
      <c r="C91" s="2" t="str">
        <v>0000000088</v>
      </c>
      <c r="D91" s="2" t="str">
        <v/>
      </c>
      <c r="E91" s="2" t="str">
        <v/>
      </c>
      <c r="F91" s="2" t="str">
        <v/>
      </c>
      <c r="G91" s="2" t="str">
        <v/>
      </c>
      <c r="H91" s="2">
        <v>9</v>
      </c>
      <c r="I91" s="2">
        <v>8</v>
      </c>
      <c r="J91" s="2" t="str">
        <v/>
      </c>
      <c r="K91" s="2" t="str">
        <v/>
      </c>
      <c r="L91" s="2">
        <v>12</v>
      </c>
    </row>
    <row r="92" spans="2:12" x14ac:dyDescent="0.25">
      <c r="B92" s="2">
        <v>89</v>
      </c>
      <c r="C92" s="2" t="str">
        <v>0000000089</v>
      </c>
      <c r="D92" s="2" t="str">
        <v/>
      </c>
      <c r="E92" s="2" t="str">
        <v/>
      </c>
      <c r="F92" s="2" t="str">
        <v/>
      </c>
      <c r="G92" s="2" t="str">
        <v/>
      </c>
      <c r="H92" s="2">
        <v>9</v>
      </c>
      <c r="I92" s="2">
        <v>9</v>
      </c>
      <c r="J92" s="2" t="str">
        <v/>
      </c>
      <c r="K92" s="2" t="str">
        <v/>
      </c>
      <c r="L92" s="2">
        <v>12</v>
      </c>
    </row>
    <row r="93" spans="2:12" x14ac:dyDescent="0.25">
      <c r="B93" s="2">
        <v>90</v>
      </c>
      <c r="C93" s="2" t="str">
        <v>0000000090</v>
      </c>
      <c r="D93" s="2" t="str">
        <v/>
      </c>
      <c r="E93" s="2" t="str">
        <v/>
      </c>
      <c r="F93" s="2" t="str">
        <v/>
      </c>
      <c r="G93" s="2" t="str">
        <v/>
      </c>
      <c r="H93" s="2">
        <v>9</v>
      </c>
      <c r="I93" s="2">
        <v>10</v>
      </c>
      <c r="J93" s="2" t="str">
        <v/>
      </c>
      <c r="K93" s="2" t="str">
        <v/>
      </c>
      <c r="L93" s="2">
        <v>12</v>
      </c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D52-92E7-4AFB-9C4A-9FC3AD807780}">
  <dimension ref="B3:V12"/>
  <sheetViews>
    <sheetView topLeftCell="M1" workbookViewId="0">
      <selection activeCell="U4" sqref="U4"/>
    </sheetView>
  </sheetViews>
  <sheetFormatPr defaultRowHeight="15" x14ac:dyDescent="0.25"/>
  <cols>
    <col min="1" max="1" width="9.140625" style="13"/>
    <col min="2" max="2" width="15.28515625" style="2" customWidth="1"/>
    <col min="3" max="4" width="33.42578125" style="13" customWidth="1"/>
    <col min="5" max="5" width="25.140625" style="13" customWidth="1"/>
    <col min="6" max="6" width="29" style="13" customWidth="1"/>
    <col min="7" max="7" width="29.85546875" style="13" customWidth="1"/>
    <col min="8" max="8" width="35.7109375" style="13" customWidth="1"/>
    <col min="9" max="9" width="24.85546875" style="13" customWidth="1"/>
    <col min="10" max="10" width="30.28515625" style="13" customWidth="1"/>
    <col min="11" max="11" width="33" style="14" customWidth="1"/>
    <col min="12" max="12" width="30.5703125" style="14" customWidth="1"/>
    <col min="13" max="14" width="22.140625" style="14" customWidth="1"/>
    <col min="15" max="15" width="27.5703125" style="13" customWidth="1"/>
    <col min="16" max="16" width="26.28515625" style="13" customWidth="1"/>
    <col min="17" max="17" width="26.42578125" style="13" customWidth="1"/>
    <col min="18" max="18" width="27" style="13" customWidth="1"/>
    <col min="19" max="19" width="28.85546875" style="2" customWidth="1"/>
    <col min="20" max="20" width="32.140625" style="13" customWidth="1"/>
    <col min="21" max="21" width="26.28515625" style="13" customWidth="1"/>
    <col min="22" max="22" width="28.28515625" style="2" customWidth="1"/>
    <col min="23" max="16384" width="9.140625" style="13"/>
  </cols>
  <sheetData>
    <row r="3" spans="2:22" s="10" customFormat="1" ht="30" x14ac:dyDescent="0.25">
      <c r="B3" s="15" t="s">
        <v>26</v>
      </c>
      <c r="C3" s="15" t="s">
        <v>101</v>
      </c>
      <c r="D3" s="15" t="s">
        <v>98</v>
      </c>
      <c r="E3" s="15" t="s">
        <v>99</v>
      </c>
      <c r="F3" s="15" t="s">
        <v>100</v>
      </c>
      <c r="G3" s="15" t="s">
        <v>93</v>
      </c>
      <c r="H3" s="15" t="s">
        <v>92</v>
      </c>
      <c r="I3" s="15" t="s">
        <v>94</v>
      </c>
      <c r="J3" s="15" t="s">
        <v>32</v>
      </c>
      <c r="K3" s="15" t="s">
        <v>30</v>
      </c>
      <c r="L3" s="15" t="s">
        <v>43</v>
      </c>
      <c r="M3" s="15" t="s">
        <v>31</v>
      </c>
      <c r="N3" s="15" t="s">
        <v>46</v>
      </c>
      <c r="O3" s="15" t="s">
        <v>27</v>
      </c>
      <c r="P3" s="15" t="s">
        <v>28</v>
      </c>
      <c r="Q3" s="15" t="s">
        <v>96</v>
      </c>
      <c r="R3" s="15" t="s">
        <v>97</v>
      </c>
      <c r="S3" s="15" t="s">
        <v>110</v>
      </c>
      <c r="T3" s="15" t="s">
        <v>136</v>
      </c>
      <c r="U3" s="15" t="s">
        <v>112</v>
      </c>
      <c r="V3" s="15" t="s">
        <v>144</v>
      </c>
    </row>
    <row r="4" spans="2:22" ht="45" x14ac:dyDescent="0.25">
      <c r="B4" s="2" cm="1">
        <f t="array" ref="B4:B12">_xlfn._xlws.SORT(_xlfn.UNIQUE(_xlfn.ANCHORARRAY(if_ids_coorded_from_shim!H4)))</f>
        <v>1</v>
      </c>
      <c r="C4" s="13" t="str" cm="1">
        <f t="array" ref="C4:C12">_xlfn.LET(_xlpm.delimiter_edge,      _xlfn.XLOOKUP("delimiter_edge", tbl_GLOBALS[key], tbl_GLOBALS[value],
                                  "FIXME", 0),
     _xlpm.first_id_col,_xlfn.ANCHORARRAY(        O4),
     _xlpm.last_id_col,_xlfn.ANCHORARRAY(         P4),
     _xlpm.mapping_fcn,         _xlfn.LAMBDA(_xlpm.first_id,_xlpm.second_id,
                                 _xlfn.CONCAT(_xlpm.first_id,
                                        _xlpm.delimiter_edge,
                                        _xlpm.second_id)),
     _xlpm.path_id,             _xlfn.MAP(_xlpm.first_id_col, _xlpm.last_id_col,
                              _xlpm.mapping_fcn),
     _xlpm.path_id)</f>
        <v>q;69&lt;~~~&gt;b;8</v>
      </c>
      <c r="D4" s="13" t="str" cm="1">
        <f t="array" ref="D4:D12">_xlfn.LET(_xlpm.delimiter_edge,      _xlfn.XLOOKUP("delimiter_edge", tbl_GLOBALS[key], tbl_GLOBALS[value],
                                  "FIXME", 0),
     _xlpm.first_id_col,_xlfn.ANCHORARRAY(        O4),
     _xlpm.last_id_col,_xlfn.ANCHORARRAY(         P4),
     _xlpm.mapping_fcn,         _xlfn.LAMBDA(_xlpm.first_id,_xlpm.second_id,
                                 _xlfn.LET(_xlpm.sorted_first,       IF(_xlpm.first_id &lt; _xlpm.second_id,
                                                            _xlpm.first_id,
                                                            _xlpm.second_id),
                                     _xlpm.sorted_second,      IF(_xlpm.second_id &gt; _xlpm.first_id,
                                                            _xlpm.second_id,
                                                            _xlpm.first_id),
                                     _xlfn.CONCAT(_xlpm.sorted_first,
                                            _xlpm.delimiter_edge,
                                            _xlpm.sorted_second))),
     _xlpm.path_id,               _xlfn.MAP(_xlpm.first_id_col, _xlpm.last_id_col,
                                _xlpm.mapping_fcn),
     _xlpm.path_id)</f>
        <v>b;8&lt;~~~&gt;q;69</v>
      </c>
      <c r="E4" s="13" t="str" cm="1">
        <f t="array" ref="E4:E12">_xlfn.LET(_xlpm.delimiter_edge,      _xlfn.XLOOKUP("delimiter_edge", tbl_GLOBALS[key], tbl_GLOBALS[value],
                                  "FIXME", 0),
     _xlpm.first_device_col,_xlfn.ANCHORARRAY(    Q4),
     _xlpm.last_device_col,_xlfn.ANCHORARRAY(     R4),
     _xlpm.mapping_fcn,         _xlfn.LAMBDA(_xlpm.first_id,_xlpm.second_id,
                                 _xlfn.CONCAT(_xlpm.first_id,
                                        _xlpm.delimiter_edge,
                                        _xlpm.second_id)),
     _xlpm.path_id,             _xlfn.MAP(_xlpm.first_device_col, _xlpm.last_device_col,
                              _xlpm.mapping_fcn),
     _xlpm.path_id)</f>
        <v>q&lt;~~~&gt;b</v>
      </c>
      <c r="F4" s="13" t="str" cm="1">
        <f t="array" ref="F4:F12">_xlfn.LET(_xlpm.delimiter_edge,      _xlfn.XLOOKUP("delimiter_edge", tbl_GLOBALS[key], tbl_GLOBALS[value],
                                  "FIXME", 0),
     _xlpm.first_device_col,_xlfn.ANCHORARRAY(    Q4),
     _xlpm.last_device_col,_xlfn.ANCHORARRAY(     R4),
     _xlpm.mapping_fcn,         _xlfn.LAMBDA(_xlpm.first_id,_xlpm.second_id,
                                 _xlfn.LET(_xlpm.sorted_first,       IF(_xlpm.first_id &lt; _xlpm.second_id,
                                                            _xlpm.first_id,
                                                            _xlpm.second_id),
                                     _xlpm.sorted_second,      IF(_xlpm.second_id &gt; _xlpm.first_id,
                                                            _xlpm.second_id,
                                                            _xlpm.first_id),
                                     _xlfn.CONCAT(_xlpm.sorted_first,
                                            _xlpm.delimiter_edge,
                                            _xlpm.sorted_second))),
     _xlpm.path_id,               _xlfn.MAP(_xlpm.first_device_col, _xlpm.last_device_col,
                                _xlpm.mapping_fcn),
     _xlpm.path_id)</f>
        <v>b&lt;~~~&gt;q</v>
      </c>
      <c r="G4" s="13" t="str" cm="1">
        <f t="array" ref="G4:G12">_xlfn.LET(_xlpm.path_table_indicies,_xlfn.ANCHORARRAY(         B4),
     _xlpm.path_table,_xlfn.ANCHORARRAY(                  path_lists_input!AB4),
     _xlpm.path_as_text,                _xlfn.MAP(_xlpm.path_table_indicies,
                                      _xlfn.LAMBDA(_xlpm.i,
                                             _xlfn.LET(_xlpm.current_row,            _xlfn.CHOOSEROWS(_xlpm.path_table, _xlpm.i),
                                                 _xlpm.current_row_deblanked,  _xlfn._xlws.FILTER(_xlpm.current_row,
                                                                                LEN(_xlpm.current_row) &gt; 0),
                                                 _xlpm.as_text,                _xlfn.ARRAYTOTEXT(_xlpm.current_row_deblanked),
                                                 _xlpm.deblanked,              SUBSTITUTE(_xlpm.as_text, " ", ""),
                                                 _xlpm.return,                 _xlpm.deblanked,
                                                 _xlpm.return_1,               IF(NOT(ISERROR(_xlpm.return)),
                                                                            _xlpm.deblanked,
                                                                             "nothing;nothing"),
                                                 _xlpm.return_1))),
     _xlpm.path_as_text)</f>
        <v>q;69,a;1,b;1,b;3,q;70,b;8</v>
      </c>
      <c r="H4" s="13" t="str" cm="1">
        <f t="array" ref="H4:H12">_xlfn.LET(_xlpm.if_ids_text_arrays,_xlfn.ANCHORARRAY(            G4),
     _xlpm.map_fcn,                       _xlfn.LAMBDA(_xlpm.if_ids_text_array,
                                           _xlfn.LET(_xlpm.if_ids_array,                  _xlfn.TEXTSPLIT(_xlpm.if_ids_text_array, , ","),
                                               _xlpm.sorted_uniqued_array,          _xlfn._xlws.SORT(_xlfn.UNIQUE(_xlpm.if_ids_array)),
                                               _xlpm.sorted_uniqued_text_array,     _xlfn.ARRAYTOTEXT(_xlpm.sorted_uniqued_array),
                                               _xlpm.deblanked,                     SUBSTITUTE(_xlpm.sorted_uniqued_text_array, " ", ""),
                                               _xlpm.return,                        _xlpm.deblanked,
                                               _xlpm.deblanked)),
     _xlpm.return,                         _xlfn.MAP(_xlpm.if_ids_text_arrays,
                                          _xlpm.map_fcn),
     _xlpm.return)</f>
        <v>a;1,b;1,b;3,b;8,q;69,q;70</v>
      </c>
      <c r="I4" s="13" t="str" cm="1">
        <f t="array" ref="I4:I12">_xlfn.LET(_xlpm.delimiter_device_interface_name,  _xlfn.XLOOKUP("delimiter_device_interface_name",
                                               tbl_GLOBALS[key],
                                               tbl_GLOBALS[value],
                                               "FIXME", 0),
     _xlpm.if_id_path_as_text,_xlfn.ANCHORARRAY(               G4),
     _xlpm.if_id_path_as_array,              _xlfn.MAP(_xlpm.if_id_path_as_text,
                                           _xlfn.LAMBDA(_xlpm.array_as_text,
                                                  _xlfn.LET(_xlpm.if_ids_as_array,    _xlfn.TEXTSPLIT(_xlpm.array_as_text, ",",,TRUE,0),
                                                      _xlpm.devices_as_array,   _xlfn.MAP(_xlpm.if_ids_as_array,
                                                                              _xlfn.LAMBDA(_xlpm.if_id,
                                                                                     _xlfn.TEXTBEFORE(_xlpm.if_id, _xlpm.delimiter_device_interface_name))),
                                                      _xlpm.devices_as_text,    _xlfn.ARRAYTOTEXT(_xlpm.devices_as_array),
                                                      _xlpm.return,             _xlpm.devices_as_text,
                                                      _xlpm.return))),
     _xlpm.if_id_path_as_array_deblanked,    SUBSTITUTE(_xlpm.if_id_path_as_array, " ", ""),
     _xlpm.return,                           _xlpm.if_id_path_as_array_deblanked,
     _xlpm.return)</f>
        <v>q,a,b,b,q,b</v>
      </c>
      <c r="J4" s="13" t="str" cm="1">
        <f t="array" ref="J4:J12">_xlfn.LET(_xlpm.delimiter_text_array,         _xlfn.XLOOKUP("delimiter_text_array", tbl_GLOBALS[key], tbl_GLOBALS[value],
                                           "FIXME", 0),
     _xlpm.device_lists_as_text,_xlfn.ANCHORARRAY(         I4),
     _xlpm.device_lists_sorted_uniqued,  _xlfn.MAP(_xlpm.device_lists_as_text,
                                       _xlfn.LAMBDA(_xlpm.device_list,
                                              _xlfn.LET(_xlpm.device_list_as_array,            _xlfn.TEXTSPLIT(_xlpm.device_list, _xlpm.delimiter_text_array),
                                                  _xlpm.device_list_uniqued,             _xlfn.UNIQUE(_xlpm.device_list_as_array, TRUE),
                                                  _xlpm.device_list_sorted,              _xlfn._xlws.SORT(_xlpm.device_list_uniqued,,,TRUE),
                                                  _xlpm.device_list_as_text,             _xlfn.ARRAYTOTEXT(_xlpm.device_list_sorted),
                                                  _xlpm.device_list_as_text_deblanked,   SUBSTITUTE(_xlpm.device_list_as_text, " ", ""),
                                                  _xlpm.return,                          IF(LEN(_xlpm.device_list) &lt;&gt; 0,
                                                                                      _xlpm.device_list_as_text_deblanked,
                                                                                      ""),
                                                  _xlpm.return))),
     _xlpm.return,                        _xlpm.device_lists_sorted_uniqued,
     _xlpm.return)</f>
        <v>a,b,q</v>
      </c>
      <c r="K4" s="14" t="str" cm="1">
        <f t="array" ref="K4:K12">_xlfn.LET(_xlpm.delimiter_device_interface_name,  _xlfn.XLOOKUP("delimiter_device_interface_name", tbl_GLOBALS[key], tbl_GLOBALS[value],
                                               "FIXME", 0),
     _xlpm.delimiter_text_array,             _xlfn.XLOOKUP("delimiter_text_array", tbl_GLOBALS[key], tbl_GLOBALS[value],
                                               "FIXME", 0),
     _xlpm.delimiter_edge,                   _xlfn.XLOOKUP("delimiter_edge", tbl_GLOBALS[key], tbl_GLOBALS[value],
                                               "FIXME", 0),
     _xlpm.array_of_paths,_xlfn.ANCHORARRAY(                   G4),
     _xlpm.edge_maker_fcn,                   _xlfn.LAMBDA(_xlpm.if_id_1,_xlpm.if_id_2,
                                              IF(_xlpm.if_id_1 &lt; _xlpm.if_id_2,
                                                 _xlfn.CONCAT(_xlpm.if_id_1,
                                                        _xlpm.delimiter_edge,
                                                        _xlpm.if_id_2),
                                                 _xlfn.CONCAT(_xlpm.if_id_2,
                                                        _xlpm.delimiter_edge,
                                                        _xlpm.if_id_1))),
     _xlpm.per_path_map_fcn,                 _xlfn.LAMBDA(_xlpm.path_as_text,
                                              _xlfn.LET(_xlpm.path_as_array,          _xlfn.TEXTSPLIT(_xlpm.path_as_text,
                                                                                    _xlpm.delimiter_text_array),
                                                  _xlpm.path_length,            COLUMNS(_xlpm.path_as_array),
                                                  _xlpm.index_seq,              _xlfn.SEQUENCE((_xlpm.path_length - 1), 1, 1, 1),
                                                  _xlpm.array_of_edges,         _xlfn.IFS(_xlpm.path_length &gt; 1,
                                                                              _xlfn.MAP(_xlpm.index_seq,
                                                                                  _xlfn.LAMBDA(_xlpm.i,
                                                                                         _xlpm.edge_maker_fcn(INDEX(_xlpm.path_as_array, _xlpm.i),
                                                                                                        INDEX(_xlpm.path_as_array, (_xlpm.i+1))))),
                                                                              _xlpm.path_length = 1,
                                                                              _xlfn.CONCAT(_xlpm.path_as_array, _xlpm.delimiter_edge, "nothing;nothing"),
                                                                              TRUE,
                                                                              ""),
                                                  _xlpm.edge_array_as_text,     _xlfn.ARRAYTOTEXT(_xlpm.array_of_edges),
                                                  _xlpm.edge_array_deblanked,   SUBSTITUTE(_xlpm.edge_array_as_text, " ", ""),
                                                  _xlpm.return,                 _xlpm.edge_array_deblanked,
                                                  _xlpm.return)),
     _xlpm.return,                           _xlfn.MAP(_xlpm.array_of_paths,
                                           _xlpm.per_path_map_fcn),
     _xlpm.return)</f>
        <v>a;1&lt;~~~&gt;q;69,a;1&lt;~~~&gt;b;1,b;1&lt;~~~&gt;b;3,b;3&lt;~~~&gt;q;70,b;8&lt;~~~&gt;q;70</v>
      </c>
      <c r="L4" s="14" t="str" cm="1">
        <f t="array" ref="L4:L12">_xlfn.LET(_xlpm.lists_as_text,_xlfn.ANCHORARRAY(         K4),
     _xlpm.lists_sorted_uniqued,  _xlfn.MAP(_xlpm.lists_as_text,
                                       _xlfn.LAMBDA(_xlpm.list,
                                              _xlfn.LET(_xlpm.list_as_array,            _xlfn.TEXTSPLIT(_xlpm.list, ","),
                                                  _xlpm.list_uniqued,             _xlfn.UNIQUE(_xlpm.list_as_array, TRUE),
                                                  _xlpm.list_sorted,              _xlfn._xlws.SORT(_xlpm.list_uniqued,,,TRUE),
                                                  _xlpm.list_as_text,             _xlfn.ARRAYTOTEXT(_xlpm.list_sorted),
                                                  _xlpm.list_as_text_deblanked,   SUBSTITUTE(_xlpm.list_as_text, " ", ""),
                                                  _xlpm.return,                   IF(LEN(_xlpm.list) &lt;&gt; 0,
                                                                               _xlpm.list_as_text_deblanked,
                                                                               ""),
                                                  _xlpm.return))),
     _xlpm.return,                        _xlpm.lists_sorted_uniqued,
     _xlpm.return)</f>
        <v>a;1&lt;~~~&gt;b;1,a;1&lt;~~~&gt;q;69,b;1&lt;~~~&gt;b;3,b;3&lt;~~~&gt;q;70,b;8&lt;~~~&gt;q;70</v>
      </c>
      <c r="M4" s="14" t="str" cm="1">
        <f t="array" ref="M4:M12">_xlfn.LET(_xlpm.delimiter_device_interface_name,  _xlfn.XLOOKUP("delimiter_device_interface_name", tbl_GLOBALS[key], tbl_GLOBALS[value],
                                               "FIXME", 0),
     _xlpm.delimiter_text_array,             _xlfn.XLOOKUP("delimiter_text_array", tbl_GLOBALS[key], tbl_GLOBALS[value],
                                               "FIXME", 0),
     _xlpm.delimiter_edge,                   _xlfn.XLOOKUP("delimiter_edge", tbl_GLOBALS[key], tbl_GLOBALS[value],
                                               "FIXME", 0),
     _xlpm.arrays_of_paths,_xlfn.ANCHORARRAY(                  I4),
     _xlpm.edge_maker_fcn,                   _xlfn.LAMBDA(_xlpm.vertex_1,_xlpm.vertex_2,
                                              IF(_xlpm.vertex_1 &lt; _xlpm.vertex_2,
                                                 _xlfn.CONCAT(_xlpm.vertex_1,
                                                        _xlpm.delimiter_edge,
                                                        _xlpm.vertex_2),
                                                 _xlfn.CONCAT(_xlpm.vertex_2,
                                                        _xlpm.delimiter_edge,
                                                        _xlpm.vertex_1))),
     _xlpm.per_path_map_fcn,                 _xlfn.LAMBDA(_xlpm.path_as_text,
                                              _xlfn.LET(_xlpm.path_as_array,          _xlfn.TEXTSPLIT(_xlpm.path_as_text,
                                                                                    _xlpm.delimiter_text_array),
                                                  _xlpm.path_length,            COLUMNS(_xlpm.path_as_array),
                                                  _xlpm.index_seq,              _xlfn.SEQUENCE((_xlpm.path_length - 1), 1, 1, 1),
                                                  _xlpm.array_of_edges,         _xlfn.IFS(_xlpm.path_length = 1,
                                                                              _xlpm.edge_maker_fcn(INDEX(_xlpm.path_as_array, 1),
                                                                                             "nothing"),
                                                                              _xlpm.path_length &gt; 1,
                                                                              _xlfn.MAP(_xlpm.index_seq,
                                                                                  _xlfn.LAMBDA(_xlpm.i,
                                                                                         _xlpm.edge_maker_fcn(INDEX(_xlpm.path_as_array, _xlpm.i),
                                                                                                        INDEX(_xlpm.path_as_array, (_xlpm.i+1))))),
                                                                              TRUE,
                                                                              ""),
                                                  _xlpm.edge_array_as_text,     _xlfn.ARRAYTOTEXT(_xlpm.array_of_edges),
                                                  _xlpm.edge_array_deblanked,   SUBSTITUTE(_xlpm.edge_array_as_text, " ", ""),
                                                  _xlpm.return,                 _xlpm.edge_array_deblanked,
                                                  _xlpm.return)),
     _xlpm.return,                           _xlfn.MAP(_xlpm.arrays_of_paths,
                                           _xlpm.per_path_map_fcn),
     _xlpm.return)</f>
        <v>a&lt;~~~&gt;q,a&lt;~~~&gt;b,b&lt;~~~&gt;b,b&lt;~~~&gt;q,b&lt;~~~&gt;q</v>
      </c>
      <c r="N4" s="14" t="str" cm="1">
        <f t="array" ref="N4:N12">_xlfn.LET(_xlpm.lists_as_text,_xlfn.ANCHORARRAY(         M4),
     _xlpm.lists_sorted_uniqued,  _xlfn.MAP(_xlpm.lists_as_text,
                                       _xlfn.LAMBDA(_xlpm.list,
                                              _xlfn.LET(_xlpm.list_as_array,            _xlfn.TEXTSPLIT(_xlpm.list, ","),
                                                  _xlpm.list_uniqued,             _xlfn.UNIQUE(_xlpm.list_as_array, TRUE),
                                                  _xlpm.list_sorted,              _xlfn._xlws.SORT(_xlpm.list_uniqued,,,TRUE),
                                                  _xlpm.list_as_text,             _xlfn.ARRAYTOTEXT(_xlpm.list_sorted),
                                                  _xlpm.list_as_text_deblanked,   SUBSTITUTE(_xlpm.list_as_text, " ", ""),
                                                  _xlpm.return,                   IF(LEN(_xlpm.list) &lt;&gt; 0,
                                                                               _xlpm.list_as_text_deblanked,
                                                                               ""),
                                                  _xlpm.return))),
     _xlpm.return,                        _xlpm.lists_sorted_uniqued,
     _xlpm.return)</f>
        <v>a&lt;~~~&gt;b,a&lt;~~~&gt;q,b&lt;~~~&gt;b,b&lt;~~~&gt;q</v>
      </c>
      <c r="O4" s="13" t="str" cm="1">
        <f t="array" ref="O4:O12">_xlfn.LET(_xlpm.text_arrays_of_if_ids,_xlfn.ANCHORARRAY(      G4),
     _xlpm.delimiter_text_array,       _xlfn.XLOOKUP("delimiter_text_array", tbl_GLOBALS[key], tbl_GLOBALS[value],
                                         "FIXME", 0),
     _xlpm.delimiter_edge,             _xlfn.XLOOKUP("delimiter_edge", tbl_GLOBALS[key], tbl_GLOBALS[value],
                                         "FIXME", 0),
     _xlpm.mapper_lambda,              _xlfn.LAMBDA(_xlpm.text_array_of_if_ids,
                                        IF(LEN(_xlpm.text_array_of_if_ids) &gt; 0,
                                           _xlfn.LET(_xlpm.array_of_if_ids,     _xlfn.TEXTSPLIT(_xlpm.text_array_of_if_ids, _xlpm.delimiter_text_array),
                                               _xlpm.first_if_id,         INDEX(_xlpm.array_of_if_ids, 1, 1),
                                               _xlpm.return,              _xlpm.first_if_id,
                                               _xlpm.return),
                                           "")),
     _xlpm.return,                     _xlfn.MAP(_xlpm.text_arrays_of_if_ids,
                                     _xlpm.mapper_lambda),
     _xlpm.return)</f>
        <v>q;69</v>
      </c>
      <c r="P4" s="13" t="str" cm="1">
        <f t="array" ref="P4:P12">_xlfn.LET(_xlpm.text_arrays_of_if_ids,_xlfn.ANCHORARRAY(      G4),
     _xlpm.delimiter_text_array,       _xlfn.XLOOKUP("delimiter_text_array", tbl_GLOBALS[key], tbl_GLOBALS[value],
                                         "FIXME", 0),
     _xlpm.delimiter_edge,             _xlfn.XLOOKUP("delimiter_edge", tbl_GLOBALS[key], tbl_GLOBALS[value],
                                         "FIXME", 0),
     _xlpm.mapper_lambda,              _xlfn.LAMBDA(_xlpm.text_array_of_if_ids,
                                        IF(LEN(_xlpm.text_array_of_if_ids) &gt; 0,
                                           _xlfn.LET(_xlpm.array_of_if_ids,       _xlfn.TEXTSPLIT(_xlpm.text_array_of_if_ids, _xlpm.delimiter_text_array),
                                               _xlpm.if_id_count_in_array,  COLUMNS(_xlpm.array_of_if_ids),
                                               _xlpm.last_if_id,            INDEX(_xlpm.array_of_if_ids, 1, _xlpm.if_id_count_in_array),
                                               _xlpm.return,                IF(_xlpm.if_id_count_in_array = 1,
                                                                         "nothing;nothing",
                                                                         _xlpm.last_if_id),
                                               _xlpm.return),
                                           "")),
     _xlpm.return,                     _xlfn.MAP(_xlpm.text_arrays_of_if_ids,
                                     _xlpm.mapper_lambda),
     _xlpm.return)</f>
        <v>b;8</v>
      </c>
      <c r="Q4" s="13" t="str" cm="1">
        <f t="array" ref="Q4:Q12">_xlfn.LET(_xlpm.delimiter_device_interface_name,  _xlfn.XLOOKUP("delimiter_device_interface_name", tbl_GLOBALS[key], tbl_GLOBALS[value],
                                               "FIXME", 0),
     _xlfn.TEXTBEFORE(_xlfn.ANCHORARRAY(O4), _xlpm.delimiter_device_interface_name))</f>
        <v>q</v>
      </c>
      <c r="R4" s="13" t="str" cm="1">
        <f t="array" ref="R4:R12">_xlfn.LET(_xlpm.delimiter_device_interface_name,  _xlfn.XLOOKUP("delimiter_device_interface_name", tbl_GLOBALS[key], tbl_GLOBALS[value],
                                               "FIXME", 0),
     _xlfn.TEXTBEFORE(_xlfn.ANCHORARRAY(P4), _xlpm.delimiter_device_interface_name))</f>
        <v>b</v>
      </c>
      <c r="S4" s="2" t="str" cm="1">
        <f t="array" ref="S4:S12">_xlfn.LET(_xlpm.delimiter_text_array,       _xlfn.XLOOKUP("delimiter_text_array", tbl_GLOBALS[key], tbl_GLOBALS[value],
                                         "FIXME", 0),
     _xlpm.if_ids_in_path_strings,_xlfn.ANCHORARRAY(            H4),
     _xlpm.map_lambda,                        _xlfn.LAMBDA(_xlpm.if_ids_as_string,
                                               _xlfn.LET(_xlpm.if_ids_in_path_array,    _xlfn.TEXTSPLIT(_xlpm.if_ids_as_string,
                                                                                      _xlpm.delimiter_text_array),
                                                   _xlpm.xlookup_array,           _xlfn.MAP(_xlpm.if_ids_in_path_array,
                                                                                _xlfn.LAMBDA(_xlpm.if_id,
                                                                                       _xlfn.XLOOKUP(_xlpm.if_id,_xlfn.ANCHORARRAY(
                                                                                               if_ids_analized!E4),_xlfn.ANCHORARRAY(
                                                                                               if_ids_analized!H4),
                                                                                               "FIXME", 0, -1))),
                                                   _xlpm.xlookup_array_string,    SUBSTITUTE(_xlfn.ARRAYTOTEXT(_xlpm.xlookup_array),
                                                                                       " ", ""),
                                                   _xlpm.return,                  _xlpm.xlookup_array_string,
                                                   _xlpm.return)),
     _xlpm.return,                            _xlfn.MAP(_xlpm.if_ids_in_path_strings,
                                            _xlpm.map_lambda),
     _xlpm.return)</f>
        <v>1,1,1,1,1,1</v>
      </c>
      <c r="T4" s="13" t="b" cm="1">
        <f t="array" ref="T4:T12">_xlfn.LET(_xlpm.delimiter_text_array,        _xlfn.XLOOKUP("delimiter_text_array", tbl_GLOBALS[key], tbl_GLOBALS[value],
                                          "FIXME", 0),
     _xlpm.max_path_id_array_strings,_xlfn.ANCHORARRAY(   S4),
     _xlpm.map_lambda,                  _xlfn.LAMBDA(_xlpm.path_id_array_string,
                                         _xlfn.LET(_xlpm.path_id_array,          _xlfn.TEXTSPLIT(_xlpm.path_id_array_string,
                                                                               _xlpm.delimiter_text_array),
                                             _xlpm.first_path_id,          _xlfn.TAKE(_xlpm.path_id_array, 1, 1),
                                             _xlpm.all_ids_same_as_first,  _xlfn.MAP(_xlpm.path_id_array,
                                                                         _xlfn.LAMBDA(_xlpm.path_id,
                                                                                _xlpm.path_id = _xlpm.first_path_id)),
                                             _xlpm.all_path_ids_the_same,  _xlfn.REDUCE(TRUE,
                                                                            _xlpm.all_ids_same_as_first,
                                                                            _xlfn.LAMBDA(_xlpm.boolean_1,_xlpm.boolean_2,
                                                                                   AND(_xlpm.boolean_1, _xlpm.boolean_2))),
                                             _xlpm.all_path_ids_the_same)),
     _xlpm.return_1,                      _xlfn.MAP(_xlpm.max_path_id_array_strings,
                                        _xlpm.map_lambda),
     _xlpm.return_2,                      NOT(_xlpm.return_1),
     _xlpm.return_2)</f>
        <v>0</v>
      </c>
      <c r="U4" s="13" t="str" cm="1">
        <f t="array" ref="U4:U12">IF(_xlfn.ANCHORARRAY(T4),
    "DEPRECATED",
    "NOT_DEPRECATED")</f>
        <v>NOT_DEPRECATED</v>
      </c>
      <c r="V4" s="2" cm="1">
        <f t="array" ref="V4:V12">_xlfn.LET(_xlpm.header_row,_xlfn.ANCHORARRAY(         path_lst_input_shimmed_filtered!D3),
     _xlpm.data_table,_xlfn.ANCHORARRAY(         path_lst_input_shimmed_filtered!D4),
     _xlpm.index_col_number,   MATCH("index", _xlpm.header_row, 0),
     _xlpm.original_indicies,  _xlfn.CHOOSECOLS(_xlpm.data_table, _xlpm.index_col_number),
     _xlpm.return,             _xlpm.original_indicies,
     _xlpm.return)</f>
        <v>1</v>
      </c>
    </row>
    <row r="5" spans="2:22" ht="30" x14ac:dyDescent="0.25">
      <c r="B5" s="2">
        <v>2</v>
      </c>
      <c r="C5" s="13" t="str">
        <v>a;2&lt;~~~&gt;last;one</v>
      </c>
      <c r="D5" s="13" t="str">
        <v>a;2&lt;~~~&gt;last;one</v>
      </c>
      <c r="E5" s="13" t="str">
        <v>a&lt;~~~&gt;last</v>
      </c>
      <c r="F5" s="13" t="str">
        <v>a&lt;~~~&gt;last</v>
      </c>
      <c r="G5" s="13" t="str">
        <v>a;2,c;2,d;2,last;one</v>
      </c>
      <c r="H5" s="13" t="str">
        <v>a;2,c;2,d;2,last;one</v>
      </c>
      <c r="I5" s="13" t="str">
        <v>a,c,d,last</v>
      </c>
      <c r="J5" s="13" t="str">
        <v>a,c,d,last</v>
      </c>
      <c r="K5" s="14" t="str">
        <v>a;2&lt;~~~&gt;c;2,c;2&lt;~~~&gt;d;2,d;2&lt;~~~&gt;last;one</v>
      </c>
      <c r="L5" s="14" t="str">
        <v>a;2&lt;~~~&gt;c;2,c;2&lt;~~~&gt;d;2,d;2&lt;~~~&gt;last;one</v>
      </c>
      <c r="M5" s="14" t="str">
        <v>a&lt;~~~&gt;c,c&lt;~~~&gt;d,d&lt;~~~&gt;last</v>
      </c>
      <c r="N5" s="14" t="str">
        <v>a&lt;~~~&gt;c,c&lt;~~~&gt;d,d&lt;~~~&gt;last</v>
      </c>
      <c r="O5" s="13" t="str">
        <v>a;2</v>
      </c>
      <c r="P5" s="13" t="str">
        <v>last;one</v>
      </c>
      <c r="Q5" s="13" t="str">
        <v>a</v>
      </c>
      <c r="R5" s="13" t="str">
        <v>last</v>
      </c>
      <c r="S5" s="2" t="str">
        <v>4,4,2,2</v>
      </c>
      <c r="T5" s="13" t="b">
        <v>1</v>
      </c>
      <c r="U5" s="13" t="str">
        <v>DEPRECATED</v>
      </c>
      <c r="V5" s="2">
        <v>2</v>
      </c>
    </row>
    <row r="6" spans="2:22" x14ac:dyDescent="0.25">
      <c r="B6" s="2">
        <v>3</v>
      </c>
      <c r="C6" s="13" t="str">
        <v>c;420&lt;~~~&gt;nothing;nothing</v>
      </c>
      <c r="D6" s="13" t="str">
        <v>c;420&lt;~~~&gt;nothing;nothing</v>
      </c>
      <c r="E6" s="13" t="str">
        <v>c&lt;~~~&gt;nothing</v>
      </c>
      <c r="F6" s="13" t="str">
        <v>c&lt;~~~&gt;nothing</v>
      </c>
      <c r="G6" s="13" t="str">
        <v>c;420</v>
      </c>
      <c r="H6" s="13" t="str">
        <v>c;420</v>
      </c>
      <c r="I6" s="13" t="str">
        <v>c</v>
      </c>
      <c r="J6" s="13" t="str">
        <v>c</v>
      </c>
      <c r="K6" s="14" t="str">
        <v>c;420&lt;~~~&gt;nothing;nothing</v>
      </c>
      <c r="L6" s="14" t="str">
        <v>c;420&lt;~~~&gt;nothing;nothing</v>
      </c>
      <c r="M6" s="14" t="str">
        <v>c&lt;~~~&gt;nothing</v>
      </c>
      <c r="N6" s="14" t="str">
        <v>c&lt;~~~&gt;nothing</v>
      </c>
      <c r="O6" s="13" t="str">
        <v>c;420</v>
      </c>
      <c r="P6" s="13" t="str">
        <v>nothing;nothing</v>
      </c>
      <c r="Q6" s="13" t="str">
        <v>c</v>
      </c>
      <c r="R6" s="13" t="str">
        <v>nothing</v>
      </c>
      <c r="S6" s="2" t="str">
        <v>3</v>
      </c>
      <c r="T6" s="13" t="b">
        <v>0</v>
      </c>
      <c r="U6" s="13" t="str">
        <v>NOT_DEPRECATED</v>
      </c>
      <c r="V6" s="2">
        <v>4</v>
      </c>
    </row>
    <row r="7" spans="2:22" x14ac:dyDescent="0.25">
      <c r="B7" s="2">
        <v>4</v>
      </c>
      <c r="C7" s="13" t="str">
        <v>a;2&lt;~~~&gt;c;2</v>
      </c>
      <c r="D7" s="13" t="str">
        <v>a;2&lt;~~~&gt;c;2</v>
      </c>
      <c r="E7" s="13" t="str">
        <v>a&lt;~~~&gt;c</v>
      </c>
      <c r="F7" s="13" t="str">
        <v>a&lt;~~~&gt;c</v>
      </c>
      <c r="G7" s="13" t="str">
        <v>a;2,c;2</v>
      </c>
      <c r="H7" s="13" t="str">
        <v>a;2,c;2</v>
      </c>
      <c r="I7" s="13" t="str">
        <v>a,c</v>
      </c>
      <c r="J7" s="13" t="str">
        <v>a,c</v>
      </c>
      <c r="K7" s="14" t="str">
        <v>a;2&lt;~~~&gt;c;2</v>
      </c>
      <c r="L7" s="14" t="str">
        <v>a;2&lt;~~~&gt;c;2</v>
      </c>
      <c r="M7" s="14" t="str">
        <v>a&lt;~~~&gt;c</v>
      </c>
      <c r="N7" s="14" t="str">
        <v>a&lt;~~~&gt;c</v>
      </c>
      <c r="O7" s="13" t="str">
        <v>a;2</v>
      </c>
      <c r="P7" s="13" t="str">
        <v>c;2</v>
      </c>
      <c r="Q7" s="13" t="str">
        <v>a</v>
      </c>
      <c r="R7" s="13" t="str">
        <v>c</v>
      </c>
      <c r="S7" s="2" t="str">
        <v>4,4</v>
      </c>
      <c r="T7" s="13" t="b">
        <v>0</v>
      </c>
      <c r="U7" s="13" t="str">
        <v>NOT_DEPRECATED</v>
      </c>
      <c r="V7" s="2">
        <v>6</v>
      </c>
    </row>
    <row r="8" spans="2:22" x14ac:dyDescent="0.25">
      <c r="B8" s="2">
        <v>5</v>
      </c>
      <c r="C8" s="13" t="str">
        <v>mw;69&lt;~~~&gt;dc;420</v>
      </c>
      <c r="D8" s="13" t="str">
        <v>dc;420&lt;~~~&gt;mw;69</v>
      </c>
      <c r="E8" s="13" t="str">
        <v>mw&lt;~~~&gt;dc</v>
      </c>
      <c r="F8" s="13" t="str">
        <v>dc&lt;~~~&gt;mw</v>
      </c>
      <c r="G8" s="13" t="str">
        <v>mw;69,dc;420</v>
      </c>
      <c r="H8" s="13" t="str">
        <v>dc;420,mw;69</v>
      </c>
      <c r="I8" s="13" t="str">
        <v>mw,dc</v>
      </c>
      <c r="J8" s="13" t="str">
        <v>dc,mw</v>
      </c>
      <c r="K8" s="14" t="str">
        <v>dc;420&lt;~~~&gt;mw;69</v>
      </c>
      <c r="L8" s="14" t="str">
        <v>dc;420&lt;~~~&gt;mw;69</v>
      </c>
      <c r="M8" s="14" t="str">
        <v>dc&lt;~~~&gt;mw</v>
      </c>
      <c r="N8" s="14" t="str">
        <v>dc&lt;~~~&gt;mw</v>
      </c>
      <c r="O8" s="13" t="str">
        <v>mw;69</v>
      </c>
      <c r="P8" s="13" t="str">
        <v>dc;420</v>
      </c>
      <c r="Q8" s="13" t="str">
        <v>mw</v>
      </c>
      <c r="R8" s="13" t="str">
        <v>dc</v>
      </c>
      <c r="S8" s="2" t="str">
        <v>8,5</v>
      </c>
      <c r="T8" s="13" t="b">
        <v>1</v>
      </c>
      <c r="U8" s="13" t="str">
        <v>DEPRECATED</v>
      </c>
      <c r="V8" s="2">
        <v>7</v>
      </c>
    </row>
    <row r="9" spans="2:22" x14ac:dyDescent="0.25">
      <c r="B9" s="2">
        <v>6</v>
      </c>
      <c r="C9" s="13" t="str">
        <v>self;self&lt;~~~&gt;self;self</v>
      </c>
      <c r="D9" s="13" t="str">
        <v>self;self&lt;~~~&gt;self;self</v>
      </c>
      <c r="E9" s="13" t="str">
        <v>self&lt;~~~&gt;self</v>
      </c>
      <c r="F9" s="13" t="str">
        <v>self&lt;~~~&gt;self</v>
      </c>
      <c r="G9" s="13" t="str">
        <v>self;self,self;self</v>
      </c>
      <c r="H9" s="13" t="str">
        <v>self;self</v>
      </c>
      <c r="I9" s="13" t="str">
        <v>self,self</v>
      </c>
      <c r="J9" s="13" t="str">
        <v>self</v>
      </c>
      <c r="K9" s="14" t="str">
        <v>self;self&lt;~~~&gt;self;self</v>
      </c>
      <c r="L9" s="14" t="str">
        <v>self;self&lt;~~~&gt;self;self</v>
      </c>
      <c r="M9" s="14" t="str">
        <v>self&lt;~~~&gt;self</v>
      </c>
      <c r="N9" s="14" t="str">
        <v>self&lt;~~~&gt;self</v>
      </c>
      <c r="O9" s="13" t="str">
        <v>self;self</v>
      </c>
      <c r="P9" s="13" t="str">
        <v>self;self</v>
      </c>
      <c r="Q9" s="13" t="str">
        <v>self</v>
      </c>
      <c r="R9" s="13" t="str">
        <v>self</v>
      </c>
      <c r="S9" s="2" t="str">
        <v>6</v>
      </c>
      <c r="T9" s="13" t="b">
        <v>0</v>
      </c>
      <c r="U9" s="13" t="str">
        <v>NOT_DEPRECATED</v>
      </c>
      <c r="V9" s="2">
        <v>8</v>
      </c>
    </row>
    <row r="10" spans="2:22" x14ac:dyDescent="0.25">
      <c r="B10" s="2">
        <v>7</v>
      </c>
      <c r="C10" s="13" t="str">
        <v>srv;oob&lt;~~~&gt;oob-sw;p01</v>
      </c>
      <c r="D10" s="13" t="str">
        <v>oob-sw;p01&lt;~~~&gt;srv;oob</v>
      </c>
      <c r="E10" s="13" t="str">
        <v>srv&lt;~~~&gt;oob-sw</v>
      </c>
      <c r="F10" s="13" t="str">
        <v>oob-sw&lt;~~~&gt;srv</v>
      </c>
      <c r="G10" s="13" t="str">
        <v>srv;oob,oob-sw;p01</v>
      </c>
      <c r="H10" s="13" t="str">
        <v>oob-sw;p01,srv;oob</v>
      </c>
      <c r="I10" s="13" t="str">
        <v>srv,oob-sw</v>
      </c>
      <c r="J10" s="13" t="str">
        <v>oob-sw,srv</v>
      </c>
      <c r="K10" s="14" t="str">
        <v>oob-sw;p01&lt;~~~&gt;srv;oob</v>
      </c>
      <c r="L10" s="14" t="str">
        <v>oob-sw;p01&lt;~~~&gt;srv;oob</v>
      </c>
      <c r="M10" s="14" t="str">
        <v>oob-sw&lt;~~~&gt;srv</v>
      </c>
      <c r="N10" s="14" t="str">
        <v>oob-sw&lt;~~~&gt;srv</v>
      </c>
      <c r="O10" s="13" t="str">
        <v>srv;oob</v>
      </c>
      <c r="P10" s="13" t="str">
        <v>oob-sw;p01</v>
      </c>
      <c r="Q10" s="13" t="str">
        <v>srv</v>
      </c>
      <c r="R10" s="13" t="str">
        <v>oob-sw</v>
      </c>
      <c r="S10" s="2" t="str">
        <v>7,7</v>
      </c>
      <c r="T10" s="13" t="b">
        <v>0</v>
      </c>
      <c r="U10" s="13" t="str">
        <v>NOT_DEPRECATED</v>
      </c>
      <c r="V10" s="2">
        <v>10</v>
      </c>
    </row>
    <row r="11" spans="2:22" ht="30" x14ac:dyDescent="0.25">
      <c r="B11" s="2">
        <v>8</v>
      </c>
      <c r="C11" s="13" t="str">
        <v>farts;stains&lt;~~~&gt;dc;420</v>
      </c>
      <c r="D11" s="13" t="str">
        <v>dc;420&lt;~~~&gt;farts;stains</v>
      </c>
      <c r="E11" s="13" t="str">
        <v>farts&lt;~~~&gt;dc</v>
      </c>
      <c r="F11" s="13" t="str">
        <v>dc&lt;~~~&gt;farts</v>
      </c>
      <c r="G11" s="13" t="str">
        <v>farts;stains,bagels;shmears,dc;420</v>
      </c>
      <c r="H11" s="13" t="str">
        <v>bagels;shmears,dc;420,farts;stains</v>
      </c>
      <c r="I11" s="13" t="str">
        <v>farts,bagels,dc</v>
      </c>
      <c r="J11" s="13" t="str">
        <v>bagels,dc,farts</v>
      </c>
      <c r="K11" s="14" t="str">
        <v>bagels;shmears&lt;~~~&gt;farts;stains,bagels;shmears&lt;~~~&gt;dc;420</v>
      </c>
      <c r="L11" s="14" t="str">
        <v>bagels;shmears&lt;~~~&gt;dc;420,bagels;shmears&lt;~~~&gt;farts;stains</v>
      </c>
      <c r="M11" s="14" t="str">
        <v>bagels&lt;~~~&gt;farts,bagels&lt;~~~&gt;dc</v>
      </c>
      <c r="N11" s="14" t="str">
        <v>bagels&lt;~~~&gt;dc,bagels&lt;~~~&gt;farts</v>
      </c>
      <c r="O11" s="13" t="str">
        <v>farts;stains</v>
      </c>
      <c r="P11" s="13" t="str">
        <v>dc;420</v>
      </c>
      <c r="Q11" s="13" t="str">
        <v>farts</v>
      </c>
      <c r="R11" s="13" t="str">
        <v>dc</v>
      </c>
      <c r="S11" s="2" t="str">
        <v>8,8,8</v>
      </c>
      <c r="T11" s="13" t="b">
        <v>0</v>
      </c>
      <c r="U11" s="13" t="str">
        <v>NOT_DEPRECATED</v>
      </c>
      <c r="V11" s="2">
        <v>11</v>
      </c>
    </row>
    <row r="12" spans="2:22" ht="30" x14ac:dyDescent="0.25">
      <c r="B12" s="2">
        <v>9</v>
      </c>
      <c r="C12" s="13" t="str">
        <v>nothing;nothing&lt;~~~&gt;nothing;nothing</v>
      </c>
      <c r="D12" s="13" t="str">
        <v>nothing;nothing&lt;~~~&gt;nothing;nothing</v>
      </c>
      <c r="E12" s="13" t="str">
        <v>nothing&lt;~~~&gt;nothing</v>
      </c>
      <c r="F12" s="13" t="str">
        <v>nothing&lt;~~~&gt;nothing</v>
      </c>
      <c r="G12" s="13" t="str">
        <v>nothing;nothing</v>
      </c>
      <c r="H12" s="13" t="str">
        <v>nothing;nothing</v>
      </c>
      <c r="I12" s="13" t="str">
        <v>nothing</v>
      </c>
      <c r="J12" s="13" t="str">
        <v>nothing</v>
      </c>
      <c r="K12" s="14" t="str">
        <v>nothing;nothing&lt;~~~&gt;nothing;nothing</v>
      </c>
      <c r="L12" s="14" t="str">
        <v>nothing;nothing&lt;~~~&gt;nothing;nothing</v>
      </c>
      <c r="M12" s="14" t="str">
        <v>nothing&lt;~~~&gt;nothing</v>
      </c>
      <c r="N12" s="14" t="str">
        <v>nothing&lt;~~~&gt;nothing</v>
      </c>
      <c r="O12" s="13" t="str">
        <v>nothing;nothing</v>
      </c>
      <c r="P12" s="13" t="str">
        <v>nothing;nothing</v>
      </c>
      <c r="Q12" s="13" t="str">
        <v>nothing</v>
      </c>
      <c r="R12" s="13" t="str">
        <v>nothing</v>
      </c>
      <c r="S12" s="2" t="str">
        <v>9</v>
      </c>
      <c r="T12" s="13" t="b">
        <v>0</v>
      </c>
      <c r="U12" s="13" t="str">
        <v>NOT_DEPRECATED</v>
      </c>
      <c r="V12" s="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3C38-E4B2-4B50-8A4B-C9EBBD842FC7}">
  <dimension ref="B3:R26"/>
  <sheetViews>
    <sheetView topLeftCell="A6" workbookViewId="0">
      <selection activeCell="R4" sqref="R4"/>
    </sheetView>
  </sheetViews>
  <sheetFormatPr defaultRowHeight="15" x14ac:dyDescent="0.25"/>
  <cols>
    <col min="1" max="1" width="9.140625" style="1"/>
    <col min="2" max="2" width="31" style="1" customWidth="1"/>
    <col min="3" max="3" width="2.85546875" style="17" customWidth="1"/>
    <col min="4" max="4" width="9.140625" style="2"/>
    <col min="5" max="5" width="23.85546875" style="1" customWidth="1"/>
    <col min="6" max="6" width="11.42578125" style="2" customWidth="1"/>
    <col min="7" max="8" width="20.85546875" style="2" customWidth="1"/>
    <col min="9" max="9" width="32.5703125" style="2" customWidth="1"/>
    <col min="10" max="10" width="24.42578125" style="2" customWidth="1"/>
    <col min="11" max="11" width="20.7109375" style="1" customWidth="1"/>
    <col min="12" max="12" width="70" style="19" customWidth="1"/>
    <col min="13" max="13" width="37.7109375" style="1" customWidth="1"/>
    <col min="14" max="14" width="29.5703125" style="1" customWidth="1"/>
    <col min="15" max="15" width="28.5703125" style="2" customWidth="1"/>
    <col min="16" max="16" width="16.140625" style="2" customWidth="1"/>
    <col min="17" max="17" width="19.5703125" style="2" customWidth="1"/>
    <col min="18" max="18" width="26.85546875" style="1" customWidth="1"/>
    <col min="19" max="16384" width="9.140625" style="1"/>
  </cols>
  <sheetData>
    <row r="3" spans="2:18" s="10" customFormat="1" ht="60" x14ac:dyDescent="0.25">
      <c r="B3" s="15" t="s">
        <v>51</v>
      </c>
      <c r="C3" s="16"/>
      <c r="D3" s="15" t="s">
        <v>0</v>
      </c>
      <c r="E3" s="15" t="s">
        <v>49</v>
      </c>
      <c r="F3" s="15" t="s">
        <v>50</v>
      </c>
      <c r="G3" s="15" t="s">
        <v>48</v>
      </c>
      <c r="H3" s="15" t="s">
        <v>55</v>
      </c>
      <c r="I3" s="15" t="s">
        <v>54</v>
      </c>
      <c r="J3" s="15" t="s">
        <v>53</v>
      </c>
      <c r="K3" s="15" t="s">
        <v>52</v>
      </c>
      <c r="L3" s="15" t="s">
        <v>71</v>
      </c>
      <c r="M3" s="15" t="s">
        <v>72</v>
      </c>
      <c r="N3" s="15" t="s">
        <v>85</v>
      </c>
      <c r="O3" s="15" t="s">
        <v>86</v>
      </c>
      <c r="P3" s="15" t="s">
        <v>107</v>
      </c>
      <c r="Q3" s="15" t="s">
        <v>108</v>
      </c>
      <c r="R3" s="15" t="s">
        <v>111</v>
      </c>
    </row>
    <row r="4" spans="2:18" x14ac:dyDescent="0.25">
      <c r="B4" s="1" t="str" cm="1">
        <f t="array" ref="B4:B26">_xlfn.LET(_xlpm.comment,
     "produces a column of all if_ids given as input after being cleaned
      retains all duplicated for occurence counting purposed",
     _xlpm.if_ids_all,_xlfn.ANCHORARRAY(                         if_ids_coorded_from_shim!E4),
     _xlpm.if_ids_all_sorted,                  _xlfn._xlws.SORT(_xlpm.if_ids_all),
     _xlpm.if_ids_all_deblanked,               _xlfn._xlws.FILTER(_xlpm.if_ids_all_sorted,
                                                LEN(_xlpm.if_ids_all_sorted) &lt;&gt; 0),
     _xlpm.if_ids_all_deblanked)</f>
        <v>a;1</v>
      </c>
      <c r="D4" s="2" cm="1">
        <f t="array" ref="D4:D22">_xlfn.LET(_xlpm.row_count,     ROWS(_xlfn.ANCHORARRAY(E4)),
     _xlpm.return,        _xlfn.SEQUENCE(_xlpm.row_count, 1, 1, 1),
     _xlpm.return)</f>
        <v>1</v>
      </c>
      <c r="E4" s="1" t="str" cm="1">
        <f t="array" ref="E4:E22">_xlfn.LET(_xlpm.if_ids_cleaned,_xlfn.ANCHORARRAY(            if_ids_coorded_from_shim!E4),
     _xlpm.if_ids_sorted_uniqued,     _xlfn._xlws.SORT(_xlfn.UNIQUE(_xlpm.if_ids_cleaned)),
     _xlpm.if_ids_deblanked,          _xlfn._xlws.FILTER(_xlpm.if_ids_sorted_uniqued,
                                       LEN(_xlpm.if_ids_sorted_uniqued) &lt;&gt; 0),
     _xlpm.if_ids_deblanked)</f>
        <v>a;1</v>
      </c>
      <c r="F4" s="2" cm="1">
        <f t="array" ref="F4:F22">_xlfn.LET(_xlpm.if_ids_deblanked_sorted_uniqued,_xlfn.ANCHORARRAY(    E4),
     _xlpm.if_ids_all,_xlfn.ANCHORARRAY(                         if_ids_coorded_from_shim!E4),
     _xlpm.if_ids_all_sorted,                  _xlfn._xlws.SORT(_xlpm.if_ids_all),
     _xlpm.if_ids_all_deblanked,_xlfn.ANCHORARRAY(               B4),
     _xlpm.if_ids_all_deblanked_2,             _xlfn._xlws.FILTER(_xlpm.if_ids_all_sorted,
                                                LEN(_xlpm.if_ids_all_sorted) &lt;&gt; 0),
     _xlpm.mapper_fcn,                         _xlfn.LAMBDA(_xlpm.if_id,
                                                COUNTIF(_xlpm.if_ids_all_deblanked, _xlpm.if_id)),
     _xlpm.if_id_occurence_count,              _xlfn.MAP(_xlpm.if_ids_deblanked_sorted_uniqued,
                                             _xlpm.mapper_fcn),
     _xlpm.if_id_occurence_count)</f>
        <v>1</v>
      </c>
      <c r="G4" s="2" t="str" cm="1">
        <f t="array" ref="G4:G22">_xlfn.LET(_xlpm.delimiter_device_interface_name,  _xlfn.XLOOKUP("delimiter_device_interface_name", tbl_GLOBALS[key], tbl_GLOBALS[value],
                                               "FIXME", 0),
     _xlpm.if_ids,_xlfn.ANCHORARRAY(          E4),
     _xlpm.return,          _xlfn.TEXTBEFORE(_xlpm.if_ids, _xlpm.delimiter_device_interface_name),
     _xlpm.return)</f>
        <v>a</v>
      </c>
      <c r="H4" s="2" cm="1">
        <f t="array" ref="H4:H22">_xlfn.LET(_xlpm.if_id_in_question,_xlfn.ANCHORARRAY(    E4),
     _xlpm.cleaned_if_id_col,_xlfn.ANCHORARRAY(    if_ids_coorded_from_shim!E4),
     _xlpm.path_index_col,_xlfn.ANCHORARRAY(       if_ids_coorded_from_shim!H4),
     _xlpm.temp_table,           "fix",
     _xlpm.return,               _xlfn.XLOOKUP(_xlpm.if_id_in_question,
                                   _xlpm.cleaned_if_id_col,
                                   _xlpm.path_index_col,
                                   "FIXME",0,-1),
     _xlpm.return)</f>
        <v>1</v>
      </c>
      <c r="I4" s="2" t="str" cm="1">
        <f t="array" ref="I4:I22">_xlfn.LET(_xlpm.if_ids,_xlfn.ANCHORARRAY(                   E4),
     _xlpm.if_ids_cleaned,_xlfn.ANCHORARRAY(           if_ids_coorded_from_shim!E4),
     _xlpm.path_indicies,_xlfn.ANCHORARRAY(            if_ids_coorded_from_shim!H4),
     _xlpm.temp_table,               _xlfn.HSTACK(_xlpm.path_indicies, _xlpm.if_ids_cleaned),
     _xlpm.filtered_by_if_id_fcn,    _xlfn.LAMBDA(_xlpm.interface_id,
                                      SUBSTITUTE(_xlfn.ARRAYTOTEXT(_xlfn.CHOOSECOLS(_xlfn._xlws.FILTER(_xlpm.temp_table,
                                                                               _xlfn.CHOOSECOLS(_xlpm.temp_table, 2) = _xlpm.interface_id),
                                                                        1)),
                                                 " ", "")),
     _xlpm.return,                   _xlfn.MAP(_xlpm.if_ids,
                                   _xlpm.filtered_by_if_id_fcn),
     _xlpm.return)</f>
        <v>1</v>
      </c>
      <c r="J4" s="2" t="str" cm="1">
        <f t="array" ref="J4:J22">_xlfn.LET(_xlpm.if_ids,_xlfn.ANCHORARRAY(                   E4),
     _xlpm.if_ids_cleaned,_xlfn.ANCHORARRAY(           if_ids_coorded_from_shim!E4),
     _xlpm.hop_indicies,_xlfn.ANCHORARRAY(             if_ids_coorded_from_shim!J4),
     _xlpm.temp_table,               _xlfn.HSTACK(_xlpm.hop_indicies, _xlpm.if_ids_cleaned),
     _xlpm.filtered_by_if_id_fcn,    _xlfn.LAMBDA(_xlpm.interface_id,
                                      SUBSTITUTE(_xlfn.ARRAYTOTEXT(_xlfn.CHOOSECOLS(_xlfn._xlws.FILTER(_xlpm.temp_table,
                                                                               _xlfn.CHOOSECOLS(_xlpm.temp_table, 2) = _xlpm.interface_id),
                                                                        1)),
                                                 " ", "")),
     _xlpm.return,                   _xlfn.MAP(_xlpm.if_ids,
                                   _xlpm.filtered_by_if_id_fcn),
     _xlpm.return)</f>
        <v>2</v>
      </c>
      <c r="K4" s="1" t="str" cm="1">
        <f t="array" ref="K4:K22">_xlfn.LET(_xlpm.delimiter_text_array,       _xlfn.XLOOKUP("delimiter_text_array", tbl_GLOBALS[key], tbl_GLOBALS[value],
                                 "FIXME", 0),
     _xlpm.path_coords_col,_xlfn.ANCHORARRAY(            I4),
     _xlpm.hop_coords_col,_xlfn.ANCHORARRAY(             J4),
     _xlpm.make_path_coord_fcn,        _xlfn.LAMBDA(_xlpm.a_path_coord,_xlpm.a_hop_coord,
                                        _xlfn.CONCAT("{",
                                                _xlpm.a_path_coord,
                                                _xlpm.delimiter_text_array,
                                                _xlpm.a_hop_coord,
                                                "}")),
     _xlpm.make_coord_list_fcn,        _xlfn.LAMBDA(_xlpm.path_coords,_xlpm.hop_coords,
                                        _xlfn.LET(_xlpm.path_coord_array,          _xlfn.TEXTSPLIT(_xlpm.path_coords, _xlpm.delimiter_text_array),
                                            _xlpm.hop_coord_array,           _xlfn.TEXTSPLIT(_xlpm.hop_coords,  _xlpm.delimiter_text_array),
                                            _xlpm.array_of_coords,           _xlfn.MAP(_xlpm.path_coord_array, _xlpm.hop_coord_array,
                                                                           _xlpm.make_path_coord_fcn),
                                            _xlpm.array_of_coords_as_text,   _xlfn.ARRAYTOTEXT(_xlpm.array_of_coords),
                                            _xlpm.final_formating,           _xlfn.CONCAT("",
                                                                              SUBSTITUTE(_xlpm.array_of_coords_as_text, " ", ""),
                                                                              ""),
                                            _xlpm.return,                    _xlpm.final_formating,
                                            _xlpm.return)),
     _xlpm.return,                      _xlfn.MAP(_xlpm.path_coords_col, _xlpm.hop_coords_col,
                                      _xlpm.make_coord_list_fcn),
     _xlpm.return)</f>
        <v>{1,2}</v>
      </c>
      <c r="L4" s="19" t="str" cm="1">
        <f t="array" ref="L4:L22">_xlfn.LET(_xlpm.edge_id_col,_xlfn.ANCHORARRAY(     all_if_id_edges_analized!F4),
     _xlpm.if_id_col_1,_xlfn.ANCHORARRAY(     all_if_id_edges_analized!I4),
     _xlpm.if_id_col_2,_xlfn.ANCHORARRAY(     all_if_id_edges_analized!J4),
     _xlpm.temp_col_2,      _xlfn.VSTACK(_xlpm.if_id_col_1, _xlpm.if_id_col_2),
     _xlpm.temp_col_1,      _xlfn.VSTACK(_xlpm.edge_id_col, _xlpm.edge_id_col),
     _xlpm.temp_table,      _xlfn.HSTACK(_xlpm.temp_col_1, _xlpm.temp_col_2),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a;1&lt;~~~&gt;b;1,a;1&lt;~~~&gt;q;69</v>
      </c>
      <c r="M4" s="1" t="str" cm="1">
        <f t="array" ref="M4:M22">_xlfn.LET(_xlpm.edge_id_col,_xlfn.ANCHORARRAY(     all_if_id_edges_analized!M4),
     _xlpm.if_id_col_1,_xlfn.ANCHORARRAY(     all_if_id_edges_analized!I4),
     _xlpm.if_id_col_2,_xlfn.ANCHORARRAY(     all_if_id_edges_analized!J4),
     _xlpm.temp_col_2,      _xlfn.VSTACK(_xlpm.if_id_col_1, _xlpm.if_id_col_2),
     _xlpm.temp_col_1,      _xlfn.VSTACK(_xlpm.edge_id_col, _xlpm.edge_id_col),
     _xlpm.temp_table,      _xlfn.HSTACK(_xlpm.temp_col_1, _xlpm.temp_col_2),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a&lt;~~~&gt;b,a&lt;~~~&gt;q</v>
      </c>
      <c r="N4" s="1" t="str" cm="1">
        <f t="array" ref="N4:N22">_xlfn.LET(_xlpm.if_id_col_1,_xlfn.ANCHORARRAY(     all_if_id_edges_analized!I4),
     _xlpm.if_id_col_2,_xlfn.ANCHORARRAY(     all_if_id_edges_analized!J4),
     _xlpm.temp_table_1,    _xlfn.HSTACK(_xlpm.if_id_col_1, _xlpm.if_id_col_2),
     _xlpm.temp_table_2,    _xlfn.HSTACK(_xlpm.if_id_col_2, _xlpm.if_id_col_1),
     _xlpm.temp_table,      _xlfn.VSTACK(_xlpm.temp_table_1, _xlpm.temp_table_2),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b;1,q;69</v>
      </c>
      <c r="O4" s="2" t="str" cm="1">
        <f t="array" ref="O4:O22">_xlfn.LET(_xlpm.edge_id_col,_xlfn.ANCHORARRAY(        all_if_id_edges_analized!M4),
     _xlpm.if_id_col_1,_xlfn.ANCHORARRAY(        all_if_id_edges_analized!I4),
     _xlpm.if_id_col_2,_xlfn.ANCHORARRAY(        all_if_id_edges_analized!J4),
     _xlpm.device_name_col_1,_xlfn.ANCHORARRAY(  all_if_id_edges_analized!K4),
     _xlpm.device_name_col_2,_xlfn.ANCHORARRAY(  all_if_id_edges_analized!L4),
     _xlpm.temp_table_1,       _xlfn.HSTACK(_xlpm.device_name_col_1, _xlpm.if_id_col_2),
     _xlpm.temp_table_2,       _xlfn.HSTACK(_xlpm.device_name_col_2, _xlpm.if_id_col_1),
     _xlpm.temp_table,         _xlfn.VSTACK(_xlpm.temp_table_1, _xlpm.temp_table_2),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b,q</v>
      </c>
      <c r="P4" s="2" cm="1">
        <f t="array" ref="P4:P22">_xlfn.LET(_xlpm.text_array,_xlfn.ANCHORARRAY(                    N4),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2</v>
      </c>
      <c r="Q4" s="2" cm="1">
        <f t="array" ref="Q4:Q22">_xlfn.LET(_xlpm.text_array,_xlfn.ANCHORARRAY(                    O4),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2</v>
      </c>
      <c r="R4" s="1" t="b" cm="1">
        <f t="array" ref="R4:R22">_xlfn.LET(_xlpm.newest_path_id_of_if_id,_xlfn.ANCHORARRAY(    H4),
     _xlpm.return,                     _xlfn.XLOOKUP(_xlpm.newest_path_id_of_if_id,_xlfn.ANCHORARRAY(
                                         paths_analized!B4),_xlfn.ANCHORARRAY(
                                         paths_analized!T4),
                                         "FIXME", 0),
     _xlpm.return)</f>
        <v>0</v>
      </c>
    </row>
    <row r="5" spans="2:18" x14ac:dyDescent="0.25">
      <c r="B5" s="1" t="str">
        <v>a;2</v>
      </c>
      <c r="D5" s="2">
        <v>2</v>
      </c>
      <c r="E5" s="1" t="str">
        <v>a;2</v>
      </c>
      <c r="F5" s="2">
        <v>2</v>
      </c>
      <c r="G5" s="2" t="str">
        <v>a</v>
      </c>
      <c r="H5" s="2">
        <v>4</v>
      </c>
      <c r="I5" s="2" t="str">
        <v>2,4</v>
      </c>
      <c r="J5" s="2" t="str">
        <v>1,1</v>
      </c>
      <c r="K5" s="1" t="str">
        <v>{2,1},{4,1}</v>
      </c>
      <c r="L5" s="19" t="str">
        <v>a;2&lt;~~~&gt;c;2</v>
      </c>
      <c r="M5" s="1" t="str">
        <v>a&lt;~~~&gt;c</v>
      </c>
      <c r="N5" s="1" t="str">
        <v>c;2</v>
      </c>
      <c r="O5" s="2" t="str">
        <v>c</v>
      </c>
      <c r="P5" s="2">
        <v>1</v>
      </c>
      <c r="Q5" s="2">
        <v>1</v>
      </c>
      <c r="R5" s="1" t="b">
        <v>0</v>
      </c>
    </row>
    <row r="6" spans="2:18" x14ac:dyDescent="0.25">
      <c r="B6" s="1" t="str">
        <v>a;2</v>
      </c>
      <c r="D6" s="2">
        <v>3</v>
      </c>
      <c r="E6" s="1" t="str">
        <v>b;1</v>
      </c>
      <c r="F6" s="2">
        <v>1</v>
      </c>
      <c r="G6" s="2" t="str">
        <v>b</v>
      </c>
      <c r="H6" s="2">
        <v>1</v>
      </c>
      <c r="I6" s="2" t="str">
        <v>1</v>
      </c>
      <c r="J6" s="2" t="str">
        <v>3</v>
      </c>
      <c r="K6" s="1" t="str">
        <v>{1,3}</v>
      </c>
      <c r="L6" s="19" t="str">
        <v>a;1&lt;~~~&gt;b;1,b;1&lt;~~~&gt;b;3</v>
      </c>
      <c r="M6" s="1" t="str">
        <v>a&lt;~~~&gt;b,b&lt;~~~&gt;b</v>
      </c>
      <c r="N6" s="1" t="str">
        <v>a;1,b;3</v>
      </c>
      <c r="O6" s="2" t="str">
        <v>a,b</v>
      </c>
      <c r="P6" s="2">
        <v>2</v>
      </c>
      <c r="Q6" s="2">
        <v>2</v>
      </c>
      <c r="R6" s="1" t="b">
        <v>0</v>
      </c>
    </row>
    <row r="7" spans="2:18" x14ac:dyDescent="0.25">
      <c r="B7" s="1" t="str">
        <v>b;1</v>
      </c>
      <c r="D7" s="2">
        <v>4</v>
      </c>
      <c r="E7" s="1" t="str">
        <v>b;3</v>
      </c>
      <c r="F7" s="2">
        <v>1</v>
      </c>
      <c r="G7" s="2" t="str">
        <v>b</v>
      </c>
      <c r="H7" s="2">
        <v>1</v>
      </c>
      <c r="I7" s="2" t="str">
        <v>1</v>
      </c>
      <c r="J7" s="2" t="str">
        <v>4</v>
      </c>
      <c r="K7" s="1" t="str">
        <v>{1,4}</v>
      </c>
      <c r="L7" s="19" t="str">
        <v>b;1&lt;~~~&gt;b;3,b;3&lt;~~~&gt;q;70</v>
      </c>
      <c r="M7" s="1" t="str">
        <v>b&lt;~~~&gt;b,b&lt;~~~&gt;q</v>
      </c>
      <c r="N7" s="1" t="str">
        <v>b;1,q;70</v>
      </c>
      <c r="O7" s="2" t="str">
        <v>b,q</v>
      </c>
      <c r="P7" s="2">
        <v>2</v>
      </c>
      <c r="Q7" s="2">
        <v>2</v>
      </c>
      <c r="R7" s="1" t="b">
        <v>0</v>
      </c>
    </row>
    <row r="8" spans="2:18" x14ac:dyDescent="0.25">
      <c r="B8" s="1" t="str">
        <v>b;3</v>
      </c>
      <c r="D8" s="2">
        <v>5</v>
      </c>
      <c r="E8" s="1" t="str">
        <v>b;8</v>
      </c>
      <c r="F8" s="2">
        <v>1</v>
      </c>
      <c r="G8" s="2" t="str">
        <v>b</v>
      </c>
      <c r="H8" s="2">
        <v>1</v>
      </c>
      <c r="I8" s="2" t="str">
        <v>1</v>
      </c>
      <c r="J8" s="2" t="str">
        <v>6</v>
      </c>
      <c r="K8" s="1" t="str">
        <v>{1,6}</v>
      </c>
      <c r="L8" s="19" t="str">
        <v>b;8&lt;~~~&gt;q;70</v>
      </c>
      <c r="M8" s="1" t="str">
        <v>b&lt;~~~&gt;q</v>
      </c>
      <c r="N8" s="1" t="str">
        <v>q;70</v>
      </c>
      <c r="O8" s="2" t="str">
        <v>q</v>
      </c>
      <c r="P8" s="2">
        <v>1</v>
      </c>
      <c r="Q8" s="2">
        <v>1</v>
      </c>
      <c r="R8" s="1" t="b">
        <v>0</v>
      </c>
    </row>
    <row r="9" spans="2:18" x14ac:dyDescent="0.25">
      <c r="B9" s="1" t="str">
        <v>b;8</v>
      </c>
      <c r="D9" s="2">
        <v>6</v>
      </c>
      <c r="E9" s="1" t="str">
        <v>bagels;shmears</v>
      </c>
      <c r="F9" s="2">
        <v>1</v>
      </c>
      <c r="G9" s="2" t="str">
        <v>bagels</v>
      </c>
      <c r="H9" s="2">
        <v>8</v>
      </c>
      <c r="I9" s="2" t="str">
        <v>8</v>
      </c>
      <c r="J9" s="2" t="str">
        <v>2</v>
      </c>
      <c r="K9" s="1" t="str">
        <v>{8,2}</v>
      </c>
      <c r="L9" s="19" t="str">
        <v>bagels;shmears&lt;~~~&gt;dc;420,bagels;shmears&lt;~~~&gt;farts;stains</v>
      </c>
      <c r="M9" s="1" t="str">
        <v>bagels&lt;~~~&gt;dc,bagels&lt;~~~&gt;farts</v>
      </c>
      <c r="N9" s="1" t="str">
        <v>dc;420,farts;stains</v>
      </c>
      <c r="O9" s="2" t="str">
        <v>dc,farts</v>
      </c>
      <c r="P9" s="2">
        <v>2</v>
      </c>
      <c r="Q9" s="2">
        <v>2</v>
      </c>
      <c r="R9" s="1" t="b">
        <v>0</v>
      </c>
    </row>
    <row r="10" spans="2:18" x14ac:dyDescent="0.25">
      <c r="B10" s="1" t="str">
        <v>bagels;shmears</v>
      </c>
      <c r="D10" s="2">
        <v>7</v>
      </c>
      <c r="E10" s="1" t="str">
        <v>c;2</v>
      </c>
      <c r="F10" s="2">
        <v>2</v>
      </c>
      <c r="G10" s="2" t="str">
        <v>c</v>
      </c>
      <c r="H10" s="2">
        <v>4</v>
      </c>
      <c r="I10" s="2" t="str">
        <v>2,4</v>
      </c>
      <c r="J10" s="2" t="str">
        <v>2,2</v>
      </c>
      <c r="K10" s="1" t="str">
        <v>{2,2},{4,2}</v>
      </c>
      <c r="L10" s="19" t="str">
        <v>a;2&lt;~~~&gt;c;2,c;2&lt;~~~&gt;d;2</v>
      </c>
      <c r="M10" s="1" t="str">
        <v>a&lt;~~~&gt;c,c&lt;~~~&gt;d</v>
      </c>
      <c r="N10" s="1" t="str">
        <v>a;2,d;2</v>
      </c>
      <c r="O10" s="2" t="str">
        <v>a,d</v>
      </c>
      <c r="P10" s="2">
        <v>2</v>
      </c>
      <c r="Q10" s="2">
        <v>2</v>
      </c>
      <c r="R10" s="1" t="b">
        <v>0</v>
      </c>
    </row>
    <row r="11" spans="2:18" x14ac:dyDescent="0.25">
      <c r="B11" s="1" t="str">
        <v>c;2</v>
      </c>
      <c r="D11" s="2">
        <v>8</v>
      </c>
      <c r="E11" s="1" t="str">
        <v>c;420</v>
      </c>
      <c r="F11" s="2">
        <v>1</v>
      </c>
      <c r="G11" s="2" t="str">
        <v>c</v>
      </c>
      <c r="H11" s="2">
        <v>3</v>
      </c>
      <c r="I11" s="2" t="str">
        <v>3</v>
      </c>
      <c r="J11" s="2" t="str">
        <v>1</v>
      </c>
      <c r="K11" s="1" t="str">
        <v>{3,1}</v>
      </c>
      <c r="L11" s="19" t="str">
        <v>c;420&lt;~~~&gt;nothing;nothing</v>
      </c>
      <c r="M11" s="1" t="str">
        <v>c&lt;~~~&gt;nothing</v>
      </c>
      <c r="N11" s="1" t="str">
        <v>nothing;nothing</v>
      </c>
      <c r="O11" s="2" t="str">
        <v>nothing</v>
      </c>
      <c r="P11" s="2">
        <v>1</v>
      </c>
      <c r="Q11" s="2">
        <v>1</v>
      </c>
      <c r="R11" s="1" t="b">
        <v>0</v>
      </c>
    </row>
    <row r="12" spans="2:18" x14ac:dyDescent="0.25">
      <c r="B12" s="1" t="str">
        <v>c;2</v>
      </c>
      <c r="D12" s="2">
        <v>9</v>
      </c>
      <c r="E12" s="1" t="str">
        <v>d;2</v>
      </c>
      <c r="F12" s="2">
        <v>1</v>
      </c>
      <c r="G12" s="2" t="str">
        <v>d</v>
      </c>
      <c r="H12" s="2">
        <v>2</v>
      </c>
      <c r="I12" s="2" t="str">
        <v>2</v>
      </c>
      <c r="J12" s="2" t="str">
        <v>3</v>
      </c>
      <c r="K12" s="1" t="str">
        <v>{2,3}</v>
      </c>
      <c r="L12" s="19" t="str">
        <v>c;2&lt;~~~&gt;d;2,d;2&lt;~~~&gt;last;one</v>
      </c>
      <c r="M12" s="1" t="str">
        <v>c&lt;~~~&gt;d,d&lt;~~~&gt;last</v>
      </c>
      <c r="N12" s="1" t="str">
        <v>c;2,last;one</v>
      </c>
      <c r="O12" s="2" t="str">
        <v>c,last</v>
      </c>
      <c r="P12" s="2">
        <v>2</v>
      </c>
      <c r="Q12" s="2">
        <v>2</v>
      </c>
      <c r="R12" s="1" t="b">
        <v>1</v>
      </c>
    </row>
    <row r="13" spans="2:18" x14ac:dyDescent="0.25">
      <c r="B13" s="1" t="str">
        <v>c;420</v>
      </c>
      <c r="D13" s="2">
        <v>10</v>
      </c>
      <c r="E13" s="1" t="str">
        <v>dc;420</v>
      </c>
      <c r="F13" s="2">
        <v>2</v>
      </c>
      <c r="G13" s="2" t="str">
        <v>dc</v>
      </c>
      <c r="H13" s="2">
        <v>8</v>
      </c>
      <c r="I13" s="2" t="str">
        <v>5,8</v>
      </c>
      <c r="J13" s="2" t="str">
        <v>2,3</v>
      </c>
      <c r="K13" s="1" t="str">
        <v>{5,2},{8,3}</v>
      </c>
      <c r="L13" s="19" t="str">
        <v>bagels;shmears&lt;~~~&gt;dc;420,dc;420&lt;~~~&gt;mw;69</v>
      </c>
      <c r="M13" s="1" t="str">
        <v>bagels&lt;~~~&gt;dc,dc&lt;~~~&gt;mw</v>
      </c>
      <c r="N13" s="1" t="str">
        <v>bagels;shmears,mw;69</v>
      </c>
      <c r="O13" s="2" t="str">
        <v>bagels,mw</v>
      </c>
      <c r="P13" s="2">
        <v>2</v>
      </c>
      <c r="Q13" s="2">
        <v>2</v>
      </c>
      <c r="R13" s="1" t="b">
        <v>0</v>
      </c>
    </row>
    <row r="14" spans="2:18" x14ac:dyDescent="0.25">
      <c r="B14" s="1" t="str">
        <v>d;2</v>
      </c>
      <c r="D14" s="2">
        <v>11</v>
      </c>
      <c r="E14" s="1" t="str">
        <v>farts;stains</v>
      </c>
      <c r="F14" s="2">
        <v>1</v>
      </c>
      <c r="G14" s="2" t="str">
        <v>farts</v>
      </c>
      <c r="H14" s="2">
        <v>8</v>
      </c>
      <c r="I14" s="2" t="str">
        <v>8</v>
      </c>
      <c r="J14" s="2" t="str">
        <v>1</v>
      </c>
      <c r="K14" s="1" t="str">
        <v>{8,1}</v>
      </c>
      <c r="L14" s="19" t="str">
        <v>bagels;shmears&lt;~~~&gt;farts;stains</v>
      </c>
      <c r="M14" s="1" t="str">
        <v>bagels&lt;~~~&gt;farts</v>
      </c>
      <c r="N14" s="1" t="str">
        <v>bagels;shmears</v>
      </c>
      <c r="O14" s="2" t="str">
        <v>bagels</v>
      </c>
      <c r="P14" s="2">
        <v>1</v>
      </c>
      <c r="Q14" s="2">
        <v>1</v>
      </c>
      <c r="R14" s="1" t="b">
        <v>0</v>
      </c>
    </row>
    <row r="15" spans="2:18" x14ac:dyDescent="0.25">
      <c r="B15" s="1" t="str">
        <v>dc;420</v>
      </c>
      <c r="D15" s="2">
        <v>12</v>
      </c>
      <c r="E15" s="1" t="str">
        <v>last;one</v>
      </c>
      <c r="F15" s="2">
        <v>1</v>
      </c>
      <c r="G15" s="2" t="str">
        <v>last</v>
      </c>
      <c r="H15" s="2">
        <v>2</v>
      </c>
      <c r="I15" s="2" t="str">
        <v>2</v>
      </c>
      <c r="J15" s="2" t="str">
        <v>4</v>
      </c>
      <c r="K15" s="1" t="str">
        <v>{2,4}</v>
      </c>
      <c r="L15" s="19" t="str">
        <v>d;2&lt;~~~&gt;last;one</v>
      </c>
      <c r="M15" s="1" t="str">
        <v>d&lt;~~~&gt;last</v>
      </c>
      <c r="N15" s="1" t="str">
        <v>d;2</v>
      </c>
      <c r="O15" s="2" t="str">
        <v>d</v>
      </c>
      <c r="P15" s="2">
        <v>1</v>
      </c>
      <c r="Q15" s="2">
        <v>1</v>
      </c>
      <c r="R15" s="1" t="b">
        <v>1</v>
      </c>
    </row>
    <row r="16" spans="2:18" x14ac:dyDescent="0.25">
      <c r="B16" s="1" t="str">
        <v>dc;420</v>
      </c>
      <c r="D16" s="2">
        <v>13</v>
      </c>
      <c r="E16" s="1" t="str">
        <v>mw;69</v>
      </c>
      <c r="F16" s="2">
        <v>1</v>
      </c>
      <c r="G16" s="2" t="str">
        <v>mw</v>
      </c>
      <c r="H16" s="2">
        <v>5</v>
      </c>
      <c r="I16" s="2" t="str">
        <v>5</v>
      </c>
      <c r="J16" s="2" t="str">
        <v>1</v>
      </c>
      <c r="K16" s="1" t="str">
        <v>{5,1}</v>
      </c>
      <c r="L16" s="19" t="str">
        <v>dc;420&lt;~~~&gt;mw;69</v>
      </c>
      <c r="M16" s="1" t="str">
        <v>dc&lt;~~~&gt;mw</v>
      </c>
      <c r="N16" s="1" t="str">
        <v>dc;420</v>
      </c>
      <c r="O16" s="2" t="str">
        <v>dc</v>
      </c>
      <c r="P16" s="2">
        <v>1</v>
      </c>
      <c r="Q16" s="2">
        <v>1</v>
      </c>
      <c r="R16" s="1" t="b">
        <v>1</v>
      </c>
    </row>
    <row r="17" spans="2:18" x14ac:dyDescent="0.25">
      <c r="B17" s="1" t="str">
        <v>farts;stains</v>
      </c>
      <c r="D17" s="2">
        <v>14</v>
      </c>
      <c r="E17" s="1" t="str">
        <v>nothing;nothing</v>
      </c>
      <c r="F17" s="2">
        <v>1</v>
      </c>
      <c r="G17" s="2" t="str">
        <v>nothing</v>
      </c>
      <c r="H17" s="2">
        <v>9</v>
      </c>
      <c r="I17" s="2" t="str">
        <v>9</v>
      </c>
      <c r="J17" s="2" t="str">
        <v>1</v>
      </c>
      <c r="K17" s="1" t="str">
        <v>{9,1}</v>
      </c>
      <c r="L17" s="19" t="str">
        <v>c;420&lt;~~~&gt;nothing;nothing,nothing;nothing&lt;~~~&gt;nothing;nothing</v>
      </c>
      <c r="M17" s="1" t="str">
        <v>c&lt;~~~&gt;nothing,nothing&lt;~~~&gt;nothing</v>
      </c>
      <c r="N17" s="1" t="str">
        <v>c;420,nothing;nothing</v>
      </c>
      <c r="O17" s="2" t="str">
        <v>c,nothing</v>
      </c>
      <c r="P17" s="2">
        <v>2</v>
      </c>
      <c r="Q17" s="2">
        <v>2</v>
      </c>
      <c r="R17" s="1" t="b">
        <v>0</v>
      </c>
    </row>
    <row r="18" spans="2:18" x14ac:dyDescent="0.25">
      <c r="B18" s="1" t="str">
        <v>last;one</v>
      </c>
      <c r="D18" s="2">
        <v>15</v>
      </c>
      <c r="E18" s="1" t="str">
        <v>oob-sw;p01</v>
      </c>
      <c r="F18" s="2">
        <v>1</v>
      </c>
      <c r="G18" s="2" t="str">
        <v>oob-sw</v>
      </c>
      <c r="H18" s="2">
        <v>7</v>
      </c>
      <c r="I18" s="2" t="str">
        <v>7</v>
      </c>
      <c r="J18" s="2" t="str">
        <v>2</v>
      </c>
      <c r="K18" s="1" t="str">
        <v>{7,2}</v>
      </c>
      <c r="L18" s="19" t="str">
        <v>oob-sw;p01&lt;~~~&gt;srv;oob</v>
      </c>
      <c r="M18" s="1" t="str">
        <v>oob-sw&lt;~~~&gt;srv</v>
      </c>
      <c r="N18" s="1" t="str">
        <v>srv;oob</v>
      </c>
      <c r="O18" s="2" t="str">
        <v>srv</v>
      </c>
      <c r="P18" s="2">
        <v>1</v>
      </c>
      <c r="Q18" s="2">
        <v>1</v>
      </c>
      <c r="R18" s="1" t="b">
        <v>0</v>
      </c>
    </row>
    <row r="19" spans="2:18" x14ac:dyDescent="0.25">
      <c r="B19" s="1" t="str">
        <v>mw;69</v>
      </c>
      <c r="D19" s="2">
        <v>16</v>
      </c>
      <c r="E19" s="1" t="str">
        <v>q;69</v>
      </c>
      <c r="F19" s="2">
        <v>1</v>
      </c>
      <c r="G19" s="2" t="str">
        <v>q</v>
      </c>
      <c r="H19" s="2">
        <v>1</v>
      </c>
      <c r="I19" s="2" t="str">
        <v>1</v>
      </c>
      <c r="J19" s="2" t="str">
        <v>1</v>
      </c>
      <c r="K19" s="1" t="str">
        <v>{1,1}</v>
      </c>
      <c r="L19" s="19" t="str">
        <v>a;1&lt;~~~&gt;q;69</v>
      </c>
      <c r="M19" s="1" t="str">
        <v>a&lt;~~~&gt;q</v>
      </c>
      <c r="N19" s="1" t="str">
        <v>a;1</v>
      </c>
      <c r="O19" s="2" t="str">
        <v>a</v>
      </c>
      <c r="P19" s="2">
        <v>1</v>
      </c>
      <c r="Q19" s="2">
        <v>1</v>
      </c>
      <c r="R19" s="1" t="b">
        <v>0</v>
      </c>
    </row>
    <row r="20" spans="2:18" ht="30" x14ac:dyDescent="0.25">
      <c r="B20" s="1" t="str">
        <v>nothing;nothing</v>
      </c>
      <c r="D20" s="2">
        <v>17</v>
      </c>
      <c r="E20" s="1" t="str">
        <v>q;70</v>
      </c>
      <c r="F20" s="2">
        <v>1</v>
      </c>
      <c r="G20" s="2" t="str">
        <v>q</v>
      </c>
      <c r="H20" s="2">
        <v>1</v>
      </c>
      <c r="I20" s="2" t="str">
        <v>1</v>
      </c>
      <c r="J20" s="2" t="str">
        <v>5</v>
      </c>
      <c r="K20" s="1" t="str">
        <v>{1,5}</v>
      </c>
      <c r="L20" s="19" t="str">
        <v>b;3&lt;~~~&gt;q;70,b;8&lt;~~~&gt;q;70</v>
      </c>
      <c r="M20" s="1" t="str">
        <v>b&lt;~~~&gt;q</v>
      </c>
      <c r="N20" s="1" t="str">
        <v>b;3,b;8</v>
      </c>
      <c r="O20" s="2" t="str">
        <v>b</v>
      </c>
      <c r="P20" s="2">
        <v>2</v>
      </c>
      <c r="Q20" s="2">
        <v>1</v>
      </c>
      <c r="R20" s="1" t="b">
        <v>0</v>
      </c>
    </row>
    <row r="21" spans="2:18" x14ac:dyDescent="0.25">
      <c r="B21" s="1" t="str">
        <v>oob-sw;p01</v>
      </c>
      <c r="D21" s="2">
        <v>18</v>
      </c>
      <c r="E21" s="1" t="str">
        <v>self;self</v>
      </c>
      <c r="F21" s="2">
        <v>2</v>
      </c>
      <c r="G21" s="2" t="str">
        <v>self</v>
      </c>
      <c r="H21" s="2">
        <v>6</v>
      </c>
      <c r="I21" s="2" t="str">
        <v>6,6</v>
      </c>
      <c r="J21" s="2" t="str">
        <v>1,2</v>
      </c>
      <c r="K21" s="1" t="str">
        <v>{6,1},{6,2}</v>
      </c>
      <c r="L21" s="19" t="str">
        <v>self;self&lt;~~~&gt;self;self</v>
      </c>
      <c r="M21" s="1" t="str">
        <v>self&lt;~~~&gt;self</v>
      </c>
      <c r="N21" s="1" t="str">
        <v>self;self</v>
      </c>
      <c r="O21" s="2" t="str">
        <v>self</v>
      </c>
      <c r="P21" s="2">
        <v>1</v>
      </c>
      <c r="Q21" s="2">
        <v>1</v>
      </c>
      <c r="R21" s="1" t="b">
        <v>0</v>
      </c>
    </row>
    <row r="22" spans="2:18" x14ac:dyDescent="0.25">
      <c r="B22" s="1" t="str">
        <v>q;69</v>
      </c>
      <c r="D22" s="2">
        <v>19</v>
      </c>
      <c r="E22" s="1" t="str">
        <v>srv;oob</v>
      </c>
      <c r="F22" s="2">
        <v>1</v>
      </c>
      <c r="G22" s="2" t="str">
        <v>srv</v>
      </c>
      <c r="H22" s="2">
        <v>7</v>
      </c>
      <c r="I22" s="2" t="str">
        <v>7</v>
      </c>
      <c r="J22" s="2" t="str">
        <v>1</v>
      </c>
      <c r="K22" s="1" t="str">
        <v>{7,1}</v>
      </c>
      <c r="L22" s="19" t="str">
        <v>oob-sw;p01&lt;~~~&gt;srv;oob</v>
      </c>
      <c r="M22" s="1" t="str">
        <v>oob-sw&lt;~~~&gt;srv</v>
      </c>
      <c r="N22" s="1" t="str">
        <v>oob-sw;p01</v>
      </c>
      <c r="O22" s="2" t="str">
        <v>oob-sw</v>
      </c>
      <c r="P22" s="2">
        <v>1</v>
      </c>
      <c r="Q22" s="2">
        <v>1</v>
      </c>
      <c r="R22" s="1" t="b">
        <v>0</v>
      </c>
    </row>
    <row r="23" spans="2:18" x14ac:dyDescent="0.25">
      <c r="B23" s="1" t="str">
        <v>q;70</v>
      </c>
    </row>
    <row r="24" spans="2:18" x14ac:dyDescent="0.25">
      <c r="B24" s="1" t="str">
        <v>self;self</v>
      </c>
    </row>
    <row r="25" spans="2:18" x14ac:dyDescent="0.25">
      <c r="B25" s="1" t="str">
        <v>self;self</v>
      </c>
    </row>
    <row r="26" spans="2:18" x14ac:dyDescent="0.25">
      <c r="B26" s="1" t="str">
        <v>srv;oob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D73F-44A3-4CDC-BDB5-BBCA4FFD9039}">
  <dimension ref="B3:T26"/>
  <sheetViews>
    <sheetView tabSelected="1" topLeftCell="N4" workbookViewId="0">
      <selection activeCell="V4" sqref="V4"/>
    </sheetView>
  </sheetViews>
  <sheetFormatPr defaultRowHeight="15" x14ac:dyDescent="0.25"/>
  <cols>
    <col min="1" max="1" width="9.140625" style="13"/>
    <col min="2" max="2" width="32.28515625" style="2" customWidth="1"/>
    <col min="3" max="3" width="3" style="20" customWidth="1"/>
    <col min="4" max="4" width="9.140625" style="2" customWidth="1"/>
    <col min="5" max="5" width="16.140625" style="2" customWidth="1"/>
    <col min="6" max="6" width="18.5703125" style="2" customWidth="1"/>
    <col min="7" max="7" width="21.28515625" style="13" customWidth="1"/>
    <col min="8" max="8" width="14.42578125" style="2" customWidth="1"/>
    <col min="9" max="10" width="23.140625" style="13" customWidth="1"/>
    <col min="11" max="11" width="31" style="10" customWidth="1"/>
    <col min="12" max="12" width="42" style="10" customWidth="1"/>
    <col min="13" max="13" width="23.140625" style="13" customWidth="1"/>
    <col min="14" max="14" width="37.42578125" style="13" customWidth="1"/>
    <col min="15" max="15" width="34.85546875" style="14" customWidth="1"/>
    <col min="16" max="16" width="45" style="14" customWidth="1"/>
    <col min="17" max="17" width="41.140625" style="14" customWidth="1"/>
    <col min="18" max="18" width="31.85546875" style="14" customWidth="1"/>
    <col min="19" max="19" width="19.85546875" style="2" customWidth="1"/>
    <col min="20" max="20" width="16.85546875" style="2" customWidth="1"/>
    <col min="21" max="16384" width="9.140625" style="13"/>
  </cols>
  <sheetData>
    <row r="3" spans="2:20" ht="68.25" customHeight="1" x14ac:dyDescent="0.25">
      <c r="B3" s="18" t="s">
        <v>67</v>
      </c>
      <c r="D3" s="15" t="s">
        <v>0</v>
      </c>
      <c r="E3" s="15" t="s">
        <v>60</v>
      </c>
      <c r="F3" s="15" t="s">
        <v>61</v>
      </c>
      <c r="G3" s="15" t="s">
        <v>63</v>
      </c>
      <c r="H3" s="15" t="s">
        <v>55</v>
      </c>
      <c r="I3" s="15" t="s">
        <v>65</v>
      </c>
      <c r="J3" s="15" t="s">
        <v>66</v>
      </c>
      <c r="K3" s="15" t="s">
        <v>137</v>
      </c>
      <c r="L3" s="15" t="s">
        <v>138</v>
      </c>
      <c r="M3" s="15" t="s">
        <v>53</v>
      </c>
      <c r="N3" s="15" t="s">
        <v>62</v>
      </c>
      <c r="O3" s="15" t="s">
        <v>71</v>
      </c>
      <c r="P3" s="15" t="s">
        <v>72</v>
      </c>
      <c r="Q3" s="15" t="s">
        <v>83</v>
      </c>
      <c r="R3" s="15" t="s">
        <v>84</v>
      </c>
      <c r="S3" s="15" t="s">
        <v>107</v>
      </c>
      <c r="T3" s="15" t="s">
        <v>108</v>
      </c>
    </row>
    <row r="4" spans="2:20" ht="45" x14ac:dyDescent="0.25">
      <c r="B4" s="2" t="str" cm="1">
        <f t="array" ref="B4:B26">_xlfn.LET(_xlpm.delimiter_device_interface_name,  _xlfn.XLOOKUP("delimiter_device_interface_name", tbl_GLOBALS[key], tbl_GLOBALS[value],
                                               "FIXME", 0),
     _xlpm.if_ids_cleaned,_xlfn.ANCHORARRAY(       if_ids_coorded_from_shim!E4),
     _xlpm.if_ids_deblanked,     _xlfn._xlws.FILTER(_xlpm.if_ids_cleaned,
                                  LEN(_xlpm.if_ids_cleaned) &gt; 0),
     _xlpm.device_names,         _xlfn.TEXTBEFORE(_xlpm.if_ids_deblanked,
                                      _xlpm.delimiter_device_interface_name),
     _xlpm.return,               _xlpm.device_names,
     _xlpm.return)</f>
        <v>q</v>
      </c>
      <c r="D4" s="2" cm="1">
        <f t="array" ref="D4:D17">_xlfn.LET(_xlpm.row_count,        ROWS(_xlfn.ANCHORARRAY(E4)),
     _xlpm.return,           _xlfn.SEQUENCE(_xlpm.row_count, 1, 1, 1),
     _xlpm.return)</f>
        <v>1</v>
      </c>
      <c r="E4" s="2" t="str" cm="1">
        <f t="array" ref="E4:E17">_xlfn._xlws.SORT(_xlfn.UNIQUE(_xlfn.ANCHORARRAY(B4)))</f>
        <v>a</v>
      </c>
      <c r="F4" s="2" cm="1">
        <f t="array" ref="F4:F17">COUNTIF(_xlfn.ANCHORARRAY(B4),_xlfn.ANCHORARRAY(E4))</f>
        <v>3</v>
      </c>
      <c r="G4" s="13" t="str" cm="1">
        <f t="array" ref="G4:G17">_xlfn.LET(_xlpm.device_name_col,_xlfn.ANCHORARRAY(         E4),
     _xlpm.if_id_col,_xlfn.ANCHORARRAY(               if_ids_analized!E4),
     _xlpm.host_device_col,_xlfn.ANCHORARRAY(         if_ids_analized!G4),
     _xlpm.temp_table,              _xlfn.HSTACK(_xlpm.if_id_col, _xlpm.host_device_col),
     _xlpm.lambda_fcn,              _xlfn.LAMBDA(_xlpm.device_name,
                                     SUBSTITUTE(_xlfn.ARRAYTOTEXT(_xlfn.CHOOSECOLS(_xlfn._xlws.FILTER(_xlpm.temp_table,
                                                                              _xlfn.CHOOSECOLS(_xlpm.temp_table, 2) = _xlpm.device_name),
                                                                       1)),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a;1,a;2</v>
      </c>
      <c r="H4" s="2" cm="1">
        <f t="array" ref="H4:H17">_xlfn.XLOOKUP(_xlfn.ANCHORARRAY(E4),_xlfn.ANCHORARRAY(
         if_ids_coorded_from_shim!F4),_xlfn.ANCHORARRAY(
         if_ids_coorded_from_shim!H4),
         "FIXME",
         0, -1)</f>
        <v>4</v>
      </c>
      <c r="I4" s="13" t="str" cm="1">
        <f t="array" ref="I4:I17">_xlfn.LET(_xlpm.device_name_col,_xlfn.ANCHORARRAY(         E4),
     _xlpm.device_names,_xlfn.ANCHORARRAY(            if_ids_coorded_from_shim!F4),
     _xlpm.path_ids,_xlfn.ANCHORARRAY(                if_ids_coorded_from_shim!H4),
     _xlpm.temp_table,              _xlfn.HSTACK(_xlpm.path_ids, _xlpm.device_names),
     _xlpm.lambda_fcn,              _xlfn.LAMBDA(_xlpm.device_name,
                                     SUBSTITUTE(_xlfn.ARRAYTOTEXT(_xlfn._xlws.SORT(_xlfn.UNIQUE(_xlfn.CHOOSECOLS(_xlfn._xlws.FILTER(_xlpm.temp_table,
                                                                                          _xlfn.CHOOSECOLS(_xlpm.temp_table, 2) = _xlpm.device_name),
                                                                                    1)))),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1,2,4</v>
      </c>
      <c r="J4" s="13" t="str" cm="1">
        <f t="array" ref="J4:J17">_xlfn.LET(_xlpm.device_name_col,_xlfn.ANCHORARRAY(         E4),
     _xlpm.device_names,_xlfn.ANCHORARRAY(            if_ids_coorded_from_shim!F4),
     _xlpm.path_ids,_xlfn.ANCHORARRAY(                if_ids_coorded_from_shim!H4),
     _xlpm.temp_table,              _xlfn.HSTACK(_xlpm.path_ids, _xlpm.device_names),
     _xlpm.lambda_fcn,              _xlfn.LAMBDA(_xlpm.device_name,
                                     SUBSTITUTE(_xlfn.ARRAYTOTEXT(_xlfn.CHOOSECOLS(_xlfn._xlws.FILTER(_xlpm.temp_table,
                                                                              _xlfn.CHOOSECOLS(_xlpm.temp_table, 2) = _xlpm.device_name),
                                                                       1)),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1,2,4</v>
      </c>
      <c r="K4" s="10" t="str" cm="1">
        <f t="array" ref="K4:K17">_xlfn.LET(_xlpm.delimiter_text_array,             _xlfn.XLOOKUP("delimiter_text_array", tbl_GLOBALS[key], tbl_GLOBALS[value],
                                               "FIXME", 0),
     _xlpm.delimiter_edge,                   _xlfn.XLOOKUP("delimiter_edge", tbl_GLOBALS[key], tbl_GLOBALS[value],
                                               "FIXME", 0),
     _xlpm.delimiter_device_interface_name,  _xlfn.XLOOKUP("delimiter_device_interface_name",
                                               tbl_GLOBALS[key],
                                               tbl_GLOBALS[value],
                                               "FIXME", 0),
     _xlpm.device_names,_xlfn.ANCHORARRAY(                     E4),
     _xlpm.path_indicies_string_array,_xlfn.ANCHORARRAY(       I4),
     _xlpm.egde_flipper_by_device_fcn,       _xlfn.LAMBDA(_xlpm.edge,_xlpm.device_name,
                                              _xlfn.LET(_xlpm.if_id_1,     _xlfn.TEXTBEFORE(_xlpm.edge, _xlpm.delimiter_edge),
                                                  _xlpm.if_id_2,     _xlfn.TEXTAFTER(_xlpm.edge, _xlpm.delimiter_edge),
                                                  _xlpm.device_1,    _xlfn.TEXTBEFORE(_xlpm.edge, _xlpm.delimiter_device_interface_name),
                                                  _xlpm.device_2,    _xlfn.TEXTAFTER(_xlpm.edge, _xlpm.delimiter_device_interface_name),
                                                  "fixme")),
     _xlpm.map_lamba_fcn_1,                  _xlfn.LAMBDA(_xlpm.path_indicies_string,
                                              _xlfn.LET(_xlpm.path_indicies_array,        _xlfn.TEXTSPLIT(_xlpm.path_indicies_string,
                                                                                        _xlpm.delimiter_text_array),
                                                  _xlpm.path_ids_array,             _xlfn.MAP(_xlpm.path_indicies_array,
                                                                                  _xlfn.LAMBDA(_xlpm.path_index,
                                                                                         _xlfn.XLOOKUP(VALUE(_xlpm.path_index),_xlfn.ANCHORARRAY(
                                                                                                 paths_analized!B4),_xlfn.ANCHORARRAY(
                                                                                                 paths_analized!D4),
                                                                                                 "FIXME", 0))),
                                                  _xlpm.return,                     SUBSTITUTE(_xlfn.ARRAYTOTEXT(_xlpm.path_ids_array), ", ", ","),
                                                  _xlpm.return)),
     _xlpm.path_ids_arrays_strings,           _xlfn.MAP(_xlpm.path_indicies_string_array,
                                            _xlpm.map_lamba_fcn_1),
     _xlpm.return,                           _xlpm.path_ids_arrays_strings,
     _xlpm.return)</f>
        <v>b;8&lt;~~~&gt;q;69,a;2&lt;~~~&gt;last;one,a;2&lt;~~~&gt;c;2</v>
      </c>
      <c r="L4" s="10" t="str" cm="1">
        <f t="array" ref="L4:L17">_xlfn.LET(_xlpm.delimiter_text_array,             _xlfn.XLOOKUP("delimiter_text_array", tbl_GLOBALS[key], tbl_GLOBALS[value],
                                               "FIXME", 0),
     _xlpm.delimiter_edge,                   _xlfn.XLOOKUP("delimiter_edge", tbl_GLOBALS[key], tbl_GLOBALS[value],
                                               "FIXME", 0),
     _xlpm.delimiter_device_interface_name,  _xlfn.XLOOKUP("delimiter_device_interface_name",
                                               tbl_GLOBALS[key],
                                               tbl_GLOBALS[value],
                                               "FIXME", 0),
     _xlpm.device_names,_xlfn.ANCHORARRAY(                     E4),
     _xlpm.path_ids_string_array,_xlfn.ANCHORARRAY(            K4),
     _xlpm.edge_flipper_by_device_fcn,       _xlfn.LAMBDA(_xlpm.edge,_xlpm.device_name,
                                              _xlfn.LET(_xlpm.if_id_1,     _xlfn.TEXTBEFORE(_xlpm.edge, _xlpm.delimiter_edge),
                                                  _xlpm.if_id_2,     _xlfn.TEXTAFTER(_xlpm.edge, _xlpm.delimiter_edge),
                                                  _xlpm.device_1,    _xlfn.TEXTBEFORE(_xlpm.if_id_1, _xlpm.delimiter_device_interface_name),
                                                  _xlpm.device_2,    _xlfn.TEXTBEFORE(_xlpm.if_id_2, _xlpm.delimiter_device_interface_name),
                                                  _xlpm.return,      _xlfn.IFS(_xlpm.device_name = _xlpm.device_1,
                                                                   _xlfn.CONCAT(_xlpm.if_id_1, _xlpm.delimiter_edge, _xlpm.if_id_2),
                                                                   _xlpm.device_name = _xlpm.device_2,
                                                                   _xlfn.CONCAT(_xlpm.if_id_2, _xlpm.delimiter_edge, _xlpm.if_id_1),
                                                                   TRUE,
                                                                   _xlpm.edge),
                                                  _xlpm.return)),
     _xlpm.map_lambda_fcn,                   _xlfn.LAMBDA(_xlpm.device_name,_xlpm.edges,
                                              _xlfn.LET(_xlpm.edge_array,       _xlfn.TEXTSPLIT(_xlpm.edges, _xlpm.delimiter_text_array),
                                                  _xlpm.edge_count,       COLUMNS(_xlpm.edge_array),
                                                  _xlpm.name_array,       _xlfn.MAKEARRAY({1}, _xlfn.SEQUENCE(1, _xlpm.edge_count, 1, 1),
                                                                              _xlfn.LAMBDA(_xlpm.x,_xlpm.y, _xlpm.device_name)),
                                                  _xlpm.flip,             _xlfn.MAP(_xlpm.edge_array, _xlpm.name_array,
                                                                        _xlpm.edge_flipper_by_device_fcn),
                                                  _xlpm.flip_stringed,    _xlfn.ARRAYTOTEXT(_xlpm.flip),
                                                  _xlpm.flip_stringed)),
     _xlpm.flipped_edges,                    _xlfn.MAP(_xlpm.device_names, _xlpm.path_ids_string_array,
                                           _xlpm.map_lambda_fcn),
     _xlpm.return,                           _xlpm.flipped_edges,
     _xlpm.return)</f>
        <v>b;8&lt;~~~&gt;q;69, a;2&lt;~~~&gt;last;one, a;2&lt;~~~&gt;c;2</v>
      </c>
      <c r="M4" s="13" t="str" cm="1">
        <f t="array" ref="M4:M17">_xlfn.LET(_xlpm.device_name_col,_xlfn.ANCHORARRAY(         E4),
     _xlpm.device_names,_xlfn.ANCHORARRAY(            if_ids_coorded_from_shim!F4),
     _xlpm.hop_coords,_xlfn.ANCHORARRAY(              if_ids_coorded_from_shim!I4),
     _xlpm.temp_table,              _xlfn.HSTACK(_xlpm.hop_coords, _xlpm.device_names),
     _xlpm.lambda_fcn,              _xlfn.LAMBDA(_xlpm.device_name,
                                     SUBSTITUTE(_xlfn.ARRAYTOTEXT(_xlfn.CHOOSECOLS(_xlfn._xlws.FILTER(_xlpm.temp_table,
                                                                              _xlfn.CHOOSECOLS(_xlpm.temp_table, 2) = _xlpm.device_name),
                                                                       1)),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2,1,1</v>
      </c>
      <c r="N4" s="13" t="str" cm="1">
        <f t="array" ref="N4:N17">_xlfn.LET(_xlpm.delimiter_text_array,       _xlfn.XLOOKUP("delimiter_text_array", tbl_GLOBALS[key], tbl_GLOBALS[value],
                                 "FIXME", 0),
     _xlpm.path_coords_col,_xlfn.ANCHORARRAY(            J4),
     _xlpm.hop_coords_col,_xlfn.ANCHORARRAY(             M4),
     _xlpm.make_path_coord_fcn,        _xlfn.LAMBDA(_xlpm.a_path_coord,_xlpm.a_hop_coord,
                                        _xlfn.CONCAT("{",
                                                _xlpm.a_path_coord,
                                                _xlpm.delimiter_text_array,
                                                _xlpm.a_hop_coord,
                                                "}")),
     _xlpm.make_coord_list_fcn,        _xlfn.LAMBDA(_xlpm.path_coords,_xlpm.hop_coords,
                                        _xlfn.LET(_xlpm.path_coord_array,          _xlfn.TEXTSPLIT(_xlpm.path_coords, _xlpm.delimiter_text_array),
                                            _xlpm.hop_coord_array,           _xlfn.TEXTSPLIT(_xlpm.hop_coords,  _xlpm.delimiter_text_array),
                                            _xlpm.array_of_coords,           _xlfn.MAP(_xlpm.path_coord_array, _xlpm.hop_coord_array,
                                                                           _xlpm.make_path_coord_fcn),
                                            _xlpm.array_of_coords_as_text,   _xlfn.ARRAYTOTEXT(_xlpm.array_of_coords),
                                            _xlpm.final_formating,           _xlfn.CONCAT("",
                                                                              SUBSTITUTE(_xlpm.array_of_coords_as_text, " ", ""),
                                                                              ""),
                                            _xlpm.return,                    _xlpm.final_formating,
                                            _xlpm.return)),
     _xlpm.return,                      _xlfn.MAP(_xlpm.path_coords_col, _xlpm.hop_coords_col,
                                      _xlpm.make_coord_list_fcn),
     _xlpm.return)</f>
        <v>{1,2},{2,1},{4,1}</v>
      </c>
      <c r="O4" s="14" t="str" cm="1">
        <f t="array" ref="O4:O17">_xlfn.LET(_xlpm.if_edges_col,_xlfn.ANCHORARRAY(        all_if_id_edges_analized!F4),
     _xlpm.device_col_1,_xlfn.ANCHORARRAY(        all_if_id_edges_analized!K4),
     _xlpm.device_col_2,_xlfn.ANCHORARRAY(        all_if_id_edges_analized!L4),
     _xlpm.temp_col_2,          _xlfn.VSTACK(_xlpm.device_col_1, _xlpm.device_col_2),
     _xlpm.temp_col_1,          _xlfn.VSTACK(_xlpm.if_edges_col, _xlpm.if_edges_col),
     _xlpm.temp_table,          _xlfn.HSTACK(_xlpm.temp_col_1, _xlpm.temp_col_2),
     _xlpm.if_id_args,_xlfn.ANCHORARRAY(      E4),
     _xlpm.map_fn,          _xlfn.LAMBDA(_xlpm.if_id,
                             _xlfn.LET(_xlpm.filtered_by_device_name,   _xlfn._xlws.FILTER(_xlpm.temp_table,
                                                                   _xlfn.CHOOSECOLS(_xlpm.temp_table, 2) = _xlpm.if_id
                                                                   _xlpm.if_id),
                                 _xlpm.return_1,            _xlfn.CHOOSECOLS(_xlpm.filtered_by_device_name,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a;1&lt;~~~&gt;b;1,a;1&lt;~~~&gt;q;69,a;2&lt;~~~&gt;c;2</v>
      </c>
      <c r="P4" s="14" t="str" cm="1">
        <f t="array" ref="P4:P17">_xlfn.LET(_xlpm.device_edges_col,_xlfn.ANCHORARRAY(    all_if_id_edges_analized!M4),
     _xlpm.device_col_1,_xlfn.ANCHORARRAY(        all_if_id_edges_analized!K4),
     _xlpm.device_col_2,_xlfn.ANCHORARRAY(        all_if_id_edges_analized!L4),
     _xlpm.temp_col_2,          _xlfn.VSTACK(_xlpm.device_col_1, _xlpm.device_col_2),
     _xlpm.temp_col_1,          _xlfn.VSTACK(_xlpm.device_edges_col, _xlpm.device_edges_col),
     _xlpm.temp_table,          _xlfn.HSTACK(_xlpm.temp_col_1, _xlpm.temp_col_2),
     _xlpm.if_id_args,_xlfn.ANCHORARRAY(      E4),
     _xlpm.map_fn,          _xlfn.LAMBDA(_xlpm.if_id,
                             _xlfn.LET(_xlpm.filtered_by_device_name,   _xlfn._xlws.FILTER(_xlpm.temp_table,
                                                                   _xlfn.CHOOSECOLS(_xlpm.temp_table, 2) = _xlpm.if_id
                                                                   _xlpm.if_id),
                                 _xlpm.return_1,            _xlfn.CHOOSECOLS(_xlpm.filtered_by_device_name,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a&lt;~~~&gt;b,a&lt;~~~&gt;c,a&lt;~~~&gt;q</v>
      </c>
      <c r="Q4" s="14" t="str" cm="1">
        <f t="array" ref="Q4:Q17">_xlfn.LET(_xlpm.edge_id_col,_xlfn.ANCHORARRAY(        all_if_id_edges_analized!M4),
     _xlpm.if_id_col_1,_xlfn.ANCHORARRAY(        all_if_id_edges_analized!I4),
     _xlpm.if_id_col_2,_xlfn.ANCHORARRAY(        all_if_id_edges_analized!J4),
     _xlpm.device_name_col_1,_xlfn.ANCHORARRAY(  all_if_id_edges_analized!K4),
     _xlpm.device_name_col_2,_xlfn.ANCHORARRAY(  all_if_id_edges_analized!L4),
     _xlpm.temp_table_1,       _xlfn.HSTACK(_xlpm.if_id_col_2, _xlpm.device_name_col_1),
     _xlpm.temp_table_2,       _xlfn.HSTACK(_xlpm.if_id_col_1, _xlpm.device_name_col_2),
     _xlpm.temp_table,         _xlfn.VSTACK(_xlpm.temp_table_1, _xlpm.temp_table_2),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b;1,c;2,q;69</v>
      </c>
      <c r="R4" s="14" t="str" cm="1">
        <f t="array" ref="R4:R17">_xlfn.LET(
     _xlpm.device_name_col_1,_xlfn.ANCHORARRAY(     all_if_id_edges_analized!K4),
     _xlpm.device_name_col_2,_xlfn.ANCHORARRAY(     all_if_id_edges_analized!L4),
     _xlpm.temp_table_1,          _xlfn.HSTACK(_xlpm.device_name_col_1, _xlpm.device_name_col_2),
     _xlpm.temp_table_2,          _xlfn.HSTACK(_xlpm.device_name_col_2, _xlpm.device_name_col_1),
     _xlpm.temp_table,            _xlfn.VSTACK(_xlpm.temp_table_1, _xlpm.temp_table_2),
     _xlpm.device_name_args,_xlfn.ANCHORARRAY(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_xlpm.collect_edge_ids_by_device_name,   _xlfn.MAP(_xlpm.device_name_args,
                                            _xlpm.map_fn),
     _xlpm.return,                                _xlpm.collect_edge_ids_by_device_name,
     _xlpm.return)</f>
        <v>b,c,q</v>
      </c>
      <c r="S4" s="2" cm="1">
        <f t="array" ref="S4:S17">_xlfn.LET(_xlpm.text_array,_xlfn.ANCHORARRAY(                    Q4),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3</v>
      </c>
      <c r="T4" s="2" cm="1">
        <f t="array" ref="T4:T17">_xlfn.LET(_xlpm.text_array,_xlfn.ANCHORARRAY(                    R4),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3</v>
      </c>
    </row>
    <row r="5" spans="2:20" ht="45" x14ac:dyDescent="0.25">
      <c r="B5" s="2" t="str">
        <v>a</v>
      </c>
      <c r="D5" s="2">
        <v>2</v>
      </c>
      <c r="E5" s="2" t="str">
        <v>b</v>
      </c>
      <c r="F5" s="2">
        <v>3</v>
      </c>
      <c r="G5" s="13" t="str">
        <v>b;1,b;3,b;8</v>
      </c>
      <c r="H5" s="2">
        <v>1</v>
      </c>
      <c r="I5" s="13" t="str">
        <v>1</v>
      </c>
      <c r="J5" s="13" t="str">
        <v>1,1,1</v>
      </c>
      <c r="K5" s="10" t="str">
        <v>b;8&lt;~~~&gt;q;69</v>
      </c>
      <c r="L5" s="10" t="str">
        <v>b;8&lt;~~~&gt;q;69</v>
      </c>
      <c r="M5" s="13" t="str">
        <v>3,6,9</v>
      </c>
      <c r="N5" s="13" t="str">
        <v>{1,3},{1,6},{1,9}</v>
      </c>
      <c r="O5" s="14" t="str">
        <v>a;1&lt;~~~&gt;b;1,b;1&lt;~~~&gt;b;3,b;3&lt;~~~&gt;q;70,b;8&lt;~~~&gt;q;70</v>
      </c>
      <c r="P5" s="14" t="str">
        <v>a&lt;~~~&gt;b,b&lt;~~~&gt;b,b&lt;~~~&gt;q</v>
      </c>
      <c r="Q5" s="14" t="str">
        <v>a;1,b;1,b;3,q;70</v>
      </c>
      <c r="R5" s="14" t="str">
        <v>a,b,q</v>
      </c>
      <c r="S5" s="2">
        <v>4</v>
      </c>
      <c r="T5" s="2">
        <v>3</v>
      </c>
    </row>
    <row r="6" spans="2:20" ht="30" x14ac:dyDescent="0.25">
      <c r="B6" s="2" t="str">
        <v>b</v>
      </c>
      <c r="D6" s="2">
        <v>3</v>
      </c>
      <c r="E6" s="2" t="str">
        <v>bagels</v>
      </c>
      <c r="F6" s="2">
        <v>1</v>
      </c>
      <c r="G6" s="13" t="str">
        <v>bagels;shmears</v>
      </c>
      <c r="H6" s="2">
        <v>8</v>
      </c>
      <c r="I6" s="13" t="str">
        <v>8</v>
      </c>
      <c r="J6" s="13" t="str">
        <v>8</v>
      </c>
      <c r="K6" s="10" t="str">
        <v>dc;420&lt;~~~&gt;farts;stains</v>
      </c>
      <c r="L6" s="10" t="str">
        <v>dc;420&lt;~~~&gt;farts;stains</v>
      </c>
      <c r="M6" s="13" t="str">
        <v>5</v>
      </c>
      <c r="N6" s="13" t="str">
        <v>{8,5}</v>
      </c>
      <c r="O6" s="14" t="str">
        <v>bagels;shmears&lt;~~~&gt;dc;420,bagels;shmears&lt;~~~&gt;farts;stains</v>
      </c>
      <c r="P6" s="14" t="str">
        <v>bagels&lt;~~~&gt;dc,bagels&lt;~~~&gt;farts</v>
      </c>
      <c r="Q6" s="14" t="str">
        <v>dc;420,farts;stains</v>
      </c>
      <c r="R6" s="14" t="str">
        <v>dc,farts</v>
      </c>
      <c r="S6" s="2">
        <v>2</v>
      </c>
      <c r="T6" s="2">
        <v>2</v>
      </c>
    </row>
    <row r="7" spans="2:20" ht="45" x14ac:dyDescent="0.25">
      <c r="B7" s="2" t="str">
        <v>b</v>
      </c>
      <c r="D7" s="2">
        <v>4</v>
      </c>
      <c r="E7" s="2" t="str">
        <v>c</v>
      </c>
      <c r="F7" s="2">
        <v>3</v>
      </c>
      <c r="G7" s="13" t="str">
        <v>c;2,c;420</v>
      </c>
      <c r="H7" s="2">
        <v>4</v>
      </c>
      <c r="I7" s="13" t="str">
        <v>2,3,4</v>
      </c>
      <c r="J7" s="13" t="str">
        <v>2,3,4</v>
      </c>
      <c r="K7" s="10" t="str">
        <v>a;2&lt;~~~&gt;last;one,c;420&lt;~~~&gt;nothing;nothing,a;2&lt;~~~&gt;c;2</v>
      </c>
      <c r="L7" s="10" t="str">
        <v>a;2&lt;~~~&gt;last;one, c;420&lt;~~~&gt;nothing;nothing, c;2&lt;~~~&gt;a;2</v>
      </c>
      <c r="M7" s="13" t="str">
        <v>3,1,5</v>
      </c>
      <c r="N7" s="13" t="str">
        <v>{2,3},{3,1},{4,5}</v>
      </c>
      <c r="O7" s="14" t="str">
        <v>a;2&lt;~~~&gt;c;2,c;2&lt;~~~&gt;d;2,c;420&lt;~~~&gt;nothing;nothing</v>
      </c>
      <c r="P7" s="14" t="str">
        <v>a&lt;~~~&gt;c,c&lt;~~~&gt;d,c&lt;~~~&gt;nothing</v>
      </c>
      <c r="Q7" s="14" t="str">
        <v>a;2,d;2,nothing;nothing</v>
      </c>
      <c r="R7" s="14" t="str">
        <v>a,d,nothing</v>
      </c>
      <c r="S7" s="2">
        <v>3</v>
      </c>
      <c r="T7" s="2">
        <v>3</v>
      </c>
    </row>
    <row r="8" spans="2:20" ht="30" x14ac:dyDescent="0.25">
      <c r="B8" s="2" t="str">
        <v>q</v>
      </c>
      <c r="D8" s="2">
        <v>5</v>
      </c>
      <c r="E8" s="2" t="str">
        <v>d</v>
      </c>
      <c r="F8" s="2">
        <v>1</v>
      </c>
      <c r="G8" s="13" t="str">
        <v>d;2</v>
      </c>
      <c r="H8" s="2">
        <v>2</v>
      </c>
      <c r="I8" s="13" t="str">
        <v>2</v>
      </c>
      <c r="J8" s="13" t="str">
        <v>2</v>
      </c>
      <c r="K8" s="10" t="str">
        <v>a;2&lt;~~~&gt;last;one</v>
      </c>
      <c r="L8" s="10" t="str">
        <v>a;2&lt;~~~&gt;last;one</v>
      </c>
      <c r="M8" s="13" t="str">
        <v>6</v>
      </c>
      <c r="N8" s="13" t="str">
        <v>{2,6}</v>
      </c>
      <c r="O8" s="14" t="str">
        <v>c;2&lt;~~~&gt;d;2,d;2&lt;~~~&gt;last;one</v>
      </c>
      <c r="P8" s="14" t="str">
        <v>c&lt;~~~&gt;d,d&lt;~~~&gt;last</v>
      </c>
      <c r="Q8" s="14" t="str">
        <v>c;2,last;one</v>
      </c>
      <c r="R8" s="14" t="str">
        <v>c,last</v>
      </c>
      <c r="S8" s="2">
        <v>2</v>
      </c>
      <c r="T8" s="2">
        <v>2</v>
      </c>
    </row>
    <row r="9" spans="2:20" x14ac:dyDescent="0.25">
      <c r="B9" s="2" t="str">
        <v>b</v>
      </c>
      <c r="D9" s="2">
        <v>6</v>
      </c>
      <c r="E9" s="2" t="str">
        <v>dc</v>
      </c>
      <c r="F9" s="2">
        <v>2</v>
      </c>
      <c r="G9" s="13" t="str">
        <v>dc;420</v>
      </c>
      <c r="H9" s="2">
        <v>8</v>
      </c>
      <c r="I9" s="13" t="str">
        <v>5,8</v>
      </c>
      <c r="J9" s="13" t="str">
        <v>5,8</v>
      </c>
      <c r="K9" s="10" t="str">
        <v>dc;420&lt;~~~&gt;mw;69,dc;420&lt;~~~&gt;farts;stains</v>
      </c>
      <c r="L9" s="10" t="str">
        <v>dc;420&lt;~~~&gt;mw;69, dc;420&lt;~~~&gt;farts;stains</v>
      </c>
      <c r="M9" s="13" t="str">
        <v>3,8</v>
      </c>
      <c r="N9" s="13" t="str">
        <v>{5,3},{8,8}</v>
      </c>
      <c r="O9" s="14" t="str">
        <v>bagels;shmears&lt;~~~&gt;dc;420,dc;420&lt;~~~&gt;mw;69</v>
      </c>
      <c r="P9" s="14" t="str">
        <v>bagels&lt;~~~&gt;dc,dc&lt;~~~&gt;mw</v>
      </c>
      <c r="Q9" s="14" t="str">
        <v>bagels;shmears,mw;69</v>
      </c>
      <c r="R9" s="14" t="str">
        <v>bagels,mw</v>
      </c>
      <c r="S9" s="2">
        <v>2</v>
      </c>
      <c r="T9" s="2">
        <v>2</v>
      </c>
    </row>
    <row r="10" spans="2:20" ht="30" x14ac:dyDescent="0.25">
      <c r="B10" s="2" t="str">
        <v>a</v>
      </c>
      <c r="D10" s="2">
        <v>7</v>
      </c>
      <c r="E10" s="2" t="str">
        <v>farts</v>
      </c>
      <c r="F10" s="2">
        <v>1</v>
      </c>
      <c r="G10" s="13" t="str">
        <v>farts;stains</v>
      </c>
      <c r="H10" s="2">
        <v>8</v>
      </c>
      <c r="I10" s="13" t="str">
        <v>8</v>
      </c>
      <c r="J10" s="13" t="str">
        <v>8</v>
      </c>
      <c r="K10" s="10" t="str">
        <v>dc;420&lt;~~~&gt;farts;stains</v>
      </c>
      <c r="L10" s="10" t="str">
        <v>farts;stains&lt;~~~&gt;dc;420</v>
      </c>
      <c r="M10" s="13" t="str">
        <v>2</v>
      </c>
      <c r="N10" s="13" t="str">
        <v>{8,2}</v>
      </c>
      <c r="O10" s="14" t="str">
        <v>bagels;shmears&lt;~~~&gt;farts;stains</v>
      </c>
      <c r="P10" s="14" t="str">
        <v>bagels&lt;~~~&gt;farts</v>
      </c>
      <c r="Q10" s="14" t="str">
        <v>bagels;shmears</v>
      </c>
      <c r="R10" s="14" t="str">
        <v>bagels</v>
      </c>
      <c r="S10" s="2">
        <v>1</v>
      </c>
      <c r="T10" s="2">
        <v>1</v>
      </c>
    </row>
    <row r="11" spans="2:20" x14ac:dyDescent="0.25">
      <c r="B11" s="2" t="str">
        <v>c</v>
      </c>
      <c r="D11" s="2">
        <v>8</v>
      </c>
      <c r="E11" s="2" t="str">
        <v>last</v>
      </c>
      <c r="F11" s="2">
        <v>1</v>
      </c>
      <c r="G11" s="13" t="str">
        <v>last;one</v>
      </c>
      <c r="H11" s="2">
        <v>2</v>
      </c>
      <c r="I11" s="13" t="str">
        <v>2</v>
      </c>
      <c r="J11" s="13" t="str">
        <v>2</v>
      </c>
      <c r="K11" s="10" t="str">
        <v>a;2&lt;~~~&gt;last;one</v>
      </c>
      <c r="L11" s="10" t="str">
        <v>last;one&lt;~~~&gt;a;2</v>
      </c>
      <c r="M11" s="13" t="str">
        <v>10</v>
      </c>
      <c r="N11" s="13" t="str">
        <v>{2,10}</v>
      </c>
      <c r="O11" s="14" t="str">
        <v>d;2&lt;~~~&gt;last;one</v>
      </c>
      <c r="P11" s="14" t="str">
        <v>d&lt;~~~&gt;last</v>
      </c>
      <c r="Q11" s="14" t="str">
        <v>d;2</v>
      </c>
      <c r="R11" s="14" t="str">
        <v>d</v>
      </c>
      <c r="S11" s="2">
        <v>1</v>
      </c>
      <c r="T11" s="2">
        <v>1</v>
      </c>
    </row>
    <row r="12" spans="2:20" x14ac:dyDescent="0.25">
      <c r="B12" s="2" t="str">
        <v>d</v>
      </c>
      <c r="D12" s="2">
        <v>9</v>
      </c>
      <c r="E12" s="2" t="str">
        <v>mw</v>
      </c>
      <c r="F12" s="2">
        <v>1</v>
      </c>
      <c r="G12" s="13" t="str">
        <v>mw;69</v>
      </c>
      <c r="H12" s="2">
        <v>5</v>
      </c>
      <c r="I12" s="13" t="str">
        <v>5</v>
      </c>
      <c r="J12" s="13" t="str">
        <v>5</v>
      </c>
      <c r="K12" s="10" t="str">
        <v>dc;420&lt;~~~&gt;mw;69</v>
      </c>
      <c r="L12" s="10" t="str">
        <v>mw;69&lt;~~~&gt;dc;420</v>
      </c>
      <c r="M12" s="13" t="str">
        <v>1</v>
      </c>
      <c r="N12" s="13" t="str">
        <v>{5,1}</v>
      </c>
      <c r="O12" s="14" t="str">
        <v>dc;420&lt;~~~&gt;mw;69</v>
      </c>
      <c r="P12" s="14" t="str">
        <v>dc&lt;~~~&gt;mw</v>
      </c>
      <c r="Q12" s="14" t="str">
        <v>dc;420</v>
      </c>
      <c r="R12" s="14" t="str">
        <v>dc</v>
      </c>
      <c r="S12" s="2">
        <v>1</v>
      </c>
      <c r="T12" s="2">
        <v>1</v>
      </c>
    </row>
    <row r="13" spans="2:20" ht="45" x14ac:dyDescent="0.25">
      <c r="B13" s="2" t="str">
        <v>last</v>
      </c>
      <c r="D13" s="2">
        <v>10</v>
      </c>
      <c r="E13" s="2" t="str">
        <v>nothing</v>
      </c>
      <c r="F13" s="2">
        <v>1</v>
      </c>
      <c r="G13" s="13" t="str">
        <v>nothing;nothing</v>
      </c>
      <c r="H13" s="2">
        <v>9</v>
      </c>
      <c r="I13" s="13" t="str">
        <v>9</v>
      </c>
      <c r="J13" s="13" t="str">
        <v>9</v>
      </c>
      <c r="K13" s="10" t="str">
        <v>nothing;nothing&lt;~~~&gt;nothing;nothing</v>
      </c>
      <c r="L13" s="10" t="str">
        <v>nothing;nothing&lt;~~~&gt;nothing;nothing</v>
      </c>
      <c r="M13" s="13" t="str">
        <v>1</v>
      </c>
      <c r="N13" s="13" t="str">
        <v>{9,1}</v>
      </c>
      <c r="O13" s="14" t="str">
        <v>c;420&lt;~~~&gt;nothing;nothing,nothing;nothing&lt;~~~&gt;nothing;nothing</v>
      </c>
      <c r="P13" s="14" t="str">
        <v>c&lt;~~~&gt;nothing,nothing&lt;~~~&gt;nothing</v>
      </c>
      <c r="Q13" s="14" t="str">
        <v>c;420,nothing;nothing</v>
      </c>
      <c r="R13" s="14" t="str">
        <v>c,nothing</v>
      </c>
      <c r="S13" s="2">
        <v>2</v>
      </c>
      <c r="T13" s="2">
        <v>2</v>
      </c>
    </row>
    <row r="14" spans="2:20" x14ac:dyDescent="0.25">
      <c r="B14" s="2" t="str">
        <v>c</v>
      </c>
      <c r="D14" s="2">
        <v>11</v>
      </c>
      <c r="E14" s="2" t="str">
        <v>oob-sw</v>
      </c>
      <c r="F14" s="2">
        <v>1</v>
      </c>
      <c r="G14" s="13" t="str">
        <v>oob-sw;p01</v>
      </c>
      <c r="H14" s="2">
        <v>7</v>
      </c>
      <c r="I14" s="13" t="str">
        <v>7</v>
      </c>
      <c r="J14" s="13" t="str">
        <v>7</v>
      </c>
      <c r="K14" s="10" t="str">
        <v>oob-sw;p01&lt;~~~&gt;srv;oob</v>
      </c>
      <c r="L14" s="10" t="str">
        <v>oob-sw;p01&lt;~~~&gt;srv;oob</v>
      </c>
      <c r="M14" s="13" t="str">
        <v>5</v>
      </c>
      <c r="N14" s="13" t="str">
        <v>{7,5}</v>
      </c>
      <c r="O14" s="14" t="str">
        <v>oob-sw;p01&lt;~~~&gt;srv;oob</v>
      </c>
      <c r="P14" s="14" t="str">
        <v>oob-sw&lt;~~~&gt;srv</v>
      </c>
      <c r="Q14" s="14" t="str">
        <v>srv;oob</v>
      </c>
      <c r="R14" s="14" t="str">
        <v>srv</v>
      </c>
      <c r="S14" s="2">
        <v>1</v>
      </c>
      <c r="T14" s="2">
        <v>1</v>
      </c>
    </row>
    <row r="15" spans="2:20" ht="30" x14ac:dyDescent="0.25">
      <c r="B15" s="2" t="str">
        <v>a</v>
      </c>
      <c r="D15" s="2">
        <v>12</v>
      </c>
      <c r="E15" s="2" t="str">
        <v>q</v>
      </c>
      <c r="F15" s="2">
        <v>2</v>
      </c>
      <c r="G15" s="13" t="str">
        <v>q;69,q;70</v>
      </c>
      <c r="H15" s="2">
        <v>1</v>
      </c>
      <c r="I15" s="13" t="str">
        <v>1</v>
      </c>
      <c r="J15" s="13" t="str">
        <v>1,1</v>
      </c>
      <c r="K15" s="10" t="str">
        <v>b;8&lt;~~~&gt;q;69</v>
      </c>
      <c r="L15" s="10" t="str">
        <v>q;69&lt;~~~&gt;b;8</v>
      </c>
      <c r="M15" s="13" t="str">
        <v>1,8</v>
      </c>
      <c r="N15" s="13" t="str">
        <v>{1,1},{1,8}</v>
      </c>
      <c r="O15" s="14" t="str">
        <v>a;1&lt;~~~&gt;q;69,b;3&lt;~~~&gt;q;70,b;8&lt;~~~&gt;q;70</v>
      </c>
      <c r="P15" s="14" t="str">
        <v>a&lt;~~~&gt;q,b&lt;~~~&gt;q</v>
      </c>
      <c r="Q15" s="14" t="str">
        <v>a;1,b;3,b;8</v>
      </c>
      <c r="R15" s="14" t="str">
        <v>a,b</v>
      </c>
      <c r="S15" s="2">
        <v>3</v>
      </c>
      <c r="T15" s="2">
        <v>2</v>
      </c>
    </row>
    <row r="16" spans="2:20" x14ac:dyDescent="0.25">
      <c r="B16" s="2" t="str">
        <v>c</v>
      </c>
      <c r="D16" s="2">
        <v>13</v>
      </c>
      <c r="E16" s="2" t="str">
        <v>self</v>
      </c>
      <c r="F16" s="2">
        <v>2</v>
      </c>
      <c r="G16" s="13" t="str">
        <v>self;self</v>
      </c>
      <c r="H16" s="2">
        <v>6</v>
      </c>
      <c r="I16" s="13" t="str">
        <v>6</v>
      </c>
      <c r="J16" s="13" t="str">
        <v>6,6</v>
      </c>
      <c r="K16" s="10" t="str">
        <v>self;self&lt;~~~&gt;self;self</v>
      </c>
      <c r="L16" s="10" t="str">
        <v>self;self&lt;~~~&gt;self;self</v>
      </c>
      <c r="M16" s="13" t="str">
        <v>2,4</v>
      </c>
      <c r="N16" s="13" t="str">
        <v>{6,2},{6,4}</v>
      </c>
      <c r="O16" s="14" t="str">
        <v>self;self&lt;~~~&gt;self;self</v>
      </c>
      <c r="P16" s="14" t="str">
        <v>self&lt;~~~&gt;self</v>
      </c>
      <c r="Q16" s="14" t="str">
        <v>self;self</v>
      </c>
      <c r="R16" s="14" t="str">
        <v>self</v>
      </c>
      <c r="S16" s="2">
        <v>1</v>
      </c>
      <c r="T16" s="2">
        <v>1</v>
      </c>
    </row>
    <row r="17" spans="2:20" x14ac:dyDescent="0.25">
      <c r="B17" s="2" t="str">
        <v>mw</v>
      </c>
      <c r="D17" s="2">
        <v>14</v>
      </c>
      <c r="E17" s="2" t="str">
        <v>srv</v>
      </c>
      <c r="F17" s="2">
        <v>1</v>
      </c>
      <c r="G17" s="13" t="str">
        <v>srv;oob</v>
      </c>
      <c r="H17" s="2">
        <v>7</v>
      </c>
      <c r="I17" s="13" t="str">
        <v>7</v>
      </c>
      <c r="J17" s="13" t="str">
        <v>7</v>
      </c>
      <c r="K17" s="10" t="str">
        <v>oob-sw;p01&lt;~~~&gt;srv;oob</v>
      </c>
      <c r="L17" s="10" t="str">
        <v>srv;oob&lt;~~~&gt;oob-sw;p01</v>
      </c>
      <c r="M17" s="13" t="str">
        <v>2</v>
      </c>
      <c r="N17" s="13" t="str">
        <v>{7,2}</v>
      </c>
      <c r="O17" s="14" t="str">
        <v>oob-sw;p01&lt;~~~&gt;srv;oob</v>
      </c>
      <c r="P17" s="14" t="str">
        <v>oob-sw&lt;~~~&gt;srv</v>
      </c>
      <c r="Q17" s="14" t="str">
        <v>oob-sw;p01</v>
      </c>
      <c r="R17" s="14" t="str">
        <v>oob-sw</v>
      </c>
      <c r="S17" s="2">
        <v>1</v>
      </c>
      <c r="T17" s="2">
        <v>1</v>
      </c>
    </row>
    <row r="18" spans="2:20" x14ac:dyDescent="0.25">
      <c r="B18" s="2" t="str">
        <v>dc</v>
      </c>
    </row>
    <row r="19" spans="2:20" x14ac:dyDescent="0.25">
      <c r="B19" s="2" t="str">
        <v>self</v>
      </c>
    </row>
    <row r="20" spans="2:20" x14ac:dyDescent="0.25">
      <c r="B20" s="2" t="str">
        <v>self</v>
      </c>
    </row>
    <row r="21" spans="2:20" x14ac:dyDescent="0.25">
      <c r="B21" s="2" t="str">
        <v>srv</v>
      </c>
    </row>
    <row r="22" spans="2:20" x14ac:dyDescent="0.25">
      <c r="B22" s="2" t="str">
        <v>oob-sw</v>
      </c>
    </row>
    <row r="23" spans="2:20" x14ac:dyDescent="0.25">
      <c r="B23" s="2" t="str">
        <v>farts</v>
      </c>
    </row>
    <row r="24" spans="2:20" x14ac:dyDescent="0.25">
      <c r="B24" s="2" t="str">
        <v>bagels</v>
      </c>
    </row>
    <row r="25" spans="2:20" x14ac:dyDescent="0.25">
      <c r="B25" s="2" t="str">
        <v>dc</v>
      </c>
    </row>
    <row r="26" spans="2:20" x14ac:dyDescent="0.25">
      <c r="B26" s="2" t="str">
        <v>nothing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A65E-9256-4C4E-AC24-D29D35DF8C5B}">
  <dimension ref="C3:M19"/>
  <sheetViews>
    <sheetView topLeftCell="A10" workbookViewId="0">
      <selection activeCell="M4" sqref="M4"/>
    </sheetView>
  </sheetViews>
  <sheetFormatPr defaultRowHeight="15" x14ac:dyDescent="0.25"/>
  <cols>
    <col min="1" max="2" width="9.140625" style="1"/>
    <col min="3" max="3" width="43" style="1" customWidth="1"/>
    <col min="4" max="4" width="2.85546875" style="17" customWidth="1"/>
    <col min="5" max="5" width="11.28515625" style="2" customWidth="1"/>
    <col min="6" max="6" width="35.140625" style="1" customWidth="1"/>
    <col min="7" max="7" width="12.42578125" style="2" customWidth="1"/>
    <col min="8" max="8" width="20.140625" style="2" customWidth="1"/>
    <col min="9" max="9" width="18.28515625" style="1" customWidth="1"/>
    <col min="10" max="10" width="21.85546875" style="1" customWidth="1"/>
    <col min="11" max="11" width="17.5703125" style="1" customWidth="1"/>
    <col min="12" max="12" width="16.28515625" style="1" customWidth="1"/>
    <col min="13" max="13" width="33.85546875" style="1" customWidth="1"/>
    <col min="14" max="16384" width="9.140625" style="1"/>
  </cols>
  <sheetData>
    <row r="3" spans="3:13" ht="59.25" customHeight="1" x14ac:dyDescent="0.25">
      <c r="C3" s="15" t="s">
        <v>68</v>
      </c>
      <c r="D3" s="16"/>
      <c r="E3" s="15" t="s">
        <v>0</v>
      </c>
      <c r="F3" s="15" t="s">
        <v>69</v>
      </c>
      <c r="G3" s="15" t="s">
        <v>70</v>
      </c>
      <c r="H3" s="15" t="s">
        <v>54</v>
      </c>
      <c r="I3" s="15" t="s">
        <v>75</v>
      </c>
      <c r="J3" s="15" t="s">
        <v>76</v>
      </c>
      <c r="K3" s="15" t="s">
        <v>77</v>
      </c>
      <c r="L3" s="15" t="s">
        <v>78</v>
      </c>
      <c r="M3" s="15" t="s">
        <v>79</v>
      </c>
    </row>
    <row r="4" spans="3:13" x14ac:dyDescent="0.25">
      <c r="C4" s="1" t="str" cm="1">
        <f t="array" ref="C4:C19">_xlfn.LET(_xlpm.delimiter_text_array,        _xlfn.XLOOKUP("delimiter_text_array", tbl_GLOBALS[key], tbl_GLOBALS[value],
                                  "FIXME", 0),
     _xlpm.path_id_col_src,_xlfn.ANCHORARRAY(             paths_analized!K4),
     _xlpm.path_id_col_src_deblanked,   _xlfn._xlws.FILTER(_xlpm.path_id_col_src, LEN(_xlpm.path_id_col_src) &gt; 0),
     _xlpm.all_path_array_as_text,      SUBSTITUTE(_xlfn.ARRAYTOTEXT(_xlpm.path_id_col_src_deblanked), " ", ""),
     _xlpm.path_text_to_col_fcn,        _xlfn.LAMBDA(_xlpm.path_array_as_text,
                                         _xlfn.TOCOL(_xlfn.TEXTSPLIT(_xlpm.path_array_as_text,
                                                         _xlpm.delimiter_text_array))),
     _xlpm.return,                      _xlfn._xlws.SORT(_xlpm.path_text_to_col_fcn(_xlpm.all_path_array_as_text)),
     _xlpm.return)</f>
        <v>a;1&lt;~~~&gt;b;1</v>
      </c>
      <c r="E4" s="2" cm="1">
        <f t="array" ref="E4:E18">_xlfn.LET(_xlpm.row_count,      ROWS(_xlfn.ANCHORARRAY(F4)),
     _xlpm.return,         _xlfn.SEQUENCE(_xlpm.row_count, 1, 1, 1),
     _xlpm.return)</f>
        <v>1</v>
      </c>
      <c r="F4" s="1" t="str" cm="1">
        <f t="array" ref="F4:F18">_xlfn.UNIQUE(_xlfn.ANCHORARRAY(C4))</f>
        <v>a;1&lt;~~~&gt;b;1</v>
      </c>
      <c r="G4" s="2" cm="1">
        <f t="array" ref="G4:G18">COUNTIF(_xlfn.ANCHORARRAY(C4),_xlfn.ANCHORARRAY( F4))</f>
        <v>1</v>
      </c>
      <c r="H4" s="2" t="str" cm="1">
        <f t="array" ref="H4:H18">_xlfn.LET(_xlpm.delimiter_text_array,        _xlfn.XLOOKUP("delimiter_text_array", tbl_GLOBALS[key], tbl_GLOBALS[value],
                                  "FIXME", 0),
     _xlpm.edge_ids,_xlfn.ANCHORARRAY(                    F4),
     _xlpm.path_indicies,_xlfn.ANCHORARRAY(               paths_analized!B4),
     _xlpm.edge_text_array,_xlfn.ANCHORARRAY(             paths_analized!K4),
     _xlpm.temp_table,                  _xlfn.HSTACK(_xlpm.path_indicies, _xlpm.edge_text_array),
     _xlpm.filter_fcn,                  _xlfn.LAMBDA(_xlpm.text_array_of_edges,_xlpm.str,
                                         IF(ISERROR(FIND(_xlpm.str, _xlpm.text_array_of_edges)),
                                            FALSE,
                                            TRUE)),
     _xlpm.map_fcn,                     _xlfn.LAMBDA(_xlpm.edge_id,
                                         _xlfn.LET(_xlpm.paths_containing_edge,   _xlfn._xlws.FILTER(_xlpm.temp_table,
                                                                             _xlpm.filter_fcn(_xlfn.CHOOSECOLS(_xlpm.temp_table, 2), _xlpm.edge_id)),
                                             _xlpm.return_1,                _xlfn.CHOOSECOLS(_xlpm.paths_containing_edge, 1),
                                             _xlpm.return_2,                _xlfn.ARRAYTOTEXT(_xlpm.return_1),
                                             _xlpm.return_3,                SUBSTITUTE(_xlpm.return_2, " ", ""),
                                             _xlpm.return,                  _xlpm.return_3,
                                             _xlpm.return)),
     _xlpm.paths_as_text_array,         _xlfn.MAP(_xlpm.edge_ids,
                                      _xlpm.map_fcn),
     _xlpm.return,                      _xlpm.paths_as_text_array,
     _xlpm.return)</f>
        <v>1</v>
      </c>
      <c r="I4" s="1" t="str" cm="1">
        <f t="array" ref="I4:I18">_xlfn.LET(_xlpm.delimiter_edge,     _xlfn.XLOOKUP("delimiter_edge", tbl_GLOBALS[key], tbl_GLOBALS[value],
                                 "FIXME", 0),
     _xlfn.TEXTBEFORE(_xlfn.ANCHORARRAY(F4), _xlpm.delimiter_edge))</f>
        <v>a;1</v>
      </c>
      <c r="J4" s="1" t="str" cm="1">
        <f t="array" ref="J4:J18">_xlfn.LET(_xlpm.delimiter_edge,     _xlfn.XLOOKUP("delimiter_edge", tbl_GLOBALS[key], tbl_GLOBALS[value],
                                 "FIXME", 0),
     _xlfn.TEXTAFTER(_xlfn.ANCHORARRAY(F4), _xlpm.delimiter_edge))</f>
        <v>b;1</v>
      </c>
      <c r="K4" s="1" t="str" cm="1">
        <f t="array" ref="K4:K18">_xlfn.LET(_xlpm.delimiter_device_interface_name,  _xlfn.XLOOKUP("delimiter_device_interface_name", tbl_GLOBALS[key], tbl_GLOBALS[value],
                                               "FIXME", 0),
     _xlfn.TEXTBEFORE(_xlfn.ANCHORARRAY(I4), _xlpm.delimiter_device_interface_name))</f>
        <v>a</v>
      </c>
      <c r="L4" s="1" t="str" cm="1">
        <f t="array" ref="L4:L18">_xlfn.LET(_xlpm.delimiter_device_interface_name,  _xlfn.XLOOKUP("delimiter_device_interface_name", tbl_GLOBALS[key], tbl_GLOBALS[value],
                                               "FIXME", 0),
     _xlfn.TEXTBEFORE(_xlfn.ANCHORARRAY(J4), _xlpm.delimiter_device_interface_name))</f>
        <v>b</v>
      </c>
      <c r="M4" s="1" t="str" cm="1">
        <f t="array" ref="M4:M18">_xlfn.LET(_xlpm.delimiter_edge,     _xlfn.XLOOKUP("delimiter_edge", tbl_GLOBALS[key], tbl_GLOBALS[value],
                                 "FIXME", 0),
     _xlpm.device_1_arg,_xlfn.ANCHORARRAY(       K4),
     _xlpm.device_2_arg,_xlfn.ANCHORARRAY(       L4),
     _xlpm.device_edges,       _xlfn.MAP(_xlpm.device_1_arg,
                             _xlpm.device_2_arg,
                             _xlfn.LAMBDA(_xlpm.d_1,_xlpm.d_2,
                                    _xlfn.CONCAT(_xlpm.d_1, _xlpm.delimiter_edge, _xlpm.d_2))),
     _xlpm.return,             _xlpm.device_edges,
     _xlpm.return)</f>
        <v>a&lt;~~~&gt;b</v>
      </c>
    </row>
    <row r="5" spans="3:13" x14ac:dyDescent="0.25">
      <c r="C5" s="1" t="str">
        <v>a;1&lt;~~~&gt;q;69</v>
      </c>
      <c r="E5" s="2">
        <v>2</v>
      </c>
      <c r="F5" s="1" t="str">
        <v>a;1&lt;~~~&gt;q;69</v>
      </c>
      <c r="G5" s="2">
        <v>1</v>
      </c>
      <c r="H5" s="2" t="str">
        <v>1</v>
      </c>
      <c r="I5" s="1" t="str">
        <v>a;1</v>
      </c>
      <c r="J5" s="1" t="str">
        <v>q;69</v>
      </c>
      <c r="K5" s="1" t="str">
        <v>a</v>
      </c>
      <c r="L5" s="1" t="str">
        <v>q</v>
      </c>
      <c r="M5" s="1" t="str">
        <v>a&lt;~~~&gt;q</v>
      </c>
    </row>
    <row r="6" spans="3:13" x14ac:dyDescent="0.25">
      <c r="C6" s="1" t="str">
        <v>a;2&lt;~~~&gt;c;2</v>
      </c>
      <c r="E6" s="2">
        <v>3</v>
      </c>
      <c r="F6" s="1" t="str">
        <v>a;2&lt;~~~&gt;c;2</v>
      </c>
      <c r="G6" s="2">
        <v>2</v>
      </c>
      <c r="H6" s="2" t="str">
        <v>2,4</v>
      </c>
      <c r="I6" s="1" t="str">
        <v>a;2</v>
      </c>
      <c r="J6" s="1" t="str">
        <v>c;2</v>
      </c>
      <c r="K6" s="1" t="str">
        <v>a</v>
      </c>
      <c r="L6" s="1" t="str">
        <v>c</v>
      </c>
      <c r="M6" s="1" t="str">
        <v>a&lt;~~~&gt;c</v>
      </c>
    </row>
    <row r="7" spans="3:13" x14ac:dyDescent="0.25">
      <c r="C7" s="1" t="str">
        <v>a;2&lt;~~~&gt;c;2</v>
      </c>
      <c r="E7" s="2">
        <v>4</v>
      </c>
      <c r="F7" s="1" t="str">
        <v>b;1&lt;~~~&gt;b;3</v>
      </c>
      <c r="G7" s="2">
        <v>1</v>
      </c>
      <c r="H7" s="2" t="str">
        <v>1</v>
      </c>
      <c r="I7" s="1" t="str">
        <v>b;1</v>
      </c>
      <c r="J7" s="1" t="str">
        <v>b;3</v>
      </c>
      <c r="K7" s="1" t="str">
        <v>b</v>
      </c>
      <c r="L7" s="1" t="str">
        <v>b</v>
      </c>
      <c r="M7" s="1" t="str">
        <v>b&lt;~~~&gt;b</v>
      </c>
    </row>
    <row r="8" spans="3:13" x14ac:dyDescent="0.25">
      <c r="C8" s="1" t="str">
        <v>b;1&lt;~~~&gt;b;3</v>
      </c>
      <c r="E8" s="2">
        <v>5</v>
      </c>
      <c r="F8" s="1" t="str">
        <v>b;3&lt;~~~&gt;q;70</v>
      </c>
      <c r="G8" s="2">
        <v>1</v>
      </c>
      <c r="H8" s="2" t="str">
        <v>1</v>
      </c>
      <c r="I8" s="1" t="str">
        <v>b;3</v>
      </c>
      <c r="J8" s="1" t="str">
        <v>q;70</v>
      </c>
      <c r="K8" s="1" t="str">
        <v>b</v>
      </c>
      <c r="L8" s="1" t="str">
        <v>q</v>
      </c>
      <c r="M8" s="1" t="str">
        <v>b&lt;~~~&gt;q</v>
      </c>
    </row>
    <row r="9" spans="3:13" x14ac:dyDescent="0.25">
      <c r="C9" s="1" t="str">
        <v>b;3&lt;~~~&gt;q;70</v>
      </c>
      <c r="E9" s="2">
        <v>6</v>
      </c>
      <c r="F9" s="1" t="str">
        <v>b;8&lt;~~~&gt;q;70</v>
      </c>
      <c r="G9" s="2">
        <v>1</v>
      </c>
      <c r="H9" s="2" t="str">
        <v>1</v>
      </c>
      <c r="I9" s="1" t="str">
        <v>b;8</v>
      </c>
      <c r="J9" s="1" t="str">
        <v>q;70</v>
      </c>
      <c r="K9" s="1" t="str">
        <v>b</v>
      </c>
      <c r="L9" s="1" t="str">
        <v>q</v>
      </c>
      <c r="M9" s="1" t="str">
        <v>b&lt;~~~&gt;q</v>
      </c>
    </row>
    <row r="10" spans="3:13" x14ac:dyDescent="0.25">
      <c r="C10" s="1" t="str">
        <v>b;8&lt;~~~&gt;q;70</v>
      </c>
      <c r="E10" s="2">
        <v>7</v>
      </c>
      <c r="F10" s="1" t="str">
        <v>bagels;shmears&lt;~~~&gt;dc;420</v>
      </c>
      <c r="G10" s="2">
        <v>1</v>
      </c>
      <c r="H10" s="2" t="str">
        <v>8</v>
      </c>
      <c r="I10" s="1" t="str">
        <v>bagels;shmears</v>
      </c>
      <c r="J10" s="1" t="str">
        <v>dc;420</v>
      </c>
      <c r="K10" s="1" t="str">
        <v>bagels</v>
      </c>
      <c r="L10" s="1" t="str">
        <v>dc</v>
      </c>
      <c r="M10" s="1" t="str">
        <v>bagels&lt;~~~&gt;dc</v>
      </c>
    </row>
    <row r="11" spans="3:13" x14ac:dyDescent="0.25">
      <c r="C11" s="1" t="str">
        <v>bagels;shmears&lt;~~~&gt;dc;420</v>
      </c>
      <c r="E11" s="2">
        <v>8</v>
      </c>
      <c r="F11" s="1" t="str">
        <v>bagels;shmears&lt;~~~&gt;farts;stains</v>
      </c>
      <c r="G11" s="2">
        <v>1</v>
      </c>
      <c r="H11" s="2" t="str">
        <v>8</v>
      </c>
      <c r="I11" s="1" t="str">
        <v>bagels;shmears</v>
      </c>
      <c r="J11" s="1" t="str">
        <v>farts;stains</v>
      </c>
      <c r="K11" s="1" t="str">
        <v>bagels</v>
      </c>
      <c r="L11" s="1" t="str">
        <v>farts</v>
      </c>
      <c r="M11" s="1" t="str">
        <v>bagels&lt;~~~&gt;farts</v>
      </c>
    </row>
    <row r="12" spans="3:13" x14ac:dyDescent="0.25">
      <c r="C12" s="1" t="str">
        <v>bagels;shmears&lt;~~~&gt;farts;stains</v>
      </c>
      <c r="E12" s="2">
        <v>9</v>
      </c>
      <c r="F12" s="1" t="str">
        <v>c;2&lt;~~~&gt;d;2</v>
      </c>
      <c r="G12" s="2">
        <v>1</v>
      </c>
      <c r="H12" s="2" t="str">
        <v>2</v>
      </c>
      <c r="I12" s="1" t="str">
        <v>c;2</v>
      </c>
      <c r="J12" s="1" t="str">
        <v>d;2</v>
      </c>
      <c r="K12" s="1" t="str">
        <v>c</v>
      </c>
      <c r="L12" s="1" t="str">
        <v>d</v>
      </c>
      <c r="M12" s="1" t="str">
        <v>c&lt;~~~&gt;d</v>
      </c>
    </row>
    <row r="13" spans="3:13" x14ac:dyDescent="0.25">
      <c r="C13" s="1" t="str">
        <v>c;2&lt;~~~&gt;d;2</v>
      </c>
      <c r="E13" s="2">
        <v>10</v>
      </c>
      <c r="F13" s="1" t="str">
        <v>c;420&lt;~~~&gt;nothing;nothing</v>
      </c>
      <c r="G13" s="2">
        <v>1</v>
      </c>
      <c r="H13" s="2" t="str">
        <v>3</v>
      </c>
      <c r="I13" s="1" t="str">
        <v>c;420</v>
      </c>
      <c r="J13" s="1" t="str">
        <v>nothing;nothing</v>
      </c>
      <c r="K13" s="1" t="str">
        <v>c</v>
      </c>
      <c r="L13" s="1" t="str">
        <v>nothing</v>
      </c>
      <c r="M13" s="1" t="str">
        <v>c&lt;~~~&gt;nothing</v>
      </c>
    </row>
    <row r="14" spans="3:13" x14ac:dyDescent="0.25">
      <c r="C14" s="1" t="str">
        <v>c;420&lt;~~~&gt;nothing;nothing</v>
      </c>
      <c r="E14" s="2">
        <v>11</v>
      </c>
      <c r="F14" s="1" t="str">
        <v>d;2&lt;~~~&gt;last;one</v>
      </c>
      <c r="G14" s="2">
        <v>1</v>
      </c>
      <c r="H14" s="2" t="str">
        <v>2</v>
      </c>
      <c r="I14" s="1" t="str">
        <v>d;2</v>
      </c>
      <c r="J14" s="1" t="str">
        <v>last;one</v>
      </c>
      <c r="K14" s="1" t="str">
        <v>d</v>
      </c>
      <c r="L14" s="1" t="str">
        <v>last</v>
      </c>
      <c r="M14" s="1" t="str">
        <v>d&lt;~~~&gt;last</v>
      </c>
    </row>
    <row r="15" spans="3:13" x14ac:dyDescent="0.25">
      <c r="C15" s="1" t="str">
        <v>d;2&lt;~~~&gt;last;one</v>
      </c>
      <c r="E15" s="2">
        <v>12</v>
      </c>
      <c r="F15" s="1" t="str">
        <v>dc;420&lt;~~~&gt;mw;69</v>
      </c>
      <c r="G15" s="2">
        <v>1</v>
      </c>
      <c r="H15" s="2" t="str">
        <v>5</v>
      </c>
      <c r="I15" s="1" t="str">
        <v>dc;420</v>
      </c>
      <c r="J15" s="1" t="str">
        <v>mw;69</v>
      </c>
      <c r="K15" s="1" t="str">
        <v>dc</v>
      </c>
      <c r="L15" s="1" t="str">
        <v>mw</v>
      </c>
      <c r="M15" s="1" t="str">
        <v>dc&lt;~~~&gt;mw</v>
      </c>
    </row>
    <row r="16" spans="3:13" x14ac:dyDescent="0.25">
      <c r="C16" s="1" t="str">
        <v>dc;420&lt;~~~&gt;mw;69</v>
      </c>
      <c r="E16" s="2">
        <v>13</v>
      </c>
      <c r="F16" s="1" t="str">
        <v>nothing;nothing&lt;~~~&gt;nothing;nothing</v>
      </c>
      <c r="G16" s="2">
        <v>1</v>
      </c>
      <c r="H16" s="2" t="str">
        <v>9</v>
      </c>
      <c r="I16" s="1" t="str">
        <v>nothing;nothing</v>
      </c>
      <c r="J16" s="1" t="str">
        <v>nothing;nothing</v>
      </c>
      <c r="K16" s="1" t="str">
        <v>nothing</v>
      </c>
      <c r="L16" s="1" t="str">
        <v>nothing</v>
      </c>
      <c r="M16" s="1" t="str">
        <v>nothing&lt;~~~&gt;nothing</v>
      </c>
    </row>
    <row r="17" spans="3:13" x14ac:dyDescent="0.25">
      <c r="C17" s="1" t="str">
        <v>nothing;nothing&lt;~~~&gt;nothing;nothing</v>
      </c>
      <c r="E17" s="2">
        <v>14</v>
      </c>
      <c r="F17" s="1" t="str">
        <v>oob-sw;p01&lt;~~~&gt;srv;oob</v>
      </c>
      <c r="G17" s="2">
        <v>1</v>
      </c>
      <c r="H17" s="2" t="str">
        <v>7</v>
      </c>
      <c r="I17" s="1" t="str">
        <v>oob-sw;p01</v>
      </c>
      <c r="J17" s="1" t="str">
        <v>srv;oob</v>
      </c>
      <c r="K17" s="1" t="str">
        <v>oob-sw</v>
      </c>
      <c r="L17" s="1" t="str">
        <v>srv</v>
      </c>
      <c r="M17" s="1" t="str">
        <v>oob-sw&lt;~~~&gt;srv</v>
      </c>
    </row>
    <row r="18" spans="3:13" x14ac:dyDescent="0.25">
      <c r="C18" s="1" t="str">
        <v>oob-sw;p01&lt;~~~&gt;srv;oob</v>
      </c>
      <c r="E18" s="2">
        <v>15</v>
      </c>
      <c r="F18" s="1" t="str">
        <v>self;self&lt;~~~&gt;self;self</v>
      </c>
      <c r="G18" s="2">
        <v>1</v>
      </c>
      <c r="H18" s="2" t="str">
        <v>6</v>
      </c>
      <c r="I18" s="1" t="str">
        <v>self;self</v>
      </c>
      <c r="J18" s="1" t="str">
        <v>self;self</v>
      </c>
      <c r="K18" s="1" t="str">
        <v>self</v>
      </c>
      <c r="L18" s="1" t="str">
        <v>self</v>
      </c>
      <c r="M18" s="1" t="str">
        <v>self&lt;~~~&gt;self</v>
      </c>
    </row>
    <row r="19" spans="3:13" x14ac:dyDescent="0.25">
      <c r="C19" s="1" t="str">
        <v>self;self&lt;~~~&gt;self;self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924-891C-4BEE-A9B5-488E199BF083}">
  <dimension ref="C3:I19"/>
  <sheetViews>
    <sheetView workbookViewId="0">
      <selection activeCell="I4" sqref="I4"/>
    </sheetView>
  </sheetViews>
  <sheetFormatPr defaultRowHeight="15" x14ac:dyDescent="0.25"/>
  <cols>
    <col min="1" max="2" width="9.140625" style="1"/>
    <col min="3" max="3" width="29.7109375" style="1" customWidth="1"/>
    <col min="4" max="4" width="2.85546875" style="17" customWidth="1"/>
    <col min="5" max="5" width="12" style="2" customWidth="1"/>
    <col min="6" max="6" width="21.85546875" style="1" customWidth="1"/>
    <col min="7" max="7" width="13" style="2" customWidth="1"/>
    <col min="8" max="8" width="19.42578125" style="2" customWidth="1"/>
    <col min="9" max="9" width="51" style="1" customWidth="1"/>
    <col min="10" max="16384" width="9.140625" style="1"/>
  </cols>
  <sheetData>
    <row r="3" spans="3:9" ht="45" x14ac:dyDescent="0.25">
      <c r="C3" s="15" t="s">
        <v>68</v>
      </c>
      <c r="D3" s="16"/>
      <c r="E3" s="15" t="s">
        <v>0</v>
      </c>
      <c r="F3" s="15" t="s">
        <v>69</v>
      </c>
      <c r="G3" s="15" t="s">
        <v>70</v>
      </c>
      <c r="H3" s="15" t="s">
        <v>54</v>
      </c>
      <c r="I3" s="15" t="s">
        <v>82</v>
      </c>
    </row>
    <row r="4" spans="3:9" x14ac:dyDescent="0.25">
      <c r="C4" s="13" t="str" cm="1">
        <f t="array" ref="C4:C19">_xlfn.LET(_xlpm.delimiter_text_array,                _xlfn.XLOOKUP("delimiter_text_array", tbl_GLOBALS[key], tbl_GLOBALS[value],
                                                  "FIXME", 0),
     _xlpm.per_path_device_edge_col,_xlfn.ANCHORARRAY(            paths_analized!M4),
     _xlpm.per_path_device_edge_col_deblanked,  _xlfn._xlws.FILTER(_xlpm.per_path_device_edge_col, LEN(_xlpm.per_path_device_edge_col) &gt; 0),
     _xlpm.all_path_array_as_text,              SUBSTITUTE(_xlfn.ARRAYTOTEXT(_xlpm.per_path_device_edge_col_deblanked), " ", ""),
     _xlpm.path_text_to_col_fcn,                _xlfn.LAMBDA(_xlpm.path_array_as_text,
                                                  _xlfn.TOCOL(_xlfn.TEXTSPLIT(_xlpm.path_array_as_text,
                                                                  _xlpm.delimiter_text_array))),
     _xlpm.return,                               _xlfn._xlws.SORT(_xlpm.path_text_to_col_fcn(_xlpm.all_path_array_as_text)),
     _xlpm.return)</f>
        <v>a&lt;~~~&gt;b</v>
      </c>
      <c r="E4" s="2" cm="1">
        <f t="array" ref="E4:E17">_xlfn.LET(_xlpm.row_count,        ROWS(_xlfn.ANCHORARRAY(F4)),
     _xlpm.index_col,        _xlfn.SEQUENCE(_xlpm.row_count, 1, 1, 1),
     _xlpm.return,           _xlpm.index_col,
     _xlpm.return)</f>
        <v>1</v>
      </c>
      <c r="F4" s="1" t="str" cm="1">
        <f t="array" ref="F4:F17">_xlfn._xlws.SORT(_xlfn.UNIQUE(_xlfn.ANCHORARRAY(C4)))</f>
        <v>a&lt;~~~&gt;b</v>
      </c>
      <c r="G4" s="2" cm="1">
        <f t="array" ref="G4:G17">COUNTIF(_xlfn.ANCHORARRAY(C4),_xlfn.ANCHORARRAY( F4))</f>
        <v>1</v>
      </c>
      <c r="H4" s="2" t="str" cm="1">
        <f t="array" ref="H4:H17">_xlfn.LET(_xlpm.delimiter_text_array,        _xlfn.XLOOKUP("delimiter_text_array", tbl_GLOBALS[key], tbl_GLOBALS[value],
                                  "FIXME", 0),
     _xlpm.edge_ids,_xlfn.ANCHORARRAY(                    F4),
     _xlpm.path_indicies,_xlfn.ANCHORARRAY(               paths_analized!B4),
     _xlpm.edge_text_array,_xlfn.ANCHORARRAY(             paths_analized!M4),
     _xlpm.temp_table,                  _xlfn.HSTACK(_xlpm.path_indicies, _xlpm.edge_text_array),
     _xlpm.filter_fcn,                  _xlfn.LAMBDA(_xlpm.text_array_of_edges,_xlpm.str,
                                         IF(ISERROR(FIND(_xlpm.str, _xlpm.text_array_of_edges)),
                                            FALSE,
                                            TRUE)),
     _xlpm.map_fcn,                     _xlfn.LAMBDA(_xlpm.edge_id,
                                         _xlfn.LET(_xlpm.paths_containing_edge,   _xlfn._xlws.FILTER(_xlpm.temp_table,
                                                                             _xlpm.filter_fcn(_xlfn.CHOOSECOLS(_xlpm.temp_table, 2), _xlpm.edge_id)),
                                             _xlpm.return_1,                _xlfn.CHOOSECOLS(_xlpm.paths_containing_edge, 1),
                                             _xlpm.return_2,                _xlfn.ARRAYTOTEXT(_xlpm.return_1),
                                             _xlpm.return_3,                SUBSTITUTE(_xlpm.return_2, " ", ""),
                                             _xlpm.return,                  _xlpm.return_3,
                                             _xlpm.return)),
     _xlpm.paths_as_text_array,         _xlfn.MAP(_xlpm.edge_ids,
                                      _xlpm.map_fcn),
     _xlpm.return,                      _xlpm.paths_as_text_array,
     _xlpm.return)</f>
        <v>1</v>
      </c>
      <c r="I4" s="1" t="str" cm="1">
        <f t="array" ref="I4:I17">_xlfn.LET(_xlpm.lookup_edge_ids,_xlfn.ANCHORARRAY(        F4),
     _xlpm.lookup_source,_xlfn.ANCHORARRAY(          all_if_id_edges_analized!M4),
     _xlpm.lookup_target,_xlfn.ANCHORARRAY(          all_if_id_edges_analized!F4),
     _xlpm.temp_table,             _xlfn.HSTACK(_xlpm.lookup_target, _xlpm.lookup_source),
     _xlpm.map_lambda,             _xlfn.LAMBDA(_xlpm.edge_id,
                                    _xlfn.LET(_xlpm.filtered_by_edge_id,      _xlfn._xlws.FILTER(_xlpm.temp_table,
                                                                         _xlfn.CHOOSECOLS(_xlpm.temp_table, 2) = _xlpm.edge_id),
                                        _xlpm.if_id_edge_array,         _xlfn.CHOOSECOLS(_xlpm.filtered_by_edge_id, 1),
                                        _xlpm.return_1,                 _xlfn.ARRAYTOTEXT(_xlpm.if_id_edge_array),
                                        _xlpm.return_2,                 SUBSTITUTE(_xlpm.return_1, " ", ""),
                                        _xlpm.return,                   _xlpm.return_2,
                                        _xlpm.return)),
     _xlpm.if_ids_as_text_array,    _xlfn.MAP(_xlpm.lookup_edge_ids,
                                  _xlpm.map_lambda),
     _xlpm.return,                  _xlpm.if_ids_as_text_array,
     _xlpm.return)</f>
        <v>a;1&lt;~~~&gt;b;1</v>
      </c>
    </row>
    <row r="5" spans="3:9" x14ac:dyDescent="0.25">
      <c r="C5" s="1" t="str">
        <v>a&lt;~~~&gt;c</v>
      </c>
      <c r="E5" s="2">
        <v>2</v>
      </c>
      <c r="F5" s="1" t="str">
        <v>a&lt;~~~&gt;c</v>
      </c>
      <c r="G5" s="2">
        <v>2</v>
      </c>
      <c r="H5" s="2" t="str">
        <v>2,4</v>
      </c>
      <c r="I5" s="1" t="str">
        <v>a;2&lt;~~~&gt;c;2</v>
      </c>
    </row>
    <row r="6" spans="3:9" x14ac:dyDescent="0.25">
      <c r="C6" s="1" t="str">
        <v>a&lt;~~~&gt;c</v>
      </c>
      <c r="E6" s="2">
        <v>3</v>
      </c>
      <c r="F6" s="1" t="str">
        <v>a&lt;~~~&gt;q</v>
      </c>
      <c r="G6" s="2">
        <v>1</v>
      </c>
      <c r="H6" s="2" t="str">
        <v>1</v>
      </c>
      <c r="I6" s="1" t="str">
        <v>a;1&lt;~~~&gt;q;69</v>
      </c>
    </row>
    <row r="7" spans="3:9" x14ac:dyDescent="0.25">
      <c r="C7" s="1" t="str">
        <v>a&lt;~~~&gt;q</v>
      </c>
      <c r="E7" s="2">
        <v>4</v>
      </c>
      <c r="F7" s="1" t="str">
        <v>b&lt;~~~&gt;b</v>
      </c>
      <c r="G7" s="2">
        <v>1</v>
      </c>
      <c r="H7" s="2" t="str">
        <v>1</v>
      </c>
      <c r="I7" s="1" t="str">
        <v>b;1&lt;~~~&gt;b;3</v>
      </c>
    </row>
    <row r="8" spans="3:9" x14ac:dyDescent="0.25">
      <c r="C8" s="1" t="str">
        <v>b&lt;~~~&gt;b</v>
      </c>
      <c r="E8" s="2">
        <v>5</v>
      </c>
      <c r="F8" s="1" t="str">
        <v>b&lt;~~~&gt;q</v>
      </c>
      <c r="G8" s="2">
        <v>2</v>
      </c>
      <c r="H8" s="2" t="str">
        <v>1</v>
      </c>
      <c r="I8" s="1" t="str">
        <v>b;3&lt;~~~&gt;q;70,b;8&lt;~~~&gt;q;70</v>
      </c>
    </row>
    <row r="9" spans="3:9" x14ac:dyDescent="0.25">
      <c r="C9" s="1" t="str">
        <v>b&lt;~~~&gt;q</v>
      </c>
      <c r="E9" s="2">
        <v>6</v>
      </c>
      <c r="F9" s="1" t="str">
        <v>bagels&lt;~~~&gt;dc</v>
      </c>
      <c r="G9" s="2">
        <v>1</v>
      </c>
      <c r="H9" s="2" t="str">
        <v>8</v>
      </c>
      <c r="I9" s="1" t="str">
        <v>bagels;shmears&lt;~~~&gt;dc;420</v>
      </c>
    </row>
    <row r="10" spans="3:9" x14ac:dyDescent="0.25">
      <c r="C10" s="1" t="str">
        <v>b&lt;~~~&gt;q</v>
      </c>
      <c r="E10" s="2">
        <v>7</v>
      </c>
      <c r="F10" s="1" t="str">
        <v>bagels&lt;~~~&gt;farts</v>
      </c>
      <c r="G10" s="2">
        <v>1</v>
      </c>
      <c r="H10" s="2" t="str">
        <v>8</v>
      </c>
      <c r="I10" s="1" t="str">
        <v>bagels;shmears&lt;~~~&gt;farts;stains</v>
      </c>
    </row>
    <row r="11" spans="3:9" x14ac:dyDescent="0.25">
      <c r="C11" s="1" t="str">
        <v>bagels&lt;~~~&gt;dc</v>
      </c>
      <c r="E11" s="2">
        <v>8</v>
      </c>
      <c r="F11" s="1" t="str">
        <v>c&lt;~~~&gt;d</v>
      </c>
      <c r="G11" s="2">
        <v>1</v>
      </c>
      <c r="H11" s="2" t="str">
        <v>2</v>
      </c>
      <c r="I11" s="1" t="str">
        <v>c;2&lt;~~~&gt;d;2</v>
      </c>
    </row>
    <row r="12" spans="3:9" x14ac:dyDescent="0.25">
      <c r="C12" s="1" t="str">
        <v>bagels&lt;~~~&gt;farts</v>
      </c>
      <c r="E12" s="2">
        <v>9</v>
      </c>
      <c r="F12" s="1" t="str">
        <v>c&lt;~~~&gt;nothing</v>
      </c>
      <c r="G12" s="2">
        <v>1</v>
      </c>
      <c r="H12" s="2" t="str">
        <v>3</v>
      </c>
      <c r="I12" s="1" t="str">
        <v>c;420&lt;~~~&gt;nothing;nothing</v>
      </c>
    </row>
    <row r="13" spans="3:9" x14ac:dyDescent="0.25">
      <c r="C13" s="1" t="str">
        <v>c&lt;~~~&gt;d</v>
      </c>
      <c r="E13" s="2">
        <v>10</v>
      </c>
      <c r="F13" s="1" t="str">
        <v>d&lt;~~~&gt;last</v>
      </c>
      <c r="G13" s="2">
        <v>1</v>
      </c>
      <c r="H13" s="2" t="str">
        <v>2</v>
      </c>
      <c r="I13" s="1" t="str">
        <v>d;2&lt;~~~&gt;last;one</v>
      </c>
    </row>
    <row r="14" spans="3:9" x14ac:dyDescent="0.25">
      <c r="C14" s="1" t="str">
        <v>c&lt;~~~&gt;nothing</v>
      </c>
      <c r="E14" s="2">
        <v>11</v>
      </c>
      <c r="F14" s="1" t="str">
        <v>dc&lt;~~~&gt;mw</v>
      </c>
      <c r="G14" s="2">
        <v>1</v>
      </c>
      <c r="H14" s="2" t="str">
        <v>5</v>
      </c>
      <c r="I14" s="1" t="str">
        <v>dc;420&lt;~~~&gt;mw;69</v>
      </c>
    </row>
    <row r="15" spans="3:9" x14ac:dyDescent="0.25">
      <c r="C15" s="1" t="str">
        <v>d&lt;~~~&gt;last</v>
      </c>
      <c r="E15" s="2">
        <v>12</v>
      </c>
      <c r="F15" s="1" t="str">
        <v>nothing&lt;~~~&gt;nothing</v>
      </c>
      <c r="G15" s="2">
        <v>1</v>
      </c>
      <c r="H15" s="2" t="str">
        <v>9</v>
      </c>
      <c r="I15" s="1" t="str">
        <v>nothing;nothing&lt;~~~&gt;nothing;nothing</v>
      </c>
    </row>
    <row r="16" spans="3:9" x14ac:dyDescent="0.25">
      <c r="C16" s="1" t="str">
        <v>dc&lt;~~~&gt;mw</v>
      </c>
      <c r="E16" s="2">
        <v>13</v>
      </c>
      <c r="F16" s="1" t="str">
        <v>oob-sw&lt;~~~&gt;srv</v>
      </c>
      <c r="G16" s="2">
        <v>1</v>
      </c>
      <c r="H16" s="2" t="str">
        <v>7</v>
      </c>
      <c r="I16" s="1" t="str">
        <v>oob-sw;p01&lt;~~~&gt;srv;oob</v>
      </c>
    </row>
    <row r="17" spans="3:9" x14ac:dyDescent="0.25">
      <c r="C17" s="1" t="str">
        <v>nothing&lt;~~~&gt;nothing</v>
      </c>
      <c r="E17" s="2">
        <v>14</v>
      </c>
      <c r="F17" s="1" t="str">
        <v>self&lt;~~~&gt;self</v>
      </c>
      <c r="G17" s="2">
        <v>1</v>
      </c>
      <c r="H17" s="2" t="str">
        <v>6</v>
      </c>
      <c r="I17" s="1" t="str">
        <v>self;self&lt;~~~&gt;self;self</v>
      </c>
    </row>
    <row r="18" spans="3:9" x14ac:dyDescent="0.25">
      <c r="C18" s="1" t="str">
        <v>oob-sw&lt;~~~&gt;srv</v>
      </c>
    </row>
    <row r="19" spans="3:9" x14ac:dyDescent="0.25">
      <c r="C19" s="1" t="str">
        <v>self&lt;~~~&gt;self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1B3F-07E4-4C1A-ABE5-907DC202141A}">
  <dimension ref="C3:J12"/>
  <sheetViews>
    <sheetView topLeftCell="A3" workbookViewId="0">
      <selection activeCell="J4" sqref="J4"/>
    </sheetView>
  </sheetViews>
  <sheetFormatPr defaultRowHeight="15" x14ac:dyDescent="0.25"/>
  <cols>
    <col min="1" max="2" width="9.140625" style="1"/>
    <col min="3" max="3" width="45.42578125" style="1" customWidth="1"/>
    <col min="4" max="4" width="2.85546875" style="17" customWidth="1"/>
    <col min="5" max="5" width="9" style="2" customWidth="1"/>
    <col min="6" max="6" width="48.28515625" style="1" customWidth="1"/>
    <col min="7" max="7" width="18" style="2" customWidth="1"/>
    <col min="8" max="8" width="31.85546875" style="19" customWidth="1"/>
    <col min="9" max="9" width="28.5703125" style="19" customWidth="1"/>
    <col min="10" max="10" width="39.42578125" style="19" customWidth="1"/>
    <col min="11" max="16384" width="9.140625" style="1"/>
  </cols>
  <sheetData>
    <row r="3" spans="3:10" ht="45" x14ac:dyDescent="0.25">
      <c r="C3" s="15" t="s">
        <v>95</v>
      </c>
      <c r="D3" s="16"/>
      <c r="E3" s="15" t="s">
        <v>0</v>
      </c>
      <c r="F3" s="15" t="s">
        <v>87</v>
      </c>
      <c r="G3" s="15" t="s">
        <v>88</v>
      </c>
      <c r="H3" s="15" t="s">
        <v>89</v>
      </c>
      <c r="I3" s="15" t="s">
        <v>90</v>
      </c>
      <c r="J3" s="15" t="s">
        <v>102</v>
      </c>
    </row>
    <row r="4" spans="3:10" x14ac:dyDescent="0.25">
      <c r="C4" s="1" t="str" cm="1">
        <f t="array" ref="C4:C12">_xlfn.LET(_xlpm.delimiter_text_array,                _xlfn.XLOOKUP("delimiter_text_array", tbl_GLOBALS[key], tbl_GLOBALS[value],
                                                  "FIXME", 0),
     _xlpm.if_ids_ends_edges,_xlfn.ANCHORARRAY(                   paths_analized!D4),
     _xlpm.per_path_device_edge_col_deblanked,  _xlfn._xlws.FILTER(_xlpm.if_ids_ends_edges, LEN(_xlpm.if_ids_ends_edges) &gt; 0),
     _xlpm.all_path_array_as_text,              SUBSTITUTE(_xlfn.ARRAYTOTEXT(_xlpm.per_path_device_edge_col_deblanked), " ", ""),
     _xlpm.path_text_to_col_fcn,                _xlfn.LAMBDA(_xlpm.path_array_as_text,
                                                  _xlfn.TOCOL(_xlfn.TEXTSPLIT(_xlpm.path_array_as_text,
                                                                  _xlpm.delimiter_text_array))),
     _xlpm.return,                               _xlfn._xlws.SORT(_xlpm.path_text_to_col_fcn(_xlpm.all_path_array_as_text)),
     _xlpm.return)</f>
        <v>a;2&lt;~~~&gt;c;2</v>
      </c>
      <c r="E4" s="2" cm="1">
        <f t="array" ref="E4:E12">_xlfn.LET(_xlpm.row_count,       ROWS(_xlfn.ANCHORARRAY(F4)),
     _xlpm.index_seq,       _xlfn.SEQUENCE(_xlpm.row_count, 1, 1, 1),
     _xlpm.return,          _xlpm.index_seq,
     _xlpm.return)</f>
        <v>1</v>
      </c>
      <c r="F4" s="1" t="str" cm="1">
        <f t="array" ref="F4:F12">_xlfn._xlws.SORT(_xlfn.UNIQUE(_xlfn.ANCHORARRAY(C4)))</f>
        <v>a;2&lt;~~~&gt;c;2</v>
      </c>
      <c r="G4" s="2" cm="1">
        <f t="array" ref="G4:G12">COUNTIF(_xlfn.ANCHORARRAY(C4),_xlfn.ANCHORARRAY( F4))</f>
        <v>1</v>
      </c>
      <c r="H4" s="19" t="str" cm="1">
        <f t="array" ref="H4:H12">_xlfn.LET(_xlpm.delimiter_text_array,        _xlfn.XLOOKUP("delimiter_text_array", tbl_GLOBALS[key], tbl_GLOBALS[value],
                                  "FIXME", 0),
     _xlpm.lookup_column,_xlfn.ANCHORARRAY(               paths_analized!D4),
     _xlpm.collect_from_this_column,_xlfn.ANCHORARRAY(    paths_analized!H4),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a;2,c;2</v>
      </c>
      <c r="I4" s="19" t="str" cm="1">
        <f t="array" ref="I4:I12">_xlfn.LET(_xlpm.delimiter_text_array,        _xlfn.XLOOKUP("delimiter_text_array", tbl_GLOBALS[key], tbl_GLOBALS[value],
                                  "FIXME", 0),
     _xlpm.lookup_column,_xlfn.ANCHORARRAY(               paths_analized!D4),
     _xlpm.collect_from_this_column,_xlfn.ANCHORARRAY(    paths_analized!J4),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a,c</v>
      </c>
      <c r="J4" s="19" t="str" cm="1">
        <f t="array" ref="J4:J12">_xlfn.LET(_xlpm.delimiter_text_array,        _xlfn.XLOOKUP("delimiter_text_array", tbl_GLOBALS[key], tbl_GLOBALS[value],
                                  "FIXME", 0),
     _xlpm.lookup_column,_xlfn.ANCHORARRAY(               paths_analized!D4),
     _xlpm.collect_from_this_column,_xlfn.ANCHORARRAY(    paths_analized!L4),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a;2&lt;~~~&gt;c;2</v>
      </c>
    </row>
    <row r="5" spans="3:10" ht="30" x14ac:dyDescent="0.25">
      <c r="C5" s="1" t="str">
        <v>a;2&lt;~~~&gt;last;one</v>
      </c>
      <c r="E5" s="2">
        <v>2</v>
      </c>
      <c r="F5" s="1" t="str">
        <v>a;2&lt;~~~&gt;last;one</v>
      </c>
      <c r="G5" s="2">
        <v>1</v>
      </c>
      <c r="H5" s="19" t="str">
        <v>a;2,c;2,d;2,last;one</v>
      </c>
      <c r="I5" s="19" t="str">
        <v>a,c,d,last</v>
      </c>
      <c r="J5" s="19" t="str">
        <v>a;2&lt;~~~&gt;c;2,c;2&lt;~~~&gt;d;2,d;2&lt;~~~&gt;last;one</v>
      </c>
    </row>
    <row r="6" spans="3:10" ht="30" x14ac:dyDescent="0.25">
      <c r="C6" s="1" t="str">
        <v>b;8&lt;~~~&gt;q;69</v>
      </c>
      <c r="E6" s="2">
        <v>3</v>
      </c>
      <c r="F6" s="1" t="str">
        <v>b;8&lt;~~~&gt;q;69</v>
      </c>
      <c r="G6" s="2">
        <v>1</v>
      </c>
      <c r="H6" s="19" t="str">
        <v>a;1,b;1,b;3,b;8,q;69,q;70</v>
      </c>
      <c r="I6" s="19" t="str">
        <v>a,b,q</v>
      </c>
      <c r="J6" s="19" t="str">
        <v>a;1&lt;~~~&gt;b;1,a;1&lt;~~~&gt;q;69,b;1&lt;~~~&gt;b;3,b;3&lt;~~~&gt;q;70,b;8&lt;~~~&gt;q;70</v>
      </c>
    </row>
    <row r="7" spans="3:10" ht="30" x14ac:dyDescent="0.25">
      <c r="C7" s="1" t="str">
        <v>c;420&lt;~~~&gt;nothing;nothing</v>
      </c>
      <c r="E7" s="2">
        <v>4</v>
      </c>
      <c r="F7" s="1" t="str">
        <v>c;420&lt;~~~&gt;nothing;nothing</v>
      </c>
      <c r="G7" s="2">
        <v>1</v>
      </c>
      <c r="H7" s="19" t="str">
        <v>c;420</v>
      </c>
      <c r="I7" s="19" t="str">
        <v>c</v>
      </c>
      <c r="J7" s="19" t="str">
        <v>c;420&lt;~~~&gt;nothing;nothing</v>
      </c>
    </row>
    <row r="8" spans="3:10" ht="30" x14ac:dyDescent="0.25">
      <c r="C8" s="1" t="str">
        <v>dc;420&lt;~~~&gt;farts;stains</v>
      </c>
      <c r="E8" s="2">
        <v>5</v>
      </c>
      <c r="F8" s="1" t="str">
        <v>dc;420&lt;~~~&gt;farts;stains</v>
      </c>
      <c r="G8" s="2">
        <v>1</v>
      </c>
      <c r="H8" s="19" t="str">
        <v>bagels;shmears,dc;420,farts;stains</v>
      </c>
      <c r="I8" s="19" t="str">
        <v>bagels,dc,farts</v>
      </c>
      <c r="J8" s="19" t="str">
        <v>bagels;shmears&lt;~~~&gt;dc;420,bagels;shmears&lt;~~~&gt;farts;stains</v>
      </c>
    </row>
    <row r="9" spans="3:10" x14ac:dyDescent="0.25">
      <c r="C9" s="1" t="str">
        <v>dc;420&lt;~~~&gt;mw;69</v>
      </c>
      <c r="E9" s="2">
        <v>6</v>
      </c>
      <c r="F9" s="1" t="str">
        <v>dc;420&lt;~~~&gt;mw;69</v>
      </c>
      <c r="G9" s="2">
        <v>1</v>
      </c>
      <c r="H9" s="19" t="str">
        <v>dc;420,mw;69</v>
      </c>
      <c r="I9" s="19" t="str">
        <v>dc,mw</v>
      </c>
      <c r="J9" s="19" t="str">
        <v>dc;420&lt;~~~&gt;mw;69</v>
      </c>
    </row>
    <row r="10" spans="3:10" ht="30" x14ac:dyDescent="0.25">
      <c r="C10" s="1" t="str">
        <v>nothing;nothing&lt;~~~&gt;nothing;nothing</v>
      </c>
      <c r="E10" s="2">
        <v>7</v>
      </c>
      <c r="F10" s="1" t="str">
        <v>nothing;nothing&lt;~~~&gt;nothing;nothing</v>
      </c>
      <c r="G10" s="2">
        <v>1</v>
      </c>
      <c r="H10" s="19" t="str">
        <v>nothing;nothing</v>
      </c>
      <c r="I10" s="19" t="str">
        <v>nothing</v>
      </c>
      <c r="J10" s="19" t="str">
        <v>nothing;nothing&lt;~~~&gt;nothing;nothing</v>
      </c>
    </row>
    <row r="11" spans="3:10" x14ac:dyDescent="0.25">
      <c r="C11" s="1" t="str">
        <v>oob-sw;p01&lt;~~~&gt;srv;oob</v>
      </c>
      <c r="E11" s="2">
        <v>8</v>
      </c>
      <c r="F11" s="1" t="str">
        <v>oob-sw;p01&lt;~~~&gt;srv;oob</v>
      </c>
      <c r="G11" s="2">
        <v>1</v>
      </c>
      <c r="H11" s="19" t="str">
        <v>oob-sw;p01,srv;oob</v>
      </c>
      <c r="I11" s="19" t="str">
        <v>oob-sw,srv</v>
      </c>
      <c r="J11" s="19" t="str">
        <v>oob-sw;p01&lt;~~~&gt;srv;oob</v>
      </c>
    </row>
    <row r="12" spans="3:10" x14ac:dyDescent="0.25">
      <c r="C12" s="1" t="str">
        <v>self;self&lt;~~~&gt;self;self</v>
      </c>
      <c r="E12" s="2">
        <v>9</v>
      </c>
      <c r="F12" s="1" t="str">
        <v>self;self&lt;~~~&gt;self;self</v>
      </c>
      <c r="G12" s="2">
        <v>1</v>
      </c>
      <c r="H12" s="19" t="str">
        <v>self;self</v>
      </c>
      <c r="I12" s="19" t="str">
        <v>self</v>
      </c>
      <c r="J12" s="19" t="str">
        <v>self;self&lt;~~~&gt;self;self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3AAA-629B-4208-94B9-E10279FBCA26}">
  <dimension ref="C3:J12"/>
  <sheetViews>
    <sheetView workbookViewId="0">
      <selection activeCell="L5" sqref="L5"/>
    </sheetView>
  </sheetViews>
  <sheetFormatPr defaultRowHeight="15" x14ac:dyDescent="0.25"/>
  <cols>
    <col min="1" max="2" width="9.140625" style="1"/>
    <col min="3" max="3" width="31.140625" style="19" customWidth="1"/>
    <col min="4" max="4" width="4.42578125" style="17" customWidth="1"/>
    <col min="5" max="5" width="11.7109375" style="2" customWidth="1"/>
    <col min="6" max="6" width="30.85546875" style="1" customWidth="1"/>
    <col min="7" max="7" width="16.85546875" style="2" customWidth="1"/>
    <col min="8" max="8" width="35" style="1" customWidth="1"/>
    <col min="9" max="9" width="26.85546875" style="1" customWidth="1"/>
    <col min="10" max="10" width="36.5703125" style="19" customWidth="1"/>
    <col min="11" max="16384" width="9.140625" style="1"/>
  </cols>
  <sheetData>
    <row r="3" spans="3:10" ht="45" x14ac:dyDescent="0.25">
      <c r="C3" s="15" t="s">
        <v>103</v>
      </c>
      <c r="D3" s="16"/>
      <c r="E3" s="15" t="s">
        <v>0</v>
      </c>
      <c r="F3" s="15" t="s">
        <v>104</v>
      </c>
      <c r="G3" s="15" t="s">
        <v>105</v>
      </c>
      <c r="H3" s="15" t="s">
        <v>89</v>
      </c>
      <c r="I3" s="15" t="s">
        <v>90</v>
      </c>
      <c r="J3" s="15" t="s">
        <v>106</v>
      </c>
    </row>
    <row r="4" spans="3:10" x14ac:dyDescent="0.25">
      <c r="C4" s="19" t="str" cm="1">
        <f t="array" ref="C4:C12">_xlfn.LET(_xlpm.delimiter_text_array,                _xlfn.XLOOKUP("delimiter_text_array", tbl_GLOBALS[key], tbl_GLOBALS[value],
                                                  "FIXME", 0),
     _xlpm.if_ids_ends_edges,_xlfn.ANCHORARRAY(                   paths_analized!F4),
     _xlpm.per_path_device_edge_col_deblanked,  _xlfn._xlws.FILTER(_xlpm.if_ids_ends_edges, LEN(_xlpm.if_ids_ends_edges) &gt; 0),
     _xlpm.all_path_array_as_text,              SUBSTITUTE(_xlfn.ARRAYTOTEXT(_xlpm.per_path_device_edge_col_deblanked), " ", ""),
     _xlpm.path_text_to_col_fcn,                _xlfn.LAMBDA(_xlpm.path_array_as_text,
                                                  _xlfn.TOCOL(_xlfn.TEXTSPLIT(_xlpm.path_array_as_text,
                                                                  _xlpm.delimiter_text_array))),
     _xlpm.return,                               _xlfn._xlws.SORT(_xlpm.path_text_to_col_fcn(_xlpm.all_path_array_as_text)),
     _xlpm.return)</f>
        <v>a&lt;~~~&gt;c</v>
      </c>
      <c r="E4" s="2" cm="1">
        <f t="array" ref="E4:E12">_xlfn.LET(_xlpm.row_count,        ROWS(_xlfn.ANCHORARRAY(F4)),
     _xlpm.index_col,        _xlfn.SEQUENCE(_xlpm.row_count, 1, 1, 1),
     _xlpm.return,           _xlpm.index_col,
     _xlpm.return)</f>
        <v>1</v>
      </c>
      <c r="F4" s="1" t="str" cm="1">
        <f t="array" ref="F4:F12">_xlfn._xlws.SORT(_xlfn.UNIQUE(_xlfn.ANCHORARRAY(C4)))</f>
        <v>a&lt;~~~&gt;c</v>
      </c>
      <c r="G4" s="2" cm="1">
        <f t="array" ref="G4:G12">COUNTIF(_xlfn.ANCHORARRAY(C4),_xlfn.ANCHORARRAY( F4))</f>
        <v>1</v>
      </c>
      <c r="H4" s="1" t="str" cm="1">
        <f t="array" ref="H4:H12">_xlfn.LET(_xlpm.delimiter_text_array,        _xlfn.XLOOKUP("delimiter_text_array", tbl_GLOBALS[key], tbl_GLOBALS[value],
                                  "FIXME", 0),
     _xlpm.lookup_column,_xlfn.ANCHORARRAY(               paths_analized!F4),
     _xlpm.collect_from_this_column,_xlfn.ANCHORARRAY(    paths_analized!H4),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a;2,c;2</v>
      </c>
      <c r="I4" s="1" t="str" cm="1">
        <f t="array" ref="I4:I12">_xlfn.LET(_xlpm.delimiter_text_array,        _xlfn.XLOOKUP("delimiter_text_array", tbl_GLOBALS[key], tbl_GLOBALS[value],
                                  "FIXME", 0),
     _xlpm.lookup_column,_xlfn.ANCHORARRAY(               paths_analized!F4),
     _xlpm.collect_from_this_column,_xlfn.ANCHORARRAY(    paths_analized!J4),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a,c</v>
      </c>
      <c r="J4" s="19" t="str" cm="1">
        <f t="array" ref="J4:J12">_xlfn.LET(_xlpm.delimiter_text_array,        _xlfn.XLOOKUP("delimiter_text_array", tbl_GLOBALS[key], tbl_GLOBALS[value],
                                  "FIXME", 0),
     _xlpm.lookup_column,_xlfn.ANCHORARRAY(               paths_analized!F4),
     _xlpm.collect_from_this_column,_xlfn.ANCHORARRAY(    paths_analized!L4),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a;2&lt;~~~&gt;c;2</v>
      </c>
    </row>
    <row r="5" spans="3:10" ht="30" x14ac:dyDescent="0.25">
      <c r="C5" s="19" t="str">
        <v>a&lt;~~~&gt;last</v>
      </c>
      <c r="E5" s="2">
        <v>2</v>
      </c>
      <c r="F5" s="1" t="str">
        <v>a&lt;~~~&gt;last</v>
      </c>
      <c r="G5" s="2">
        <v>1</v>
      </c>
      <c r="H5" s="1" t="str">
        <v>a;2,c;2,d;2,last;one</v>
      </c>
      <c r="I5" s="1" t="str">
        <v>a,c,d,last</v>
      </c>
      <c r="J5" s="19" t="str">
        <v>a;2&lt;~~~&gt;c;2,c;2&lt;~~~&gt;d;2,d;2&lt;~~~&gt;last;one</v>
      </c>
    </row>
    <row r="6" spans="3:10" ht="30" x14ac:dyDescent="0.25">
      <c r="C6" s="19" t="str">
        <v>b&lt;~~~&gt;q</v>
      </c>
      <c r="E6" s="2">
        <v>3</v>
      </c>
      <c r="F6" s="1" t="str">
        <v>b&lt;~~~&gt;q</v>
      </c>
      <c r="G6" s="2">
        <v>1</v>
      </c>
      <c r="H6" s="1" t="str">
        <v>a;1,b;1,b;3,b;8,q;69,q;70</v>
      </c>
      <c r="I6" s="1" t="str">
        <v>a,b,q</v>
      </c>
      <c r="J6" s="19" t="str">
        <v>a;1&lt;~~~&gt;b;1,a;1&lt;~~~&gt;q;69,b;1&lt;~~~&gt;b;3,b;3&lt;~~~&gt;q;70,b;8&lt;~~~&gt;q;70</v>
      </c>
    </row>
    <row r="7" spans="3:10" ht="45" x14ac:dyDescent="0.25">
      <c r="C7" s="19" t="str">
        <v>c&lt;~~~&gt;nothing</v>
      </c>
      <c r="E7" s="2">
        <v>4</v>
      </c>
      <c r="F7" s="1" t="str">
        <v>c&lt;~~~&gt;nothing</v>
      </c>
      <c r="G7" s="2">
        <v>1</v>
      </c>
      <c r="H7" s="1" t="str">
        <v>c;420</v>
      </c>
      <c r="I7" s="1" t="str">
        <v>c</v>
      </c>
      <c r="J7" s="19" t="str">
        <v>c;420&lt;~~~&gt;nothing;nothing</v>
      </c>
    </row>
    <row r="8" spans="3:10" x14ac:dyDescent="0.25">
      <c r="C8" s="19" t="str">
        <v>dc&lt;~~~&gt;farts</v>
      </c>
      <c r="E8" s="2">
        <v>5</v>
      </c>
      <c r="F8" s="1" t="str">
        <v>dc&lt;~~~&gt;farts</v>
      </c>
      <c r="G8" s="2">
        <v>1</v>
      </c>
      <c r="H8" s="1" t="str">
        <v>bagels;shmears,dc;420,farts;stains</v>
      </c>
      <c r="I8" s="1" t="str">
        <v>bagels,dc,farts</v>
      </c>
      <c r="J8" s="19" t="str">
        <v>bagels;shmears&lt;~~~&gt;dc;420,bagels;shmears&lt;~~~&gt;farts;stains</v>
      </c>
    </row>
    <row r="9" spans="3:10" x14ac:dyDescent="0.25">
      <c r="C9" s="19" t="str">
        <v>dc&lt;~~~&gt;mw</v>
      </c>
      <c r="E9" s="2">
        <v>6</v>
      </c>
      <c r="F9" s="1" t="str">
        <v>dc&lt;~~~&gt;mw</v>
      </c>
      <c r="G9" s="2">
        <v>1</v>
      </c>
      <c r="H9" s="1" t="str">
        <v>dc;420,mw;69</v>
      </c>
      <c r="I9" s="1" t="str">
        <v>dc,mw</v>
      </c>
      <c r="J9" s="19" t="str">
        <v>dc;420&lt;~~~&gt;mw;69</v>
      </c>
    </row>
    <row r="10" spans="3:10" ht="30" x14ac:dyDescent="0.25">
      <c r="C10" s="19" t="str">
        <v>nothing&lt;~~~&gt;nothing</v>
      </c>
      <c r="E10" s="2">
        <v>7</v>
      </c>
      <c r="F10" s="1" t="str">
        <v>nothing&lt;~~~&gt;nothing</v>
      </c>
      <c r="G10" s="2">
        <v>1</v>
      </c>
      <c r="H10" s="1" t="str">
        <v>nothing;nothing</v>
      </c>
      <c r="I10" s="1" t="str">
        <v>nothing</v>
      </c>
      <c r="J10" s="19" t="str">
        <v>nothing;nothing&lt;~~~&gt;nothing;nothing</v>
      </c>
    </row>
    <row r="11" spans="3:10" x14ac:dyDescent="0.25">
      <c r="C11" s="19" t="str">
        <v>oob-sw&lt;~~~&gt;srv</v>
      </c>
      <c r="E11" s="2">
        <v>8</v>
      </c>
      <c r="F11" s="1" t="str">
        <v>oob-sw&lt;~~~&gt;srv</v>
      </c>
      <c r="G11" s="2">
        <v>1</v>
      </c>
      <c r="H11" s="1" t="str">
        <v>oob-sw;p01,srv;oob</v>
      </c>
      <c r="I11" s="1" t="str">
        <v>oob-sw,srv</v>
      </c>
      <c r="J11" s="19" t="str">
        <v>oob-sw;p01&lt;~~~&gt;srv;oob</v>
      </c>
    </row>
    <row r="12" spans="3:10" x14ac:dyDescent="0.25">
      <c r="C12" s="19" t="str">
        <v>self&lt;~~~&gt;self</v>
      </c>
      <c r="E12" s="2">
        <v>9</v>
      </c>
      <c r="F12" s="1" t="str">
        <v>self&lt;~~~&gt;self</v>
      </c>
      <c r="G12" s="2">
        <v>1</v>
      </c>
      <c r="H12" s="1" t="str">
        <v>self;self</v>
      </c>
      <c r="I12" s="1" t="str">
        <v>self</v>
      </c>
      <c r="J12" s="19" t="str">
        <v>self;self&lt;~~~&gt;self;self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entities</vt:lpstr>
      <vt:lpstr>erd_entity_relationship_diagram</vt:lpstr>
      <vt:lpstr>path_lists_input</vt:lpstr>
      <vt:lpstr>path_list_input_as_shim</vt:lpstr>
      <vt:lpstr>path_lst_input_shimmed_filtered</vt:lpstr>
      <vt:lpstr>if_ids_coorded_from_shim</vt:lpstr>
      <vt:lpstr>paths_analized</vt:lpstr>
      <vt:lpstr>if_ids_analized</vt:lpstr>
      <vt:lpstr>devices_analized</vt:lpstr>
      <vt:lpstr>all_if_id_edges_analized</vt:lpstr>
      <vt:lpstr>all_device_edges_analized</vt:lpstr>
      <vt:lpstr>if_id_ends_edges_analized</vt:lpstr>
      <vt:lpstr>device_ends_edges_analized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2024-12-29T16:37:48Z</dcterms:modified>
</cp:coreProperties>
</file>