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fileSharing readOnlyRecommended="1"/>
  <workbookPr codeName="ThisWorkbook" hidePivotFieldList="1" defaultThemeVersion="166925"/>
  <mc:AlternateContent xmlns:mc="http://schemas.openxmlformats.org/markup-compatibility/2006">
    <mc:Choice Requires="x15">
      <x15ac:absPath xmlns:x15ac="http://schemas.microsoft.com/office/spreadsheetml/2010/11/ac" url="https://usepa-my.sharepoint.com/personal/woodall_george_epa_gov/Documents/RefValue Arrays/Benzene 2017-22/"/>
    </mc:Choice>
  </mc:AlternateContent>
  <xr:revisionPtr revIDLastSave="237" documentId="8_{6798289D-313E-41A0-883B-C6623ADD1753}" xr6:coauthVersionLast="47" xr6:coauthVersionMax="47" xr10:uidLastSave="{713F28F7-EA6F-4A75-AB57-01B1EDB264B6}"/>
  <bookViews>
    <workbookView xWindow="-110" yWindow="-110" windowWidth="19420" windowHeight="10420" firstSheet="1" activeTab="3" xr2:uid="{00000000-000D-0000-FFFF-FFFF00000000}"/>
  </bookViews>
  <sheets>
    <sheet name="Array Development Documentation" sheetId="22" r:id="rId1"/>
    <sheet name="Description - Start Here" sheetId="23" r:id="rId2"/>
    <sheet name="Plot Data" sheetId="9" r:id="rId3"/>
    <sheet name="ChemSpecific Chart" sheetId="2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7" i="9" l="1"/>
  <c r="U57" i="9"/>
  <c r="P58" i="9"/>
  <c r="U58" i="9"/>
  <c r="P59" i="9"/>
  <c r="U59" i="9"/>
  <c r="U61" i="9" s="1"/>
  <c r="U60" i="9"/>
  <c r="H57" i="9"/>
  <c r="H60" i="9" s="1"/>
  <c r="H58" i="9"/>
  <c r="H59" i="9"/>
  <c r="F57" i="9"/>
  <c r="F58" i="9"/>
  <c r="F59" i="9"/>
  <c r="F61" i="9" s="1"/>
  <c r="C57" i="9"/>
  <c r="C58" i="9"/>
  <c r="C60" i="9" s="1"/>
  <c r="C59" i="9"/>
  <c r="C61" i="9" s="1"/>
  <c r="T47" i="9"/>
  <c r="R46" i="9"/>
  <c r="M45" i="9"/>
  <c r="P61" i="9" l="1"/>
  <c r="P60" i="9"/>
  <c r="F60" i="9"/>
  <c r="H61" i="9"/>
  <c r="W68" i="9" l="1"/>
  <c r="W69" i="9" s="1"/>
  <c r="V66" i="9"/>
  <c r="V67" i="9" s="1"/>
  <c r="U64" i="9"/>
  <c r="U65" i="9" s="1"/>
  <c r="X62" i="9"/>
  <c r="B100" i="9" l="1"/>
  <c r="C100" i="9"/>
  <c r="D100" i="9"/>
  <c r="E100" i="9"/>
  <c r="F100" i="9"/>
  <c r="G100" i="9"/>
  <c r="H100" i="9"/>
  <c r="I100" i="9"/>
  <c r="J100" i="9"/>
  <c r="K100" i="9"/>
  <c r="L100" i="9"/>
  <c r="M100" i="9"/>
  <c r="N100" i="9"/>
  <c r="O100" i="9"/>
  <c r="P100" i="9"/>
  <c r="Q100" i="9"/>
  <c r="R100" i="9"/>
  <c r="S100" i="9"/>
  <c r="T100" i="9"/>
  <c r="U100" i="9"/>
  <c r="B101" i="9"/>
  <c r="C101" i="9"/>
  <c r="D101" i="9"/>
  <c r="E101" i="9"/>
  <c r="F101" i="9"/>
  <c r="G101" i="9"/>
  <c r="H101" i="9"/>
  <c r="I101" i="9"/>
  <c r="J101" i="9"/>
  <c r="K101" i="9"/>
  <c r="L101" i="9"/>
  <c r="M101" i="9"/>
  <c r="N101" i="9"/>
  <c r="O101" i="9"/>
  <c r="P101" i="9"/>
  <c r="Q101" i="9"/>
  <c r="R101" i="9"/>
  <c r="S101" i="9"/>
  <c r="T101" i="9"/>
  <c r="U101" i="9"/>
  <c r="B102" i="9"/>
  <c r="C102" i="9"/>
  <c r="D102" i="9"/>
  <c r="E102" i="9"/>
  <c r="F102" i="9"/>
  <c r="G102" i="9"/>
  <c r="H102" i="9"/>
  <c r="I102" i="9"/>
  <c r="J102" i="9"/>
  <c r="K102" i="9"/>
  <c r="L102" i="9"/>
  <c r="M102" i="9"/>
  <c r="N102" i="9"/>
  <c r="O102" i="9"/>
  <c r="P102" i="9"/>
  <c r="Q102" i="9"/>
  <c r="R102" i="9"/>
  <c r="S102" i="9"/>
  <c r="T102" i="9"/>
  <c r="U102" i="9"/>
  <c r="B103" i="9"/>
  <c r="C103" i="9"/>
  <c r="D103" i="9"/>
  <c r="E103" i="9"/>
  <c r="F103" i="9"/>
  <c r="G103" i="9"/>
  <c r="H103" i="9"/>
  <c r="I103" i="9"/>
  <c r="J103" i="9"/>
  <c r="K103" i="9"/>
  <c r="L103" i="9"/>
  <c r="M103" i="9"/>
  <c r="N103" i="9"/>
  <c r="O103" i="9"/>
  <c r="P103" i="9"/>
  <c r="Q103" i="9"/>
  <c r="R103" i="9"/>
  <c r="S103" i="9"/>
  <c r="T103" i="9"/>
  <c r="U103" i="9"/>
  <c r="B104" i="9"/>
  <c r="C104" i="9"/>
  <c r="D104" i="9"/>
  <c r="E104" i="9"/>
  <c r="F104" i="9"/>
  <c r="G104" i="9"/>
  <c r="H104" i="9"/>
  <c r="I104" i="9"/>
  <c r="J104" i="9"/>
  <c r="K104" i="9"/>
  <c r="L104" i="9"/>
  <c r="M104" i="9"/>
  <c r="N104" i="9"/>
  <c r="O104" i="9"/>
  <c r="P104" i="9"/>
  <c r="Q104" i="9"/>
  <c r="R104" i="9"/>
  <c r="S104" i="9"/>
  <c r="T104" i="9"/>
  <c r="U104" i="9"/>
  <c r="B105" i="9"/>
  <c r="C105" i="9"/>
  <c r="D105" i="9"/>
  <c r="E105" i="9"/>
  <c r="F105" i="9"/>
  <c r="G105" i="9"/>
  <c r="H105" i="9"/>
  <c r="I105" i="9"/>
  <c r="J105" i="9"/>
  <c r="K105" i="9"/>
  <c r="M105" i="9"/>
  <c r="N105" i="9"/>
  <c r="O105" i="9"/>
  <c r="P105" i="9"/>
  <c r="Q105" i="9"/>
  <c r="R105" i="9"/>
  <c r="S105" i="9"/>
  <c r="T105" i="9"/>
  <c r="U105" i="9"/>
  <c r="B106" i="9"/>
  <c r="C106" i="9"/>
  <c r="D106" i="9"/>
  <c r="E106" i="9"/>
  <c r="F106" i="9"/>
  <c r="G106" i="9"/>
  <c r="H106" i="9"/>
  <c r="I106" i="9"/>
  <c r="J106" i="9"/>
  <c r="K106" i="9"/>
  <c r="L106" i="9"/>
  <c r="M106" i="9"/>
  <c r="N106" i="9"/>
  <c r="O106" i="9"/>
  <c r="Q106" i="9"/>
  <c r="R106" i="9"/>
  <c r="S106" i="9"/>
  <c r="T106" i="9"/>
  <c r="U106" i="9"/>
  <c r="B107" i="9"/>
  <c r="C107" i="9"/>
  <c r="D107" i="9"/>
  <c r="E107" i="9"/>
  <c r="F107" i="9"/>
  <c r="G107" i="9"/>
  <c r="H107" i="9"/>
  <c r="I107" i="9"/>
  <c r="J107" i="9"/>
  <c r="K107" i="9"/>
  <c r="L107" i="9"/>
  <c r="M107" i="9"/>
  <c r="N107" i="9"/>
  <c r="O107" i="9"/>
  <c r="P107" i="9"/>
  <c r="Q107" i="9"/>
  <c r="S107" i="9"/>
  <c r="T107" i="9"/>
  <c r="U107" i="9"/>
  <c r="B108" i="9"/>
  <c r="C108" i="9"/>
  <c r="D108" i="9"/>
  <c r="E108" i="9"/>
  <c r="F108" i="9"/>
  <c r="G108" i="9"/>
  <c r="H108" i="9"/>
  <c r="I108" i="9"/>
  <c r="J108" i="9"/>
  <c r="K108" i="9"/>
  <c r="L108" i="9"/>
  <c r="M108" i="9"/>
  <c r="N108" i="9"/>
  <c r="O108" i="9"/>
  <c r="P108" i="9"/>
  <c r="Q108" i="9"/>
  <c r="R108" i="9"/>
  <c r="S108" i="9"/>
  <c r="U108" i="9"/>
  <c r="B109" i="9"/>
  <c r="C109" i="9"/>
  <c r="D109" i="9"/>
  <c r="E109" i="9"/>
  <c r="F109" i="9"/>
  <c r="G109" i="9"/>
  <c r="H109" i="9"/>
  <c r="I109" i="9"/>
  <c r="J109" i="9"/>
  <c r="K109" i="9"/>
  <c r="L109" i="9"/>
  <c r="M109" i="9"/>
  <c r="N109" i="9"/>
  <c r="O109" i="9"/>
  <c r="P109" i="9"/>
  <c r="Q109" i="9"/>
  <c r="R109" i="9"/>
  <c r="S109" i="9"/>
  <c r="U109" i="9"/>
  <c r="B110" i="9"/>
  <c r="C110" i="9"/>
  <c r="D110" i="9"/>
  <c r="E110" i="9"/>
  <c r="F110" i="9"/>
  <c r="G110" i="9"/>
  <c r="H110" i="9"/>
  <c r="I110" i="9"/>
  <c r="J110" i="9"/>
  <c r="K110" i="9"/>
  <c r="L110" i="9"/>
  <c r="M110" i="9"/>
  <c r="N110" i="9"/>
  <c r="O110" i="9"/>
  <c r="P110" i="9"/>
  <c r="Q110" i="9"/>
  <c r="R110" i="9"/>
  <c r="S110" i="9"/>
  <c r="T110" i="9"/>
  <c r="U110" i="9"/>
  <c r="B111" i="9"/>
  <c r="C111" i="9"/>
  <c r="D111" i="9"/>
  <c r="E111" i="9"/>
  <c r="F111" i="9"/>
  <c r="G111" i="9"/>
  <c r="H111" i="9"/>
  <c r="I111" i="9"/>
  <c r="J111" i="9"/>
  <c r="K111" i="9"/>
  <c r="L111" i="9"/>
  <c r="M111" i="9"/>
  <c r="N111" i="9"/>
  <c r="O111" i="9"/>
  <c r="P111" i="9"/>
  <c r="Q111" i="9"/>
  <c r="R111" i="9"/>
  <c r="S111" i="9"/>
  <c r="T111" i="9"/>
  <c r="U111" i="9"/>
  <c r="B112" i="9"/>
  <c r="C112" i="9"/>
  <c r="D112" i="9"/>
  <c r="E112" i="9"/>
  <c r="F112" i="9"/>
  <c r="G112" i="9"/>
  <c r="H112" i="9"/>
  <c r="I112" i="9"/>
  <c r="J112" i="9"/>
  <c r="K112" i="9"/>
  <c r="L112" i="9"/>
  <c r="M112" i="9"/>
  <c r="N112" i="9"/>
  <c r="O112" i="9"/>
  <c r="P112" i="9"/>
  <c r="Q112" i="9"/>
  <c r="R112" i="9"/>
  <c r="S112" i="9"/>
  <c r="U112" i="9"/>
  <c r="B113" i="9"/>
  <c r="C113" i="9"/>
  <c r="D113" i="9"/>
  <c r="E113" i="9"/>
  <c r="F113" i="9"/>
  <c r="G113" i="9"/>
  <c r="H113" i="9"/>
  <c r="I113" i="9"/>
  <c r="J113" i="9"/>
  <c r="K113" i="9"/>
  <c r="L113" i="9"/>
  <c r="M113" i="9"/>
  <c r="N113" i="9"/>
  <c r="O113" i="9"/>
  <c r="P113" i="9"/>
  <c r="Q113" i="9"/>
  <c r="R113" i="9"/>
  <c r="S113" i="9"/>
  <c r="T113" i="9"/>
  <c r="U113" i="9"/>
  <c r="B114" i="9"/>
  <c r="C114" i="9"/>
  <c r="D114" i="9"/>
  <c r="E114" i="9"/>
  <c r="F114" i="9"/>
  <c r="G114" i="9"/>
  <c r="H114" i="9"/>
  <c r="I114" i="9"/>
  <c r="J114" i="9"/>
  <c r="K114" i="9"/>
  <c r="L114" i="9"/>
  <c r="M114" i="9"/>
  <c r="N114" i="9"/>
  <c r="O114" i="9"/>
  <c r="P114" i="9"/>
  <c r="Q114" i="9"/>
  <c r="R114" i="9"/>
  <c r="S114" i="9"/>
  <c r="T114" i="9"/>
  <c r="U114" i="9"/>
  <c r="B115" i="9"/>
  <c r="C115" i="9"/>
  <c r="D115" i="9"/>
  <c r="E115" i="9"/>
  <c r="F115" i="9"/>
  <c r="G115" i="9"/>
  <c r="H115" i="9"/>
  <c r="I115" i="9"/>
  <c r="J115" i="9"/>
  <c r="K115" i="9"/>
  <c r="L115" i="9"/>
  <c r="M115" i="9"/>
  <c r="N115" i="9"/>
  <c r="O115" i="9"/>
  <c r="P115" i="9"/>
  <c r="Q115" i="9"/>
  <c r="R115" i="9"/>
  <c r="S115" i="9"/>
  <c r="U115" i="9"/>
  <c r="B116" i="9"/>
  <c r="C116" i="9"/>
  <c r="D116" i="9"/>
  <c r="E116" i="9"/>
  <c r="F116" i="9"/>
  <c r="G116" i="9"/>
  <c r="H116" i="9"/>
  <c r="I116" i="9"/>
  <c r="J116" i="9"/>
  <c r="K116" i="9"/>
  <c r="L116" i="9"/>
  <c r="M116" i="9"/>
  <c r="N116" i="9"/>
  <c r="O116" i="9"/>
  <c r="P116" i="9"/>
  <c r="Q116" i="9"/>
  <c r="R116" i="9"/>
  <c r="S116" i="9"/>
  <c r="U116" i="9"/>
  <c r="B117" i="9"/>
  <c r="C117" i="9"/>
  <c r="D117" i="9"/>
  <c r="E117" i="9"/>
  <c r="F117" i="9"/>
  <c r="G117" i="9"/>
  <c r="H117" i="9"/>
  <c r="I117" i="9"/>
  <c r="J117" i="9"/>
  <c r="K117" i="9"/>
  <c r="L117" i="9"/>
  <c r="M117" i="9"/>
  <c r="N117" i="9"/>
  <c r="O117" i="9"/>
  <c r="P117" i="9"/>
  <c r="Q117" i="9"/>
  <c r="R117" i="9"/>
  <c r="S117" i="9"/>
  <c r="U117" i="9"/>
  <c r="B118" i="9"/>
  <c r="C118" i="9"/>
  <c r="D118" i="9"/>
  <c r="E118" i="9"/>
  <c r="F118" i="9"/>
  <c r="G118" i="9"/>
  <c r="H118" i="9"/>
  <c r="I118" i="9"/>
  <c r="J118" i="9"/>
  <c r="K118" i="9"/>
  <c r="L118" i="9"/>
  <c r="M118" i="9"/>
  <c r="N118" i="9"/>
  <c r="O118" i="9"/>
  <c r="P118" i="9"/>
  <c r="Q118" i="9"/>
  <c r="R118" i="9"/>
  <c r="S118" i="9"/>
  <c r="T118" i="9"/>
  <c r="U118" i="9"/>
  <c r="C99" i="9"/>
  <c r="D99" i="9"/>
  <c r="E99" i="9"/>
  <c r="F99" i="9"/>
  <c r="G99" i="9"/>
  <c r="H99" i="9"/>
  <c r="I99" i="9"/>
  <c r="J99" i="9"/>
  <c r="K99" i="9"/>
  <c r="L99" i="9"/>
  <c r="M99" i="9"/>
  <c r="N99" i="9"/>
  <c r="O99" i="9"/>
  <c r="P99" i="9"/>
  <c r="Q99" i="9"/>
  <c r="R99" i="9"/>
  <c r="T99" i="9"/>
  <c r="U99" i="9"/>
  <c r="A100" i="9"/>
  <c r="A101" i="9"/>
  <c r="A102" i="9"/>
  <c r="R97" i="9" l="1"/>
  <c r="R98" i="9"/>
  <c r="X63" i="9" l="1"/>
  <c r="D59" i="9"/>
  <c r="D57" i="9"/>
  <c r="D58" i="9"/>
  <c r="E71" i="9"/>
  <c r="T39" i="9"/>
  <c r="T109" i="9" s="1"/>
  <c r="T51" i="9"/>
  <c r="T117" i="9" s="1"/>
  <c r="T116" i="9"/>
  <c r="T49" i="9"/>
  <c r="T115" i="9" s="1"/>
  <c r="T42" i="9"/>
  <c r="T112" i="9" s="1"/>
  <c r="T38" i="9"/>
  <c r="T108" i="9" s="1"/>
  <c r="R37" i="9"/>
  <c r="R107" i="9" s="1"/>
  <c r="C77" i="9"/>
  <c r="D77" i="9"/>
  <c r="E77" i="9"/>
  <c r="F77" i="9"/>
  <c r="C78" i="9"/>
  <c r="D78" i="9"/>
  <c r="E78" i="9"/>
  <c r="F78" i="9"/>
  <c r="C79" i="9"/>
  <c r="D79" i="9"/>
  <c r="E79" i="9"/>
  <c r="F79" i="9"/>
  <c r="B77" i="9"/>
  <c r="B78" i="9"/>
  <c r="B79" i="9"/>
  <c r="B89" i="9"/>
  <c r="B90" i="9"/>
  <c r="B91" i="9"/>
  <c r="S22" i="9"/>
  <c r="R95" i="9" s="1"/>
  <c r="A114" i="9"/>
  <c r="A110" i="9"/>
  <c r="A111" i="9"/>
  <c r="A112" i="9"/>
  <c r="A113" i="9"/>
  <c r="A115" i="9"/>
  <c r="A116" i="9"/>
  <c r="A97" i="9"/>
  <c r="B97" i="9"/>
  <c r="C97" i="9"/>
  <c r="D97" i="9"/>
  <c r="E97" i="9"/>
  <c r="F97" i="9"/>
  <c r="G97" i="9"/>
  <c r="H97" i="9"/>
  <c r="I97" i="9"/>
  <c r="K97" i="9"/>
  <c r="L97" i="9"/>
  <c r="M97" i="9"/>
  <c r="P97" i="9"/>
  <c r="T97" i="9"/>
  <c r="A98" i="9"/>
  <c r="B98" i="9"/>
  <c r="C98" i="9"/>
  <c r="D98" i="9"/>
  <c r="E98" i="9"/>
  <c r="F98" i="9"/>
  <c r="G98" i="9"/>
  <c r="H98" i="9"/>
  <c r="I98" i="9"/>
  <c r="K98" i="9"/>
  <c r="L98" i="9"/>
  <c r="M98" i="9"/>
  <c r="P98" i="9"/>
  <c r="T98" i="9"/>
  <c r="L35" i="9"/>
  <c r="L105" i="9" s="1"/>
  <c r="S26" i="9"/>
  <c r="S99" i="9" s="1"/>
  <c r="B99" i="9"/>
  <c r="T96" i="9"/>
  <c r="S23" i="9"/>
  <c r="R96" i="9" s="1"/>
  <c r="P96" i="9"/>
  <c r="M96" i="9"/>
  <c r="L96" i="9"/>
  <c r="K96" i="9"/>
  <c r="I96" i="9"/>
  <c r="H96" i="9"/>
  <c r="G96" i="9"/>
  <c r="F96" i="9"/>
  <c r="E96" i="9"/>
  <c r="D96" i="9"/>
  <c r="C96" i="9"/>
  <c r="B96" i="9"/>
  <c r="T95" i="9"/>
  <c r="P95" i="9"/>
  <c r="M95" i="9"/>
  <c r="L95" i="9"/>
  <c r="K95" i="9"/>
  <c r="I95" i="9"/>
  <c r="H95" i="9"/>
  <c r="G95" i="9"/>
  <c r="F95" i="9"/>
  <c r="E95" i="9"/>
  <c r="D95" i="9"/>
  <c r="C95" i="9"/>
  <c r="B95" i="9"/>
  <c r="T94" i="9"/>
  <c r="S21" i="9"/>
  <c r="R94" i="9" s="1"/>
  <c r="P94" i="9"/>
  <c r="M94" i="9"/>
  <c r="L94" i="9"/>
  <c r="K94" i="9"/>
  <c r="I94" i="9"/>
  <c r="H94" i="9"/>
  <c r="G94" i="9"/>
  <c r="F94" i="9"/>
  <c r="E94" i="9"/>
  <c r="D94" i="9"/>
  <c r="C94" i="9"/>
  <c r="B94" i="9"/>
  <c r="T93" i="9"/>
  <c r="S20" i="9"/>
  <c r="R93" i="9" s="1"/>
  <c r="P93" i="9"/>
  <c r="M93" i="9"/>
  <c r="L93" i="9"/>
  <c r="K93" i="9"/>
  <c r="I93" i="9"/>
  <c r="H93" i="9"/>
  <c r="G93" i="9"/>
  <c r="F93" i="9"/>
  <c r="E93" i="9"/>
  <c r="D93" i="9"/>
  <c r="C93" i="9"/>
  <c r="B93" i="9"/>
  <c r="T92" i="9"/>
  <c r="R92" i="9"/>
  <c r="P92" i="9"/>
  <c r="M92" i="9"/>
  <c r="L92" i="9"/>
  <c r="K92" i="9"/>
  <c r="I92" i="9"/>
  <c r="H92" i="9"/>
  <c r="G92" i="9"/>
  <c r="F92" i="9"/>
  <c r="E92" i="9"/>
  <c r="D92" i="9"/>
  <c r="C92" i="9"/>
  <c r="B92" i="9"/>
  <c r="T91" i="9"/>
  <c r="R91" i="9"/>
  <c r="P91" i="9"/>
  <c r="M91" i="9"/>
  <c r="L91" i="9"/>
  <c r="K91" i="9"/>
  <c r="I91" i="9"/>
  <c r="H91" i="9"/>
  <c r="G91" i="9"/>
  <c r="F91" i="9"/>
  <c r="E91" i="9"/>
  <c r="D91" i="9"/>
  <c r="C91" i="9"/>
  <c r="T90" i="9"/>
  <c r="R90" i="9"/>
  <c r="P90" i="9"/>
  <c r="M90" i="9"/>
  <c r="L90" i="9"/>
  <c r="K90" i="9"/>
  <c r="I90" i="9"/>
  <c r="H90" i="9"/>
  <c r="G90" i="9"/>
  <c r="F90" i="9"/>
  <c r="E90" i="9"/>
  <c r="D90" i="9"/>
  <c r="C90" i="9"/>
  <c r="T89" i="9"/>
  <c r="R89" i="9"/>
  <c r="P89" i="9"/>
  <c r="M89" i="9"/>
  <c r="L89" i="9"/>
  <c r="K89" i="9"/>
  <c r="I89" i="9"/>
  <c r="H89" i="9"/>
  <c r="G89" i="9"/>
  <c r="F89" i="9"/>
  <c r="E89" i="9"/>
  <c r="D89" i="9"/>
  <c r="C89" i="9"/>
  <c r="T88" i="9"/>
  <c r="R88" i="9"/>
  <c r="P88" i="9"/>
  <c r="M88" i="9"/>
  <c r="L88" i="9"/>
  <c r="K88" i="9"/>
  <c r="I88" i="9"/>
  <c r="H88" i="9"/>
  <c r="G88" i="9"/>
  <c r="F88" i="9"/>
  <c r="E88" i="9"/>
  <c r="D88" i="9"/>
  <c r="C88" i="9"/>
  <c r="B88" i="9"/>
  <c r="T87" i="9"/>
  <c r="R87" i="9"/>
  <c r="P87" i="9"/>
  <c r="M87" i="9"/>
  <c r="L87" i="9"/>
  <c r="K87" i="9"/>
  <c r="I87" i="9"/>
  <c r="H87" i="9"/>
  <c r="G87" i="9"/>
  <c r="F87" i="9"/>
  <c r="E87" i="9"/>
  <c r="D87" i="9"/>
  <c r="C87" i="9"/>
  <c r="B87" i="9"/>
  <c r="T86" i="9"/>
  <c r="R86" i="9"/>
  <c r="P86" i="9"/>
  <c r="M86" i="9"/>
  <c r="L86" i="9"/>
  <c r="K86" i="9"/>
  <c r="I86" i="9"/>
  <c r="H86" i="9"/>
  <c r="G86" i="9"/>
  <c r="F86" i="9"/>
  <c r="E86" i="9"/>
  <c r="D86" i="9"/>
  <c r="C86" i="9"/>
  <c r="B86" i="9"/>
  <c r="T85" i="9"/>
  <c r="R85" i="9"/>
  <c r="P85" i="9"/>
  <c r="M85" i="9"/>
  <c r="L85" i="9"/>
  <c r="K85" i="9"/>
  <c r="I85" i="9"/>
  <c r="H85" i="9"/>
  <c r="G85" i="9"/>
  <c r="F85" i="9"/>
  <c r="E85" i="9"/>
  <c r="D85" i="9"/>
  <c r="C85" i="9"/>
  <c r="B85" i="9"/>
  <c r="T84" i="9"/>
  <c r="R84" i="9"/>
  <c r="P84" i="9"/>
  <c r="M84" i="9"/>
  <c r="L84" i="9"/>
  <c r="K84" i="9"/>
  <c r="I84" i="9"/>
  <c r="H84" i="9"/>
  <c r="G84" i="9"/>
  <c r="F84" i="9"/>
  <c r="E84" i="9"/>
  <c r="D84" i="9"/>
  <c r="C84" i="9"/>
  <c r="B84" i="9"/>
  <c r="T83" i="9"/>
  <c r="R83" i="9"/>
  <c r="P83" i="9"/>
  <c r="M83" i="9"/>
  <c r="L83" i="9"/>
  <c r="K83" i="9"/>
  <c r="I83" i="9"/>
  <c r="H83" i="9"/>
  <c r="G83" i="9"/>
  <c r="F83" i="9"/>
  <c r="E83" i="9"/>
  <c r="D83" i="9"/>
  <c r="C83" i="9"/>
  <c r="B83" i="9"/>
  <c r="T82" i="9"/>
  <c r="R82" i="9"/>
  <c r="P82" i="9"/>
  <c r="M82" i="9"/>
  <c r="L82" i="9"/>
  <c r="K82" i="9"/>
  <c r="I82" i="9"/>
  <c r="H82" i="9"/>
  <c r="G82" i="9"/>
  <c r="F82" i="9"/>
  <c r="E82" i="9"/>
  <c r="D82" i="9"/>
  <c r="C82" i="9"/>
  <c r="B82" i="9"/>
  <c r="T81" i="9"/>
  <c r="R81" i="9"/>
  <c r="P81" i="9"/>
  <c r="M81" i="9"/>
  <c r="L81" i="9"/>
  <c r="K81" i="9"/>
  <c r="I81" i="9"/>
  <c r="H81" i="9"/>
  <c r="G81" i="9"/>
  <c r="F81" i="9"/>
  <c r="E81" i="9"/>
  <c r="D81" i="9"/>
  <c r="C81" i="9"/>
  <c r="B81" i="9"/>
  <c r="T80" i="9"/>
  <c r="R80" i="9"/>
  <c r="P80" i="9"/>
  <c r="M80" i="9"/>
  <c r="L80" i="9"/>
  <c r="K80" i="9"/>
  <c r="I80" i="9"/>
  <c r="H80" i="9"/>
  <c r="G80" i="9"/>
  <c r="F80" i="9"/>
  <c r="E80" i="9"/>
  <c r="D80" i="9"/>
  <c r="C80" i="9"/>
  <c r="B80" i="9"/>
  <c r="T79" i="9"/>
  <c r="R79" i="9"/>
  <c r="P79" i="9"/>
  <c r="M79" i="9"/>
  <c r="L79" i="9"/>
  <c r="K79" i="9"/>
  <c r="I79" i="9"/>
  <c r="H79" i="9"/>
  <c r="G79" i="9"/>
  <c r="T78" i="9"/>
  <c r="R78" i="9"/>
  <c r="P78" i="9"/>
  <c r="M78" i="9"/>
  <c r="L78" i="9"/>
  <c r="K78" i="9"/>
  <c r="I78" i="9"/>
  <c r="H78" i="9"/>
  <c r="G78" i="9"/>
  <c r="T77" i="9"/>
  <c r="R77" i="9"/>
  <c r="P77" i="9"/>
  <c r="M77" i="9"/>
  <c r="L77" i="9"/>
  <c r="K77" i="9"/>
  <c r="I77" i="9"/>
  <c r="H77" i="9"/>
  <c r="G77" i="9"/>
  <c r="A118" i="9"/>
  <c r="A117" i="9"/>
  <c r="A109" i="9"/>
  <c r="A108" i="9"/>
  <c r="A107" i="9"/>
  <c r="A106" i="9"/>
  <c r="A105" i="9"/>
  <c r="A104" i="9"/>
  <c r="A103" i="9"/>
  <c r="A99" i="9"/>
  <c r="A96" i="9"/>
  <c r="A95" i="9"/>
  <c r="A94" i="9"/>
  <c r="A93" i="9"/>
  <c r="A92" i="9"/>
  <c r="A91" i="9"/>
  <c r="A90" i="9"/>
  <c r="A89" i="9"/>
  <c r="A88" i="9"/>
  <c r="A87" i="9"/>
  <c r="A86" i="9"/>
  <c r="A85" i="9"/>
  <c r="A84" i="9"/>
  <c r="A83" i="9"/>
  <c r="A82" i="9"/>
  <c r="A81" i="9"/>
  <c r="A80" i="9"/>
  <c r="A79" i="9"/>
  <c r="A78" i="9"/>
  <c r="A77" i="9"/>
  <c r="E73" i="9"/>
  <c r="P36" i="9"/>
  <c r="P106" i="9" s="1"/>
  <c r="A1" i="9"/>
  <c r="F1" i="22"/>
  <c r="H1" i="22" s="1"/>
  <c r="J1" i="22" s="1"/>
  <c r="L1" i="22" s="1"/>
  <c r="D60" i="9" l="1"/>
  <c r="D61" i="9"/>
</calcChain>
</file>

<file path=xl/sharedStrings.xml><?xml version="1.0" encoding="utf-8"?>
<sst xmlns="http://schemas.openxmlformats.org/spreadsheetml/2006/main" count="126" uniqueCount="114">
  <si>
    <t>Hours</t>
  </si>
  <si>
    <t>4-days</t>
  </si>
  <si>
    <t>10-days</t>
  </si>
  <si>
    <t>30-days</t>
  </si>
  <si>
    <t>14-days</t>
  </si>
  <si>
    <t>364-days</t>
  </si>
  <si>
    <t>7-Years</t>
  </si>
  <si>
    <t>70-Years</t>
  </si>
  <si>
    <t>Durations</t>
  </si>
  <si>
    <t>Descriptor</t>
  </si>
  <si>
    <t>AEGL-2</t>
  </si>
  <si>
    <t>AEGL-3</t>
  </si>
  <si>
    <t>ERPG-2</t>
  </si>
  <si>
    <t>ERPG-3</t>
  </si>
  <si>
    <t>AEGL-1</t>
  </si>
  <si>
    <t>ERPG-1</t>
  </si>
  <si>
    <t>WHO Air Quality Guideline</t>
  </si>
  <si>
    <t>CA-REL (Chronic)</t>
  </si>
  <si>
    <t>ACGIH-TLV (TWA)*</t>
  </si>
  <si>
    <t>NIOSH-REL (TWA)*</t>
  </si>
  <si>
    <t>OSHA-PEL (TWA)*</t>
  </si>
  <si>
    <t>Calc mg/m3</t>
  </si>
  <si>
    <t>ppm</t>
  </si>
  <si>
    <t xml:space="preserve">MW = </t>
  </si>
  <si>
    <t>Chemical Name:</t>
  </si>
  <si>
    <t>Version</t>
  </si>
  <si>
    <t>Date</t>
  </si>
  <si>
    <t>By Whom</t>
  </si>
  <si>
    <t>Steps to Array Development</t>
  </si>
  <si>
    <t>ATHED Checked/Revised:</t>
  </si>
  <si>
    <t>Source Data Table Updated:</t>
  </si>
  <si>
    <t>Plot Data Updated:</t>
  </si>
  <si>
    <t>Comparison Chart:</t>
  </si>
  <si>
    <t>Chemical-Specific Chart:</t>
  </si>
  <si>
    <t>Summary Developed:</t>
  </si>
  <si>
    <t>QA/QC:</t>
  </si>
  <si>
    <t>PPM Conversions</t>
  </si>
  <si>
    <t>mg/m3</t>
  </si>
  <si>
    <t>Calc ppm</t>
  </si>
  <si>
    <t>ACGIH-Ceiling*</t>
  </si>
  <si>
    <t>NIOSH-Ceiling*</t>
  </si>
  <si>
    <t>OSHA-STEL*</t>
  </si>
  <si>
    <t>ATSDR-MRL (1-14 d)</t>
  </si>
  <si>
    <t>ATSDR-MRL (15-365 d)</t>
  </si>
  <si>
    <t>ATSDR-MRL (&gt; 1yr)</t>
  </si>
  <si>
    <t>NIOSH-STEL*</t>
  </si>
  <si>
    <t>ACGIH-STEL*</t>
  </si>
  <si>
    <t>OSHA-Ceiling*</t>
  </si>
  <si>
    <t>?</t>
  </si>
  <si>
    <t>Chem Name</t>
  </si>
  <si>
    <t>PAC-1</t>
  </si>
  <si>
    <t>PAC-2</t>
  </si>
  <si>
    <t>PAC-3</t>
  </si>
  <si>
    <t>NIOSH IDLH*</t>
  </si>
  <si>
    <t>DFG-MAK (TWA)*</t>
  </si>
  <si>
    <t>Cal/OSHA-Ceiling*</t>
  </si>
  <si>
    <t>Cal/OSHA-STEL*</t>
  </si>
  <si>
    <t>7-days</t>
  </si>
  <si>
    <t>90-days</t>
  </si>
  <si>
    <t>180-days</t>
  </si>
  <si>
    <t>1000-days</t>
  </si>
  <si>
    <t>40-Years</t>
  </si>
  <si>
    <t>Cancer</t>
  </si>
  <si>
    <t>TX-ReV (1 hr)</t>
  </si>
  <si>
    <t>CA-REL (1 hr)</t>
  </si>
  <si>
    <t>CA-REL (8 hr)</t>
  </si>
  <si>
    <t>TX-ReV (24 hr)</t>
  </si>
  <si>
    <t>TX-ReV (Chronic)</t>
  </si>
  <si>
    <t>Health Canada TC</t>
  </si>
  <si>
    <t>MDH HRV</t>
  </si>
  <si>
    <t>Cal/OSHA-PEL (TWA)*</t>
  </si>
  <si>
    <t>State Average</t>
  </si>
  <si>
    <t>State Min.</t>
  </si>
  <si>
    <t>State Max.</t>
  </si>
  <si>
    <t>Low Value</t>
  </si>
  <si>
    <t>High Value</t>
  </si>
  <si>
    <t>State Value 1</t>
  </si>
  <si>
    <t>State Value 2</t>
  </si>
  <si>
    <t>This sheet contains instructions and descriptions of the other tabs in this workbook.</t>
  </si>
  <si>
    <t>Plot Data Sheet</t>
  </si>
  <si>
    <t>Tips</t>
  </si>
  <si>
    <t>If a particular reference value type is not available, "hide" the corresponding row on the Plot Data tab.</t>
  </si>
  <si>
    <r>
      <t>The cancer range is created by adding the value that corresponds to a 10</t>
    </r>
    <r>
      <rPr>
        <vertAlign val="superscript"/>
        <sz val="10"/>
        <rFont val="Arial"/>
        <family val="2"/>
      </rPr>
      <t>-6</t>
    </r>
    <r>
      <rPr>
        <sz val="10"/>
        <rFont val="Arial"/>
        <family val="2"/>
      </rPr>
      <t xml:space="preserve"> increased lifetime cancer risk as a point on the array and then making a positive error bar that extends to the 10</t>
    </r>
    <r>
      <rPr>
        <vertAlign val="superscript"/>
        <sz val="10"/>
        <rFont val="Arial"/>
        <family val="2"/>
      </rPr>
      <t>-4</t>
    </r>
    <r>
      <rPr>
        <sz val="10"/>
        <rFont val="Arial"/>
        <family val="2"/>
      </rPr>
      <t xml:space="preserve"> risk value. Change the name of a cancer range to reflect its source, and add additional cancer ranges at other durations past 70 years.</t>
    </r>
  </si>
  <si>
    <t>It is recommended that rows for additional state values are added between the two that are already present on the Plot Data tab. This way, one will not need to adjust the formulae in the rows below.</t>
  </si>
  <si>
    <t>Ensure that all trendlines are set as moving averages with a period of two.</t>
  </si>
  <si>
    <t>Reposition labels and leader lines as needed.</t>
  </si>
  <si>
    <t xml:space="preserve">The Plot Data tab contains all of the reference values in a tabular format with durations in the top row. The value names are color coded such that the emergency response values come first in red, the occupational values are highlighted in orange, the the values for protecting the general public are in green. The "State Average" calculates the mean of values entered in marked off rows above it. </t>
  </si>
  <si>
    <t>ChemSpecific Chart Sheet</t>
  </si>
  <si>
    <t>The ChemSpecific Chart tab contains the graphical representation of the reference values and pulls data from the Plot Data sheet. The error bars on the state averages give the range of state values. Duration category descriptors line the top of the array. The chemical name should be added to the chart title and the y-axis.</t>
  </si>
  <si>
    <t>Consider adding the qualifier "other" to the average state value names if there are state values that appear independently on the array.</t>
  </si>
  <si>
    <t>Unless a different, specific numerical duration is given for a chronic value, enter the value in the "7-Years" column. Enter subchronic values in the "30-Days" column. The "70-Years" and "7-Years" columns, respectively, will be automatically populated.</t>
  </si>
  <si>
    <t xml:space="preserve">Change the y-axes bounds to encompass all values. </t>
  </si>
  <si>
    <t xml:space="preserve">For occupational values reported as TWAs, enter the value in the duration column that corresponds to the averaging time. For example, enter the value for an 8-hour TWA in the appropriate row of column F on the Plot Data tab. </t>
  </si>
  <si>
    <t>Add the specific source to the name of the EPA RfC row. For instance, if the RfC is from IRIS, change the row name to "EPA/IRIS RfC."</t>
  </si>
  <si>
    <t>Resize the legend, legend text, and the shaded boxes that overlay the legend as appropriate.</t>
  </si>
  <si>
    <t>MEG-C</t>
  </si>
  <si>
    <t>MEG-M</t>
  </si>
  <si>
    <t>MEG-N</t>
  </si>
  <si>
    <r>
      <t xml:space="preserve">This is a Template. To keep the template for later use, go to File/SaveAs and change the file name </t>
    </r>
    <r>
      <rPr>
        <b/>
        <u/>
        <sz val="10"/>
        <color rgb="FFC00000"/>
        <rFont val="Arial"/>
        <family val="2"/>
      </rPr>
      <t>before</t>
    </r>
    <r>
      <rPr>
        <b/>
        <sz val="10"/>
        <color rgb="FFC00000"/>
        <rFont val="Arial"/>
        <family val="2"/>
      </rPr>
      <t xml:space="preserve"> making any changes.</t>
    </r>
  </si>
  <si>
    <t>OEHHA Cancer Range</t>
  </si>
  <si>
    <t>Upper EPA Cancer Range</t>
  </si>
  <si>
    <t>Lower EPA Cancer Range</t>
  </si>
  <si>
    <t>Health Canada Cancer Range</t>
  </si>
  <si>
    <t>EPA IRIS RfC</t>
  </si>
  <si>
    <t>MDH HBV (24 hr)</t>
  </si>
  <si>
    <t>MDH HBV (Short-term)</t>
  </si>
  <si>
    <t>MDH HBV (Subchronic)</t>
  </si>
  <si>
    <t>MDH HBV (Chronic)</t>
  </si>
  <si>
    <t>EEGL</t>
  </si>
  <si>
    <t>CEGL</t>
  </si>
  <si>
    <t>SMAC</t>
  </si>
  <si>
    <t>RIVM CR</t>
  </si>
  <si>
    <t>MDH HBV (Cancer)</t>
  </si>
  <si>
    <t>PPRTV p-RfC (Subchronic)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</si>
</sst>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lt;0.0001]&quot;&lt;0.0001&quot;;0.0000"/>
    <numFmt numFmtId="168" formatCode="&quot;to &quot;0.0000;&quot;to &quot;\-0.0000;&quot;to 0&quot;"/>
  </numFmts>
  <fonts count="17" x14ac:knownFonts="1">
    <font>
      <sz val="10"/>
      <name val="Arial"/>
    </font>
    <font>
      <sz val="10"/>
      <name val="Arial"/>
      <family val="2"/>
    </font>
    <font>
      <sz val="8"/>
      <name val="Arial"/>
      <family val="2"/>
    </font>
    <font>
      <b/>
      <sz val="10"/>
      <name val="Arial"/>
      <family val="2"/>
    </font>
    <font>
      <b/>
      <sz val="10"/>
      <color indexed="12"/>
      <name val="Arial"/>
      <family val="2"/>
    </font>
    <font>
      <sz val="10"/>
      <color indexed="8"/>
      <name val="Arial"/>
      <family val="2"/>
    </font>
    <font>
      <sz val="9"/>
      <name val="Arial"/>
      <family val="2"/>
    </font>
    <font>
      <b/>
      <sz val="9"/>
      <color indexed="18"/>
      <name val="Arial"/>
      <family val="2"/>
    </font>
    <font>
      <b/>
      <sz val="9"/>
      <color indexed="8"/>
      <name val="Arial"/>
      <family val="2"/>
    </font>
    <font>
      <sz val="7"/>
      <name val="Arial"/>
      <family val="2"/>
    </font>
    <font>
      <b/>
      <sz val="10"/>
      <color indexed="8"/>
      <name val="Arial"/>
      <family val="2"/>
    </font>
    <font>
      <b/>
      <sz val="10"/>
      <name val="Arial"/>
      <family val="2"/>
    </font>
    <font>
      <sz val="10"/>
      <name val="Arial"/>
      <family val="2"/>
    </font>
    <font>
      <sz val="10"/>
      <name val="Arial"/>
      <family val="2"/>
    </font>
    <font>
      <vertAlign val="superscript"/>
      <sz val="10"/>
      <name val="Arial"/>
      <family val="2"/>
    </font>
    <font>
      <b/>
      <sz val="10"/>
      <color rgb="FFC00000"/>
      <name val="Arial"/>
      <family val="2"/>
    </font>
    <font>
      <b/>
      <u/>
      <sz val="10"/>
      <color rgb="FFC00000"/>
      <name val="Arial"/>
      <family val="2"/>
    </font>
  </fonts>
  <fills count="11">
    <fill>
      <patternFill patternType="none"/>
    </fill>
    <fill>
      <patternFill patternType="gray125"/>
    </fill>
    <fill>
      <patternFill patternType="solid">
        <fgColor indexed="17"/>
        <bgColor indexed="64"/>
      </patternFill>
    </fill>
    <fill>
      <patternFill patternType="solid">
        <fgColor indexed="10"/>
        <bgColor indexed="8"/>
      </patternFill>
    </fill>
    <fill>
      <patternFill patternType="solid">
        <fgColor indexed="47"/>
        <bgColor indexed="8"/>
      </patternFill>
    </fill>
    <fill>
      <patternFill patternType="solid">
        <fgColor indexed="42"/>
        <bgColor indexed="8"/>
      </patternFill>
    </fill>
    <fill>
      <patternFill patternType="solid">
        <fgColor indexed="41"/>
        <bgColor indexed="64"/>
      </patternFill>
    </fill>
    <fill>
      <patternFill patternType="solid">
        <fgColor rgb="FF92D050"/>
        <bgColor indexed="64"/>
      </patternFill>
    </fill>
    <fill>
      <patternFill patternType="solid">
        <fgColor rgb="FFDEBC9A"/>
        <bgColor indexed="8"/>
      </patternFill>
    </fill>
    <fill>
      <patternFill patternType="solid">
        <fgColor theme="8" tint="0.59999389629810485"/>
        <bgColor indexed="64"/>
      </patternFill>
    </fill>
    <fill>
      <patternFill patternType="solid">
        <fgColor theme="7" tint="0.59999389629810485"/>
        <bgColor indexed="64"/>
      </patternFill>
    </fill>
  </fills>
  <borders count="18">
    <border>
      <left/>
      <right/>
      <top/>
      <bottom/>
      <diagonal/>
    </border>
    <border>
      <left/>
      <right style="medium">
        <color indexed="8"/>
      </right>
      <top/>
      <bottom/>
      <diagonal/>
    </border>
    <border>
      <left/>
      <right style="medium">
        <color indexed="8"/>
      </right>
      <top/>
      <bottom style="medium">
        <color indexed="8"/>
      </bottom>
      <diagonal/>
    </border>
    <border>
      <left/>
      <right/>
      <top/>
      <bottom style="medium">
        <color indexed="8"/>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top style="thin">
        <color indexed="22"/>
      </top>
      <bottom style="thin">
        <color indexed="22"/>
      </bottom>
      <diagonal/>
    </border>
    <border>
      <left/>
      <right/>
      <top/>
      <bottom style="thick">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22"/>
      </left>
      <right/>
      <top style="thin">
        <color indexed="22"/>
      </top>
      <bottom/>
      <diagonal/>
    </border>
    <border>
      <left style="thin">
        <color indexed="22"/>
      </left>
      <right/>
      <top style="thin">
        <color indexed="64"/>
      </top>
      <bottom style="thin">
        <color indexed="22"/>
      </bottom>
      <diagonal/>
    </border>
  </borders>
  <cellStyleXfs count="17">
    <xf numFmtId="0" fontId="0" fillId="0" borderId="0"/>
    <xf numFmtId="164" fontId="1" fillId="0" borderId="0" applyFont="0" applyFill="0" applyBorder="0" applyProtection="0">
      <alignment horizontal="right"/>
    </xf>
    <xf numFmtId="165" fontId="1" fillId="0" borderId="0" applyFont="0" applyFill="0" applyBorder="0" applyProtection="0">
      <alignment horizontal="right"/>
    </xf>
    <xf numFmtId="166" fontId="1" fillId="0" borderId="0" applyFont="0" applyFill="0" applyBorder="0" applyProtection="0">
      <alignment horizontal="right"/>
    </xf>
    <xf numFmtId="166" fontId="6" fillId="0" borderId="0" applyFont="0" applyFill="0" applyBorder="0" applyProtection="0">
      <alignment horizontal="right"/>
    </xf>
    <xf numFmtId="168" fontId="6" fillId="0" borderId="0" applyFont="0" applyFill="0" applyBorder="0" applyProtection="0">
      <alignment horizontal="left"/>
    </xf>
    <xf numFmtId="0" fontId="1" fillId="0" borderId="0" applyFont="0" applyFill="0" applyBorder="0" applyProtection="0">
      <alignment horizontal="right"/>
    </xf>
    <xf numFmtId="0" fontId="7" fillId="2" borderId="1" applyProtection="0">
      <alignment horizontal="right"/>
    </xf>
    <xf numFmtId="0" fontId="8" fillId="2" borderId="0" applyProtection="0">
      <alignment horizontal="left"/>
    </xf>
    <xf numFmtId="0" fontId="9" fillId="0" borderId="0" applyFill="0" applyBorder="0" applyProtection="0">
      <alignment horizontal="left"/>
    </xf>
    <xf numFmtId="0" fontId="7" fillId="0" borderId="2" applyProtection="0">
      <alignment horizontal="right"/>
    </xf>
    <xf numFmtId="0" fontId="7" fillId="0" borderId="1" applyProtection="0">
      <alignment horizontal="right"/>
    </xf>
    <xf numFmtId="0" fontId="7" fillId="0" borderId="3" applyProtection="0">
      <alignment horizontal="center"/>
      <protection locked="0"/>
    </xf>
    <xf numFmtId="1" fontId="1" fillId="0" borderId="0" applyFont="0" applyFill="0" applyBorder="0" applyProtection="0">
      <alignment horizontal="right"/>
    </xf>
    <xf numFmtId="0" fontId="5" fillId="0" borderId="0"/>
    <xf numFmtId="0" fontId="5" fillId="0" borderId="0"/>
    <xf numFmtId="167" fontId="1" fillId="0" borderId="0" applyFont="0" applyFill="0" applyBorder="0" applyProtection="0">
      <alignment horizontal="right"/>
    </xf>
  </cellStyleXfs>
  <cellXfs count="78">
    <xf numFmtId="0" fontId="0" fillId="0" borderId="0" xfId="0"/>
    <xf numFmtId="0" fontId="4" fillId="0" borderId="5" xfId="0" applyFont="1" applyBorder="1"/>
    <xf numFmtId="0" fontId="4" fillId="0" borderId="6" xfId="0" applyFont="1" applyBorder="1"/>
    <xf numFmtId="0" fontId="4" fillId="0" borderId="6" xfId="0" applyFont="1" applyFill="1" applyBorder="1"/>
    <xf numFmtId="0" fontId="0" fillId="0" borderId="7" xfId="0" applyBorder="1"/>
    <xf numFmtId="0" fontId="3" fillId="0" borderId="8" xfId="0" applyFont="1" applyBorder="1"/>
    <xf numFmtId="0" fontId="4" fillId="0" borderId="9" xfId="0" applyFont="1" applyBorder="1" applyAlignment="1">
      <alignment horizontal="center"/>
    </xf>
    <xf numFmtId="0" fontId="4" fillId="0" borderId="10" xfId="0" applyFont="1" applyFill="1" applyBorder="1" applyAlignment="1">
      <alignment horizontal="center"/>
    </xf>
    <xf numFmtId="0" fontId="0" fillId="0" borderId="11" xfId="0" applyBorder="1"/>
    <xf numFmtId="0" fontId="3" fillId="0" borderId="5" xfId="0" applyFont="1" applyBorder="1"/>
    <xf numFmtId="0" fontId="4" fillId="0" borderId="0" xfId="0" applyFont="1" applyFill="1" applyBorder="1"/>
    <xf numFmtId="0" fontId="4" fillId="0" borderId="0" xfId="0" applyFont="1" applyFill="1" applyBorder="1" applyAlignment="1">
      <alignment horizontal="center"/>
    </xf>
    <xf numFmtId="0" fontId="10" fillId="3" borderId="12" xfId="15" applyFont="1" applyFill="1" applyBorder="1" applyAlignment="1">
      <alignment wrapText="1"/>
    </xf>
    <xf numFmtId="0" fontId="10" fillId="4" borderId="12" xfId="15" applyFont="1" applyFill="1" applyBorder="1" applyAlignment="1">
      <alignment wrapText="1"/>
    </xf>
    <xf numFmtId="0" fontId="10" fillId="5" borderId="12" xfId="15" applyFont="1" applyFill="1" applyBorder="1" applyAlignment="1">
      <alignment wrapText="1"/>
    </xf>
    <xf numFmtId="0" fontId="0" fillId="0" borderId="0" xfId="0" applyProtection="1">
      <protection locked="0"/>
    </xf>
    <xf numFmtId="0" fontId="0" fillId="0" borderId="0" xfId="0" applyAlignment="1">
      <alignment horizontal="right"/>
    </xf>
    <xf numFmtId="0" fontId="3" fillId="0" borderId="0" xfId="0" applyFont="1" applyAlignment="1">
      <alignment horizontal="right"/>
    </xf>
    <xf numFmtId="0" fontId="3" fillId="0" borderId="13" xfId="0" applyFont="1" applyBorder="1" applyAlignment="1">
      <alignment horizontal="right"/>
    </xf>
    <xf numFmtId="0" fontId="3" fillId="0" borderId="13" xfId="0" applyFont="1" applyBorder="1" applyAlignment="1">
      <alignment horizontal="left"/>
    </xf>
    <xf numFmtId="0" fontId="0" fillId="0" borderId="0" xfId="0" applyAlignment="1">
      <alignment horizontal="center"/>
    </xf>
    <xf numFmtId="0" fontId="3" fillId="0" borderId="0" xfId="0" applyFont="1" applyAlignment="1">
      <alignment horizontal="center"/>
    </xf>
    <xf numFmtId="16" fontId="0" fillId="0" borderId="0" xfId="0" applyNumberFormat="1"/>
    <xf numFmtId="2" fontId="0" fillId="0" borderId="0" xfId="0" applyNumberFormat="1"/>
    <xf numFmtId="0" fontId="0" fillId="6" borderId="0" xfId="0" applyFill="1" applyProtection="1">
      <protection locked="0"/>
    </xf>
    <xf numFmtId="0" fontId="3" fillId="0" borderId="13" xfId="0" applyFont="1" applyBorder="1" applyProtection="1">
      <protection locked="0"/>
    </xf>
    <xf numFmtId="0" fontId="0" fillId="6" borderId="0" xfId="0" applyFill="1" applyAlignment="1" applyProtection="1">
      <alignment horizontal="right"/>
      <protection locked="0"/>
    </xf>
    <xf numFmtId="0" fontId="3" fillId="0" borderId="0" xfId="0" applyFont="1" applyProtection="1">
      <protection locked="0"/>
    </xf>
    <xf numFmtId="0" fontId="3" fillId="0" borderId="13" xfId="0" applyFont="1" applyBorder="1" applyProtection="1"/>
    <xf numFmtId="0" fontId="3" fillId="0" borderId="0" xfId="0" applyFont="1" applyProtection="1"/>
    <xf numFmtId="11" fontId="1" fillId="0" borderId="0" xfId="14" applyNumberFormat="1" applyFont="1" applyFill="1" applyBorder="1" applyAlignment="1" applyProtection="1">
      <alignment horizontal="right" wrapText="1"/>
      <protection locked="0"/>
    </xf>
    <xf numFmtId="11" fontId="1" fillId="0" borderId="0" xfId="0" applyNumberFormat="1" applyFont="1" applyFill="1" applyBorder="1" applyProtection="1">
      <protection locked="0"/>
    </xf>
    <xf numFmtId="11" fontId="11" fillId="0" borderId="0" xfId="0" applyNumberFormat="1" applyFont="1" applyProtection="1"/>
    <xf numFmtId="11" fontId="12" fillId="0" borderId="0" xfId="14" applyNumberFormat="1" applyFont="1" applyFill="1" applyBorder="1" applyAlignment="1" applyProtection="1">
      <alignment horizontal="right" wrapText="1"/>
      <protection locked="0"/>
    </xf>
    <xf numFmtId="11" fontId="12" fillId="0" borderId="4" xfId="14" applyNumberFormat="1" applyFont="1" applyFill="1" applyBorder="1" applyAlignment="1" applyProtection="1">
      <alignment horizontal="right" wrapText="1"/>
      <protection locked="0"/>
    </xf>
    <xf numFmtId="11" fontId="12" fillId="0" borderId="0" xfId="0" applyNumberFormat="1" applyFont="1" applyProtection="1">
      <protection locked="0"/>
    </xf>
    <xf numFmtId="11" fontId="11" fillId="0" borderId="0" xfId="0" applyNumberFormat="1" applyFont="1"/>
    <xf numFmtId="11" fontId="13" fillId="0" borderId="0" xfId="0" applyNumberFormat="1" applyFont="1" applyProtection="1"/>
    <xf numFmtId="11" fontId="3" fillId="0" borderId="4" xfId="14" applyNumberFormat="1" applyFont="1" applyFill="1" applyBorder="1" applyAlignment="1" applyProtection="1">
      <alignment horizontal="right" wrapText="1"/>
      <protection locked="0"/>
    </xf>
    <xf numFmtId="11" fontId="12" fillId="0" borderId="0" xfId="0" applyNumberFormat="1" applyFont="1" applyFill="1" applyBorder="1" applyProtection="1">
      <protection locked="0"/>
    </xf>
    <xf numFmtId="11" fontId="0" fillId="0" borderId="0" xfId="0" applyNumberFormat="1" applyProtection="1">
      <protection locked="0"/>
    </xf>
    <xf numFmtId="11" fontId="0" fillId="0" borderId="0" xfId="0" applyNumberFormat="1"/>
    <xf numFmtId="0" fontId="10" fillId="5" borderId="0" xfId="15" applyFont="1" applyFill="1" applyBorder="1" applyAlignment="1">
      <alignment wrapText="1"/>
    </xf>
    <xf numFmtId="0" fontId="10" fillId="0" borderId="0" xfId="15" applyFont="1" applyFill="1" applyBorder="1" applyAlignment="1">
      <alignment wrapText="1"/>
    </xf>
    <xf numFmtId="0" fontId="10" fillId="5" borderId="15" xfId="15" applyFont="1" applyFill="1" applyBorder="1" applyAlignment="1">
      <alignment wrapText="1"/>
    </xf>
    <xf numFmtId="11" fontId="1" fillId="0" borderId="15" xfId="14" applyNumberFormat="1" applyFont="1" applyFill="1" applyBorder="1" applyAlignment="1" applyProtection="1">
      <alignment horizontal="right" wrapText="1"/>
      <protection locked="0"/>
    </xf>
    <xf numFmtId="11" fontId="0" fillId="0" borderId="15" xfId="0" applyNumberFormat="1" applyBorder="1" applyProtection="1">
      <protection locked="0"/>
    </xf>
    <xf numFmtId="0" fontId="0" fillId="0" borderId="15" xfId="0" applyBorder="1"/>
    <xf numFmtId="0" fontId="10" fillId="5" borderId="16" xfId="15" applyFont="1" applyFill="1" applyBorder="1" applyAlignment="1">
      <alignment wrapText="1"/>
    </xf>
    <xf numFmtId="0" fontId="10" fillId="5" borderId="17" xfId="15" applyFont="1" applyFill="1" applyBorder="1" applyAlignment="1">
      <alignment wrapText="1"/>
    </xf>
    <xf numFmtId="11" fontId="0" fillId="0" borderId="15" xfId="0" applyNumberFormat="1" applyBorder="1"/>
    <xf numFmtId="11" fontId="3" fillId="0" borderId="0" xfId="0" applyNumberFormat="1" applyFont="1" applyProtection="1">
      <protection locked="0"/>
    </xf>
    <xf numFmtId="11" fontId="0" fillId="0" borderId="15" xfId="0" applyNumberFormat="1" applyFill="1" applyBorder="1" applyProtection="1">
      <protection locked="0"/>
    </xf>
    <xf numFmtId="11" fontId="0" fillId="0" borderId="0" xfId="0" applyNumberFormat="1" applyFill="1" applyBorder="1" applyProtection="1">
      <protection locked="0"/>
    </xf>
    <xf numFmtId="11" fontId="0" fillId="0" borderId="15" xfId="0" applyNumberFormat="1" applyFill="1" applyBorder="1"/>
    <xf numFmtId="11" fontId="0" fillId="0" borderId="0" xfId="0" applyNumberFormat="1" applyFill="1"/>
    <xf numFmtId="0" fontId="3" fillId="7" borderId="0" xfId="0" applyFont="1" applyFill="1"/>
    <xf numFmtId="0" fontId="1" fillId="0" borderId="0" xfId="0" applyFont="1" applyAlignment="1">
      <alignment wrapText="1"/>
    </xf>
    <xf numFmtId="0" fontId="1" fillId="0" borderId="0" xfId="0" applyFont="1" applyFill="1" applyAlignment="1">
      <alignment wrapText="1"/>
    </xf>
    <xf numFmtId="0" fontId="10" fillId="8" borderId="12" xfId="15" applyFont="1" applyFill="1" applyBorder="1" applyAlignment="1">
      <alignment wrapText="1"/>
    </xf>
    <xf numFmtId="11" fontId="1" fillId="0" borderId="0" xfId="0" applyNumberFormat="1" applyFont="1" applyProtection="1">
      <protection locked="0"/>
    </xf>
    <xf numFmtId="11" fontId="1" fillId="0" borderId="0" xfId="0" applyNumberFormat="1" applyFont="1" applyFill="1" applyBorder="1" applyAlignment="1" applyProtection="1">
      <alignment vertical="top"/>
      <protection locked="0"/>
    </xf>
    <xf numFmtId="11" fontId="1" fillId="0" borderId="0" xfId="0" applyNumberFormat="1" applyFont="1" applyFill="1" applyBorder="1" applyAlignment="1" applyProtection="1">
      <alignment wrapText="1"/>
      <protection locked="0"/>
    </xf>
    <xf numFmtId="11" fontId="12" fillId="0" borderId="0" xfId="0" applyNumberFormat="1" applyFont="1"/>
    <xf numFmtId="0" fontId="3" fillId="9" borderId="0" xfId="0" applyFont="1" applyFill="1"/>
    <xf numFmtId="0" fontId="3" fillId="10" borderId="0" xfId="0" applyFont="1" applyFill="1"/>
    <xf numFmtId="0" fontId="0" fillId="0" borderId="0" xfId="0" applyAlignment="1">
      <alignment wrapText="1"/>
    </xf>
    <xf numFmtId="0" fontId="15" fillId="0" borderId="0" xfId="0" applyFont="1" applyAlignment="1">
      <alignment wrapText="1"/>
    </xf>
    <xf numFmtId="11" fontId="0" fillId="0" borderId="0" xfId="0" applyNumberFormat="1" applyFill="1" applyBorder="1"/>
    <xf numFmtId="11" fontId="0" fillId="0" borderId="0" xfId="0" applyNumberFormat="1" applyBorder="1"/>
    <xf numFmtId="11" fontId="0" fillId="0" borderId="0" xfId="0" applyNumberFormat="1" applyBorder="1" applyProtection="1">
      <protection locked="0"/>
    </xf>
    <xf numFmtId="0" fontId="0" fillId="0" borderId="0" xfId="0" applyBorder="1"/>
    <xf numFmtId="0" fontId="10" fillId="5" borderId="5" xfId="15" applyFont="1" applyFill="1" applyBorder="1" applyAlignment="1">
      <alignment wrapText="1"/>
    </xf>
    <xf numFmtId="0" fontId="3" fillId="0" borderId="0" xfId="0" applyFont="1" applyAlignment="1">
      <alignment horizontal="center"/>
    </xf>
    <xf numFmtId="0" fontId="0" fillId="0" borderId="0" xfId="0" applyAlignment="1">
      <alignment horizontal="center"/>
    </xf>
    <xf numFmtId="0" fontId="4" fillId="0" borderId="14"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7">
    <cellStyle name="1dp" xfId="1" xr:uid="{00000000-0005-0000-0000-000000000000}"/>
    <cellStyle name="3dp" xfId="2" xr:uid="{00000000-0005-0000-0000-000001000000}"/>
    <cellStyle name="4dp" xfId="3" xr:uid="{00000000-0005-0000-0000-000002000000}"/>
    <cellStyle name="CIL" xfId="4" xr:uid="{00000000-0005-0000-0000-000003000000}"/>
    <cellStyle name="CIU" xfId="5" xr:uid="{00000000-0005-0000-0000-000004000000}"/>
    <cellStyle name="General" xfId="6" xr:uid="{00000000-0005-0000-0000-000005000000}"/>
    <cellStyle name="HeaderLabel" xfId="7" xr:uid="{00000000-0005-0000-0000-000006000000}"/>
    <cellStyle name="HeaderText" xfId="8" xr:uid="{00000000-0005-0000-0000-000007000000}"/>
    <cellStyle name="Information" xfId="9" xr:uid="{00000000-0005-0000-0000-000008000000}"/>
    <cellStyle name="LabelIntersect" xfId="10" xr:uid="{00000000-0005-0000-0000-000009000000}"/>
    <cellStyle name="LabelLeft" xfId="11" xr:uid="{00000000-0005-0000-0000-00000A000000}"/>
    <cellStyle name="LabelTop" xfId="12" xr:uid="{00000000-0005-0000-0000-00000B000000}"/>
    <cellStyle name="N" xfId="13" xr:uid="{00000000-0005-0000-0000-00000C000000}"/>
    <cellStyle name="Normal" xfId="0" builtinId="0"/>
    <cellStyle name="Normal_RefValueCrossTab ATHED" xfId="14" xr:uid="{00000000-0005-0000-0000-00000E000000}"/>
    <cellStyle name="Normal_Sheet1" xfId="15" xr:uid="{00000000-0005-0000-0000-00000F000000}"/>
    <cellStyle name="P" xfId="16" xr:uid="{00000000-0005-0000-0000-000010000000}"/>
  </cellStyles>
  <dxfs count="2">
    <dxf>
      <fill>
        <patternFill>
          <bgColor indexed="52"/>
        </patternFill>
      </fill>
    </dxf>
    <dxf>
      <fill>
        <patternFill>
          <bgColor indexed="52"/>
        </patternFill>
      </fill>
    </dxf>
  </dxfs>
  <tableStyles count="0" defaultTableStyle="TableStyleMedium2" defaultPivotStyle="PivotStyleLight16"/>
  <colors>
    <mruColors>
      <color rgb="FF5C8A61"/>
      <color rgb="FFCEDED0"/>
      <color rgb="FFFFCCCC"/>
      <color rgb="FFFFE5C2"/>
      <color rgb="FFC7D7EC"/>
      <color rgb="FF996633"/>
      <color rgb="FFDEBC9A"/>
      <color rgb="FF9BBB59"/>
      <color rgb="FF008000"/>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sz="1800"/>
              <a:t>Benzene Inhalation Reference Values</a:t>
            </a:r>
          </a:p>
        </c:rich>
      </c:tx>
      <c:layout>
        <c:manualLayout>
          <c:xMode val="edge"/>
          <c:yMode val="edge"/>
          <c:x val="0.27108536120165128"/>
          <c:y val="1.0388529944924875E-2"/>
        </c:manualLayout>
      </c:layout>
      <c:overlay val="0"/>
      <c:spPr>
        <a:noFill/>
        <a:ln w="25400">
          <a:noFill/>
        </a:ln>
      </c:spPr>
    </c:title>
    <c:autoTitleDeleted val="0"/>
    <c:plotArea>
      <c:layout>
        <c:manualLayout>
          <c:layoutTarget val="inner"/>
          <c:xMode val="edge"/>
          <c:yMode val="edge"/>
          <c:x val="0.11811811811811812"/>
          <c:y val="9.50354609929078E-2"/>
          <c:w val="0.62062062062062062"/>
          <c:h val="0.74326241134751769"/>
        </c:manualLayout>
      </c:layout>
      <c:scatterChart>
        <c:scatterStyle val="lineMarker"/>
        <c:varyColors val="0"/>
        <c:ser>
          <c:idx val="10"/>
          <c:order val="0"/>
          <c:tx>
            <c:strRef>
              <c:f>'Plot Data'!$A$3</c:f>
              <c:strCache>
                <c:ptCount val="1"/>
                <c:pt idx="0">
                  <c:v>Durations</c:v>
                </c:pt>
              </c:strCache>
            </c:strRef>
          </c:tx>
          <c:spPr>
            <a:ln w="19050">
              <a:noFill/>
            </a:ln>
          </c:spPr>
          <c:marker>
            <c:symbol val="none"/>
          </c:marker>
          <c:errBars>
            <c:errDir val="y"/>
            <c:errBarType val="both"/>
            <c:errValType val="cust"/>
            <c:noEndCap val="1"/>
            <c:plus>
              <c:numLit>
                <c:formatCode>General</c:formatCode>
                <c:ptCount val="1"/>
                <c:pt idx="0">
                  <c:v>99999</c:v>
                </c:pt>
              </c:numLit>
            </c:plus>
            <c:minus>
              <c:numLit>
                <c:formatCode>General</c:formatCode>
                <c:ptCount val="1"/>
                <c:pt idx="0">
                  <c:v>9.0000000000000002E-6</c:v>
                </c:pt>
              </c:numLit>
            </c:minus>
            <c:spPr>
              <a:ln w="12700">
                <a:solidFill>
                  <a:srgbClr val="3366FF"/>
                </a:solidFill>
                <a:prstDash val="solid"/>
              </a:ln>
            </c:spPr>
          </c:errBar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Data'!$B$3:$T$3</c:f>
              <c:numCache>
                <c:formatCode>General</c:formatCode>
                <c:ptCount val="19"/>
                <c:pt idx="6">
                  <c:v>9.9999999999999995E-8</c:v>
                </c:pt>
                <c:pt idx="11">
                  <c:v>9.9999999999999995E-8</c:v>
                </c:pt>
                <c:pt idx="16">
                  <c:v>9.9999999999999995E-8</c:v>
                </c:pt>
                <c:pt idx="18">
                  <c:v>9.9999999999999995E-8</c:v>
                </c:pt>
              </c:numCache>
            </c:numRef>
          </c:yVal>
          <c:smooth val="0"/>
          <c:extLst>
            <c:ext xmlns:c16="http://schemas.microsoft.com/office/drawing/2014/chart" uri="{C3380CC4-5D6E-409C-BE32-E72D297353CC}">
              <c16:uniqueId val="{00000000-85C3-40E0-AC4A-50FE50212FA4}"/>
            </c:ext>
          </c:extLst>
        </c:ser>
        <c:ser>
          <c:idx val="3"/>
          <c:order val="1"/>
          <c:tx>
            <c:strRef>
              <c:f>'Plot Data'!$A$6</c:f>
              <c:strCache>
                <c:ptCount val="1"/>
                <c:pt idx="0">
                  <c:v>AEGL-3</c:v>
                </c:pt>
              </c:strCache>
            </c:strRef>
          </c:tx>
          <c:spPr>
            <a:ln w="25400">
              <a:solidFill>
                <a:srgbClr val="FF0000"/>
              </a:solidFill>
              <a:prstDash val="solid"/>
            </a:ln>
          </c:spPr>
          <c:marker>
            <c:symbol val="diamond"/>
            <c:size val="8"/>
            <c:spPr>
              <a:solidFill>
                <a:srgbClr val="FF0000"/>
              </a:solidFill>
              <a:ln>
                <a:solidFill>
                  <a:srgbClr val="800000"/>
                </a:solidFill>
                <a:prstDash val="solid"/>
              </a:ln>
            </c:spPr>
          </c:marker>
          <c:dLbls>
            <c:dLbl>
              <c:idx val="4"/>
              <c:spPr>
                <a:solidFill>
                  <a:srgbClr val="FFFFFF"/>
                </a:solidFill>
                <a:ln w="25400">
                  <a:noFill/>
                </a:ln>
              </c:spPr>
              <c:txPr>
                <a:bodyPr/>
                <a:lstStyle/>
                <a:p>
                  <a:pPr>
                    <a:defRPr sz="800" b="1" i="0" u="none" strike="noStrike" baseline="0">
                      <a:solidFill>
                        <a:srgbClr val="FF0000"/>
                      </a:solidFill>
                      <a:latin typeface="Arial"/>
                      <a:ea typeface="Arial"/>
                      <a:cs typeface="Arial"/>
                    </a:defRPr>
                  </a:pPr>
                  <a:endParaRPr lang="en-U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5C3-40E0-AC4A-50FE50212FA4}"/>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'Plot Data'!$B$2:$P$2</c:f>
              <c:numCache>
                <c:formatCode>General</c:formatCode>
                <c:ptCount val="15"/>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numCache>
            </c:numRef>
          </c:xVal>
          <c:yVal>
            <c:numRef>
              <c:f>'Plot Data'!$B$6:$P$6</c:f>
              <c:numCache>
                <c:formatCode>0.00E+00</c:formatCode>
                <c:ptCount val="15"/>
                <c:pt idx="0">
                  <c:v>31000</c:v>
                </c:pt>
                <c:pt idx="1">
                  <c:v>18000</c:v>
                </c:pt>
                <c:pt idx="2">
                  <c:v>13000</c:v>
                </c:pt>
                <c:pt idx="3">
                  <c:v>6500</c:v>
                </c:pt>
                <c:pt idx="4">
                  <c:v>3300</c:v>
                </c:pt>
              </c:numCache>
            </c:numRef>
          </c:yVal>
          <c:smooth val="0"/>
          <c:extLst>
            <c:ext xmlns:c16="http://schemas.microsoft.com/office/drawing/2014/chart" uri="{C3380CC4-5D6E-409C-BE32-E72D297353CC}">
              <c16:uniqueId val="{00000002-85C3-40E0-AC4A-50FE50212FA4}"/>
            </c:ext>
          </c:extLst>
        </c:ser>
        <c:ser>
          <c:idx val="0"/>
          <c:order val="2"/>
          <c:tx>
            <c:strRef>
              <c:f>'Plot Data'!$A$5</c:f>
              <c:strCache>
                <c:ptCount val="1"/>
                <c:pt idx="0">
                  <c:v>AEGL-2</c:v>
                </c:pt>
              </c:strCache>
            </c:strRef>
          </c:tx>
          <c:spPr>
            <a:ln w="25400">
              <a:solidFill>
                <a:srgbClr val="FFCC00"/>
              </a:solidFill>
              <a:prstDash val="solid"/>
            </a:ln>
          </c:spPr>
          <c:marker>
            <c:symbol val="diamond"/>
            <c:size val="8"/>
            <c:spPr>
              <a:solidFill>
                <a:srgbClr val="FFCC00"/>
              </a:solidFill>
              <a:ln>
                <a:solidFill>
                  <a:srgbClr val="000080"/>
                </a:solidFill>
                <a:prstDash val="solid"/>
              </a:ln>
            </c:spPr>
          </c:marker>
          <c:dLbls>
            <c:dLbl>
              <c:idx val="4"/>
              <c:spPr>
                <a:solidFill>
                  <a:srgbClr val="FFFFFF"/>
                </a:solidFill>
                <a:ln w="25400">
                  <a:noFill/>
                </a:ln>
              </c:spPr>
              <c:txPr>
                <a:bodyPr/>
                <a:lstStyle/>
                <a:p>
                  <a:pPr>
                    <a:defRPr sz="800" b="1" i="0" u="none" strike="noStrike" baseline="0">
                      <a:solidFill>
                        <a:srgbClr val="FF9900"/>
                      </a:solidFill>
                      <a:latin typeface="Arial"/>
                      <a:ea typeface="Arial"/>
                      <a:cs typeface="Arial"/>
                    </a:defRPr>
                  </a:pPr>
                  <a:endParaRPr lang="en-U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85C3-40E0-AC4A-50FE50212FA4}"/>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'Plot Data'!$B$2:$P$2</c:f>
              <c:numCache>
                <c:formatCode>General</c:formatCode>
                <c:ptCount val="15"/>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numCache>
            </c:numRef>
          </c:xVal>
          <c:yVal>
            <c:numRef>
              <c:f>'Plot Data'!$B$5:$P$5</c:f>
              <c:numCache>
                <c:formatCode>0.00E+00</c:formatCode>
                <c:ptCount val="15"/>
                <c:pt idx="0">
                  <c:v>6500</c:v>
                </c:pt>
                <c:pt idx="1">
                  <c:v>3600</c:v>
                </c:pt>
                <c:pt idx="2">
                  <c:v>2600</c:v>
                </c:pt>
                <c:pt idx="3">
                  <c:v>1300</c:v>
                </c:pt>
                <c:pt idx="4">
                  <c:v>650</c:v>
                </c:pt>
              </c:numCache>
            </c:numRef>
          </c:yVal>
          <c:smooth val="0"/>
          <c:extLst>
            <c:ext xmlns:c16="http://schemas.microsoft.com/office/drawing/2014/chart" uri="{C3380CC4-5D6E-409C-BE32-E72D297353CC}">
              <c16:uniqueId val="{00000004-85C3-40E0-AC4A-50FE50212FA4}"/>
            </c:ext>
          </c:extLst>
        </c:ser>
        <c:ser>
          <c:idx val="16"/>
          <c:order val="3"/>
          <c:tx>
            <c:strRef>
              <c:f>'Plot Data'!$A$4</c:f>
              <c:strCache>
                <c:ptCount val="1"/>
                <c:pt idx="0">
                  <c:v>AEGL-1</c:v>
                </c:pt>
              </c:strCache>
            </c:strRef>
          </c:tx>
          <c:spPr>
            <a:ln w="25400">
              <a:solidFill>
                <a:srgbClr val="3366FF"/>
              </a:solidFill>
              <a:prstDash val="solid"/>
            </a:ln>
          </c:spPr>
          <c:marker>
            <c:symbol val="diamond"/>
            <c:size val="8"/>
            <c:spPr>
              <a:solidFill>
                <a:srgbClr val="00CCFF"/>
              </a:solidFill>
              <a:ln>
                <a:solidFill>
                  <a:srgbClr val="000000"/>
                </a:solidFill>
                <a:prstDash val="solid"/>
              </a:ln>
            </c:spPr>
          </c:marker>
          <c:dLbls>
            <c:dLbl>
              <c:idx val="0"/>
              <c:delete val="1"/>
              <c:extLst>
                <c:ext xmlns:c15="http://schemas.microsoft.com/office/drawing/2012/chart" uri="{CE6537A1-D6FC-4f65-9D91-7224C49458BB}"/>
                <c:ext xmlns:c16="http://schemas.microsoft.com/office/drawing/2014/chart" uri="{C3380CC4-5D6E-409C-BE32-E72D297353CC}">
                  <c16:uniqueId val="{00000005-85C3-40E0-AC4A-50FE50212FA4}"/>
                </c:ext>
              </c:extLst>
            </c:dLbl>
            <c:dLbl>
              <c:idx val="1"/>
              <c:delete val="1"/>
              <c:extLst>
                <c:ext xmlns:c15="http://schemas.microsoft.com/office/drawing/2012/chart" uri="{CE6537A1-D6FC-4f65-9D91-7224C49458BB}"/>
                <c:ext xmlns:c16="http://schemas.microsoft.com/office/drawing/2014/chart" uri="{C3380CC4-5D6E-409C-BE32-E72D297353CC}">
                  <c16:uniqueId val="{00000006-85C3-40E0-AC4A-50FE50212FA4}"/>
                </c:ext>
              </c:extLst>
            </c:dLbl>
            <c:dLbl>
              <c:idx val="2"/>
              <c:delete val="1"/>
              <c:extLst>
                <c:ext xmlns:c15="http://schemas.microsoft.com/office/drawing/2012/chart" uri="{CE6537A1-D6FC-4f65-9D91-7224C49458BB}"/>
                <c:ext xmlns:c16="http://schemas.microsoft.com/office/drawing/2014/chart" uri="{C3380CC4-5D6E-409C-BE32-E72D297353CC}">
                  <c16:uniqueId val="{00000007-85C3-40E0-AC4A-50FE50212FA4}"/>
                </c:ext>
              </c:extLst>
            </c:dLbl>
            <c:dLbl>
              <c:idx val="4"/>
              <c:delete val="1"/>
              <c:extLst>
                <c:ext xmlns:c15="http://schemas.microsoft.com/office/drawing/2012/chart" uri="{CE6537A1-D6FC-4f65-9D91-7224C49458BB}"/>
                <c:ext xmlns:c16="http://schemas.microsoft.com/office/drawing/2014/chart" uri="{C3380CC4-5D6E-409C-BE32-E72D297353CC}">
                  <c16:uniqueId val="{00000009-85C3-40E0-AC4A-50FE50212FA4}"/>
                </c:ext>
              </c:extLst>
            </c:dLbl>
            <c:spPr>
              <a:noFill/>
              <a:ln>
                <a:noFill/>
              </a:ln>
              <a:effectLst/>
            </c:spPr>
            <c:txPr>
              <a:bodyPr wrap="square" lIns="38100" tIns="19050" rIns="38100" bIns="19050" anchor="ctr">
                <a:spAutoFit/>
              </a:bodyPr>
              <a:lstStyle/>
              <a:p>
                <a:pPr>
                  <a:defRPr sz="800">
                    <a:solidFill>
                      <a:srgbClr val="0070C0"/>
                    </a:solidFill>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Data'!$B$4:$T$4</c:f>
              <c:numCache>
                <c:formatCode>0.00E+00</c:formatCode>
                <c:ptCount val="19"/>
                <c:pt idx="0">
                  <c:v>420</c:v>
                </c:pt>
                <c:pt idx="1">
                  <c:v>240</c:v>
                </c:pt>
                <c:pt idx="2">
                  <c:v>170</c:v>
                </c:pt>
                <c:pt idx="3">
                  <c:v>58</c:v>
                </c:pt>
                <c:pt idx="4">
                  <c:v>29</c:v>
                </c:pt>
              </c:numCache>
            </c:numRef>
          </c:yVal>
          <c:smooth val="0"/>
          <c:extLst>
            <c:ext xmlns:c16="http://schemas.microsoft.com/office/drawing/2014/chart" uri="{C3380CC4-5D6E-409C-BE32-E72D297353CC}">
              <c16:uniqueId val="{0000000A-85C3-40E0-AC4A-50FE50212FA4}"/>
            </c:ext>
          </c:extLst>
        </c:ser>
        <c:ser>
          <c:idx val="4"/>
          <c:order val="4"/>
          <c:tx>
            <c:strRef>
              <c:f>'Plot Data'!$A$9</c:f>
              <c:strCache>
                <c:ptCount val="1"/>
                <c:pt idx="0">
                  <c:v>ERPG-3</c:v>
                </c:pt>
              </c:strCache>
            </c:strRef>
          </c:tx>
          <c:spPr>
            <a:ln w="19050">
              <a:noFill/>
            </a:ln>
          </c:spPr>
          <c:marker>
            <c:symbol val="triangle"/>
            <c:size val="8"/>
            <c:spPr>
              <a:solidFill>
                <a:srgbClr val="FF0000"/>
              </a:solidFill>
              <a:ln>
                <a:solidFill>
                  <a:srgbClr val="000000"/>
                </a:solidFill>
                <a:prstDash val="solid"/>
              </a:ln>
            </c:spPr>
          </c:marker>
          <c:dLbls>
            <c:spPr>
              <a:noFill/>
              <a:ln w="25400">
                <a:noFill/>
              </a:ln>
            </c:spPr>
            <c:txPr>
              <a:bodyPr wrap="square" lIns="38100" tIns="19050" rIns="38100" bIns="19050" anchor="ctr">
                <a:spAutoFit/>
              </a:bodyPr>
              <a:lstStyle/>
              <a:p>
                <a:pPr>
                  <a:defRPr sz="800">
                    <a:solidFill>
                      <a:srgbClr val="FF0000"/>
                    </a:solidFill>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Data'!$B$2:$R$2</c:f>
              <c:numCache>
                <c:formatCode>General</c:formatCode>
                <c:ptCount val="17"/>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numCache>
            </c:numRef>
          </c:xVal>
          <c:yVal>
            <c:numRef>
              <c:f>'Plot Data'!$B$9:$T$9</c:f>
              <c:numCache>
                <c:formatCode>0.00E+00</c:formatCode>
                <c:ptCount val="19"/>
                <c:pt idx="2">
                  <c:v>3190</c:v>
                </c:pt>
              </c:numCache>
            </c:numRef>
          </c:yVal>
          <c:smooth val="0"/>
          <c:extLst>
            <c:ext xmlns:c16="http://schemas.microsoft.com/office/drawing/2014/chart" uri="{C3380CC4-5D6E-409C-BE32-E72D297353CC}">
              <c16:uniqueId val="{0000000B-85C3-40E0-AC4A-50FE50212FA4}"/>
            </c:ext>
          </c:extLst>
        </c:ser>
        <c:ser>
          <c:idx val="6"/>
          <c:order val="5"/>
          <c:tx>
            <c:strRef>
              <c:f>'Plot Data'!$A$8</c:f>
              <c:strCache>
                <c:ptCount val="1"/>
                <c:pt idx="0">
                  <c:v>ERPG-2</c:v>
                </c:pt>
              </c:strCache>
            </c:strRef>
          </c:tx>
          <c:spPr>
            <a:ln w="19050">
              <a:noFill/>
            </a:ln>
          </c:spPr>
          <c:marker>
            <c:symbol val="triangle"/>
            <c:size val="8"/>
            <c:spPr>
              <a:solidFill>
                <a:srgbClr val="FFCC00"/>
              </a:solidFill>
              <a:ln>
                <a:solidFill>
                  <a:srgbClr val="000000"/>
                </a:solidFill>
                <a:prstDash val="solid"/>
              </a:ln>
            </c:spPr>
          </c:marker>
          <c:dLbls>
            <c:spPr>
              <a:noFill/>
              <a:ln w="25400">
                <a:noFill/>
              </a:ln>
            </c:spPr>
            <c:txPr>
              <a:bodyPr wrap="square" lIns="38100" tIns="19050" rIns="38100" bIns="19050" anchor="ctr">
                <a:spAutoFit/>
              </a:bodyPr>
              <a:lstStyle/>
              <a:p>
                <a:pPr>
                  <a:defRPr sz="800">
                    <a:solidFill>
                      <a:srgbClr val="FFC000"/>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Data'!$B$2:$P$2</c:f>
              <c:numCache>
                <c:formatCode>General</c:formatCode>
                <c:ptCount val="15"/>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numCache>
            </c:numRef>
          </c:xVal>
          <c:yVal>
            <c:numRef>
              <c:f>'Plot Data'!$B$8:$T$8</c:f>
              <c:numCache>
                <c:formatCode>0.00E+00</c:formatCode>
                <c:ptCount val="19"/>
                <c:pt idx="2">
                  <c:v>470</c:v>
                </c:pt>
              </c:numCache>
            </c:numRef>
          </c:yVal>
          <c:smooth val="0"/>
          <c:extLst>
            <c:ext xmlns:c16="http://schemas.microsoft.com/office/drawing/2014/chart" uri="{C3380CC4-5D6E-409C-BE32-E72D297353CC}">
              <c16:uniqueId val="{0000000C-85C3-40E0-AC4A-50FE50212FA4}"/>
            </c:ext>
          </c:extLst>
        </c:ser>
        <c:ser>
          <c:idx val="14"/>
          <c:order val="6"/>
          <c:tx>
            <c:strRef>
              <c:f>'Plot Data'!$A$7</c:f>
              <c:strCache>
                <c:ptCount val="1"/>
                <c:pt idx="0">
                  <c:v>ERPG-1</c:v>
                </c:pt>
              </c:strCache>
            </c:strRef>
          </c:tx>
          <c:spPr>
            <a:ln w="19050">
              <a:noFill/>
            </a:ln>
          </c:spPr>
          <c:marker>
            <c:symbol val="triangle"/>
            <c:size val="8"/>
            <c:spPr>
              <a:solidFill>
                <a:srgbClr val="00CCFF"/>
              </a:solidFill>
              <a:ln>
                <a:solidFill>
                  <a:srgbClr val="000000"/>
                </a:solidFill>
                <a:prstDash val="solid"/>
              </a:ln>
            </c:spPr>
          </c:marker>
          <c:dLbls>
            <c:spPr>
              <a:noFill/>
              <a:ln w="25400">
                <a:noFill/>
              </a:ln>
            </c:spPr>
            <c:txPr>
              <a:bodyPr wrap="square" lIns="38100" tIns="19050" rIns="38100" bIns="19050" anchor="ctr">
                <a:spAutoFit/>
              </a:bodyPr>
              <a:lstStyle/>
              <a:p>
                <a:pPr>
                  <a:defRPr sz="800">
                    <a:solidFill>
                      <a:srgbClr val="0070C0"/>
                    </a:solidFill>
                  </a:defRPr>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Data'!$B$7:$R$7</c:f>
              <c:numCache>
                <c:formatCode>0.00E+00</c:formatCode>
                <c:ptCount val="17"/>
                <c:pt idx="2">
                  <c:v>156</c:v>
                </c:pt>
              </c:numCache>
            </c:numRef>
          </c:yVal>
          <c:smooth val="0"/>
          <c:extLst>
            <c:ext xmlns:c16="http://schemas.microsoft.com/office/drawing/2014/chart" uri="{C3380CC4-5D6E-409C-BE32-E72D297353CC}">
              <c16:uniqueId val="{0000000D-85C3-40E0-AC4A-50FE50212FA4}"/>
            </c:ext>
          </c:extLst>
        </c:ser>
        <c:ser>
          <c:idx val="7"/>
          <c:order val="7"/>
          <c:tx>
            <c:strRef>
              <c:f>'Plot Data'!$A$19</c:f>
              <c:strCache>
                <c:ptCount val="1"/>
                <c:pt idx="0">
                  <c:v>NIOSH IDLH*</c:v>
                </c:pt>
              </c:strCache>
            </c:strRef>
          </c:tx>
          <c:spPr>
            <a:ln w="19050">
              <a:noFill/>
            </a:ln>
          </c:spPr>
          <c:marker>
            <c:symbol val="circle"/>
            <c:size val="8"/>
            <c:spPr>
              <a:solidFill>
                <a:srgbClr val="FF0000"/>
              </a:solidFill>
              <a:ln>
                <a:solidFill>
                  <a:srgbClr val="000000"/>
                </a:solidFill>
                <a:prstDash val="solid"/>
              </a:ln>
            </c:spPr>
          </c:marker>
          <c:dLbls>
            <c:dLbl>
              <c:idx val="1"/>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6="http://schemas.microsoft.com/office/drawing/2014/chart" uri="{C3380CC4-5D6E-409C-BE32-E72D297353CC}">
                  <c16:uniqueId val="{0000001C-85C3-40E0-AC4A-50FE50212FA4}"/>
                </c:ext>
              </c:extLst>
            </c:dLbl>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Data'!$B$2:$P$2</c:f>
              <c:numCache>
                <c:formatCode>General</c:formatCode>
                <c:ptCount val="15"/>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numCache>
            </c:numRef>
          </c:xVal>
          <c:yVal>
            <c:numRef>
              <c:f>'Plot Data'!$B$19:$P$19</c:f>
              <c:numCache>
                <c:formatCode>0.00E+00</c:formatCode>
                <c:ptCount val="15"/>
                <c:pt idx="1">
                  <c:v>1600</c:v>
                </c:pt>
              </c:numCache>
            </c:numRef>
          </c:yVal>
          <c:smooth val="0"/>
          <c:extLst>
            <c:ext xmlns:c16="http://schemas.microsoft.com/office/drawing/2014/chart" uri="{C3380CC4-5D6E-409C-BE32-E72D297353CC}">
              <c16:uniqueId val="{0000001D-85C3-40E0-AC4A-50FE50212FA4}"/>
            </c:ext>
          </c:extLst>
        </c:ser>
        <c:ser>
          <c:idx val="27"/>
          <c:order val="8"/>
          <c:tx>
            <c:strRef>
              <c:f>'Plot Data'!$A$17</c:f>
              <c:strCache>
                <c:ptCount val="1"/>
                <c:pt idx="0">
                  <c:v>NIOSH-STEL*</c:v>
                </c:pt>
              </c:strCache>
            </c:strRef>
          </c:tx>
          <c:spPr>
            <a:ln w="19050">
              <a:noFill/>
            </a:ln>
          </c:spPr>
          <c:marker>
            <c:symbol val="circle"/>
            <c:size val="8"/>
            <c:spPr>
              <a:solidFill>
                <a:srgbClr val="FF6600"/>
              </a:solidFill>
              <a:ln>
                <a:solidFill>
                  <a:srgbClr val="333300"/>
                </a:solidFill>
                <a:prstDash val="solid"/>
              </a:ln>
            </c:spPr>
          </c:marker>
          <c:dLbls>
            <c:dLbl>
              <c:idx val="0"/>
              <c:layout>
                <c:manualLayout>
                  <c:x val="-3.5988627816651688E-3"/>
                  <c:y val="-7.121767009238022E-4"/>
                </c:manualLayout>
              </c:layout>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85C3-40E0-AC4A-50FE50212FA4}"/>
                </c:ext>
              </c:extLst>
            </c:dLbl>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Data'!$B$2:$R$2</c:f>
              <c:numCache>
                <c:formatCode>General</c:formatCode>
                <c:ptCount val="17"/>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numCache>
            </c:numRef>
          </c:xVal>
          <c:yVal>
            <c:numRef>
              <c:f>'Plot Data'!$B$17:$R$17</c:f>
              <c:numCache>
                <c:formatCode>0.00E+00</c:formatCode>
                <c:ptCount val="17"/>
                <c:pt idx="0">
                  <c:v>3.2</c:v>
                </c:pt>
              </c:numCache>
            </c:numRef>
          </c:yVal>
          <c:smooth val="0"/>
          <c:extLst>
            <c:ext xmlns:c16="http://schemas.microsoft.com/office/drawing/2014/chart" uri="{C3380CC4-5D6E-409C-BE32-E72D297353CC}">
              <c16:uniqueId val="{0000001B-85C3-40E0-AC4A-50FE50212FA4}"/>
            </c:ext>
          </c:extLst>
        </c:ser>
        <c:ser>
          <c:idx val="18"/>
          <c:order val="9"/>
          <c:tx>
            <c:strRef>
              <c:f>'Plot Data'!$A$16</c:f>
              <c:strCache>
                <c:ptCount val="1"/>
                <c:pt idx="0">
                  <c:v>ACGIH-STEL*</c:v>
                </c:pt>
              </c:strCache>
            </c:strRef>
          </c:tx>
          <c:spPr>
            <a:ln w="19050">
              <a:noFill/>
            </a:ln>
          </c:spPr>
          <c:marker>
            <c:symbol val="circle"/>
            <c:size val="8"/>
            <c:spPr>
              <a:solidFill>
                <a:srgbClr val="FFFF00"/>
              </a:solidFill>
              <a:ln>
                <a:solidFill>
                  <a:srgbClr val="000000"/>
                </a:solidFill>
                <a:prstDash val="solid"/>
              </a:ln>
            </c:spPr>
          </c:marker>
          <c:dLbls>
            <c:dLbl>
              <c:idx val="0"/>
              <c:layout>
                <c:manualLayout>
                  <c:x val="-3.5988627816651688E-3"/>
                  <c:y val="-3.3432201210417132E-3"/>
                </c:manualLayout>
              </c:layout>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85C3-40E0-AC4A-50FE50212FA4}"/>
                </c:ext>
              </c:extLst>
            </c:dLbl>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trendline>
            <c:spPr>
              <a:ln w="25400">
                <a:solidFill>
                  <a:srgbClr val="FF6600"/>
                </a:solidFill>
                <a:prstDash val="sysDash"/>
              </a:ln>
            </c:spPr>
            <c:trendlineType val="movingAvg"/>
            <c:period val="2"/>
            <c:dispRSqr val="0"/>
            <c:dispEq val="0"/>
          </c:trendline>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Data'!$B$16:$R$16</c:f>
              <c:numCache>
                <c:formatCode>0.00E+00</c:formatCode>
                <c:ptCount val="17"/>
                <c:pt idx="0">
                  <c:v>8</c:v>
                </c:pt>
              </c:numCache>
            </c:numRef>
          </c:yVal>
          <c:smooth val="0"/>
          <c:extLst>
            <c:ext xmlns:c16="http://schemas.microsoft.com/office/drawing/2014/chart" uri="{C3380CC4-5D6E-409C-BE32-E72D297353CC}">
              <c16:uniqueId val="{00000014-85C3-40E0-AC4A-50FE50212FA4}"/>
            </c:ext>
          </c:extLst>
        </c:ser>
        <c:ser>
          <c:idx val="31"/>
          <c:order val="10"/>
          <c:tx>
            <c:strRef>
              <c:f>'Plot Data'!$A$18</c:f>
              <c:strCache>
                <c:ptCount val="1"/>
                <c:pt idx="0">
                  <c:v>OSHA-STEL*</c:v>
                </c:pt>
              </c:strCache>
            </c:strRef>
          </c:tx>
          <c:spPr>
            <a:ln w="19050">
              <a:noFill/>
            </a:ln>
          </c:spPr>
          <c:marker>
            <c:symbol val="circle"/>
            <c:size val="8"/>
            <c:spPr>
              <a:solidFill>
                <a:srgbClr val="FFCC99"/>
              </a:solidFill>
              <a:ln>
                <a:solidFill>
                  <a:srgbClr val="00000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Data'!$B$18:$T$18</c:f>
              <c:numCache>
                <c:formatCode>0.00E+00</c:formatCode>
                <c:ptCount val="19"/>
                <c:pt idx="0">
                  <c:v>16</c:v>
                </c:pt>
              </c:numCache>
            </c:numRef>
          </c:yVal>
          <c:smooth val="0"/>
          <c:extLst>
            <c:ext xmlns:c16="http://schemas.microsoft.com/office/drawing/2014/chart" uri="{C3380CC4-5D6E-409C-BE32-E72D297353CC}">
              <c16:uniqueId val="{00000010-85C3-40E0-AC4A-50FE50212FA4}"/>
            </c:ext>
          </c:extLst>
        </c:ser>
        <c:ser>
          <c:idx val="32"/>
          <c:order val="11"/>
          <c:tx>
            <c:strRef>
              <c:f>'Plot Data'!$A$25</c:f>
              <c:strCache>
                <c:ptCount val="1"/>
                <c:pt idx="0">
                  <c:v>Cal/OSHA-STEL*</c:v>
                </c:pt>
              </c:strCache>
            </c:strRef>
          </c:tx>
          <c:spPr>
            <a:ln w="19050">
              <a:noFill/>
            </a:ln>
          </c:spPr>
          <c:marker>
            <c:symbol val="circle"/>
            <c:size val="8"/>
            <c:spPr>
              <a:solidFill>
                <a:srgbClr val="F5E3B1"/>
              </a:solidFill>
              <a:ln>
                <a:solidFill>
                  <a:schemeClr val="tx1"/>
                </a:solidFill>
              </a:ln>
            </c:spPr>
          </c:marker>
          <c:dLbls>
            <c:dLbl>
              <c:idx val="0"/>
              <c:layout>
                <c:manualLayout>
                  <c:x val="-3.1977560313581524E-2"/>
                  <c:y val="-2.46506984090818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7C6F-4393-BED9-75113893C9CD}"/>
                </c:ext>
              </c:extLst>
            </c:dLbl>
            <c:spPr>
              <a:no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Data'!$B$25:$T$25</c:f>
              <c:numCache>
                <c:formatCode>0.00E+00</c:formatCode>
                <c:ptCount val="19"/>
                <c:pt idx="0">
                  <c:v>16</c:v>
                </c:pt>
              </c:numCache>
            </c:numRef>
          </c:yVal>
          <c:smooth val="0"/>
          <c:extLst>
            <c:ext xmlns:c16="http://schemas.microsoft.com/office/drawing/2014/chart" uri="{C3380CC4-5D6E-409C-BE32-E72D297353CC}">
              <c16:uniqueId val="{00000043-85C3-40E0-AC4A-50FE50212FA4}"/>
            </c:ext>
          </c:extLst>
        </c:ser>
        <c:ser>
          <c:idx val="21"/>
          <c:order val="12"/>
          <c:tx>
            <c:strRef>
              <c:f>'Plot Data'!$A$21</c:f>
              <c:strCache>
                <c:ptCount val="1"/>
                <c:pt idx="0">
                  <c:v>NIOSH-REL (TWA)*</c:v>
                </c:pt>
              </c:strCache>
            </c:strRef>
          </c:tx>
          <c:spPr>
            <a:ln w="25400">
              <a:solidFill>
                <a:srgbClr val="FF9900"/>
              </a:solidFill>
              <a:prstDash val="sysDash"/>
            </a:ln>
          </c:spPr>
          <c:marker>
            <c:symbol val="circle"/>
            <c:size val="8"/>
            <c:spPr>
              <a:solidFill>
                <a:srgbClr val="FF9900"/>
              </a:solidFill>
              <a:ln>
                <a:solidFill>
                  <a:srgbClr val="000000"/>
                </a:solidFill>
                <a:prstDash val="solid"/>
              </a:ln>
            </c:spPr>
          </c:marker>
          <c:dLbls>
            <c:dLbl>
              <c:idx val="5"/>
              <c:delete val="1"/>
              <c:extLst>
                <c:ext xmlns:c15="http://schemas.microsoft.com/office/drawing/2012/chart" uri="{CE6537A1-D6FC-4f65-9D91-7224C49458BB}"/>
                <c:ext xmlns:c16="http://schemas.microsoft.com/office/drawing/2014/chart" uri="{C3380CC4-5D6E-409C-BE32-E72D297353CC}">
                  <c16:uniqueId val="{0000003E-85C3-40E0-AC4A-50FE50212FA4}"/>
                </c:ext>
              </c:extLst>
            </c:dLbl>
            <c:dLbl>
              <c:idx val="12"/>
              <c:layout>
                <c:manualLayout>
                  <c:xMode val="edge"/>
                  <c:yMode val="edge"/>
                  <c:x val="4.004004004004004E-3"/>
                  <c:y val="0"/>
                </c:manualLayout>
              </c:layout>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85C3-40E0-AC4A-50FE50212FA4}"/>
                </c:ext>
              </c:extLst>
            </c:dLbl>
            <c:dLbl>
              <c:idx val="17"/>
              <c:layout>
                <c:manualLayout>
                  <c:x val="-0.18269415981478204"/>
                  <c:y val="-1.327345298950561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85C3-40E0-AC4A-50FE50212FA4}"/>
                </c:ext>
              </c:extLst>
            </c:dLbl>
            <c:spPr>
              <a:no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trendline>
            <c:spPr>
              <a:ln w="25400">
                <a:solidFill>
                  <a:srgbClr val="FF9900"/>
                </a:solidFill>
                <a:prstDash val="sysDash"/>
              </a:ln>
            </c:spPr>
            <c:trendlineType val="movingAvg"/>
            <c:period val="2"/>
            <c:dispRSqr val="0"/>
            <c:dispEq val="0"/>
          </c:trendline>
          <c:xVal>
            <c:numRef>
              <c:f>'Plot Data'!$B$2:$S$2</c:f>
              <c:numCache>
                <c:formatCode>General</c:formatCode>
                <c:ptCount val="18"/>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numCache>
            </c:numRef>
          </c:xVal>
          <c:yVal>
            <c:numRef>
              <c:f>'Plot Data'!$B$21:$S$21</c:f>
              <c:numCache>
                <c:formatCode>0.00E+00</c:formatCode>
                <c:ptCount val="18"/>
                <c:pt idx="5">
                  <c:v>0.32</c:v>
                </c:pt>
                <c:pt idx="17">
                  <c:v>0.32</c:v>
                </c:pt>
              </c:numCache>
            </c:numRef>
          </c:yVal>
          <c:smooth val="0"/>
          <c:extLst>
            <c:ext xmlns:c16="http://schemas.microsoft.com/office/drawing/2014/chart" uri="{C3380CC4-5D6E-409C-BE32-E72D297353CC}">
              <c16:uniqueId val="{00000023-85C3-40E0-AC4A-50FE50212FA4}"/>
            </c:ext>
          </c:extLst>
        </c:ser>
        <c:ser>
          <c:idx val="2"/>
          <c:order val="13"/>
          <c:tx>
            <c:strRef>
              <c:f>'Plot Data'!$A$20</c:f>
              <c:strCache>
                <c:ptCount val="1"/>
                <c:pt idx="0">
                  <c:v>ACGIH-TLV (TWA)*</c:v>
                </c:pt>
              </c:strCache>
            </c:strRef>
          </c:tx>
          <c:spPr>
            <a:ln w="25400">
              <a:solidFill>
                <a:srgbClr val="FFCC00"/>
              </a:solidFill>
              <a:prstDash val="lgDashDotDot"/>
            </a:ln>
          </c:spPr>
          <c:marker>
            <c:symbol val="circle"/>
            <c:size val="8"/>
            <c:spPr>
              <a:solidFill>
                <a:srgbClr val="FFFF00"/>
              </a:solidFill>
              <a:ln>
                <a:solidFill>
                  <a:srgbClr val="000000"/>
                </a:solidFill>
                <a:prstDash val="solid"/>
              </a:ln>
            </c:spPr>
          </c:marker>
          <c:dLbls>
            <c:dLbl>
              <c:idx val="4"/>
              <c:delete val="1"/>
              <c:extLst>
                <c:ext xmlns:c15="http://schemas.microsoft.com/office/drawing/2012/chart" uri="{CE6537A1-D6FC-4f65-9D91-7224C49458BB}"/>
                <c:ext xmlns:c16="http://schemas.microsoft.com/office/drawing/2014/chart" uri="{C3380CC4-5D6E-409C-BE32-E72D297353CC}">
                  <c16:uniqueId val="{0000003A-85C3-40E0-AC4A-50FE50212FA4}"/>
                </c:ext>
              </c:extLst>
            </c:dLbl>
            <c:dLbl>
              <c:idx val="12"/>
              <c:layout>
                <c:manualLayout>
                  <c:xMode val="edge"/>
                  <c:yMode val="edge"/>
                  <c:x val="2.002002002002002E-3"/>
                  <c:y val="0"/>
                </c:manualLayout>
              </c:layout>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85C3-40E0-AC4A-50FE50212FA4}"/>
                </c:ext>
              </c:extLst>
            </c:dLbl>
            <c:dLbl>
              <c:idx val="17"/>
              <c:layout>
                <c:manualLayout>
                  <c:x val="-0.18037975382713875"/>
                  <c:y val="1.325361287672716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B-85C3-40E0-AC4A-50FE50212FA4}"/>
                </c:ext>
              </c:extLst>
            </c:dLbl>
            <c:spPr>
              <a:no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trendline>
            <c:spPr>
              <a:ln w="25400">
                <a:solidFill>
                  <a:srgbClr val="FFCC00"/>
                </a:solidFill>
                <a:prstDash val="lgDashDotDot"/>
              </a:ln>
            </c:spPr>
            <c:trendlineType val="movingAvg"/>
            <c:period val="2"/>
            <c:dispRSqr val="0"/>
            <c:dispEq val="0"/>
          </c:trendline>
          <c:xVal>
            <c:numRef>
              <c:f>'Plot Data'!$B$2:$S$2</c:f>
              <c:numCache>
                <c:formatCode>General</c:formatCode>
                <c:ptCount val="18"/>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numCache>
            </c:numRef>
          </c:xVal>
          <c:yVal>
            <c:numRef>
              <c:f>'Plot Data'!$B$20:$S$20</c:f>
              <c:numCache>
                <c:formatCode>0.00E+00</c:formatCode>
                <c:ptCount val="18"/>
                <c:pt idx="4">
                  <c:v>1.7</c:v>
                </c:pt>
                <c:pt idx="17">
                  <c:v>1.7</c:v>
                </c:pt>
              </c:numCache>
            </c:numRef>
          </c:yVal>
          <c:smooth val="0"/>
          <c:extLst>
            <c:ext xmlns:c16="http://schemas.microsoft.com/office/drawing/2014/chart" uri="{C3380CC4-5D6E-409C-BE32-E72D297353CC}">
              <c16:uniqueId val="{00000020-85C3-40E0-AC4A-50FE50212FA4}"/>
            </c:ext>
          </c:extLst>
        </c:ser>
        <c:ser>
          <c:idx val="5"/>
          <c:order val="14"/>
          <c:tx>
            <c:strRef>
              <c:f>'Plot Data'!$A$26</c:f>
              <c:strCache>
                <c:ptCount val="1"/>
                <c:pt idx="0">
                  <c:v>OSHA-PEL (TWA)*</c:v>
                </c:pt>
              </c:strCache>
            </c:strRef>
          </c:tx>
          <c:spPr>
            <a:ln w="25400">
              <a:solidFill>
                <a:srgbClr val="FFCC99"/>
              </a:solidFill>
              <a:prstDash val="sysDash"/>
            </a:ln>
          </c:spPr>
          <c:marker>
            <c:symbol val="circle"/>
            <c:size val="8"/>
            <c:spPr>
              <a:solidFill>
                <a:srgbClr val="FFCC99"/>
              </a:solidFill>
              <a:ln>
                <a:solidFill>
                  <a:srgbClr val="800000"/>
                </a:solidFill>
                <a:prstDash val="solid"/>
              </a:ln>
            </c:spPr>
          </c:marker>
          <c:dLbls>
            <c:dLbl>
              <c:idx val="4"/>
              <c:delete val="1"/>
              <c:extLst>
                <c:ext xmlns:c15="http://schemas.microsoft.com/office/drawing/2012/chart" uri="{CE6537A1-D6FC-4f65-9D91-7224C49458BB}"/>
                <c:ext xmlns:c16="http://schemas.microsoft.com/office/drawing/2014/chart" uri="{C3380CC4-5D6E-409C-BE32-E72D297353CC}">
                  <c16:uniqueId val="{0000003D-85C3-40E0-AC4A-50FE50212FA4}"/>
                </c:ext>
              </c:extLst>
            </c:dLbl>
            <c:dLbl>
              <c:idx val="12"/>
              <c:layout>
                <c:manualLayout>
                  <c:xMode val="edge"/>
                  <c:yMode val="edge"/>
                  <c:x val="5.005005005005005E-3"/>
                  <c:y val="0"/>
                </c:manualLayout>
              </c:layout>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85C3-40E0-AC4A-50FE50212FA4}"/>
                </c:ext>
              </c:extLst>
            </c:dLbl>
            <c:dLbl>
              <c:idx val="17"/>
              <c:layout>
                <c:manualLayout>
                  <c:x val="-0.1777074611778478"/>
                  <c:y val="-1.325361287672723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85C3-40E0-AC4A-50FE50212FA4}"/>
                </c:ext>
              </c:extLst>
            </c:dLbl>
            <c:spPr>
              <a:no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trendline>
            <c:spPr>
              <a:ln w="25400">
                <a:solidFill>
                  <a:srgbClr val="FFCC99"/>
                </a:solidFill>
                <a:prstDash val="sysDash"/>
              </a:ln>
            </c:spPr>
            <c:trendlineType val="movingAvg"/>
            <c:period val="2"/>
            <c:dispRSqr val="0"/>
            <c:dispEq val="0"/>
          </c:trendline>
          <c:xVal>
            <c:numRef>
              <c:f>'Plot Data'!$B$2:$S$2</c:f>
              <c:numCache>
                <c:formatCode>General</c:formatCode>
                <c:ptCount val="18"/>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numCache>
            </c:numRef>
          </c:xVal>
          <c:yVal>
            <c:numRef>
              <c:f>'Plot Data'!$B$26:$S$26</c:f>
              <c:numCache>
                <c:formatCode>0.00E+00</c:formatCode>
                <c:ptCount val="18"/>
                <c:pt idx="4">
                  <c:v>3.2</c:v>
                </c:pt>
                <c:pt idx="17">
                  <c:v>3.2</c:v>
                </c:pt>
              </c:numCache>
            </c:numRef>
          </c:yVal>
          <c:smooth val="0"/>
          <c:extLst>
            <c:ext xmlns:c16="http://schemas.microsoft.com/office/drawing/2014/chart" uri="{C3380CC4-5D6E-409C-BE32-E72D297353CC}">
              <c16:uniqueId val="{00000026-85C3-40E0-AC4A-50FE50212FA4}"/>
            </c:ext>
          </c:extLst>
        </c:ser>
        <c:ser>
          <c:idx val="29"/>
          <c:order val="15"/>
          <c:tx>
            <c:strRef>
              <c:f>'Plot Data'!$A$23</c:f>
              <c:strCache>
                <c:ptCount val="1"/>
                <c:pt idx="0">
                  <c:v>Cal/OSHA-PEL (TWA)*</c:v>
                </c:pt>
              </c:strCache>
            </c:strRef>
          </c:tx>
          <c:spPr>
            <a:ln w="22225">
              <a:solidFill>
                <a:srgbClr val="EDBF4D"/>
              </a:solidFill>
              <a:prstDash val="sysDash"/>
            </a:ln>
          </c:spPr>
          <c:marker>
            <c:symbol val="circle"/>
            <c:size val="8"/>
            <c:spPr>
              <a:solidFill>
                <a:srgbClr val="F5E3B1"/>
              </a:solidFill>
              <a:ln>
                <a:solidFill>
                  <a:schemeClr val="tx1"/>
                </a:solidFill>
                <a:prstDash val="solid"/>
              </a:ln>
            </c:spPr>
          </c:marker>
          <c:dLbls>
            <c:dLbl>
              <c:idx val="4"/>
              <c:layout>
                <c:manualLayout>
                  <c:x val="4.3590618404890466E-2"/>
                  <c:y val="-1.327345298950561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1-85C3-40E0-AC4A-50FE50212FA4}"/>
                </c:ext>
              </c:extLst>
            </c:dLbl>
            <c:dLbl>
              <c:idx val="12"/>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extLst>
                <c:ext xmlns:c16="http://schemas.microsoft.com/office/drawing/2014/chart" uri="{C3380CC4-5D6E-409C-BE32-E72D297353CC}">
                  <c16:uniqueId val="{00000027-85C3-40E0-AC4A-50FE50212FA4}"/>
                </c:ext>
              </c:extLst>
            </c:dLbl>
            <c:dLbl>
              <c:idx val="17"/>
              <c:delete val="1"/>
              <c:extLst>
                <c:ext xmlns:c15="http://schemas.microsoft.com/office/drawing/2012/chart" uri="{CE6537A1-D6FC-4f65-9D91-7224C49458BB}"/>
                <c:ext xmlns:c16="http://schemas.microsoft.com/office/drawing/2014/chart" uri="{C3380CC4-5D6E-409C-BE32-E72D297353CC}">
                  <c16:uniqueId val="{00000040-85C3-40E0-AC4A-50FE50212FA4}"/>
                </c:ext>
              </c:extLst>
            </c:dLbl>
            <c:spPr>
              <a:no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trendline>
            <c:spPr>
              <a:ln w="22225">
                <a:solidFill>
                  <a:srgbClr val="E5B737"/>
                </a:solidFill>
                <a:prstDash val="sysDash"/>
              </a:ln>
            </c:spPr>
            <c:trendlineType val="movingAvg"/>
            <c:period val="2"/>
            <c:dispRSqr val="0"/>
            <c:dispEq val="0"/>
          </c:trendline>
          <c:xVal>
            <c:numRef>
              <c:f>'Plot Data'!$B$2:$S$2</c:f>
              <c:numCache>
                <c:formatCode>General</c:formatCode>
                <c:ptCount val="18"/>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numCache>
            </c:numRef>
          </c:xVal>
          <c:yVal>
            <c:numRef>
              <c:f>'Plot Data'!$B$23:$S$23</c:f>
              <c:numCache>
                <c:formatCode>0.00E+00</c:formatCode>
                <c:ptCount val="18"/>
                <c:pt idx="4">
                  <c:v>3.2</c:v>
                </c:pt>
                <c:pt idx="17">
                  <c:v>3.2</c:v>
                </c:pt>
              </c:numCache>
            </c:numRef>
          </c:yVal>
          <c:smooth val="0"/>
          <c:extLst>
            <c:ext xmlns:c16="http://schemas.microsoft.com/office/drawing/2014/chart" uri="{C3380CC4-5D6E-409C-BE32-E72D297353CC}">
              <c16:uniqueId val="{00000029-85C3-40E0-AC4A-50FE50212FA4}"/>
            </c:ext>
          </c:extLst>
        </c:ser>
        <c:ser>
          <c:idx val="42"/>
          <c:order val="16"/>
          <c:tx>
            <c:strRef>
              <c:f>'Plot Data'!$A$27</c:f>
              <c:strCache>
                <c:ptCount val="1"/>
                <c:pt idx="0">
                  <c:v>MEG-C</c:v>
                </c:pt>
              </c:strCache>
            </c:strRef>
          </c:tx>
          <c:spPr>
            <a:ln w="19050">
              <a:noFill/>
            </a:ln>
          </c:spPr>
          <c:marker>
            <c:symbol val="circle"/>
            <c:size val="8"/>
            <c:spPr>
              <a:noFill/>
              <a:ln w="25400">
                <a:solidFill>
                  <a:srgbClr val="FF0000"/>
                </a:solidFill>
              </a:ln>
            </c:spPr>
          </c:marker>
          <c:dLbls>
            <c:spPr>
              <a:noFill/>
              <a:ln>
                <a:noFill/>
              </a:ln>
              <a:effectLst/>
            </c:spPr>
            <c:txPr>
              <a:bodyPr wrap="square" lIns="38100" tIns="19050" rIns="38100" bIns="19050" anchor="ctr">
                <a:spAutoFit/>
              </a:bodyPr>
              <a:lstStyle/>
              <a:p>
                <a:pPr>
                  <a:defRPr sz="800" b="0"/>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Data'!$B$27:$T$27</c:f>
              <c:numCache>
                <c:formatCode>0.00E+00</c:formatCode>
                <c:ptCount val="19"/>
                <c:pt idx="2">
                  <c:v>13000</c:v>
                </c:pt>
              </c:numCache>
            </c:numRef>
          </c:yVal>
          <c:smooth val="0"/>
          <c:extLst>
            <c:ext xmlns:c16="http://schemas.microsoft.com/office/drawing/2014/chart" uri="{C3380CC4-5D6E-409C-BE32-E72D297353CC}">
              <c16:uniqueId val="{00000011-1ABA-4096-A0D4-B47102B84FF8}"/>
            </c:ext>
          </c:extLst>
        </c:ser>
        <c:ser>
          <c:idx val="43"/>
          <c:order val="17"/>
          <c:tx>
            <c:strRef>
              <c:f>'Plot Data'!$A$28</c:f>
              <c:strCache>
                <c:ptCount val="1"/>
                <c:pt idx="0">
                  <c:v>MEG-M</c:v>
                </c:pt>
              </c:strCache>
            </c:strRef>
          </c:tx>
          <c:spPr>
            <a:ln w="19050">
              <a:noFill/>
            </a:ln>
          </c:spPr>
          <c:marker>
            <c:symbol val="circle"/>
            <c:size val="8"/>
            <c:spPr>
              <a:noFill/>
              <a:ln w="25400">
                <a:solidFill>
                  <a:srgbClr val="FFC000"/>
                </a:solidFill>
              </a:ln>
            </c:spPr>
          </c:marker>
          <c:dLbls>
            <c:spPr>
              <a:noFill/>
              <a:ln>
                <a:noFill/>
              </a:ln>
              <a:effectLst/>
            </c:spPr>
            <c:txPr>
              <a:bodyPr wrap="square" lIns="38100" tIns="19050" rIns="38100" bIns="19050" anchor="ctr">
                <a:spAutoFit/>
              </a:bodyPr>
              <a:lstStyle/>
              <a:p>
                <a:pPr>
                  <a:defRPr sz="800" b="0"/>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Data'!$B$28:$T$28</c:f>
              <c:numCache>
                <c:formatCode>0.00E+00</c:formatCode>
                <c:ptCount val="19"/>
                <c:pt idx="2">
                  <c:v>2600</c:v>
                </c:pt>
              </c:numCache>
            </c:numRef>
          </c:yVal>
          <c:smooth val="0"/>
          <c:extLst>
            <c:ext xmlns:c16="http://schemas.microsoft.com/office/drawing/2014/chart" uri="{C3380CC4-5D6E-409C-BE32-E72D297353CC}">
              <c16:uniqueId val="{00000012-1ABA-4096-A0D4-B47102B84FF8}"/>
            </c:ext>
          </c:extLst>
        </c:ser>
        <c:ser>
          <c:idx val="44"/>
          <c:order val="18"/>
          <c:tx>
            <c:strRef>
              <c:f>'Plot Data'!$A$29</c:f>
              <c:strCache>
                <c:ptCount val="1"/>
                <c:pt idx="0">
                  <c:v>MEG-N</c:v>
                </c:pt>
              </c:strCache>
            </c:strRef>
          </c:tx>
          <c:spPr>
            <a:ln w="19050">
              <a:noFill/>
            </a:ln>
          </c:spPr>
          <c:marker>
            <c:symbol val="circle"/>
            <c:size val="8"/>
            <c:spPr>
              <a:noFill/>
              <a:ln w="25400">
                <a:solidFill>
                  <a:srgbClr val="00B0F0"/>
                </a:solidFill>
              </a:ln>
            </c:spPr>
          </c:marker>
          <c:dLbls>
            <c:dLbl>
              <c:idx val="4"/>
              <c:spPr>
                <a:solidFill>
                  <a:sysClr val="window" lastClr="FFFFFF"/>
                </a:solid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extLst>
                <c:ext xmlns:c16="http://schemas.microsoft.com/office/drawing/2014/chart" uri="{C3380CC4-5D6E-409C-BE32-E72D297353CC}">
                  <c16:uniqueId val="{00000019-7C6F-4393-BED9-75113893C9CD}"/>
                </c:ext>
              </c:extLst>
            </c:dLbl>
            <c:dLbl>
              <c:idx val="10"/>
              <c:spPr>
                <a:solidFill>
                  <a:sysClr val="window" lastClr="FFFFFF"/>
                </a:solid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extLst>
                <c:ext xmlns:c16="http://schemas.microsoft.com/office/drawing/2014/chart" uri="{C3380CC4-5D6E-409C-BE32-E72D297353CC}">
                  <c16:uniqueId val="{0000001F-7C6F-4393-BED9-75113893C9CD}"/>
                </c:ext>
              </c:extLst>
            </c:dLbl>
            <c:dLbl>
              <c:idx val="14"/>
              <c:layout>
                <c:manualLayout>
                  <c:x val="-9.7708083337160407E-17"/>
                  <c:y val="-3.792415139858746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7C6F-4393-BED9-75113893C9CD}"/>
                </c:ext>
              </c:extLst>
            </c:dLbl>
            <c:spPr>
              <a:no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Data'!$B$29:$T$29</c:f>
              <c:numCache>
                <c:formatCode>0.00E+00</c:formatCode>
                <c:ptCount val="19"/>
                <c:pt idx="2">
                  <c:v>170</c:v>
                </c:pt>
                <c:pt idx="4">
                  <c:v>29</c:v>
                </c:pt>
                <c:pt idx="10">
                  <c:v>0.64</c:v>
                </c:pt>
                <c:pt idx="14">
                  <c:v>5.5E-2</c:v>
                </c:pt>
              </c:numCache>
            </c:numRef>
          </c:yVal>
          <c:smooth val="0"/>
          <c:extLst>
            <c:ext xmlns:c16="http://schemas.microsoft.com/office/drawing/2014/chart" uri="{C3380CC4-5D6E-409C-BE32-E72D297353CC}">
              <c16:uniqueId val="{00000013-1ABA-4096-A0D4-B47102B84FF8}"/>
            </c:ext>
          </c:extLst>
        </c:ser>
        <c:ser>
          <c:idx val="48"/>
          <c:order val="19"/>
          <c:tx>
            <c:strRef>
              <c:f>'Plot Data'!$A$30</c:f>
              <c:strCache>
                <c:ptCount val="1"/>
                <c:pt idx="0">
                  <c:v>EEGL</c:v>
                </c:pt>
              </c:strCache>
            </c:strRef>
          </c:tx>
          <c:spPr>
            <a:ln w="19050">
              <a:noFill/>
            </a:ln>
          </c:spPr>
          <c:marker>
            <c:symbol val="diamond"/>
            <c:size val="8"/>
            <c:spPr>
              <a:noFill/>
              <a:ln>
                <a:solidFill>
                  <a:schemeClr val="tx1"/>
                </a:solidFill>
              </a:ln>
            </c:spPr>
          </c:marker>
          <c:dLbls>
            <c:spPr>
              <a:noFill/>
              <a:ln>
                <a:noFill/>
              </a:ln>
              <a:effectLst/>
            </c:spPr>
            <c:txPr>
              <a:bodyPr wrap="square" lIns="38100" tIns="19050" rIns="38100" bIns="19050" anchor="ctr">
                <a:spAutoFit/>
              </a:bodyPr>
              <a:lstStyle/>
              <a:p>
                <a:pPr>
                  <a:defRPr sz="800" b="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Data'!$B$30:$T$30</c:f>
              <c:numCache>
                <c:formatCode>0.00E+00</c:formatCode>
                <c:ptCount val="19"/>
                <c:pt idx="2">
                  <c:v>128</c:v>
                </c:pt>
                <c:pt idx="6">
                  <c:v>9.6</c:v>
                </c:pt>
              </c:numCache>
            </c:numRef>
          </c:yVal>
          <c:smooth val="0"/>
          <c:extLst>
            <c:ext xmlns:c16="http://schemas.microsoft.com/office/drawing/2014/chart" uri="{C3380CC4-5D6E-409C-BE32-E72D297353CC}">
              <c16:uniqueId val="{00000012-7C6F-4393-BED9-75113893C9CD}"/>
            </c:ext>
          </c:extLst>
        </c:ser>
        <c:ser>
          <c:idx val="49"/>
          <c:order val="20"/>
          <c:tx>
            <c:strRef>
              <c:f>'Plot Data'!$A$31</c:f>
              <c:strCache>
                <c:ptCount val="1"/>
                <c:pt idx="0">
                  <c:v>CEGL</c:v>
                </c:pt>
              </c:strCache>
            </c:strRef>
          </c:tx>
          <c:spPr>
            <a:ln w="19050">
              <a:noFill/>
            </a:ln>
          </c:spPr>
          <c:marker>
            <c:symbol val="diamond"/>
            <c:size val="8"/>
            <c:spPr>
              <a:ln>
                <a:solidFill>
                  <a:schemeClr val="tx1"/>
                </a:solidFill>
              </a:ln>
            </c:spPr>
          </c:marker>
          <c:dLbls>
            <c:dLbl>
              <c:idx val="12"/>
              <c:layout>
                <c:manualLayout>
                  <c:x val="-2.7837158680459821E-2"/>
                  <c:y val="-1.7250711040511874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7C6F-4393-BED9-75113893C9CD}"/>
                </c:ext>
              </c:extLst>
            </c:dLbl>
            <c:spPr>
              <a:noFill/>
              <a:ln>
                <a:noFill/>
              </a:ln>
              <a:effectLst/>
            </c:spPr>
            <c:txPr>
              <a:bodyPr wrap="square" lIns="38100" tIns="19050" rIns="38100" bIns="19050" anchor="ctr">
                <a:spAutoFit/>
              </a:bodyPr>
              <a:lstStyle/>
              <a:p>
                <a:pPr>
                  <a:defRPr sz="800" b="0"/>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Data'!$B$31:$T$31</c:f>
              <c:numCache>
                <c:formatCode>0.00E+00</c:formatCode>
                <c:ptCount val="19"/>
                <c:pt idx="12">
                  <c:v>0.64</c:v>
                </c:pt>
              </c:numCache>
            </c:numRef>
          </c:yVal>
          <c:smooth val="0"/>
          <c:extLst>
            <c:ext xmlns:c16="http://schemas.microsoft.com/office/drawing/2014/chart" uri="{C3380CC4-5D6E-409C-BE32-E72D297353CC}">
              <c16:uniqueId val="{00000013-7C6F-4393-BED9-75113893C9CD}"/>
            </c:ext>
          </c:extLst>
        </c:ser>
        <c:ser>
          <c:idx val="50"/>
          <c:order val="21"/>
          <c:tx>
            <c:strRef>
              <c:f>'Plot Data'!$A$32</c:f>
              <c:strCache>
                <c:ptCount val="1"/>
                <c:pt idx="0">
                  <c:v>SMAC</c:v>
                </c:pt>
              </c:strCache>
            </c:strRef>
          </c:tx>
          <c:spPr>
            <a:ln w="19050">
              <a:noFill/>
            </a:ln>
          </c:spPr>
          <c:marker>
            <c:symbol val="diamond"/>
            <c:size val="8"/>
            <c:spPr>
              <a:solidFill>
                <a:schemeClr val="accent1"/>
              </a:solidFill>
              <a:ln>
                <a:solidFill>
                  <a:schemeClr val="tx1"/>
                </a:solidFill>
              </a:ln>
            </c:spPr>
          </c:marker>
          <c:dLbls>
            <c:dLbl>
              <c:idx val="8"/>
              <c:layout>
                <c:manualLayout>
                  <c:x val="-3.4049492198860186E-2"/>
                  <c:y val="2.2939483057982525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7C6F-4393-BED9-75113893C9CD}"/>
                </c:ext>
              </c:extLst>
            </c:dLbl>
            <c:dLbl>
              <c:idx val="11"/>
              <c:layout>
                <c:manualLayout>
                  <c:x val="-9.3267884247946117E-3"/>
                  <c:y val="1.137724541957623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7C6F-4393-BED9-75113893C9CD}"/>
                </c:ext>
              </c:extLst>
            </c:dLbl>
            <c:dLbl>
              <c:idx val="15"/>
              <c:layout>
                <c:manualLayout>
                  <c:x val="-3.1384695506061676E-2"/>
                  <c:y val="1.7250860348194404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7C6F-4393-BED9-75113893C9CD}"/>
                </c:ext>
              </c:extLst>
            </c:dLbl>
            <c:spPr>
              <a:no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Data'!$B$32:$T$32</c:f>
              <c:numCache>
                <c:formatCode>0.00E+00</c:formatCode>
                <c:ptCount val="19"/>
                <c:pt idx="2">
                  <c:v>32</c:v>
                </c:pt>
                <c:pt idx="6">
                  <c:v>9.6</c:v>
                </c:pt>
                <c:pt idx="8">
                  <c:v>1.6</c:v>
                </c:pt>
                <c:pt idx="11">
                  <c:v>0.32</c:v>
                </c:pt>
                <c:pt idx="13">
                  <c:v>0.22</c:v>
                </c:pt>
                <c:pt idx="15">
                  <c:v>0.04</c:v>
                </c:pt>
              </c:numCache>
            </c:numRef>
          </c:yVal>
          <c:smooth val="0"/>
          <c:extLst>
            <c:ext xmlns:c16="http://schemas.microsoft.com/office/drawing/2014/chart" uri="{C3380CC4-5D6E-409C-BE32-E72D297353CC}">
              <c16:uniqueId val="{00000014-7C6F-4393-BED9-75113893C9CD}"/>
            </c:ext>
          </c:extLst>
        </c:ser>
        <c:ser>
          <c:idx val="8"/>
          <c:order val="22"/>
          <c:tx>
            <c:strRef>
              <c:f>'Plot Data'!$A$33</c:f>
              <c:strCache>
                <c:ptCount val="1"/>
                <c:pt idx="0">
                  <c:v>CA-REL (1 hr)</c:v>
                </c:pt>
              </c:strCache>
            </c:strRef>
          </c:tx>
          <c:spPr>
            <a:ln w="19050">
              <a:noFill/>
            </a:ln>
          </c:spPr>
          <c:marker>
            <c:symbol val="x"/>
            <c:size val="8"/>
            <c:spPr>
              <a:solidFill>
                <a:srgbClr val="99CC00"/>
              </a:solidFill>
              <a:ln>
                <a:solidFill>
                  <a:srgbClr val="000000"/>
                </a:solidFill>
                <a:prstDash val="solid"/>
              </a:ln>
            </c:spPr>
          </c:marker>
          <c:dLbls>
            <c:spPr>
              <a:noFill/>
              <a:ln>
                <a:noFill/>
              </a:ln>
              <a:effectLst/>
            </c:spPr>
            <c:txPr>
              <a:bodyPr wrap="square" lIns="38100" tIns="19050" rIns="38100" bIns="19050" anchor="ctr">
                <a:spAutoFit/>
              </a:bodyPr>
              <a:lstStyle/>
              <a:p>
                <a:pPr>
                  <a:defRPr sz="8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Data'!$B$2:$P$2</c:f>
              <c:numCache>
                <c:formatCode>General</c:formatCode>
                <c:ptCount val="15"/>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numCache>
            </c:numRef>
          </c:xVal>
          <c:yVal>
            <c:numRef>
              <c:f>'Plot Data'!$B$33:$T$33</c:f>
              <c:numCache>
                <c:formatCode>0.00E+00</c:formatCode>
                <c:ptCount val="19"/>
                <c:pt idx="2">
                  <c:v>2.7E-2</c:v>
                </c:pt>
              </c:numCache>
            </c:numRef>
          </c:yVal>
          <c:smooth val="0"/>
          <c:extLst>
            <c:ext xmlns:c16="http://schemas.microsoft.com/office/drawing/2014/chart" uri="{C3380CC4-5D6E-409C-BE32-E72D297353CC}">
              <c16:uniqueId val="{0000002B-85C3-40E0-AC4A-50FE50212FA4}"/>
            </c:ext>
          </c:extLst>
        </c:ser>
        <c:ser>
          <c:idx val="30"/>
          <c:order val="23"/>
          <c:tx>
            <c:strRef>
              <c:f>'Plot Data'!$A$34</c:f>
              <c:strCache>
                <c:ptCount val="1"/>
                <c:pt idx="0">
                  <c:v>CA-REL (8 hr)</c:v>
                </c:pt>
              </c:strCache>
            </c:strRef>
          </c:tx>
          <c:spPr>
            <a:ln w="19050">
              <a:noFill/>
            </a:ln>
          </c:spPr>
          <c:marker>
            <c:symbol val="x"/>
            <c:size val="8"/>
            <c:spPr>
              <a:solidFill>
                <a:srgbClr val="99CC00"/>
              </a:solidFill>
              <a:ln>
                <a:solidFill>
                  <a:srgbClr val="000000"/>
                </a:solidFill>
                <a:prstDash val="solid"/>
              </a:ln>
            </c:spPr>
          </c:marker>
          <c:dLbls>
            <c:spPr>
              <a:noFill/>
              <a:ln>
                <a:noFill/>
              </a:ln>
              <a:effectLst/>
            </c:spPr>
            <c:txPr>
              <a:bodyPr wrap="square" lIns="38100" tIns="19050" rIns="38100" bIns="19050" anchor="ctr">
                <a:spAutoFit/>
              </a:bodyPr>
              <a:lstStyle/>
              <a:p>
                <a:pPr>
                  <a:defRPr sz="8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Data'!$B$34:$T$34</c:f>
              <c:numCache>
                <c:formatCode>0.00E+00</c:formatCode>
                <c:ptCount val="19"/>
                <c:pt idx="4">
                  <c:v>3.0000000000000001E-3</c:v>
                </c:pt>
              </c:numCache>
            </c:numRef>
          </c:yVal>
          <c:smooth val="0"/>
          <c:extLst>
            <c:ext xmlns:c16="http://schemas.microsoft.com/office/drawing/2014/chart" uri="{C3380CC4-5D6E-409C-BE32-E72D297353CC}">
              <c16:uniqueId val="{0000002C-85C3-40E0-AC4A-50FE50212FA4}"/>
            </c:ext>
          </c:extLst>
        </c:ser>
        <c:ser>
          <c:idx val="9"/>
          <c:order val="24"/>
          <c:tx>
            <c:strRef>
              <c:f>'Plot Data'!$A$38</c:f>
              <c:strCache>
                <c:ptCount val="1"/>
                <c:pt idx="0">
                  <c:v>CA-REL (Chronic)</c:v>
                </c:pt>
              </c:strCache>
            </c:strRef>
          </c:tx>
          <c:spPr>
            <a:ln w="3175">
              <a:solidFill>
                <a:srgbClr val="008000"/>
              </a:solidFill>
              <a:prstDash val="solid"/>
            </a:ln>
          </c:spPr>
          <c:marker>
            <c:symbol val="x"/>
            <c:size val="8"/>
            <c:spPr>
              <a:solidFill>
                <a:srgbClr val="99CC00"/>
              </a:solidFill>
              <a:ln>
                <a:solidFill>
                  <a:srgbClr val="000000"/>
                </a:solidFill>
                <a:prstDash val="solid"/>
              </a:ln>
            </c:spPr>
          </c:marker>
          <c:dLbls>
            <c:dLbl>
              <c:idx val="16"/>
              <c:layout>
                <c:manualLayout>
                  <c:x val="-0.11329509035339401"/>
                  <c:y val="3.1205305678365273E-5"/>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C-85C3-40E0-AC4A-50FE50212FA4}"/>
                </c:ext>
              </c:extLst>
            </c:dLbl>
            <c:dLbl>
              <c:idx val="18"/>
              <c:delete val="1"/>
              <c:extLst>
                <c:ext xmlns:c15="http://schemas.microsoft.com/office/drawing/2012/chart" uri="{CE6537A1-D6FC-4f65-9D91-7224C49458BB}"/>
                <c:ext xmlns:c16="http://schemas.microsoft.com/office/drawing/2014/chart" uri="{C3380CC4-5D6E-409C-BE32-E72D297353CC}">
                  <c16:uniqueId val="{0000004B-85C3-40E0-AC4A-50FE50212FA4}"/>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a:noFill/>
                    </a:ln>
                  </c:spPr>
                </c15:leaderLines>
              </c:ext>
            </c:extLst>
          </c:dLbls>
          <c:trendline>
            <c:spPr>
              <a:ln>
                <a:solidFill>
                  <a:srgbClr val="008000"/>
                </a:solidFill>
              </a:ln>
            </c:spPr>
            <c:trendlineType val="movingAvg"/>
            <c:period val="2"/>
            <c:dispRSqr val="0"/>
            <c:dispEq val="0"/>
          </c:trendline>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Data'!$B$38:$T$38</c:f>
              <c:numCache>
                <c:formatCode>0.00E+00</c:formatCode>
                <c:ptCount val="19"/>
                <c:pt idx="16">
                  <c:v>3.0000000000000001E-3</c:v>
                </c:pt>
                <c:pt idx="18">
                  <c:v>3.0000000000000001E-3</c:v>
                </c:pt>
              </c:numCache>
            </c:numRef>
          </c:yVal>
          <c:smooth val="0"/>
          <c:extLst>
            <c:ext xmlns:c16="http://schemas.microsoft.com/office/drawing/2014/chart" uri="{C3380CC4-5D6E-409C-BE32-E72D297353CC}">
              <c16:uniqueId val="{00000035-85C3-40E0-AC4A-50FE50212FA4}"/>
            </c:ext>
          </c:extLst>
        </c:ser>
        <c:ser>
          <c:idx val="33"/>
          <c:order val="25"/>
          <c:tx>
            <c:strRef>
              <c:f>'Plot Data'!$A$40</c:f>
              <c:strCache>
                <c:ptCount val="1"/>
                <c:pt idx="0">
                  <c:v>TX-ReV (1 hr)</c:v>
                </c:pt>
              </c:strCache>
            </c:strRef>
          </c:tx>
          <c:spPr>
            <a:ln w="19050">
              <a:noFill/>
            </a:ln>
          </c:spPr>
          <c:marker>
            <c:symbol val="plus"/>
            <c:size val="8"/>
            <c:spPr>
              <a:solidFill>
                <a:srgbClr val="008000"/>
              </a:solidFill>
              <a:ln>
                <a:solidFill>
                  <a:schemeClr val="tx1"/>
                </a:solidFill>
              </a:ln>
            </c:spPr>
          </c:marker>
          <c:dLbls>
            <c:dLbl>
              <c:idx val="2"/>
              <c:layout>
                <c:manualLayout>
                  <c:x val="-2.6647966927984602E-3"/>
                  <c:y val="1.896207569929373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7C6F-4393-BED9-75113893C9CD}"/>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Data'!$B$40:$T$40</c:f>
              <c:numCache>
                <c:formatCode>0.00E+00</c:formatCode>
                <c:ptCount val="19"/>
                <c:pt idx="2">
                  <c:v>0.57999999999999996</c:v>
                </c:pt>
              </c:numCache>
            </c:numRef>
          </c:yVal>
          <c:smooth val="0"/>
          <c:extLst>
            <c:ext xmlns:c16="http://schemas.microsoft.com/office/drawing/2014/chart" uri="{C3380CC4-5D6E-409C-BE32-E72D297353CC}">
              <c16:uniqueId val="{0000004F-85C3-40E0-AC4A-50FE50212FA4}"/>
            </c:ext>
          </c:extLst>
        </c:ser>
        <c:ser>
          <c:idx val="34"/>
          <c:order val="26"/>
          <c:tx>
            <c:strRef>
              <c:f>'Plot Data'!$A$41</c:f>
              <c:strCache>
                <c:ptCount val="1"/>
                <c:pt idx="0">
                  <c:v>TX-ReV (24 hr)</c:v>
                </c:pt>
              </c:strCache>
            </c:strRef>
          </c:tx>
          <c:spPr>
            <a:ln w="19050">
              <a:noFill/>
            </a:ln>
          </c:spPr>
          <c:marker>
            <c:symbol val="plus"/>
            <c:size val="8"/>
            <c:spPr>
              <a:solidFill>
                <a:srgbClr val="008000"/>
              </a:solidFill>
              <a:ln>
                <a:solidFill>
                  <a:schemeClr val="tx1"/>
                </a:solidFill>
              </a:ln>
            </c:spPr>
          </c:marker>
          <c:dLbls>
            <c:spPr>
              <a:solidFill>
                <a:sysClr val="window" lastClr="FFFFFF"/>
              </a:solidFill>
              <a:ln>
                <a:noFill/>
              </a:ln>
              <a:effectLst/>
            </c:spPr>
            <c:txPr>
              <a:bodyPr wrap="square" lIns="38100" tIns="19050" rIns="38100" bIns="19050" anchor="ctr">
                <a:spAutoFit/>
              </a:bodyPr>
              <a:lstStyle/>
              <a:p>
                <a:pPr>
                  <a:defRPr sz="800"/>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Data'!$B$41:$T$41</c:f>
              <c:numCache>
                <c:formatCode>0.00E+00</c:formatCode>
                <c:ptCount val="19"/>
                <c:pt idx="6">
                  <c:v>0.32</c:v>
                </c:pt>
              </c:numCache>
            </c:numRef>
          </c:yVal>
          <c:smooth val="0"/>
          <c:extLst>
            <c:ext xmlns:c16="http://schemas.microsoft.com/office/drawing/2014/chart" uri="{C3380CC4-5D6E-409C-BE32-E72D297353CC}">
              <c16:uniqueId val="{00000050-85C3-40E0-AC4A-50FE50212FA4}"/>
            </c:ext>
          </c:extLst>
        </c:ser>
        <c:ser>
          <c:idx val="35"/>
          <c:order val="27"/>
          <c:tx>
            <c:strRef>
              <c:f>'Plot Data'!$A$42</c:f>
              <c:strCache>
                <c:ptCount val="1"/>
                <c:pt idx="0">
                  <c:v>TX-ReV (Chronic)</c:v>
                </c:pt>
              </c:strCache>
            </c:strRef>
          </c:tx>
          <c:spPr>
            <a:ln w="9525">
              <a:solidFill>
                <a:srgbClr val="008000"/>
              </a:solidFill>
            </a:ln>
          </c:spPr>
          <c:marker>
            <c:symbol val="plus"/>
            <c:size val="8"/>
            <c:spPr>
              <a:solidFill>
                <a:srgbClr val="008000"/>
              </a:solidFill>
              <a:ln>
                <a:solidFill>
                  <a:schemeClr val="tx1"/>
                </a:solidFill>
              </a:ln>
            </c:spPr>
          </c:marker>
          <c:dLbls>
            <c:dLbl>
              <c:idx val="16"/>
              <c:layout>
                <c:manualLayout>
                  <c:x val="-1.3380216969005784E-2"/>
                  <c:y val="1.698091205792414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59-85C3-40E0-AC4A-50FE50212FA4}"/>
                </c:ext>
              </c:extLst>
            </c:dLbl>
            <c:dLbl>
              <c:idx val="18"/>
              <c:delete val="1"/>
              <c:extLst>
                <c:ext xmlns:c15="http://schemas.microsoft.com/office/drawing/2012/chart" uri="{CE6537A1-D6FC-4f65-9D91-7224C49458BB}"/>
                <c:ext xmlns:c16="http://schemas.microsoft.com/office/drawing/2014/chart" uri="{C3380CC4-5D6E-409C-BE32-E72D297353CC}">
                  <c16:uniqueId val="{00000058-85C3-40E0-AC4A-50FE50212FA4}"/>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a:noFill/>
                    </a:ln>
                  </c:spPr>
                </c15:leaderLines>
              </c:ext>
            </c:extLst>
          </c:dLbls>
          <c:trendline>
            <c:spPr>
              <a:ln>
                <a:solidFill>
                  <a:srgbClr val="008000"/>
                </a:solidFill>
              </a:ln>
            </c:spPr>
            <c:trendlineType val="movingAvg"/>
            <c:period val="2"/>
            <c:dispRSqr val="0"/>
            <c:dispEq val="0"/>
          </c:trendline>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Data'!$B$42:$T$42</c:f>
              <c:numCache>
                <c:formatCode>0.00E+00</c:formatCode>
                <c:ptCount val="19"/>
                <c:pt idx="16">
                  <c:v>0.28000000000000003</c:v>
                </c:pt>
                <c:pt idx="18">
                  <c:v>0.28000000000000003</c:v>
                </c:pt>
              </c:numCache>
            </c:numRef>
          </c:yVal>
          <c:smooth val="0"/>
          <c:extLst>
            <c:ext xmlns:c16="http://schemas.microsoft.com/office/drawing/2014/chart" uri="{C3380CC4-5D6E-409C-BE32-E72D297353CC}">
              <c16:uniqueId val="{00000051-85C3-40E0-AC4A-50FE50212FA4}"/>
            </c:ext>
          </c:extLst>
        </c:ser>
        <c:ser>
          <c:idx val="51"/>
          <c:order val="28"/>
          <c:tx>
            <c:strRef>
              <c:f>'Plot Data'!$A$44</c:f>
              <c:strCache>
                <c:ptCount val="1"/>
                <c:pt idx="0">
                  <c:v>MDH HBV (24 hr)</c:v>
                </c:pt>
              </c:strCache>
            </c:strRef>
          </c:tx>
          <c:spPr>
            <a:ln w="19050">
              <a:noFill/>
            </a:ln>
          </c:spPr>
          <c:marker>
            <c:symbol val="square"/>
            <c:size val="8"/>
            <c:spPr>
              <a:solidFill>
                <a:srgbClr val="CEDED0"/>
              </a:solidFill>
              <a:ln>
                <a:solidFill>
                  <a:schemeClr val="tx1"/>
                </a:solidFill>
              </a:ln>
            </c:spPr>
          </c:marker>
          <c:dLbls>
            <c:dLbl>
              <c:idx val="6"/>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7C6F-4393-BED9-75113893C9CD}"/>
                </c:ext>
              </c:extLst>
            </c:dLbl>
            <c:spPr>
              <a:noFill/>
              <a:ln>
                <a:noFill/>
              </a:ln>
              <a:effectLst/>
            </c:spPr>
            <c:txPr>
              <a:bodyPr wrap="square" lIns="38100" tIns="19050" rIns="38100" bIns="19050" anchor="ctr">
                <a:spAutoFit/>
              </a:bodyPr>
              <a:lstStyle/>
              <a:p>
                <a:pPr>
                  <a:defRPr sz="800" b="1"/>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Data'!$B$44:$T$44</c:f>
              <c:numCache>
                <c:formatCode>0.00E+00</c:formatCode>
                <c:ptCount val="19"/>
                <c:pt idx="6">
                  <c:v>0.03</c:v>
                </c:pt>
              </c:numCache>
            </c:numRef>
          </c:yVal>
          <c:smooth val="0"/>
          <c:extLst>
            <c:ext xmlns:c16="http://schemas.microsoft.com/office/drawing/2014/chart" uri="{C3380CC4-5D6E-409C-BE32-E72D297353CC}">
              <c16:uniqueId val="{00000015-7C6F-4393-BED9-75113893C9CD}"/>
            </c:ext>
          </c:extLst>
        </c:ser>
        <c:ser>
          <c:idx val="52"/>
          <c:order val="29"/>
          <c:tx>
            <c:strRef>
              <c:f>'Plot Data'!$A$45</c:f>
              <c:strCache>
                <c:ptCount val="1"/>
                <c:pt idx="0">
                  <c:v>MDH HBV (Short-term)</c:v>
                </c:pt>
              </c:strCache>
            </c:strRef>
          </c:tx>
          <c:spPr>
            <a:ln w="19050">
              <a:solidFill>
                <a:srgbClr val="5C8A61"/>
              </a:solidFill>
            </a:ln>
          </c:spPr>
          <c:marker>
            <c:symbol val="square"/>
            <c:size val="8"/>
            <c:spPr>
              <a:solidFill>
                <a:srgbClr val="CEDED0"/>
              </a:solidFill>
              <a:ln>
                <a:solidFill>
                  <a:schemeClr val="tx1"/>
                </a:solidFill>
              </a:ln>
            </c:spPr>
          </c:marker>
          <c:dLbls>
            <c:dLbl>
              <c:idx val="6"/>
              <c:layout>
                <c:manualLayout>
                  <c:x val="-5.3295933855969204E-3"/>
                  <c:y val="1.137724541957616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4-7C6F-4393-BED9-75113893C9CD}"/>
                </c:ext>
              </c:extLst>
            </c:dLbl>
            <c:dLbl>
              <c:idx val="11"/>
              <c:delete val="1"/>
              <c:extLst>
                <c:ext xmlns:c15="http://schemas.microsoft.com/office/drawing/2012/chart" uri="{CE6537A1-D6FC-4f65-9D91-7224C49458BB}"/>
                <c:ext xmlns:c16="http://schemas.microsoft.com/office/drawing/2014/chart" uri="{C3380CC4-5D6E-409C-BE32-E72D297353CC}">
                  <c16:uniqueId val="{00000033-7C6F-4393-BED9-75113893C9CD}"/>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Data'!$B$45:$T$45</c:f>
              <c:numCache>
                <c:formatCode>0.00E+00</c:formatCode>
                <c:ptCount val="19"/>
                <c:pt idx="6">
                  <c:v>0.01</c:v>
                </c:pt>
                <c:pt idx="11">
                  <c:v>0.01</c:v>
                </c:pt>
              </c:numCache>
            </c:numRef>
          </c:yVal>
          <c:smooth val="0"/>
          <c:extLst>
            <c:ext xmlns:c16="http://schemas.microsoft.com/office/drawing/2014/chart" uri="{C3380CC4-5D6E-409C-BE32-E72D297353CC}">
              <c16:uniqueId val="{00000016-7C6F-4393-BED9-75113893C9CD}"/>
            </c:ext>
          </c:extLst>
        </c:ser>
        <c:ser>
          <c:idx val="26"/>
          <c:order val="30"/>
          <c:tx>
            <c:strRef>
              <c:f>'Plot Data'!$A$12</c:f>
              <c:strCache>
                <c:ptCount val="1"/>
                <c:pt idx="0">
                  <c:v>PAC-3</c:v>
                </c:pt>
              </c:strCache>
            </c:strRef>
          </c:tx>
          <c:spPr>
            <a:ln w="19050">
              <a:noFill/>
            </a:ln>
          </c:spPr>
          <c:marker>
            <c:symbol val="diamond"/>
            <c:size val="8"/>
            <c:spPr>
              <a:solidFill>
                <a:srgbClr val="FF0000"/>
              </a:solidFill>
              <a:ln>
                <a:solidFill>
                  <a:srgbClr val="000000"/>
                </a:solidFill>
                <a:prstDash val="solid"/>
              </a:ln>
            </c:spPr>
          </c:marker>
          <c:dLbls>
            <c:spPr>
              <a:noFill/>
              <a:ln w="25400">
                <a:noFill/>
              </a:ln>
            </c:spPr>
            <c:txPr>
              <a:bodyPr wrap="square" lIns="38100" tIns="19050" rIns="38100" bIns="19050" anchor="ctr">
                <a:spAutoFit/>
              </a:bodyPr>
              <a:lstStyle/>
              <a:p>
                <a:pPr>
                  <a:defRPr sz="800" b="0">
                    <a:solidFill>
                      <a:sysClr val="windowText" lastClr="000000"/>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Data'!$B$12:$T$12</c:f>
            </c:numRef>
          </c:yVal>
          <c:smooth val="0"/>
          <c:extLst>
            <c:ext xmlns:c16="http://schemas.microsoft.com/office/drawing/2014/chart" uri="{C3380CC4-5D6E-409C-BE32-E72D297353CC}">
              <c16:uniqueId val="{00000019-85C3-40E0-AC4A-50FE50212FA4}"/>
            </c:ext>
          </c:extLst>
        </c:ser>
        <c:ser>
          <c:idx val="53"/>
          <c:order val="31"/>
          <c:tx>
            <c:strRef>
              <c:f>'Plot Data'!$A$46</c:f>
              <c:strCache>
                <c:ptCount val="1"/>
                <c:pt idx="0">
                  <c:v>MDH HBV (Subchronic)</c:v>
                </c:pt>
              </c:strCache>
            </c:strRef>
          </c:tx>
          <c:spPr>
            <a:ln w="19050">
              <a:solidFill>
                <a:srgbClr val="5C8A61"/>
              </a:solidFill>
            </a:ln>
          </c:spPr>
          <c:marker>
            <c:symbol val="square"/>
            <c:size val="8"/>
            <c:spPr>
              <a:solidFill>
                <a:srgbClr val="CEDED0"/>
              </a:solidFill>
              <a:ln>
                <a:solidFill>
                  <a:schemeClr val="tx1"/>
                </a:solidFill>
              </a:ln>
            </c:spPr>
          </c:marker>
          <c:dLbls>
            <c:dLbl>
              <c:idx val="11"/>
              <c:layout>
                <c:manualLayout>
                  <c:x val="1.1991585117593071E-2"/>
                  <c:y val="1.327345298950554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2-7C6F-4393-BED9-75113893C9CD}"/>
                </c:ext>
              </c:extLst>
            </c:dLbl>
            <c:dLbl>
              <c:idx val="16"/>
              <c:delete val="1"/>
              <c:extLst>
                <c:ext xmlns:c15="http://schemas.microsoft.com/office/drawing/2012/chart" uri="{CE6537A1-D6FC-4f65-9D91-7224C49458BB}"/>
                <c:ext xmlns:c16="http://schemas.microsoft.com/office/drawing/2014/chart" uri="{C3380CC4-5D6E-409C-BE32-E72D297353CC}">
                  <c16:uniqueId val="{00000031-7C6F-4393-BED9-75113893C9CD}"/>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Data'!$B$46:$T$46</c:f>
              <c:numCache>
                <c:formatCode>0.00E+00</c:formatCode>
                <c:ptCount val="19"/>
                <c:pt idx="11">
                  <c:v>8.0000000000000002E-3</c:v>
                </c:pt>
                <c:pt idx="16">
                  <c:v>8.0000000000000002E-3</c:v>
                </c:pt>
              </c:numCache>
            </c:numRef>
          </c:yVal>
          <c:smooth val="0"/>
          <c:extLst>
            <c:ext xmlns:c16="http://schemas.microsoft.com/office/drawing/2014/chart" uri="{C3380CC4-5D6E-409C-BE32-E72D297353CC}">
              <c16:uniqueId val="{00000017-7C6F-4393-BED9-75113893C9CD}"/>
            </c:ext>
          </c:extLst>
        </c:ser>
        <c:ser>
          <c:idx val="25"/>
          <c:order val="32"/>
          <c:tx>
            <c:strRef>
              <c:f>'Plot Data'!$A$11</c:f>
              <c:strCache>
                <c:ptCount val="1"/>
                <c:pt idx="0">
                  <c:v>PAC-2</c:v>
                </c:pt>
              </c:strCache>
            </c:strRef>
          </c:tx>
          <c:spPr>
            <a:ln w="19050">
              <a:noFill/>
            </a:ln>
          </c:spPr>
          <c:marker>
            <c:symbol val="diamond"/>
            <c:size val="8"/>
            <c:spPr>
              <a:solidFill>
                <a:srgbClr val="FFCC00"/>
              </a:solidFill>
              <a:ln>
                <a:solidFill>
                  <a:srgbClr val="000000"/>
                </a:solidFill>
                <a:prstDash val="solid"/>
              </a:ln>
            </c:spPr>
          </c:marker>
          <c:dLbls>
            <c:spPr>
              <a:noFill/>
              <a:ln w="25400">
                <a:noFill/>
              </a:ln>
            </c:spPr>
            <c:txPr>
              <a:bodyPr wrap="square" lIns="38100" tIns="19050" rIns="38100" bIns="19050" anchor="ctr">
                <a:spAutoFit/>
              </a:bodyPr>
              <a:lstStyle/>
              <a:p>
                <a:pPr>
                  <a:defRPr sz="800" b="0">
                    <a:solidFill>
                      <a:sysClr val="windowText" lastClr="000000"/>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Data'!$B$11:$T$11</c:f>
            </c:numRef>
          </c:yVal>
          <c:smooth val="0"/>
          <c:extLst>
            <c:ext xmlns:c16="http://schemas.microsoft.com/office/drawing/2014/chart" uri="{C3380CC4-5D6E-409C-BE32-E72D297353CC}">
              <c16:uniqueId val="{00000018-85C3-40E0-AC4A-50FE50212FA4}"/>
            </c:ext>
          </c:extLst>
        </c:ser>
        <c:ser>
          <c:idx val="54"/>
          <c:order val="33"/>
          <c:tx>
            <c:strRef>
              <c:f>'Plot Data'!$A$47</c:f>
              <c:strCache>
                <c:ptCount val="1"/>
                <c:pt idx="0">
                  <c:v>MDH HBV (Chronic)</c:v>
                </c:pt>
              </c:strCache>
            </c:strRef>
          </c:tx>
          <c:spPr>
            <a:ln w="19050">
              <a:solidFill>
                <a:srgbClr val="5C8A61"/>
              </a:solidFill>
            </a:ln>
          </c:spPr>
          <c:marker>
            <c:symbol val="square"/>
            <c:size val="8"/>
            <c:spPr>
              <a:solidFill>
                <a:srgbClr val="CEDED0"/>
              </a:solidFill>
              <a:ln>
                <a:solidFill>
                  <a:schemeClr val="tx1"/>
                </a:solidFill>
              </a:ln>
            </c:spPr>
          </c:marker>
          <c:dLbls>
            <c:dLbl>
              <c:idx val="16"/>
              <c:layout>
                <c:manualLayout>
                  <c:x val="-2.3983170235186143E-2"/>
                  <c:y val="-1.706586812936442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F-7C6F-4393-BED9-75113893C9CD}"/>
                </c:ext>
              </c:extLst>
            </c:dLbl>
            <c:dLbl>
              <c:idx val="18"/>
              <c:delete val="1"/>
              <c:extLst>
                <c:ext xmlns:c15="http://schemas.microsoft.com/office/drawing/2012/chart" uri="{CE6537A1-D6FC-4f65-9D91-7224C49458BB}"/>
                <c:ext xmlns:c16="http://schemas.microsoft.com/office/drawing/2014/chart" uri="{C3380CC4-5D6E-409C-BE32-E72D297353CC}">
                  <c16:uniqueId val="{00000030-7C6F-4393-BED9-75113893C9CD}"/>
                </c:ext>
              </c:extLst>
            </c:dLbl>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trendline>
            <c:trendlineType val="movingAvg"/>
            <c:period val="2"/>
            <c:dispRSqr val="0"/>
            <c:dispEq val="0"/>
          </c:trendline>
          <c:trendline>
            <c:name>mov avg</c:name>
            <c:spPr>
              <a:ln w="19050">
                <a:solidFill>
                  <a:srgbClr val="5C8A61"/>
                </a:solidFill>
              </a:ln>
            </c:spPr>
            <c:trendlineType val="movingAvg"/>
            <c:period val="2"/>
            <c:dispRSqr val="0"/>
            <c:dispEq val="0"/>
          </c:trendline>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Data'!$B$47:$T$47</c:f>
              <c:numCache>
                <c:formatCode>0.00E+00</c:formatCode>
                <c:ptCount val="19"/>
                <c:pt idx="16">
                  <c:v>3.0000000000000001E-3</c:v>
                </c:pt>
                <c:pt idx="18">
                  <c:v>3.0000000000000001E-3</c:v>
                </c:pt>
              </c:numCache>
            </c:numRef>
          </c:yVal>
          <c:smooth val="0"/>
          <c:extLst>
            <c:ext xmlns:c16="http://schemas.microsoft.com/office/drawing/2014/chart" uri="{C3380CC4-5D6E-409C-BE32-E72D297353CC}">
              <c16:uniqueId val="{00000018-7C6F-4393-BED9-75113893C9CD}"/>
            </c:ext>
          </c:extLst>
        </c:ser>
        <c:ser>
          <c:idx val="24"/>
          <c:order val="34"/>
          <c:tx>
            <c:strRef>
              <c:f>'Plot Data'!$A$10</c:f>
              <c:strCache>
                <c:ptCount val="1"/>
                <c:pt idx="0">
                  <c:v>PAC-1</c:v>
                </c:pt>
              </c:strCache>
            </c:strRef>
          </c:tx>
          <c:spPr>
            <a:ln w="19050">
              <a:noFill/>
            </a:ln>
          </c:spPr>
          <c:marker>
            <c:symbol val="diamond"/>
            <c:size val="8"/>
            <c:spPr>
              <a:solidFill>
                <a:srgbClr val="33CCCC"/>
              </a:solidFill>
              <a:ln>
                <a:solidFill>
                  <a:srgbClr val="000000"/>
                </a:solidFill>
                <a:prstDash val="solid"/>
              </a:ln>
            </c:spPr>
          </c:marker>
          <c:dLbls>
            <c:spPr>
              <a:noFill/>
              <a:ln w="25400">
                <a:noFill/>
              </a:ln>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Data'!$B$10:$T$10</c:f>
            </c:numRef>
          </c:yVal>
          <c:smooth val="0"/>
          <c:extLst>
            <c:ext xmlns:c16="http://schemas.microsoft.com/office/drawing/2014/chart" uri="{C3380CC4-5D6E-409C-BE32-E72D297353CC}">
              <c16:uniqueId val="{00000017-85C3-40E0-AC4A-50FE50212FA4}"/>
            </c:ext>
          </c:extLst>
        </c:ser>
        <c:ser>
          <c:idx val="19"/>
          <c:order val="35"/>
          <c:tx>
            <c:strRef>
              <c:f>'Plot Data'!$A$14</c:f>
              <c:strCache>
                <c:ptCount val="1"/>
                <c:pt idx="0">
                  <c:v>NIOSH-Ceiling*</c:v>
                </c:pt>
              </c:strCache>
            </c:strRef>
          </c:tx>
          <c:spPr>
            <a:ln w="19050">
              <a:noFill/>
            </a:ln>
          </c:spPr>
          <c:marker>
            <c:symbol val="circle"/>
            <c:size val="8"/>
            <c:spPr>
              <a:solidFill>
                <a:srgbClr val="FF6600"/>
              </a:solidFill>
              <a:ln>
                <a:solidFill>
                  <a:srgbClr val="00000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Data'!$B$14:$T$14</c:f>
            </c:numRef>
          </c:yVal>
          <c:smooth val="0"/>
          <c:extLst>
            <c:ext xmlns:c16="http://schemas.microsoft.com/office/drawing/2014/chart" uri="{C3380CC4-5D6E-409C-BE32-E72D297353CC}">
              <c16:uniqueId val="{0000000E-85C3-40E0-AC4A-50FE50212FA4}"/>
            </c:ext>
          </c:extLst>
        </c:ser>
        <c:ser>
          <c:idx val="17"/>
          <c:order val="36"/>
          <c:tx>
            <c:strRef>
              <c:f>'Plot Data'!$A$13</c:f>
              <c:strCache>
                <c:ptCount val="1"/>
                <c:pt idx="0">
                  <c:v>ACGIH-Ceiling*</c:v>
                </c:pt>
              </c:strCache>
            </c:strRef>
          </c:tx>
          <c:spPr>
            <a:ln w="19050">
              <a:noFill/>
            </a:ln>
          </c:spPr>
          <c:marker>
            <c:symbol val="circle"/>
            <c:size val="8"/>
            <c:spPr>
              <a:solidFill>
                <a:srgbClr val="FFFF99"/>
              </a:solidFill>
              <a:ln>
                <a:solidFill>
                  <a:srgbClr val="000000"/>
                </a:solidFill>
                <a:prstDash val="solid"/>
              </a:ln>
            </c:spPr>
          </c:marker>
          <c:dLbls>
            <c:dLbl>
              <c:idx val="0"/>
              <c:layout>
                <c:manualLayout>
                  <c:x val="-3.6032815332899806E-3"/>
                  <c:y val="-3.1917502595934016E-3"/>
                </c:manualLayout>
              </c:layout>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5-85C3-40E0-AC4A-50FE50212FA4}"/>
                </c:ext>
              </c:extLst>
            </c:dLbl>
            <c:spPr>
              <a:noFill/>
              <a:ln w="25400">
                <a:noFill/>
              </a:ln>
            </c:spPr>
            <c:txPr>
              <a:bodyPr wrap="square" lIns="38100" tIns="19050" rIns="38100" bIns="19050" anchor="ctr">
                <a:spAutoFit/>
              </a:bodyPr>
              <a:lstStyle/>
              <a:p>
                <a:pPr>
                  <a:defRPr sz="9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Data'!$B$13:$T$13</c:f>
            </c:numRef>
          </c:yVal>
          <c:smooth val="0"/>
          <c:extLst>
            <c:ext xmlns:c16="http://schemas.microsoft.com/office/drawing/2014/chart" uri="{C3380CC4-5D6E-409C-BE32-E72D297353CC}">
              <c16:uniqueId val="{00000016-85C3-40E0-AC4A-50FE50212FA4}"/>
            </c:ext>
          </c:extLst>
        </c:ser>
        <c:ser>
          <c:idx val="1"/>
          <c:order val="37"/>
          <c:tx>
            <c:strRef>
              <c:f>'Plot Data'!$A$15</c:f>
              <c:strCache>
                <c:ptCount val="1"/>
                <c:pt idx="0">
                  <c:v>OSHA-Ceiling*</c:v>
                </c:pt>
              </c:strCache>
            </c:strRef>
          </c:tx>
          <c:spPr>
            <a:ln w="19050">
              <a:noFill/>
            </a:ln>
          </c:spPr>
          <c:marker>
            <c:symbol val="circle"/>
            <c:size val="8"/>
            <c:spPr>
              <a:solidFill>
                <a:srgbClr val="FFCC99"/>
              </a:solidFill>
              <a:ln>
                <a:solidFill>
                  <a:srgbClr val="00000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Data'!$B$15:$T$15</c:f>
            </c:numRef>
          </c:yVal>
          <c:smooth val="0"/>
          <c:extLst>
            <c:ext xmlns:c16="http://schemas.microsoft.com/office/drawing/2014/chart" uri="{C3380CC4-5D6E-409C-BE32-E72D297353CC}">
              <c16:uniqueId val="{00000011-85C3-40E0-AC4A-50FE50212FA4}"/>
            </c:ext>
          </c:extLst>
        </c:ser>
        <c:ser>
          <c:idx val="23"/>
          <c:order val="38"/>
          <c:tx>
            <c:strRef>
              <c:f>'Plot Data'!$A$24</c:f>
              <c:strCache>
                <c:ptCount val="1"/>
                <c:pt idx="0">
                  <c:v>Cal/OSHA-Ceiling*</c:v>
                </c:pt>
              </c:strCache>
            </c:strRef>
          </c:tx>
          <c:spPr>
            <a:ln w="19050">
              <a:noFill/>
            </a:ln>
          </c:spPr>
          <c:marker>
            <c:symbol val="circle"/>
            <c:size val="8"/>
            <c:spPr>
              <a:solidFill>
                <a:srgbClr val="EDBF4D"/>
              </a:solidFill>
              <a:ln>
                <a:solidFill>
                  <a:schemeClr val="tx1"/>
                </a:solidFill>
              </a:ln>
            </c:spPr>
          </c:marker>
          <c:dLbls>
            <c:spPr>
              <a:noFill/>
              <a:ln>
                <a:noFill/>
              </a:ln>
              <a:effectLst/>
            </c:spPr>
            <c:txPr>
              <a:bodyPr wrap="square" lIns="38100" tIns="19050" rIns="38100" bIns="19050" anchor="ctr">
                <a:spAutoFit/>
              </a:bodyPr>
              <a:lstStyle/>
              <a:p>
                <a:pPr>
                  <a:defRPr sz="800"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Data'!$B$24:$T$24</c:f>
            </c:numRef>
          </c:yVal>
          <c:smooth val="0"/>
          <c:extLst>
            <c:ext xmlns:c16="http://schemas.microsoft.com/office/drawing/2014/chart" uri="{C3380CC4-5D6E-409C-BE32-E72D297353CC}">
              <c16:uniqueId val="{00000042-85C3-40E0-AC4A-50FE50212FA4}"/>
            </c:ext>
          </c:extLst>
        </c:ser>
        <c:ser>
          <c:idx val="28"/>
          <c:order val="39"/>
          <c:tx>
            <c:strRef>
              <c:f>'Plot Data'!$A$22</c:f>
              <c:strCache>
                <c:ptCount val="1"/>
                <c:pt idx="0">
                  <c:v>DFG-MAK (TWA)*</c:v>
                </c:pt>
              </c:strCache>
            </c:strRef>
          </c:tx>
          <c:spPr>
            <a:ln w="25400">
              <a:solidFill>
                <a:srgbClr val="E46C0A"/>
              </a:solidFill>
              <a:prstDash val="dash"/>
            </a:ln>
          </c:spPr>
          <c:marker>
            <c:symbol val="circle"/>
            <c:size val="8"/>
            <c:spPr>
              <a:solidFill>
                <a:srgbClr val="FAC7AD"/>
              </a:solidFill>
              <a:ln>
                <a:solidFill>
                  <a:schemeClr val="tx1"/>
                </a:solidFill>
                <a:prstDash val="solid"/>
              </a:ln>
            </c:spPr>
          </c:marker>
          <c:dLbls>
            <c:dLbl>
              <c:idx val="4"/>
              <c:layout>
                <c:manualLayout>
                  <c:x val="0.23115331416366655"/>
                  <c:y val="-1.325361287672730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9-85C3-40E0-AC4A-50FE50212FA4}"/>
                </c:ext>
              </c:extLst>
            </c:dLbl>
            <c:dLbl>
              <c:idx val="17"/>
              <c:delete val="1"/>
              <c:extLst>
                <c:ext xmlns:c15="http://schemas.microsoft.com/office/drawing/2012/chart" uri="{CE6537A1-D6FC-4f65-9D91-7224C49458BB}"/>
                <c:ext xmlns:c16="http://schemas.microsoft.com/office/drawing/2014/chart" uri="{C3380CC4-5D6E-409C-BE32-E72D297353CC}">
                  <c16:uniqueId val="{00000038-85C3-40E0-AC4A-50FE50212FA4}"/>
                </c:ext>
              </c:extLst>
            </c:dLbl>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trendline>
            <c:spPr>
              <a:ln w="25400">
                <a:solidFill>
                  <a:srgbClr val="E46C0A"/>
                </a:solidFill>
                <a:prstDash val="dash"/>
              </a:ln>
            </c:spPr>
            <c:trendlineType val="movingAvg"/>
            <c:period val="2"/>
            <c:dispRSqr val="0"/>
            <c:dispEq val="0"/>
          </c:trendline>
          <c:xVal>
            <c:numRef>
              <c:f>'Plot Data'!$B$2:$S$2</c:f>
              <c:numCache>
                <c:formatCode>General</c:formatCode>
                <c:ptCount val="18"/>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numCache>
            </c:numRef>
          </c:xVal>
          <c:yVal>
            <c:numRef>
              <c:f>'Plot Data'!$B$22:$S$22</c:f>
            </c:numRef>
          </c:yVal>
          <c:smooth val="0"/>
          <c:extLst>
            <c:ext xmlns:c16="http://schemas.microsoft.com/office/drawing/2014/chart" uri="{C3380CC4-5D6E-409C-BE32-E72D297353CC}">
              <c16:uniqueId val="{0000000F-85C3-40E0-AC4A-50FE50212FA4}"/>
            </c:ext>
          </c:extLst>
        </c:ser>
        <c:ser>
          <c:idx val="36"/>
          <c:order val="40"/>
          <c:tx>
            <c:strRef>
              <c:f>'Plot Data'!$A$43</c:f>
              <c:strCache>
                <c:ptCount val="1"/>
                <c:pt idx="0">
                  <c:v>MDH HRV</c:v>
                </c:pt>
              </c:strCache>
            </c:strRef>
          </c:tx>
          <c:spPr>
            <a:ln w="19050">
              <a:noFill/>
            </a:ln>
          </c:spPr>
          <c:marker>
            <c:symbol val="square"/>
            <c:size val="8"/>
            <c:spPr>
              <a:solidFill>
                <a:srgbClr val="67A58D"/>
              </a:solidFill>
              <a:ln>
                <a:solidFill>
                  <a:schemeClr val="tx1"/>
                </a:solidFill>
              </a:ln>
            </c:spPr>
          </c:marker>
          <c:dLbls>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Data'!$B$43:$T$43</c:f>
            </c:numRef>
          </c:yVal>
          <c:smooth val="0"/>
          <c:extLst>
            <c:ext xmlns:c16="http://schemas.microsoft.com/office/drawing/2014/chart" uri="{C3380CC4-5D6E-409C-BE32-E72D297353CC}">
              <c16:uniqueId val="{00000052-85C3-40E0-AC4A-50FE50212FA4}"/>
            </c:ext>
          </c:extLst>
        </c:ser>
        <c:ser>
          <c:idx val="37"/>
          <c:order val="41"/>
          <c:tx>
            <c:strRef>
              <c:f>'Plot Data'!$A$48</c:f>
              <c:strCache>
                <c:ptCount val="1"/>
                <c:pt idx="0">
                  <c:v>MDH HBV (Cancer)</c:v>
                </c:pt>
              </c:strCache>
            </c:strRef>
          </c:tx>
          <c:spPr>
            <a:ln w="19050">
              <a:noFill/>
            </a:ln>
          </c:spPr>
          <c:marker>
            <c:symbol val="square"/>
            <c:size val="8"/>
            <c:spPr>
              <a:solidFill>
                <a:srgbClr val="CEDED0"/>
              </a:solidFill>
              <a:ln>
                <a:solidFill>
                  <a:schemeClr val="tx1"/>
                </a:solidFill>
              </a:ln>
            </c:spPr>
          </c:marker>
          <c:dLbls>
            <c:spPr>
              <a:solidFill>
                <a:sysClr val="window" lastClr="FFFFFF"/>
              </a:solidFill>
              <a:ln>
                <a:noFill/>
              </a:ln>
              <a:effectLst/>
            </c:spPr>
            <c:txPr>
              <a:bodyPr wrap="square" lIns="38100" tIns="19050" rIns="38100" bIns="19050" anchor="ctr">
                <a:spAutoFit/>
              </a:bodyPr>
              <a:lstStyle/>
              <a:p>
                <a:pPr>
                  <a:defRPr sz="8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Data'!$B$2:$X$2</c:f>
              <c:numCache>
                <c:formatCode>General</c:formatCode>
                <c:ptCount val="23"/>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pt idx="19">
                  <c:v>675000</c:v>
                </c:pt>
                <c:pt idx="20">
                  <c:v>750000</c:v>
                </c:pt>
                <c:pt idx="21">
                  <c:v>845000</c:v>
                </c:pt>
                <c:pt idx="22">
                  <c:v>945000</c:v>
                </c:pt>
              </c:numCache>
            </c:numRef>
          </c:xVal>
          <c:yVal>
            <c:numRef>
              <c:f>'Plot Data'!$B$48:$X$48</c:f>
              <c:numCache>
                <c:formatCode>0.00E+00</c:formatCode>
                <c:ptCount val="23"/>
                <c:pt idx="19">
                  <c:v>8.0000000000000004E-4</c:v>
                </c:pt>
              </c:numCache>
            </c:numRef>
          </c:yVal>
          <c:smooth val="0"/>
          <c:extLst>
            <c:ext xmlns:c16="http://schemas.microsoft.com/office/drawing/2014/chart" uri="{C3380CC4-5D6E-409C-BE32-E72D297353CC}">
              <c16:uniqueId val="{00000053-85C3-40E0-AC4A-50FE50212FA4}"/>
            </c:ext>
          </c:extLst>
        </c:ser>
        <c:ser>
          <c:idx val="13"/>
          <c:order val="42"/>
          <c:tx>
            <c:strRef>
              <c:f>'Plot Data'!$A$35</c:f>
              <c:strCache>
                <c:ptCount val="1"/>
                <c:pt idx="0">
                  <c:v>ATSDR-MRL (1-14 d)</c:v>
                </c:pt>
              </c:strCache>
            </c:strRef>
          </c:tx>
          <c:spPr>
            <a:ln w="38100">
              <a:solidFill>
                <a:srgbClr val="99CC00"/>
              </a:solidFill>
              <a:prstDash val="sysDash"/>
            </a:ln>
          </c:spPr>
          <c:marker>
            <c:symbol val="star"/>
            <c:size val="8"/>
            <c:spPr>
              <a:solidFill>
                <a:srgbClr val="99CC00"/>
              </a:solidFill>
              <a:ln>
                <a:solidFill>
                  <a:srgbClr val="000000"/>
                </a:solidFill>
                <a:prstDash val="solid"/>
              </a:ln>
            </c:spPr>
          </c:marker>
          <c:dLbls>
            <c:dLbl>
              <c:idx val="6"/>
              <c:layout>
                <c:manualLayout>
                  <c:x val="-1.2017813431498568E-2"/>
                  <c:y val="-1.89932810049720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5-85C3-40E0-AC4A-50FE50212FA4}"/>
                </c:ext>
              </c:extLst>
            </c:dLbl>
            <c:dLbl>
              <c:idx val="10"/>
              <c:delete val="1"/>
              <c:extLst>
                <c:ext xmlns:c15="http://schemas.microsoft.com/office/drawing/2012/chart" uri="{CE6537A1-D6FC-4f65-9D91-7224C49458BB}"/>
                <c:ext xmlns:c16="http://schemas.microsoft.com/office/drawing/2014/chart" uri="{C3380CC4-5D6E-409C-BE32-E72D297353CC}">
                  <c16:uniqueId val="{00000044-85C3-40E0-AC4A-50FE50212FA4}"/>
                </c:ext>
              </c:extLst>
            </c:dLbl>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a:noFill/>
                    </a:ln>
                  </c:spPr>
                </c15:leaderLines>
              </c:ext>
            </c:extLst>
          </c:dLbls>
          <c:trendline>
            <c:spPr>
              <a:ln w="38100">
                <a:solidFill>
                  <a:srgbClr val="99CC00"/>
                </a:solidFill>
                <a:prstDash val="sysDash"/>
              </a:ln>
            </c:spPr>
            <c:trendlineType val="movingAvg"/>
            <c:period val="2"/>
            <c:dispRSqr val="0"/>
            <c:dispEq val="0"/>
          </c:trendline>
          <c:xVal>
            <c:numRef>
              <c:f>'Plot Data'!$B$2:$L$2</c:f>
              <c:numCache>
                <c:formatCode>General</c:formatCode>
                <c:ptCount val="11"/>
                <c:pt idx="0">
                  <c:v>0.17</c:v>
                </c:pt>
                <c:pt idx="1">
                  <c:v>0.5</c:v>
                </c:pt>
                <c:pt idx="2">
                  <c:v>1</c:v>
                </c:pt>
                <c:pt idx="3">
                  <c:v>4</c:v>
                </c:pt>
                <c:pt idx="4">
                  <c:v>8</c:v>
                </c:pt>
                <c:pt idx="5">
                  <c:v>10</c:v>
                </c:pt>
                <c:pt idx="6">
                  <c:v>24</c:v>
                </c:pt>
                <c:pt idx="7">
                  <c:v>96</c:v>
                </c:pt>
                <c:pt idx="8">
                  <c:v>168</c:v>
                </c:pt>
                <c:pt idx="9">
                  <c:v>240</c:v>
                </c:pt>
                <c:pt idx="10">
                  <c:v>336</c:v>
                </c:pt>
              </c:numCache>
            </c:numRef>
          </c:xVal>
          <c:yVal>
            <c:numRef>
              <c:f>'Plot Data'!$B$35:$L$35</c:f>
              <c:numCache>
                <c:formatCode>0.00E+00</c:formatCode>
                <c:ptCount val="11"/>
                <c:pt idx="6">
                  <c:v>2.9000000000000001E-2</c:v>
                </c:pt>
                <c:pt idx="10">
                  <c:v>2.9000000000000001E-2</c:v>
                </c:pt>
              </c:numCache>
            </c:numRef>
          </c:yVal>
          <c:smooth val="0"/>
          <c:extLst>
            <c:ext xmlns:c16="http://schemas.microsoft.com/office/drawing/2014/chart" uri="{C3380CC4-5D6E-409C-BE32-E72D297353CC}">
              <c16:uniqueId val="{0000002E-85C3-40E0-AC4A-50FE50212FA4}"/>
            </c:ext>
          </c:extLst>
        </c:ser>
        <c:ser>
          <c:idx val="15"/>
          <c:order val="43"/>
          <c:tx>
            <c:strRef>
              <c:f>'Plot Data'!$A$36</c:f>
              <c:strCache>
                <c:ptCount val="1"/>
                <c:pt idx="0">
                  <c:v>ATSDR-MRL (15-365 d)</c:v>
                </c:pt>
              </c:strCache>
            </c:strRef>
          </c:tx>
          <c:spPr>
            <a:ln w="38100">
              <a:solidFill>
                <a:srgbClr val="99CC00"/>
              </a:solidFill>
              <a:prstDash val="sysDash"/>
            </a:ln>
          </c:spPr>
          <c:marker>
            <c:symbol val="star"/>
            <c:size val="8"/>
            <c:spPr>
              <a:solidFill>
                <a:srgbClr val="99CC00"/>
              </a:solidFill>
              <a:ln>
                <a:solidFill>
                  <a:srgbClr val="000000"/>
                </a:solidFill>
                <a:prstDash val="solid"/>
              </a:ln>
            </c:spPr>
          </c:marker>
          <c:dLbls>
            <c:dLbl>
              <c:idx val="10"/>
              <c:layout>
                <c:manualLayout>
                  <c:x val="-5.3408191039484732E-3"/>
                  <c:y val="-1.519802901914265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7-85C3-40E0-AC4A-50FE50212FA4}"/>
                </c:ext>
              </c:extLst>
            </c:dLbl>
            <c:dLbl>
              <c:idx val="14"/>
              <c:delete val="1"/>
              <c:extLst>
                <c:ext xmlns:c15="http://schemas.microsoft.com/office/drawing/2012/chart" uri="{CE6537A1-D6FC-4f65-9D91-7224C49458BB}"/>
                <c:ext xmlns:c16="http://schemas.microsoft.com/office/drawing/2014/chart" uri="{C3380CC4-5D6E-409C-BE32-E72D297353CC}">
                  <c16:uniqueId val="{00000046-85C3-40E0-AC4A-50FE50212FA4}"/>
                </c:ext>
              </c:extLst>
            </c:dLbl>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trendline>
            <c:spPr>
              <a:ln w="38100">
                <a:solidFill>
                  <a:srgbClr val="99CC00"/>
                </a:solidFill>
                <a:prstDash val="sysDash"/>
              </a:ln>
            </c:spPr>
            <c:trendlineType val="movingAvg"/>
            <c:period val="2"/>
            <c:dispRSqr val="0"/>
            <c:dispEq val="0"/>
          </c:trendline>
          <c:xVal>
            <c:numRef>
              <c:f>'Plot Data'!$B$2:$P$2</c:f>
              <c:numCache>
                <c:formatCode>General</c:formatCode>
                <c:ptCount val="15"/>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numCache>
            </c:numRef>
          </c:xVal>
          <c:yVal>
            <c:numRef>
              <c:f>'Plot Data'!$B$36:$P$36</c:f>
              <c:numCache>
                <c:formatCode>0.00E+00</c:formatCode>
                <c:ptCount val="15"/>
                <c:pt idx="10">
                  <c:v>1.9E-2</c:v>
                </c:pt>
                <c:pt idx="14">
                  <c:v>1.9E-2</c:v>
                </c:pt>
              </c:numCache>
            </c:numRef>
          </c:yVal>
          <c:smooth val="0"/>
          <c:extLst>
            <c:ext xmlns:c16="http://schemas.microsoft.com/office/drawing/2014/chart" uri="{C3380CC4-5D6E-409C-BE32-E72D297353CC}">
              <c16:uniqueId val="{00000030-85C3-40E0-AC4A-50FE50212FA4}"/>
            </c:ext>
          </c:extLst>
        </c:ser>
        <c:ser>
          <c:idx val="12"/>
          <c:order val="44"/>
          <c:tx>
            <c:strRef>
              <c:f>'Plot Data'!$A$39</c:f>
              <c:strCache>
                <c:ptCount val="1"/>
                <c:pt idx="0">
                  <c:v>ATSDR-MRL (&gt; 1yr)</c:v>
                </c:pt>
              </c:strCache>
            </c:strRef>
          </c:tx>
          <c:spPr>
            <a:ln w="3175">
              <a:solidFill>
                <a:srgbClr val="99CC00"/>
              </a:solidFill>
              <a:prstDash val="solid"/>
            </a:ln>
          </c:spPr>
          <c:marker>
            <c:symbol val="star"/>
            <c:size val="8"/>
            <c:spPr>
              <a:solidFill>
                <a:srgbClr val="99CC00"/>
              </a:solidFill>
              <a:ln>
                <a:solidFill>
                  <a:srgbClr val="000000"/>
                </a:solidFill>
                <a:prstDash val="solid"/>
              </a:ln>
            </c:spPr>
          </c:marker>
          <c:dLbls>
            <c:dLbl>
              <c:idx val="14"/>
              <c:layout>
                <c:manualLayout>
                  <c:x val="-3.9559641297382498E-3"/>
                  <c:y val="-1.3247921375768835E-2"/>
                </c:manualLayout>
              </c:layout>
              <c:spPr>
                <a:solidFill>
                  <a:sysClr val="window" lastClr="FFFFFF"/>
                </a:solid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9-85C3-40E0-AC4A-50FE50212FA4}"/>
                </c:ext>
              </c:extLst>
            </c:dLbl>
            <c:dLbl>
              <c:idx val="18"/>
              <c:delete val="1"/>
              <c:extLst>
                <c:ext xmlns:c15="http://schemas.microsoft.com/office/drawing/2012/chart" uri="{CE6537A1-D6FC-4f65-9D91-7224C49458BB}"/>
                <c:ext xmlns:c16="http://schemas.microsoft.com/office/drawing/2014/chart" uri="{C3380CC4-5D6E-409C-BE32-E72D297353CC}">
                  <c16:uniqueId val="{00000048-85C3-40E0-AC4A-50FE50212FA4}"/>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a:noFill/>
                    </a:ln>
                  </c:spPr>
                </c15:leaderLines>
              </c:ext>
            </c:extLst>
          </c:dLbls>
          <c:trendline>
            <c:spPr>
              <a:ln w="12700">
                <a:solidFill>
                  <a:srgbClr val="99CC00"/>
                </a:solidFill>
                <a:prstDash val="solid"/>
              </a:ln>
            </c:spPr>
            <c:trendlineType val="movingAvg"/>
            <c:period val="2"/>
            <c:dispRSqr val="0"/>
            <c:dispEq val="0"/>
          </c:trendline>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Data'!$B$39:$T$39</c:f>
              <c:numCache>
                <c:formatCode>0.00E+00</c:formatCode>
                <c:ptCount val="19"/>
                <c:pt idx="14">
                  <c:v>9.5999999999999992E-3</c:v>
                </c:pt>
                <c:pt idx="18">
                  <c:v>9.5999999999999992E-3</c:v>
                </c:pt>
              </c:numCache>
            </c:numRef>
          </c:yVal>
          <c:smooth val="0"/>
          <c:extLst>
            <c:ext xmlns:c16="http://schemas.microsoft.com/office/drawing/2014/chart" uri="{C3380CC4-5D6E-409C-BE32-E72D297353CC}">
              <c16:uniqueId val="{00000032-85C3-40E0-AC4A-50FE50212FA4}"/>
            </c:ext>
          </c:extLst>
        </c:ser>
        <c:ser>
          <c:idx val="22"/>
          <c:order val="45"/>
          <c:tx>
            <c:strRef>
              <c:f>'Plot Data'!$A$37</c:f>
              <c:strCache>
                <c:ptCount val="1"/>
                <c:pt idx="0">
                  <c:v>PPRTV p-RfC (Subchronic)</c:v>
                </c:pt>
              </c:strCache>
            </c:strRef>
          </c:tx>
          <c:spPr>
            <a:ln w="12700">
              <a:solidFill>
                <a:srgbClr val="339966"/>
              </a:solidFill>
              <a:prstDash val="solid"/>
            </a:ln>
          </c:spPr>
          <c:marker>
            <c:symbol val="square"/>
            <c:size val="8"/>
            <c:spPr>
              <a:solidFill>
                <a:srgbClr val="00B050"/>
              </a:solidFill>
              <a:ln>
                <a:solidFill>
                  <a:srgbClr val="000000"/>
                </a:solidFill>
                <a:prstDash val="solid"/>
              </a:ln>
            </c:spPr>
          </c:marker>
          <c:dLbls>
            <c:dLbl>
              <c:idx val="11"/>
              <c:delete val="1"/>
              <c:extLst>
                <c:ext xmlns:c15="http://schemas.microsoft.com/office/drawing/2012/chart" uri="{CE6537A1-D6FC-4f65-9D91-7224C49458BB}"/>
                <c:ext xmlns:c16="http://schemas.microsoft.com/office/drawing/2014/chart" uri="{C3380CC4-5D6E-409C-BE32-E72D297353CC}">
                  <c16:uniqueId val="{0000004D-85C3-40E0-AC4A-50FE50212FA4}"/>
                </c:ext>
              </c:extLst>
            </c:dLbl>
            <c:dLbl>
              <c:idx val="16"/>
              <c:layout>
                <c:manualLayout>
                  <c:x val="-0.16561092457534263"/>
                  <c:y val="-1.325359506771028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E-85C3-40E0-AC4A-50FE50212FA4}"/>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a:noFill/>
                    </a:ln>
                  </c:spPr>
                </c15:leaderLines>
              </c:ext>
            </c:extLst>
          </c:dLbls>
          <c:trendline>
            <c:spPr>
              <a:ln w="12700">
                <a:solidFill>
                  <a:srgbClr val="00B050"/>
                </a:solidFill>
                <a:prstDash val="solid"/>
              </a:ln>
            </c:spPr>
            <c:trendlineType val="movingAvg"/>
            <c:period val="2"/>
            <c:dispRSqr val="0"/>
            <c:dispEq val="0"/>
          </c:trendline>
          <c:xVal>
            <c:numRef>
              <c:f>'Plot Data'!$B$2:$R$2</c:f>
              <c:numCache>
                <c:formatCode>General</c:formatCode>
                <c:ptCount val="17"/>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numCache>
            </c:numRef>
          </c:xVal>
          <c:yVal>
            <c:numRef>
              <c:f>'Plot Data'!$B$37:$R$37</c:f>
              <c:numCache>
                <c:formatCode>0.00E+00</c:formatCode>
                <c:ptCount val="17"/>
                <c:pt idx="11">
                  <c:v>0.08</c:v>
                </c:pt>
                <c:pt idx="16">
                  <c:v>0.08</c:v>
                </c:pt>
              </c:numCache>
            </c:numRef>
          </c:yVal>
          <c:smooth val="0"/>
          <c:extLst>
            <c:ext xmlns:c16="http://schemas.microsoft.com/office/drawing/2014/chart" uri="{C3380CC4-5D6E-409C-BE32-E72D297353CC}">
              <c16:uniqueId val="{00000034-85C3-40E0-AC4A-50FE50212FA4}"/>
            </c:ext>
          </c:extLst>
        </c:ser>
        <c:ser>
          <c:idx val="11"/>
          <c:order val="46"/>
          <c:tx>
            <c:strRef>
              <c:f>'Plot Data'!$A$51</c:f>
              <c:strCache>
                <c:ptCount val="1"/>
                <c:pt idx="0">
                  <c:v>EPA IRIS RfC</c:v>
                </c:pt>
              </c:strCache>
            </c:strRef>
          </c:tx>
          <c:spPr>
            <a:ln w="12700">
              <a:solidFill>
                <a:srgbClr val="339966"/>
              </a:solidFill>
              <a:prstDash val="solid"/>
            </a:ln>
          </c:spPr>
          <c:marker>
            <c:symbol val="square"/>
            <c:size val="7"/>
            <c:spPr>
              <a:solidFill>
                <a:srgbClr val="00B050"/>
              </a:solidFill>
              <a:ln>
                <a:solidFill>
                  <a:srgbClr val="000000"/>
                </a:solidFill>
                <a:prstDash val="solid"/>
              </a:ln>
            </c:spPr>
          </c:marker>
          <c:dPt>
            <c:idx val="16"/>
            <c:marker>
              <c:symbol val="square"/>
              <c:size val="8"/>
            </c:marker>
            <c:bubble3D val="0"/>
            <c:extLst>
              <c:ext xmlns:c16="http://schemas.microsoft.com/office/drawing/2014/chart" uri="{C3380CC4-5D6E-409C-BE32-E72D297353CC}">
                <c16:uniqueId val="{0000005B-85C3-40E0-AC4A-50FE50212FA4}"/>
              </c:ext>
            </c:extLst>
          </c:dPt>
          <c:dPt>
            <c:idx val="18"/>
            <c:marker>
              <c:symbol val="square"/>
              <c:size val="8"/>
            </c:marker>
            <c:bubble3D val="0"/>
            <c:extLst>
              <c:ext xmlns:c16="http://schemas.microsoft.com/office/drawing/2014/chart" uri="{C3380CC4-5D6E-409C-BE32-E72D297353CC}">
                <c16:uniqueId val="{0000005A-85C3-40E0-AC4A-50FE50212FA4}"/>
              </c:ext>
            </c:extLst>
          </c:dPt>
          <c:dLbls>
            <c:dLbl>
              <c:idx val="16"/>
              <c:layout>
                <c:manualLayout>
                  <c:x val="-2.6647966927984602E-3"/>
                  <c:y val="-1.1351713805839393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5B-85C3-40E0-AC4A-50FE50212FA4}"/>
                </c:ext>
              </c:extLst>
            </c:dLbl>
            <c:dLbl>
              <c:idx val="18"/>
              <c:delete val="1"/>
              <c:extLst>
                <c:ext xmlns:c15="http://schemas.microsoft.com/office/drawing/2012/chart" uri="{CE6537A1-D6FC-4f65-9D91-7224C49458BB}"/>
                <c:ext xmlns:c16="http://schemas.microsoft.com/office/drawing/2014/chart" uri="{C3380CC4-5D6E-409C-BE32-E72D297353CC}">
                  <c16:uniqueId val="{0000005A-85C3-40E0-AC4A-50FE50212FA4}"/>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a:noFill/>
                    </a:ln>
                  </c:spPr>
                </c15:leaderLines>
              </c:ext>
            </c:extLst>
          </c:dLbls>
          <c:trendline>
            <c:spPr>
              <a:ln>
                <a:solidFill>
                  <a:srgbClr val="339966"/>
                </a:solidFill>
              </a:ln>
            </c:spPr>
            <c:trendlineType val="movingAvg"/>
            <c:period val="2"/>
            <c:dispRSqr val="0"/>
            <c:dispEq val="0"/>
          </c:trendline>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Data'!$B$51:$T$51</c:f>
              <c:numCache>
                <c:formatCode>0.00E+00</c:formatCode>
                <c:ptCount val="19"/>
                <c:pt idx="16">
                  <c:v>0.03</c:v>
                </c:pt>
                <c:pt idx="18">
                  <c:v>0.03</c:v>
                </c:pt>
              </c:numCache>
            </c:numRef>
          </c:yVal>
          <c:smooth val="0"/>
          <c:extLst>
            <c:ext xmlns:c16="http://schemas.microsoft.com/office/drawing/2014/chart" uri="{C3380CC4-5D6E-409C-BE32-E72D297353CC}">
              <c16:uniqueId val="{00000036-85C3-40E0-AC4A-50FE50212FA4}"/>
            </c:ext>
          </c:extLst>
        </c:ser>
        <c:ser>
          <c:idx val="38"/>
          <c:order val="47"/>
          <c:tx>
            <c:strRef>
              <c:f>'Plot Data'!$A$49</c:f>
              <c:strCache>
                <c:ptCount val="1"/>
                <c:pt idx="0">
                  <c:v>Health Canada TC</c:v>
                </c:pt>
              </c:strCache>
            </c:strRef>
          </c:tx>
          <c:spPr>
            <a:ln w="9525">
              <a:solidFill>
                <a:schemeClr val="tx1"/>
              </a:solidFill>
            </a:ln>
          </c:spPr>
          <c:marker>
            <c:symbol val="square"/>
            <c:size val="8"/>
            <c:spPr>
              <a:solidFill>
                <a:srgbClr val="77933C"/>
              </a:solidFill>
              <a:ln>
                <a:solidFill>
                  <a:schemeClr val="tx1"/>
                </a:solidFill>
              </a:ln>
            </c:spPr>
          </c:marker>
          <c:dLbls>
            <c:dLbl>
              <c:idx val="18"/>
              <c:delete val="1"/>
              <c:extLst>
                <c:ext xmlns:c15="http://schemas.microsoft.com/office/drawing/2012/chart" uri="{CE6537A1-D6FC-4f65-9D91-7224C49458BB}"/>
                <c:ext xmlns:c16="http://schemas.microsoft.com/office/drawing/2014/chart" uri="{C3380CC4-5D6E-409C-BE32-E72D297353CC}">
                  <c16:uniqueId val="{00000060-85C3-40E0-AC4A-50FE50212FA4}"/>
                </c:ext>
              </c:extLst>
            </c:dLbl>
            <c:spPr>
              <a:noFill/>
              <a:ln>
                <a:no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trendline>
            <c:trendlineType val="movingAvg"/>
            <c:period val="2"/>
            <c:dispRSqr val="0"/>
            <c:dispEq val="0"/>
          </c:trendline>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Data'!$B$49:$T$49</c:f>
            </c:numRef>
          </c:yVal>
          <c:smooth val="0"/>
          <c:extLst>
            <c:ext xmlns:c16="http://schemas.microsoft.com/office/drawing/2014/chart" uri="{C3380CC4-5D6E-409C-BE32-E72D297353CC}">
              <c16:uniqueId val="{00000054-85C3-40E0-AC4A-50FE50212FA4}"/>
            </c:ext>
          </c:extLst>
        </c:ser>
        <c:ser>
          <c:idx val="39"/>
          <c:order val="48"/>
          <c:tx>
            <c:strRef>
              <c:f>'Plot Data'!$A$50</c:f>
              <c:strCache>
                <c:ptCount val="1"/>
                <c:pt idx="0">
                  <c:v>RIVM CR</c:v>
                </c:pt>
              </c:strCache>
            </c:strRef>
          </c:tx>
          <c:spPr>
            <a:ln w="22225">
              <a:solidFill>
                <a:srgbClr val="008000"/>
              </a:solidFill>
            </a:ln>
          </c:spPr>
          <c:marker>
            <c:symbol val="square"/>
            <c:size val="8"/>
            <c:spPr>
              <a:solidFill>
                <a:srgbClr val="008000"/>
              </a:solidFill>
              <a:ln>
                <a:solidFill>
                  <a:schemeClr val="tx1"/>
                </a:solidFill>
              </a:ln>
            </c:spPr>
          </c:marker>
          <c:dLbls>
            <c:dLbl>
              <c:idx val="18"/>
              <c:delete val="1"/>
              <c:extLst>
                <c:ext xmlns:c15="http://schemas.microsoft.com/office/drawing/2012/chart" uri="{CE6537A1-D6FC-4f65-9D91-7224C49458BB}"/>
                <c:ext xmlns:c16="http://schemas.microsoft.com/office/drawing/2014/chart" uri="{C3380CC4-5D6E-409C-BE32-E72D297353CC}">
                  <c16:uniqueId val="{0000005E-85C3-40E0-AC4A-50FE50212FA4}"/>
                </c:ext>
              </c:extLst>
            </c:dLbl>
            <c:spPr>
              <a:noFill/>
              <a:ln>
                <a:noFill/>
              </a:ln>
              <a:effectLst/>
            </c:spPr>
            <c:txPr>
              <a:bodyPr wrap="square" lIns="38100" tIns="19050" rIns="38100" bIns="19050" anchor="ctr">
                <a:spAutoFit/>
              </a:bodyPr>
              <a:lstStyle/>
              <a:p>
                <a:pPr>
                  <a:defRPr sz="8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trendline>
            <c:spPr>
              <a:ln w="22225">
                <a:solidFill>
                  <a:srgbClr val="008000"/>
                </a:solidFill>
              </a:ln>
            </c:spPr>
            <c:trendlineType val="movingAvg"/>
            <c:period val="2"/>
            <c:dispRSqr val="0"/>
            <c:dispEq val="0"/>
          </c:trendline>
          <c:xVal>
            <c:numRef>
              <c:f>'Plot Data'!$B$2:$X$2</c:f>
              <c:numCache>
                <c:formatCode>General</c:formatCode>
                <c:ptCount val="23"/>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pt idx="19">
                  <c:v>675000</c:v>
                </c:pt>
                <c:pt idx="20">
                  <c:v>750000</c:v>
                </c:pt>
                <c:pt idx="21">
                  <c:v>845000</c:v>
                </c:pt>
                <c:pt idx="22">
                  <c:v>945000</c:v>
                </c:pt>
              </c:numCache>
            </c:numRef>
          </c:xVal>
          <c:yVal>
            <c:numRef>
              <c:f>'Plot Data'!$B$50:$X$50</c:f>
              <c:numCache>
                <c:formatCode>0.00E+00</c:formatCode>
                <c:ptCount val="23"/>
                <c:pt idx="19">
                  <c:v>0.02</c:v>
                </c:pt>
              </c:numCache>
            </c:numRef>
          </c:yVal>
          <c:smooth val="0"/>
          <c:extLst>
            <c:ext xmlns:c16="http://schemas.microsoft.com/office/drawing/2014/chart" uri="{C3380CC4-5D6E-409C-BE32-E72D297353CC}">
              <c16:uniqueId val="{00000055-85C3-40E0-AC4A-50FE50212FA4}"/>
            </c:ext>
          </c:extLst>
        </c:ser>
        <c:ser>
          <c:idx val="20"/>
          <c:order val="49"/>
          <c:tx>
            <c:strRef>
              <c:f>'Plot Data'!$A$52</c:f>
              <c:strCache>
                <c:ptCount val="1"/>
                <c:pt idx="0">
                  <c:v>WHO Air Quality Guideline</c:v>
                </c:pt>
              </c:strCache>
            </c:strRef>
          </c:tx>
          <c:spPr>
            <a:ln w="19050">
              <a:noFill/>
            </a:ln>
          </c:spPr>
          <c:marker>
            <c:symbol val="square"/>
            <c:size val="8"/>
            <c:spPr>
              <a:solidFill>
                <a:srgbClr val="99CC00"/>
              </a:solidFill>
              <a:ln>
                <a:solidFill>
                  <a:srgbClr val="000000"/>
                </a:solidFill>
                <a:prstDash val="solid"/>
              </a:ln>
            </c:spPr>
          </c:marker>
          <c:dLbls>
            <c:spPr>
              <a:noFill/>
              <a:ln>
                <a:noFill/>
              </a:ln>
              <a:effectLst/>
            </c:spPr>
            <c:txPr>
              <a:bodyPr wrap="square" lIns="38100" tIns="19050" rIns="38100" bIns="19050" anchor="ctr">
                <a:spAutoFit/>
              </a:bodyPr>
              <a:lstStyle/>
              <a:p>
                <a:pPr>
                  <a:defRPr sz="800"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'Plot Data'!$B$2:$T$2</c:f>
              <c:numCache>
                <c:formatCode>General</c:formatCode>
                <c:ptCount val="19"/>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numCache>
            </c:numRef>
          </c:xVal>
          <c:yVal>
            <c:numRef>
              <c:f>'Plot Data'!$B$52:$T$52</c:f>
            </c:numRef>
          </c:yVal>
          <c:smooth val="0"/>
          <c:extLst>
            <c:ext xmlns:c16="http://schemas.microsoft.com/office/drawing/2014/chart" uri="{C3380CC4-5D6E-409C-BE32-E72D297353CC}">
              <c16:uniqueId val="{0000002A-85C3-40E0-AC4A-50FE50212FA4}"/>
            </c:ext>
          </c:extLst>
        </c:ser>
        <c:ser>
          <c:idx val="41"/>
          <c:order val="50"/>
          <c:tx>
            <c:v>Avg. of State Values</c:v>
          </c:tx>
          <c:spPr>
            <a:ln w="19050">
              <a:noFill/>
            </a:ln>
          </c:spPr>
          <c:marker>
            <c:symbol val="square"/>
            <c:size val="6"/>
            <c:spPr>
              <a:solidFill>
                <a:srgbClr val="9BBB59"/>
              </a:solidFill>
              <a:ln>
                <a:solidFill>
                  <a:schemeClr val="tx1"/>
                </a:solidFill>
              </a:ln>
            </c:spPr>
          </c:marker>
          <c:dLbls>
            <c:dLbl>
              <c:idx val="1"/>
              <c:delete val="1"/>
              <c:extLst>
                <c:ext xmlns:c15="http://schemas.microsoft.com/office/drawing/2012/chart" uri="{CE6537A1-D6FC-4f65-9D91-7224C49458BB}"/>
                <c:ext xmlns:c16="http://schemas.microsoft.com/office/drawing/2014/chart" uri="{C3380CC4-5D6E-409C-BE32-E72D297353CC}">
                  <c16:uniqueId val="{0000001B-7C6F-4393-BED9-75113893C9CD}"/>
                </c:ext>
              </c:extLst>
            </c:dLbl>
            <c:dLbl>
              <c:idx val="2"/>
              <c:layout>
                <c:manualLayout>
                  <c:x val="-8.7938290862349194E-2"/>
                  <c:y val="-4.550898167830495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7C6F-4393-BED9-75113893C9CD}"/>
                </c:ext>
              </c:extLst>
            </c:dLbl>
            <c:dLbl>
              <c:idx val="6"/>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7C6F-4393-BED9-75113893C9CD}"/>
                </c:ext>
              </c:extLst>
            </c:dLbl>
            <c:dLbl>
              <c:idx val="14"/>
              <c:delete val="1"/>
              <c:extLst>
                <c:ext xmlns:c15="http://schemas.microsoft.com/office/drawing/2012/chart" uri="{CE6537A1-D6FC-4f65-9D91-7224C49458BB}"/>
                <c:ext xmlns:c16="http://schemas.microsoft.com/office/drawing/2014/chart" uri="{C3380CC4-5D6E-409C-BE32-E72D297353CC}">
                  <c16:uniqueId val="{00000026-7C6F-4393-BED9-75113893C9CD}"/>
                </c:ext>
              </c:extLst>
            </c:dLbl>
            <c:dLbl>
              <c:idx val="19"/>
              <c:layout>
                <c:manualLayout>
                  <c:x val="-0.17177279481778876"/>
                  <c:y val="1.896207569929373E-3"/>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7-7C6F-4393-BED9-75113893C9CD}"/>
                </c:ext>
              </c:extLst>
            </c:dLbl>
            <c:spPr>
              <a:solidFill>
                <a:sysClr val="window" lastClr="FFFFFF"/>
              </a:solidFill>
              <a:ln>
                <a:solidFill>
                  <a:sysClr val="windowText" lastClr="000000"/>
                </a:solidFill>
              </a:ln>
              <a:effectLst/>
            </c:spPr>
            <c:txPr>
              <a:bodyPr wrap="square" lIns="38100" tIns="19050" rIns="38100" bIns="19050" anchor="ctr">
                <a:spAutoFit/>
              </a:bodyPr>
              <a:lstStyle/>
              <a:p>
                <a:pPr>
                  <a:defRPr sz="8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errBars>
            <c:errDir val="y"/>
            <c:errBarType val="both"/>
            <c:errValType val="cust"/>
            <c:noEndCap val="0"/>
            <c:plus>
              <c:numRef>
                <c:f>'Plot Data'!$B$61:$T$61</c:f>
                <c:numCache>
                  <c:formatCode>General</c:formatCode>
                  <c:ptCount val="19"/>
                  <c:pt idx="1">
                    <c:v>0</c:v>
                  </c:pt>
                  <c:pt idx="2">
                    <c:v>0</c:v>
                  </c:pt>
                  <c:pt idx="4">
                    <c:v>0</c:v>
                  </c:pt>
                  <c:pt idx="6">
                    <c:v>9.7000000000000003E-3</c:v>
                  </c:pt>
                  <c:pt idx="14">
                    <c:v>1.7499999999999992E-5</c:v>
                  </c:pt>
                </c:numCache>
              </c:numRef>
            </c:plus>
            <c:minus>
              <c:numRef>
                <c:f>'Plot Data'!$B$60:$T$60</c:f>
                <c:numCache>
                  <c:formatCode>General</c:formatCode>
                  <c:ptCount val="19"/>
                  <c:pt idx="1">
                    <c:v>0</c:v>
                  </c:pt>
                  <c:pt idx="2">
                    <c:v>0</c:v>
                  </c:pt>
                  <c:pt idx="4">
                    <c:v>0</c:v>
                  </c:pt>
                  <c:pt idx="6">
                    <c:v>9.7000000000000003E-3</c:v>
                  </c:pt>
                  <c:pt idx="14">
                    <c:v>1.2499999999999992E-5</c:v>
                  </c:pt>
                </c:numCache>
              </c:numRef>
            </c:minus>
            <c:spPr>
              <a:ln w="19050">
                <a:solidFill>
                  <a:srgbClr val="9BBB59"/>
                </a:solidFill>
              </a:ln>
            </c:spPr>
          </c:errBars>
          <c:errBars>
            <c:errDir val="x"/>
            <c:errBarType val="both"/>
            <c:errValType val="fixedVal"/>
            <c:noEndCap val="0"/>
            <c:val val="0"/>
          </c:errBars>
          <c:xVal>
            <c:numRef>
              <c:f>'Plot Data'!$B$2:$X$2</c:f>
              <c:numCache>
                <c:formatCode>General</c:formatCode>
                <c:ptCount val="23"/>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pt idx="19">
                  <c:v>675000</c:v>
                </c:pt>
                <c:pt idx="20">
                  <c:v>750000</c:v>
                </c:pt>
                <c:pt idx="21">
                  <c:v>845000</c:v>
                </c:pt>
                <c:pt idx="22">
                  <c:v>945000</c:v>
                </c:pt>
              </c:numCache>
            </c:numRef>
          </c:xVal>
          <c:yVal>
            <c:numRef>
              <c:f>'Plot Data'!$B$57:$X$57</c:f>
              <c:numCache>
                <c:formatCode>0.00E+00</c:formatCode>
                <c:ptCount val="23"/>
                <c:pt idx="1">
                  <c:v>0.75</c:v>
                </c:pt>
                <c:pt idx="2">
                  <c:v>0.03</c:v>
                </c:pt>
                <c:pt idx="4">
                  <c:v>0.15</c:v>
                </c:pt>
                <c:pt idx="6">
                  <c:v>1.03E-2</c:v>
                </c:pt>
                <c:pt idx="14">
                  <c:v>1.125E-4</c:v>
                </c:pt>
                <c:pt idx="19">
                  <c:v>3.6000000000000002E-4</c:v>
                </c:pt>
              </c:numCache>
            </c:numRef>
          </c:yVal>
          <c:smooth val="0"/>
          <c:extLst>
            <c:ext xmlns:c16="http://schemas.microsoft.com/office/drawing/2014/chart" uri="{C3380CC4-5D6E-409C-BE32-E72D297353CC}">
              <c16:uniqueId val="{00000063-85C3-40E0-AC4A-50FE50212FA4}"/>
            </c:ext>
          </c:extLst>
        </c:ser>
        <c:ser>
          <c:idx val="40"/>
          <c:order val="51"/>
          <c:tx>
            <c:strRef>
              <c:f>'Plot Data'!$A$62</c:f>
              <c:strCache>
                <c:ptCount val="1"/>
                <c:pt idx="0">
                  <c:v>OEHHA Cancer Range</c:v>
                </c:pt>
              </c:strCache>
            </c:strRef>
          </c:tx>
          <c:spPr>
            <a:ln w="63500">
              <a:noFill/>
            </a:ln>
          </c:spPr>
          <c:marker>
            <c:symbol val="circle"/>
            <c:size val="2"/>
            <c:spPr>
              <a:solidFill>
                <a:srgbClr val="C7D7EC"/>
              </a:solidFill>
              <a:ln w="25400">
                <a:solidFill>
                  <a:srgbClr val="C7D7EC"/>
                </a:solidFill>
              </a:ln>
            </c:spPr>
          </c:marker>
          <c:dLbls>
            <c:dLbl>
              <c:idx val="19"/>
              <c:layout>
                <c:manualLayout>
                  <c:x val="-0.13975589203334898"/>
                  <c:y val="-4.3527818036935437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62-85C3-40E0-AC4A-50FE50212FA4}"/>
                </c:ext>
              </c:extLst>
            </c:dLbl>
            <c:dLbl>
              <c:idx val="22"/>
              <c:layout>
                <c:manualLayout>
                  <c:x val="-0.12825666482438991"/>
                  <c:y val="-1.896207569929512E-3"/>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7C6F-4393-BED9-75113893C9CD}"/>
                </c:ext>
              </c:extLst>
            </c:dLbl>
            <c:spPr>
              <a:solidFill>
                <a:sysClr val="window" lastClr="FFFFFF"/>
              </a:solidFill>
              <a:ln>
                <a:noFill/>
              </a:ln>
              <a:effectLst/>
            </c:spPr>
            <c:txPr>
              <a:bodyPr wrap="square" lIns="38100" tIns="19050" rIns="38100" bIns="19050" anchor="ctr">
                <a:spAutoFit/>
              </a:bodyPr>
              <a:lstStyle/>
              <a:p>
                <a:pPr>
                  <a:defRPr sz="800" b="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a:noFill/>
                    </a:ln>
                  </c:spPr>
                </c15:leaderLines>
              </c:ext>
            </c:extLst>
          </c:dLbls>
          <c:errBars>
            <c:errDir val="y"/>
            <c:errBarType val="plus"/>
            <c:errValType val="cust"/>
            <c:noEndCap val="1"/>
            <c:plus>
              <c:numRef>
                <c:f>'Plot Data'!$X$63</c:f>
                <c:numCache>
                  <c:formatCode>General</c:formatCode>
                  <c:ptCount val="1"/>
                  <c:pt idx="0">
                    <c:v>3.4137931034482756E-3</c:v>
                  </c:pt>
                </c:numCache>
              </c:numRef>
            </c:plus>
            <c:minus>
              <c:numLit>
                <c:formatCode>General</c:formatCode>
                <c:ptCount val="1"/>
                <c:pt idx="0">
                  <c:v>1</c:v>
                </c:pt>
              </c:numLit>
            </c:minus>
            <c:spPr>
              <a:ln w="44450" cap="rnd">
                <a:solidFill>
                  <a:srgbClr val="C7D7EC"/>
                </a:solidFill>
              </a:ln>
            </c:spPr>
          </c:errBars>
          <c:errBars>
            <c:errDir val="x"/>
            <c:errBarType val="both"/>
            <c:errValType val="fixedVal"/>
            <c:noEndCap val="0"/>
            <c:val val="0"/>
            <c:spPr>
              <a:ln w="0">
                <a:solidFill>
                  <a:srgbClr val="C7D7EC"/>
                </a:solidFill>
              </a:ln>
            </c:spPr>
          </c:errBars>
          <c:xVal>
            <c:numRef>
              <c:f>'Plot Data'!$B$2:$X$2</c:f>
              <c:numCache>
                <c:formatCode>General</c:formatCode>
                <c:ptCount val="23"/>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pt idx="19">
                  <c:v>675000</c:v>
                </c:pt>
                <c:pt idx="20">
                  <c:v>750000</c:v>
                </c:pt>
                <c:pt idx="21">
                  <c:v>845000</c:v>
                </c:pt>
                <c:pt idx="22">
                  <c:v>945000</c:v>
                </c:pt>
              </c:numCache>
            </c:numRef>
          </c:xVal>
          <c:yVal>
            <c:numRef>
              <c:f>'Plot Data'!$B$62:$X$62</c:f>
              <c:numCache>
                <c:formatCode>0.00E+00</c:formatCode>
                <c:ptCount val="23"/>
                <c:pt idx="22">
                  <c:v>3.448275862068965E-5</c:v>
                </c:pt>
              </c:numCache>
            </c:numRef>
          </c:yVal>
          <c:smooth val="0"/>
          <c:extLst>
            <c:ext xmlns:c16="http://schemas.microsoft.com/office/drawing/2014/chart" uri="{C3380CC4-5D6E-409C-BE32-E72D297353CC}">
              <c16:uniqueId val="{00000061-85C3-40E0-AC4A-50FE50212FA4}"/>
            </c:ext>
          </c:extLst>
        </c:ser>
        <c:ser>
          <c:idx val="45"/>
          <c:order val="52"/>
          <c:tx>
            <c:strRef>
              <c:f>'Plot Data'!$A$64</c:f>
              <c:strCache>
                <c:ptCount val="1"/>
                <c:pt idx="0">
                  <c:v>Upper EPA Cancer Range</c:v>
                </c:pt>
              </c:strCache>
            </c:strRef>
          </c:tx>
          <c:spPr>
            <a:ln w="19050">
              <a:noFill/>
            </a:ln>
          </c:spPr>
          <c:marker>
            <c:symbol val="circle"/>
            <c:size val="2"/>
            <c:spPr>
              <a:ln w="25400"/>
            </c:spPr>
          </c:marker>
          <c:dLbls>
            <c:dLbl>
              <c:idx val="19"/>
              <c:layout>
                <c:manualLayout>
                  <c:x val="-0.14367912322733317"/>
                  <c:y val="-3.7924151398587597E-2"/>
                </c:manualLayout>
              </c:layout>
              <c:spPr>
                <a:solidFill>
                  <a:sysClr val="window" lastClr="FFFFFF"/>
                </a:solidFill>
                <a:ln>
                  <a:noFill/>
                </a:ln>
                <a:effectLst/>
              </c:spPr>
              <c:txPr>
                <a:bodyPr wrap="square" lIns="38100" tIns="19050" rIns="38100" bIns="19050" anchor="ctr">
                  <a:spAutoFit/>
                </a:bodyPr>
                <a:lstStyle/>
                <a:p>
                  <a:pPr>
                    <a:defRPr sz="800" b="0"/>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6-7C6F-4393-BED9-75113893C9CD}"/>
                </c:ext>
              </c:extLst>
            </c:dLbl>
            <c:spPr>
              <a:noFill/>
              <a:ln>
                <a:noFill/>
              </a:ln>
              <a:effectLst/>
            </c:spPr>
            <c:txPr>
              <a:bodyPr wrap="square" lIns="38100" tIns="19050" rIns="38100" bIns="19050" anchor="ctr">
                <a:spAutoFit/>
              </a:bodyPr>
              <a:lstStyle/>
              <a:p>
                <a:pPr>
                  <a:defRPr sz="800" b="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plus"/>
            <c:errValType val="cust"/>
            <c:noEndCap val="1"/>
            <c:plus>
              <c:numRef>
                <c:f>'Plot Data'!$U$65</c:f>
                <c:numCache>
                  <c:formatCode>General</c:formatCode>
                  <c:ptCount val="1"/>
                  <c:pt idx="0">
                    <c:v>4.4999999999999991E-2</c:v>
                  </c:pt>
                </c:numCache>
              </c:numRef>
            </c:plus>
            <c:minus>
              <c:numLit>
                <c:formatCode>General</c:formatCode>
                <c:ptCount val="1"/>
                <c:pt idx="0">
                  <c:v>1</c:v>
                </c:pt>
              </c:numLit>
            </c:minus>
            <c:spPr>
              <a:ln w="44450" cap="rnd">
                <a:solidFill>
                  <a:srgbClr val="FFE5C2"/>
                </a:solidFill>
              </a:ln>
            </c:spPr>
          </c:errBars>
          <c:xVal>
            <c:numRef>
              <c:f>'Plot Data'!$B$2:$V$2</c:f>
              <c:numCache>
                <c:formatCode>General</c:formatCode>
                <c:ptCount val="21"/>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pt idx="19">
                  <c:v>675000</c:v>
                </c:pt>
                <c:pt idx="20">
                  <c:v>750000</c:v>
                </c:pt>
              </c:numCache>
            </c:numRef>
          </c:xVal>
          <c:yVal>
            <c:numRef>
              <c:f>'Plot Data'!$B$64:$U$64</c:f>
              <c:numCache>
                <c:formatCode>0.00E+00</c:formatCode>
                <c:ptCount val="20"/>
                <c:pt idx="19">
                  <c:v>4.5454545454545449E-4</c:v>
                </c:pt>
              </c:numCache>
            </c:numRef>
          </c:yVal>
          <c:smooth val="0"/>
          <c:extLst>
            <c:ext xmlns:c16="http://schemas.microsoft.com/office/drawing/2014/chart" uri="{C3380CC4-5D6E-409C-BE32-E72D297353CC}">
              <c16:uniqueId val="{00000012-7992-4768-AA9C-8E3B3762690C}"/>
            </c:ext>
          </c:extLst>
        </c:ser>
        <c:ser>
          <c:idx val="46"/>
          <c:order val="53"/>
          <c:tx>
            <c:strRef>
              <c:f>'Plot Data'!$A$66</c:f>
              <c:strCache>
                <c:ptCount val="1"/>
                <c:pt idx="0">
                  <c:v>Lower EPA Cancer Range</c:v>
                </c:pt>
              </c:strCache>
            </c:strRef>
          </c:tx>
          <c:spPr>
            <a:ln w="19050">
              <a:noFill/>
            </a:ln>
          </c:spPr>
          <c:marker>
            <c:symbol val="circle"/>
            <c:size val="2"/>
            <c:spPr>
              <a:solidFill>
                <a:schemeClr val="accent6">
                  <a:lumMod val="40000"/>
                  <a:lumOff val="60000"/>
                </a:schemeClr>
              </a:solidFill>
              <a:ln w="25400">
                <a:solidFill>
                  <a:schemeClr val="accent6">
                    <a:lumMod val="40000"/>
                    <a:lumOff val="60000"/>
                  </a:schemeClr>
                </a:solidFill>
              </a:ln>
            </c:spPr>
          </c:marker>
          <c:dLbls>
            <c:dLbl>
              <c:idx val="20"/>
              <c:layout>
                <c:manualLayout>
                  <c:x val="-0.14234672488093394"/>
                  <c:y val="-7.5848302797176309E-3"/>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5-7C6F-4393-BED9-75113893C9CD}"/>
                </c:ext>
              </c:extLst>
            </c:dLbl>
            <c:spPr>
              <a:solidFill>
                <a:sysClr val="window" lastClr="FFFFFF"/>
              </a:solidFill>
              <a:ln>
                <a:noFill/>
              </a:ln>
              <a:effectLst/>
            </c:spPr>
            <c:txPr>
              <a:bodyPr wrap="square" lIns="38100" tIns="19050" rIns="38100" bIns="19050" anchor="ctr">
                <a:spAutoFit/>
              </a:bodyPr>
              <a:lstStyle/>
              <a:p>
                <a:pPr>
                  <a:defRPr sz="800" b="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plus"/>
            <c:errValType val="cust"/>
            <c:noEndCap val="1"/>
            <c:plus>
              <c:numRef>
                <c:f>'Plot Data'!$V$67</c:f>
                <c:numCache>
                  <c:formatCode>General</c:formatCode>
                  <c:ptCount val="1"/>
                  <c:pt idx="0">
                    <c:v>1.2692307692307692E-2</c:v>
                  </c:pt>
                </c:numCache>
              </c:numRef>
            </c:plus>
            <c:minus>
              <c:numLit>
                <c:formatCode>General</c:formatCode>
                <c:ptCount val="1"/>
                <c:pt idx="0">
                  <c:v>1</c:v>
                </c:pt>
              </c:numLit>
            </c:minus>
            <c:spPr>
              <a:ln w="44450" cap="rnd">
                <a:solidFill>
                  <a:schemeClr val="accent6">
                    <a:lumMod val="40000"/>
                    <a:lumOff val="60000"/>
                  </a:schemeClr>
                </a:solidFill>
              </a:ln>
            </c:spPr>
          </c:errBars>
          <c:xVal>
            <c:numRef>
              <c:f>'Plot Data'!$B$2:$W$2</c:f>
              <c:numCache>
                <c:formatCode>General</c:formatCode>
                <c:ptCount val="22"/>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pt idx="19">
                  <c:v>675000</c:v>
                </c:pt>
                <c:pt idx="20">
                  <c:v>750000</c:v>
                </c:pt>
                <c:pt idx="21">
                  <c:v>845000</c:v>
                </c:pt>
              </c:numCache>
            </c:numRef>
          </c:xVal>
          <c:yVal>
            <c:numRef>
              <c:f>'Plot Data'!$B$66:$V$66</c:f>
              <c:numCache>
                <c:formatCode>0.00E+00</c:formatCode>
                <c:ptCount val="21"/>
                <c:pt idx="20" formatCode="General">
                  <c:v>1.2820512820512821E-4</c:v>
                </c:pt>
              </c:numCache>
            </c:numRef>
          </c:yVal>
          <c:smooth val="0"/>
          <c:extLst>
            <c:ext xmlns:c16="http://schemas.microsoft.com/office/drawing/2014/chart" uri="{C3380CC4-5D6E-409C-BE32-E72D297353CC}">
              <c16:uniqueId val="{00000014-7992-4768-AA9C-8E3B3762690C}"/>
            </c:ext>
          </c:extLst>
        </c:ser>
        <c:ser>
          <c:idx val="47"/>
          <c:order val="54"/>
          <c:tx>
            <c:strRef>
              <c:f>'Plot Data'!$A$68</c:f>
              <c:strCache>
                <c:ptCount val="1"/>
                <c:pt idx="0">
                  <c:v>Health Canada Cancer Range</c:v>
                </c:pt>
              </c:strCache>
            </c:strRef>
          </c:tx>
          <c:spPr>
            <a:ln w="19050">
              <a:noFill/>
            </a:ln>
          </c:spPr>
          <c:marker>
            <c:symbol val="circle"/>
            <c:size val="2"/>
            <c:spPr>
              <a:solidFill>
                <a:srgbClr val="FFCCCC"/>
              </a:solidFill>
              <a:ln w="25400">
                <a:solidFill>
                  <a:srgbClr val="FFCCCC"/>
                </a:solidFill>
              </a:ln>
            </c:spPr>
          </c:marker>
          <c:dLbls>
            <c:dLbl>
              <c:idx val="21"/>
              <c:layout>
                <c:manualLayout>
                  <c:x val="-0.16014095725372357"/>
                  <c:y val="-5.6886227097881189E-3"/>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9-7C6F-4393-BED9-75113893C9CD}"/>
                </c:ext>
              </c:extLst>
            </c:dLbl>
            <c:spPr>
              <a:solidFill>
                <a:sysClr val="window" lastClr="FFFFFF"/>
              </a:solidFill>
              <a:ln>
                <a:noFill/>
              </a:ln>
              <a:effectLst/>
            </c:spPr>
            <c:txPr>
              <a:bodyPr wrap="square" lIns="38100" tIns="19050" rIns="38100" bIns="19050" anchor="ctr">
                <a:spAutoFit/>
              </a:bodyPr>
              <a:lstStyle/>
              <a:p>
                <a:pPr>
                  <a:defRPr sz="800" b="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errBars>
            <c:errDir val="y"/>
            <c:errBarType val="plus"/>
            <c:errValType val="cust"/>
            <c:noEndCap val="1"/>
            <c:plus>
              <c:numRef>
                <c:f>'Plot Data'!$W$69</c:f>
                <c:numCache>
                  <c:formatCode>General</c:formatCode>
                  <c:ptCount val="1"/>
                  <c:pt idx="0">
                    <c:v>6.1875000000000003E-3</c:v>
                  </c:pt>
                </c:numCache>
              </c:numRef>
            </c:plus>
            <c:minus>
              <c:numLit>
                <c:formatCode>General</c:formatCode>
                <c:ptCount val="1"/>
                <c:pt idx="0">
                  <c:v>1</c:v>
                </c:pt>
              </c:numLit>
            </c:minus>
            <c:spPr>
              <a:ln w="44450" cap="rnd">
                <a:solidFill>
                  <a:srgbClr val="FFCCCC"/>
                </a:solidFill>
              </a:ln>
            </c:spPr>
          </c:errBars>
          <c:xVal>
            <c:numRef>
              <c:f>'Plot Data'!$B$2:$X$2</c:f>
              <c:numCache>
                <c:formatCode>General</c:formatCode>
                <c:ptCount val="23"/>
                <c:pt idx="0">
                  <c:v>0.17</c:v>
                </c:pt>
                <c:pt idx="1">
                  <c:v>0.5</c:v>
                </c:pt>
                <c:pt idx="2">
                  <c:v>1</c:v>
                </c:pt>
                <c:pt idx="3">
                  <c:v>4</c:v>
                </c:pt>
                <c:pt idx="4">
                  <c:v>8</c:v>
                </c:pt>
                <c:pt idx="5">
                  <c:v>10</c:v>
                </c:pt>
                <c:pt idx="6">
                  <c:v>24</c:v>
                </c:pt>
                <c:pt idx="7">
                  <c:v>96</c:v>
                </c:pt>
                <c:pt idx="8">
                  <c:v>168</c:v>
                </c:pt>
                <c:pt idx="9">
                  <c:v>240</c:v>
                </c:pt>
                <c:pt idx="10">
                  <c:v>336</c:v>
                </c:pt>
                <c:pt idx="11">
                  <c:v>720</c:v>
                </c:pt>
                <c:pt idx="12">
                  <c:v>2160</c:v>
                </c:pt>
                <c:pt idx="13">
                  <c:v>4320</c:v>
                </c:pt>
                <c:pt idx="14">
                  <c:v>8736</c:v>
                </c:pt>
                <c:pt idx="15">
                  <c:v>24000</c:v>
                </c:pt>
                <c:pt idx="16">
                  <c:v>61320</c:v>
                </c:pt>
                <c:pt idx="17">
                  <c:v>350400</c:v>
                </c:pt>
                <c:pt idx="18">
                  <c:v>613200</c:v>
                </c:pt>
                <c:pt idx="19">
                  <c:v>675000</c:v>
                </c:pt>
                <c:pt idx="20">
                  <c:v>750000</c:v>
                </c:pt>
                <c:pt idx="21">
                  <c:v>845000</c:v>
                </c:pt>
                <c:pt idx="22">
                  <c:v>945000</c:v>
                </c:pt>
              </c:numCache>
            </c:numRef>
          </c:xVal>
          <c:yVal>
            <c:numRef>
              <c:f>'Plot Data'!$B$68:$W$68</c:f>
              <c:numCache>
                <c:formatCode>0.00E+00</c:formatCode>
                <c:ptCount val="22"/>
                <c:pt idx="21" formatCode="General">
                  <c:v>6.2500000000000001E-5</c:v>
                </c:pt>
              </c:numCache>
            </c:numRef>
          </c:yVal>
          <c:smooth val="0"/>
          <c:extLst>
            <c:ext xmlns:c16="http://schemas.microsoft.com/office/drawing/2014/chart" uri="{C3380CC4-5D6E-409C-BE32-E72D297353CC}">
              <c16:uniqueId val="{00000016-7992-4768-AA9C-8E3B3762690C}"/>
            </c:ext>
          </c:extLst>
        </c:ser>
        <c:dLbls>
          <c:showLegendKey val="0"/>
          <c:showVal val="0"/>
          <c:showCatName val="0"/>
          <c:showSerName val="0"/>
          <c:showPercent val="0"/>
          <c:showBubbleSize val="0"/>
        </c:dLbls>
        <c:axId val="811756640"/>
        <c:axId val="1"/>
      </c:scatterChart>
      <c:valAx>
        <c:axId val="811756640"/>
        <c:scaling>
          <c:logBase val="10"/>
          <c:orientation val="minMax"/>
        </c:scaling>
        <c:delete val="0"/>
        <c:axPos val="b"/>
        <c:title>
          <c:tx>
            <c:rich>
              <a:bodyPr/>
              <a:lstStyle/>
              <a:p>
                <a:pPr>
                  <a:defRPr sz="1600" b="1" i="0" u="none" strike="noStrike" baseline="0">
                    <a:solidFill>
                      <a:srgbClr val="000000"/>
                    </a:solidFill>
                    <a:latin typeface="Arial"/>
                    <a:ea typeface="Arial"/>
                    <a:cs typeface="Arial"/>
                  </a:defRPr>
                </a:pPr>
                <a:r>
                  <a:rPr lang="en-US"/>
                  <a:t>Duration (hours)</a:t>
                </a:r>
              </a:p>
            </c:rich>
          </c:tx>
          <c:layout>
            <c:manualLayout>
              <c:xMode val="edge"/>
              <c:yMode val="edge"/>
              <c:x val="0.34334331375019761"/>
              <c:y val="0.87375881555339052"/>
            </c:manualLayout>
          </c:layout>
          <c:overlay val="0"/>
          <c:spPr>
            <a:noFill/>
            <a:ln w="25400">
              <a:noFill/>
            </a:ln>
          </c:spPr>
        </c:title>
        <c:numFmt formatCode="#,##0" sourceLinked="0"/>
        <c:majorTickMark val="cross"/>
        <c:minorTickMark val="out"/>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0000000000000004E-5"/>
        <c:crossBetween val="midCat"/>
      </c:valAx>
      <c:valAx>
        <c:axId val="1"/>
        <c:scaling>
          <c:logBase val="10"/>
          <c:orientation val="minMax"/>
          <c:max val="100000"/>
          <c:min val="1.0000000000000004E-5"/>
        </c:scaling>
        <c:delete val="0"/>
        <c:axPos val="l"/>
        <c:title>
          <c:tx>
            <c:rich>
              <a:bodyPr/>
              <a:lstStyle/>
              <a:p>
                <a:pPr>
                  <a:defRPr sz="1200" b="1" i="0" u="none" strike="noStrike" baseline="0">
                    <a:solidFill>
                      <a:srgbClr val="000000"/>
                    </a:solidFill>
                    <a:latin typeface="Arial"/>
                    <a:ea typeface="Arial"/>
                    <a:cs typeface="Arial"/>
                  </a:defRPr>
                </a:pPr>
                <a:r>
                  <a:rPr lang="en-US" sz="1600" b="1" i="0" u="none" strike="noStrike" baseline="0">
                    <a:solidFill>
                      <a:srgbClr val="000000"/>
                    </a:solidFill>
                    <a:latin typeface="Arial"/>
                    <a:cs typeface="Arial"/>
                  </a:rPr>
                  <a:t> Conc. (mg/m</a:t>
                </a:r>
                <a:r>
                  <a:rPr lang="en-US" sz="1600" b="1" i="0" u="none" strike="noStrike" baseline="30000">
                    <a:solidFill>
                      <a:srgbClr val="000000"/>
                    </a:solidFill>
                    <a:latin typeface="Arial"/>
                    <a:cs typeface="Arial"/>
                  </a:rPr>
                  <a:t>3</a:t>
                </a:r>
                <a:r>
                  <a:rPr lang="en-US" sz="1600" b="1" i="0" u="none" strike="noStrike" baseline="0">
                    <a:solidFill>
                      <a:srgbClr val="000000"/>
                    </a:solidFill>
                    <a:latin typeface="Arial"/>
                    <a:cs typeface="Arial"/>
                  </a:rPr>
                  <a:t>) </a:t>
                </a:r>
              </a:p>
            </c:rich>
          </c:tx>
          <c:layout>
            <c:manualLayout>
              <c:xMode val="edge"/>
              <c:yMode val="edge"/>
              <c:x val="1.0010050555779006E-2"/>
              <c:y val="0.29078009214913519"/>
            </c:manualLayout>
          </c:layout>
          <c:overlay val="0"/>
          <c:spPr>
            <a:noFill/>
            <a:ln w="25400">
              <a:noFill/>
            </a:ln>
          </c:spPr>
        </c:title>
        <c:numFmt formatCode="[&gt;=1]???,???.0;[&lt;1]0.0########\ " sourceLinked="0"/>
        <c:majorTickMark val="cross"/>
        <c:minorTickMark val="out"/>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811756640"/>
        <c:crossesAt val="0.1"/>
        <c:crossBetween val="midCat"/>
      </c:valAx>
      <c:spPr>
        <a:noFill/>
        <a:ln w="25400">
          <a:noFill/>
        </a:ln>
      </c:spPr>
    </c:plotArea>
    <c:legend>
      <c:legendPos val="r"/>
      <c:legendEntry>
        <c:idx val="0"/>
        <c:delete val="1"/>
      </c:legendEntry>
      <c:legendEntry>
        <c:idx val="44"/>
        <c:delete val="1"/>
      </c:legendEntry>
      <c:legendEntry>
        <c:idx val="45"/>
        <c:delete val="1"/>
      </c:legendEntry>
      <c:legendEntry>
        <c:idx val="46"/>
        <c:delete val="1"/>
      </c:legendEntry>
      <c:legendEntry>
        <c:idx val="47"/>
        <c:delete val="1"/>
      </c:legendEntry>
      <c:legendEntry>
        <c:idx val="48"/>
        <c:delete val="1"/>
      </c:legendEntry>
      <c:legendEntry>
        <c:idx val="49"/>
        <c:delete val="1"/>
      </c:legendEntry>
      <c:legendEntry>
        <c:idx val="50"/>
        <c:delete val="1"/>
      </c:legendEntry>
      <c:legendEntry>
        <c:idx val="51"/>
        <c:delete val="1"/>
      </c:legendEntry>
      <c:legendEntry>
        <c:idx val="52"/>
        <c:delete val="1"/>
      </c:legendEntry>
      <c:legendEntry>
        <c:idx val="53"/>
        <c:delete val="1"/>
      </c:legendEntry>
      <c:legendEntry>
        <c:idx val="54"/>
        <c:delete val="1"/>
      </c:legendEntry>
      <c:legendEntry>
        <c:idx val="55"/>
        <c:delete val="1"/>
      </c:legendEntry>
      <c:legendEntry>
        <c:idx val="56"/>
        <c:delete val="1"/>
      </c:legendEntry>
      <c:legendEntry>
        <c:idx val="57"/>
        <c:delete val="1"/>
      </c:legendEntry>
      <c:legendEntry>
        <c:idx val="58"/>
        <c:delete val="1"/>
      </c:legendEntry>
      <c:layout>
        <c:manualLayout>
          <c:xMode val="edge"/>
          <c:yMode val="edge"/>
          <c:x val="0.74475360282611136"/>
          <c:y val="6.287719786507931E-2"/>
          <c:w val="0.19190585839815924"/>
          <c:h val="0.78542619654057089"/>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200" b="1"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tabColor theme="7" tint="0.59999389629810485"/>
  </sheetPr>
  <sheetViews>
    <sheetView tabSelected="1" zoomScale="95" workbookViewId="0"/>
  </sheetViews>
  <pageMargins left="0.28000000000000003" right="0.17" top="0.52" bottom="0.52"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531684" cy="6697579"/>
    <xdr:graphicFrame macro="">
      <xdr:nvGraphicFramePr>
        <xdr:cNvPr id="2" name="Chart 1">
          <a:extLst>
            <a:ext uri="{FF2B5EF4-FFF2-40B4-BE49-F238E27FC236}">
              <a16:creationId xmlns:a16="http://schemas.microsoft.com/office/drawing/2014/main" id="{52787178-5364-4C79-BE12-FCC996B945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0.00633</cdr:x>
      <cdr:y>0.94529</cdr:y>
    </cdr:from>
    <cdr:to>
      <cdr:x>0.99333</cdr:x>
      <cdr:y>0.98229</cdr:y>
    </cdr:to>
    <cdr:sp macro="" textlink="">
      <cdr:nvSpPr>
        <cdr:cNvPr id="550913" name="Text Box 1">
          <a:extLst xmlns:a="http://schemas.openxmlformats.org/drawingml/2006/main">
            <a:ext uri="{FF2B5EF4-FFF2-40B4-BE49-F238E27FC236}">
              <a16:creationId xmlns:a16="http://schemas.microsoft.com/office/drawing/2014/main" id="{EDC9BC53-C0ED-47FE-87FF-DC9979DD0A12}"/>
            </a:ext>
          </a:extLst>
        </cdr:cNvPr>
        <cdr:cNvSpPr txBox="1">
          <a:spLocks xmlns:a="http://schemas.openxmlformats.org/drawingml/2006/main" noChangeArrowheads="1"/>
        </cdr:cNvSpPr>
      </cdr:nvSpPr>
      <cdr:spPr bwMode="auto">
        <a:xfrm xmlns:a="http://schemas.openxmlformats.org/drawingml/2006/main">
          <a:off x="60158" y="6340629"/>
          <a:ext cx="9381383" cy="248182"/>
        </a:xfrm>
        <a:prstGeom xmlns:a="http://schemas.openxmlformats.org/drawingml/2006/main" prst="rect">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cdr:spPr>
      <cdr:txBody>
        <a:bodyPr xmlns:a="http://schemas.openxmlformats.org/drawingml/2006/main" vertOverflow="clip" wrap="square" lIns="27432" tIns="27432" rIns="27432" bIns="0" anchor="t" upright="1"/>
        <a:lstStyle xmlns:a="http://schemas.openxmlformats.org/drawingml/2006/main"/>
        <a:p xmlns:a="http://schemas.openxmlformats.org/drawingml/2006/main">
          <a:pPr algn="ctr" rtl="0">
            <a:defRPr sz="1000"/>
          </a:pPr>
          <a:r>
            <a:rPr lang="en-US" sz="1150" b="1" i="0" u="none" strike="noStrike" baseline="0">
              <a:solidFill>
                <a:srgbClr val="000000"/>
              </a:solidFill>
              <a:latin typeface="Arial"/>
              <a:cs typeface="Arial"/>
            </a:rPr>
            <a:t> *  Indicates an occupational value; expert judgement necessary prior to applying these values to the general public.</a:t>
          </a:r>
        </a:p>
      </cdr:txBody>
    </cdr:sp>
  </cdr:relSizeAnchor>
  <cdr:relSizeAnchor xmlns:cdr="http://schemas.openxmlformats.org/drawingml/2006/chartDrawing">
    <cdr:from>
      <cdr:x>0.3045</cdr:x>
      <cdr:y>0.107</cdr:y>
    </cdr:from>
    <cdr:to>
      <cdr:x>0.32197</cdr:x>
      <cdr:y>0.19402</cdr:y>
    </cdr:to>
    <cdr:sp macro="" textlink="">
      <cdr:nvSpPr>
        <cdr:cNvPr id="550914" name="Text Box 2">
          <a:extLst xmlns:a="http://schemas.openxmlformats.org/drawingml/2006/main">
            <a:ext uri="{FF2B5EF4-FFF2-40B4-BE49-F238E27FC236}">
              <a16:creationId xmlns:a16="http://schemas.microsoft.com/office/drawing/2014/main" id="{147A3D61-F97D-408C-9D9F-E7B31369AE57}"/>
            </a:ext>
          </a:extLst>
        </cdr:cNvPr>
        <cdr:cNvSpPr txBox="1">
          <a:spLocks xmlns:a="http://schemas.openxmlformats.org/drawingml/2006/main" noChangeArrowheads="1"/>
        </cdr:cNvSpPr>
      </cdr:nvSpPr>
      <cdr:spPr bwMode="auto">
        <a:xfrm xmlns:a="http://schemas.openxmlformats.org/drawingml/2006/main">
          <a:off x="2891661" y="717499"/>
          <a:ext cx="165943" cy="5834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vert270" wrap="none" lIns="18288" tIns="27432" rIns="0" bIns="0" anchor="t" upright="1">
          <a:spAutoFit/>
        </a:bodyPr>
        <a:lstStyle xmlns:a="http://schemas.openxmlformats.org/drawingml/2006/main"/>
        <a:p xmlns:a="http://schemas.openxmlformats.org/drawingml/2006/main">
          <a:pPr algn="r" rtl="0">
            <a:defRPr sz="1000"/>
          </a:pPr>
          <a:r>
            <a:rPr lang="en-US" sz="1000" b="1" i="0" u="none" strike="noStrike" baseline="0">
              <a:solidFill>
                <a:srgbClr val="3366FF"/>
              </a:solidFill>
              <a:latin typeface="Arial"/>
              <a:cs typeface="Arial"/>
            </a:rPr>
            <a:t>24-Hours</a:t>
          </a:r>
        </a:p>
      </cdr:txBody>
    </cdr:sp>
  </cdr:relSizeAnchor>
  <cdr:relSizeAnchor xmlns:cdr="http://schemas.openxmlformats.org/drawingml/2006/chartDrawing">
    <cdr:from>
      <cdr:x>0.43925</cdr:x>
      <cdr:y>0.107</cdr:y>
    </cdr:from>
    <cdr:to>
      <cdr:x>0.45672</cdr:x>
      <cdr:y>0.18447</cdr:y>
    </cdr:to>
    <cdr:sp macro="" textlink="">
      <cdr:nvSpPr>
        <cdr:cNvPr id="550915" name="Text Box 3">
          <a:extLst xmlns:a="http://schemas.openxmlformats.org/drawingml/2006/main">
            <a:ext uri="{FF2B5EF4-FFF2-40B4-BE49-F238E27FC236}">
              <a16:creationId xmlns:a16="http://schemas.microsoft.com/office/drawing/2014/main" id="{60D4BFBD-0460-44CA-9788-3AA237A9AE0C}"/>
            </a:ext>
          </a:extLst>
        </cdr:cNvPr>
        <cdr:cNvSpPr txBox="1">
          <a:spLocks xmlns:a="http://schemas.openxmlformats.org/drawingml/2006/main" noChangeArrowheads="1"/>
        </cdr:cNvSpPr>
      </cdr:nvSpPr>
      <cdr:spPr bwMode="auto">
        <a:xfrm xmlns:a="http://schemas.openxmlformats.org/drawingml/2006/main">
          <a:off x="4171305" y="717499"/>
          <a:ext cx="165943" cy="51950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vert270" wrap="none" lIns="18288" tIns="27432" rIns="0" bIns="0" anchor="t" upright="1">
          <a:spAutoFit/>
        </a:bodyPr>
        <a:lstStyle xmlns:a="http://schemas.openxmlformats.org/drawingml/2006/main"/>
        <a:p xmlns:a="http://schemas.openxmlformats.org/drawingml/2006/main">
          <a:pPr algn="r" rtl="0">
            <a:defRPr sz="1000"/>
          </a:pPr>
          <a:r>
            <a:rPr lang="en-US" sz="1000" b="1" i="0" u="none" strike="noStrike" baseline="0">
              <a:solidFill>
                <a:srgbClr val="3366FF"/>
              </a:solidFill>
              <a:latin typeface="Arial"/>
              <a:cs typeface="Arial"/>
            </a:rPr>
            <a:t>30-Days</a:t>
          </a:r>
        </a:p>
      </cdr:txBody>
    </cdr:sp>
  </cdr:relSizeAnchor>
  <cdr:relSizeAnchor xmlns:cdr="http://schemas.openxmlformats.org/drawingml/2006/chartDrawing">
    <cdr:from>
      <cdr:x>0.6065</cdr:x>
      <cdr:y>0.107</cdr:y>
    </cdr:from>
    <cdr:to>
      <cdr:x>0.62397</cdr:x>
      <cdr:y>0.18023</cdr:y>
    </cdr:to>
    <cdr:sp macro="" textlink="">
      <cdr:nvSpPr>
        <cdr:cNvPr id="550916" name="Text Box 4">
          <a:extLst xmlns:a="http://schemas.openxmlformats.org/drawingml/2006/main">
            <a:ext uri="{FF2B5EF4-FFF2-40B4-BE49-F238E27FC236}">
              <a16:creationId xmlns:a16="http://schemas.microsoft.com/office/drawing/2014/main" id="{B1CA4080-C079-4A02-9946-0E52553371A5}"/>
            </a:ext>
          </a:extLst>
        </cdr:cNvPr>
        <cdr:cNvSpPr txBox="1">
          <a:spLocks xmlns:a="http://schemas.openxmlformats.org/drawingml/2006/main" noChangeArrowheads="1"/>
        </cdr:cNvSpPr>
      </cdr:nvSpPr>
      <cdr:spPr bwMode="auto">
        <a:xfrm xmlns:a="http://schemas.openxmlformats.org/drawingml/2006/main">
          <a:off x="5759582" y="717499"/>
          <a:ext cx="165943" cy="49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vert270" wrap="none" lIns="18288" tIns="27432" rIns="0" bIns="0" anchor="t" upright="1">
          <a:spAutoFit/>
        </a:bodyPr>
        <a:lstStyle xmlns:a="http://schemas.openxmlformats.org/drawingml/2006/main"/>
        <a:p xmlns:a="http://schemas.openxmlformats.org/drawingml/2006/main">
          <a:pPr algn="r" rtl="0">
            <a:defRPr sz="1000"/>
          </a:pPr>
          <a:r>
            <a:rPr lang="en-US" sz="1000" b="1" i="0" u="none" strike="noStrike" baseline="0">
              <a:solidFill>
                <a:srgbClr val="3366FF"/>
              </a:solidFill>
              <a:latin typeface="Arial"/>
              <a:cs typeface="Arial"/>
            </a:rPr>
            <a:t>7-Years</a:t>
          </a:r>
        </a:p>
      </cdr:txBody>
    </cdr:sp>
  </cdr:relSizeAnchor>
  <cdr:relSizeAnchor xmlns:cdr="http://schemas.openxmlformats.org/drawingml/2006/chartDrawing">
    <cdr:from>
      <cdr:x>0.69825</cdr:x>
      <cdr:y>0.107</cdr:y>
    </cdr:from>
    <cdr:to>
      <cdr:x>0.71572</cdr:x>
      <cdr:y>0.19086</cdr:y>
    </cdr:to>
    <cdr:sp macro="" textlink="">
      <cdr:nvSpPr>
        <cdr:cNvPr id="550917" name="Text Box 5">
          <a:extLst xmlns:a="http://schemas.openxmlformats.org/drawingml/2006/main">
            <a:ext uri="{FF2B5EF4-FFF2-40B4-BE49-F238E27FC236}">
              <a16:creationId xmlns:a16="http://schemas.microsoft.com/office/drawing/2014/main" id="{EBAA81F6-C957-4825-AF5A-BF01B440EB42}"/>
            </a:ext>
          </a:extLst>
        </cdr:cNvPr>
        <cdr:cNvSpPr txBox="1">
          <a:spLocks xmlns:a="http://schemas.openxmlformats.org/drawingml/2006/main" noChangeArrowheads="1"/>
        </cdr:cNvSpPr>
      </cdr:nvSpPr>
      <cdr:spPr bwMode="auto">
        <a:xfrm xmlns:a="http://schemas.openxmlformats.org/drawingml/2006/main">
          <a:off x="6630879" y="717499"/>
          <a:ext cx="165943" cy="56233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vert270" wrap="none" lIns="18288" tIns="27432" rIns="0" bIns="0" anchor="t" upright="1">
          <a:spAutoFit/>
        </a:bodyPr>
        <a:lstStyle xmlns:a="http://schemas.openxmlformats.org/drawingml/2006/main"/>
        <a:p xmlns:a="http://schemas.openxmlformats.org/drawingml/2006/main">
          <a:pPr algn="r" rtl="0">
            <a:defRPr sz="1000"/>
          </a:pPr>
          <a:r>
            <a:rPr lang="en-US" sz="1000" b="1" i="0" u="none" strike="noStrike" baseline="0">
              <a:solidFill>
                <a:srgbClr val="3366FF"/>
              </a:solidFill>
              <a:latin typeface="Arial"/>
              <a:cs typeface="Arial"/>
            </a:rPr>
            <a:t>70-Years</a:t>
          </a:r>
        </a:p>
      </cdr:txBody>
    </cdr:sp>
  </cdr:relSizeAnchor>
  <cdr:relSizeAnchor xmlns:cdr="http://schemas.openxmlformats.org/drawingml/2006/chartDrawing">
    <cdr:from>
      <cdr:x>0.11777</cdr:x>
      <cdr:y>0.06276</cdr:y>
    </cdr:from>
    <cdr:to>
      <cdr:x>0.32961</cdr:x>
      <cdr:y>0.09417</cdr:y>
    </cdr:to>
    <cdr:sp macro="" textlink="">
      <cdr:nvSpPr>
        <cdr:cNvPr id="550918" name="Text Box 6">
          <a:extLst xmlns:a="http://schemas.openxmlformats.org/drawingml/2006/main">
            <a:ext uri="{FF2B5EF4-FFF2-40B4-BE49-F238E27FC236}">
              <a16:creationId xmlns:a16="http://schemas.microsoft.com/office/drawing/2014/main" id="{B89FCE33-F650-4826-B73E-D65464A7C598}"/>
            </a:ext>
          </a:extLst>
        </cdr:cNvPr>
        <cdr:cNvSpPr txBox="1">
          <a:spLocks xmlns:a="http://schemas.openxmlformats.org/drawingml/2006/main" noChangeArrowheads="1"/>
        </cdr:cNvSpPr>
      </cdr:nvSpPr>
      <cdr:spPr bwMode="auto">
        <a:xfrm xmlns:a="http://schemas.openxmlformats.org/drawingml/2006/main">
          <a:off x="1122947" y="420968"/>
          <a:ext cx="2019893" cy="210690"/>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99" mc:Ignorable="a14" a14:legacySpreadsheetColorIndex="43"/>
        </a:solidFill>
        <a:ln xmlns:a="http://schemas.openxmlformats.org/drawingml/2006/main" w="9525">
          <a:solidFill>
            <a:srgbClr xmlns:mc="http://schemas.openxmlformats.org/markup-compatibility/2006" xmlns:a14="http://schemas.microsoft.com/office/drawing/2010/main" val="800000" mc:Ignorable="a14" a14:legacySpreadsheetColorIndex="16"/>
          </a:solidFill>
          <a:miter lim="800000"/>
          <a:headEnd/>
          <a:tailEnd/>
        </a:ln>
      </cdr:spPr>
      <cdr:txBody>
        <a:bodyPr xmlns:a="http://schemas.openxmlformats.org/drawingml/2006/main" vertOverflow="clip" wrap="square" lIns="27432" tIns="27432" rIns="27432" bIns="0" anchor="t" upright="1"/>
        <a:lstStyle xmlns:a="http://schemas.openxmlformats.org/drawingml/2006/main"/>
        <a:p xmlns:a="http://schemas.openxmlformats.org/drawingml/2006/main">
          <a:pPr algn="ctr" rtl="0">
            <a:defRPr sz="1000"/>
          </a:pPr>
          <a:r>
            <a:rPr lang="en-US" sz="1150" b="1" i="0" u="none" strike="noStrike" baseline="0">
              <a:solidFill>
                <a:srgbClr val="000000"/>
              </a:solidFill>
              <a:latin typeface="Arial"/>
              <a:cs typeface="Arial"/>
            </a:rPr>
            <a:t>ACUTE</a:t>
          </a:r>
        </a:p>
      </cdr:txBody>
    </cdr:sp>
  </cdr:relSizeAnchor>
  <cdr:relSizeAnchor xmlns:cdr="http://schemas.openxmlformats.org/drawingml/2006/chartDrawing">
    <cdr:from>
      <cdr:x>0.32911</cdr:x>
      <cdr:y>0.06276</cdr:y>
    </cdr:from>
    <cdr:to>
      <cdr:x>0.46097</cdr:x>
      <cdr:y>0.09417</cdr:y>
    </cdr:to>
    <cdr:sp macro="" textlink="">
      <cdr:nvSpPr>
        <cdr:cNvPr id="550919" name="Text Box 7">
          <a:extLst xmlns:a="http://schemas.openxmlformats.org/drawingml/2006/main">
            <a:ext uri="{FF2B5EF4-FFF2-40B4-BE49-F238E27FC236}">
              <a16:creationId xmlns:a16="http://schemas.microsoft.com/office/drawing/2014/main" id="{A25DF6BA-2C5B-4926-8EC5-3470CCC9406A}"/>
            </a:ext>
          </a:extLst>
        </cdr:cNvPr>
        <cdr:cNvSpPr txBox="1">
          <a:spLocks xmlns:a="http://schemas.openxmlformats.org/drawingml/2006/main" noChangeArrowheads="1"/>
        </cdr:cNvSpPr>
      </cdr:nvSpPr>
      <cdr:spPr bwMode="auto">
        <a:xfrm xmlns:a="http://schemas.openxmlformats.org/drawingml/2006/main">
          <a:off x="3128168" y="420972"/>
          <a:ext cx="1253331" cy="210686"/>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99" mc:Ignorable="a14" a14:legacySpreadsheetColorIndex="43"/>
        </a:solidFill>
        <a:ln xmlns:a="http://schemas.openxmlformats.org/drawingml/2006/main" w="9525">
          <a:solidFill>
            <a:srgbClr xmlns:mc="http://schemas.openxmlformats.org/markup-compatibility/2006" xmlns:a14="http://schemas.microsoft.com/office/drawing/2010/main" val="800000" mc:Ignorable="a14" a14:legacySpreadsheetColorIndex="16"/>
          </a:solidFill>
          <a:miter lim="800000"/>
          <a:headEnd/>
          <a:tailEnd/>
        </a:ln>
      </cdr:spPr>
      <cdr:txBody>
        <a:bodyPr xmlns:a="http://schemas.openxmlformats.org/drawingml/2006/main" vertOverflow="clip" wrap="square" lIns="27432" tIns="27432" rIns="27432" bIns="0" anchor="t" upright="1"/>
        <a:lstStyle xmlns:a="http://schemas.openxmlformats.org/drawingml/2006/main"/>
        <a:p xmlns:a="http://schemas.openxmlformats.org/drawingml/2006/main">
          <a:pPr algn="ctr" rtl="0">
            <a:defRPr sz="1000"/>
          </a:pPr>
          <a:r>
            <a:rPr lang="en-US" sz="1150" b="1" i="0" u="none" strike="noStrike" baseline="0">
              <a:solidFill>
                <a:srgbClr val="000000"/>
              </a:solidFill>
              <a:latin typeface="Arial"/>
              <a:cs typeface="Arial"/>
            </a:rPr>
            <a:t>Short Term</a:t>
          </a:r>
        </a:p>
      </cdr:txBody>
    </cdr:sp>
  </cdr:relSizeAnchor>
  <cdr:relSizeAnchor xmlns:cdr="http://schemas.openxmlformats.org/drawingml/2006/chartDrawing">
    <cdr:from>
      <cdr:x>0.45941</cdr:x>
      <cdr:y>0.06276</cdr:y>
    </cdr:from>
    <cdr:to>
      <cdr:x>0.6308</cdr:x>
      <cdr:y>0.09417</cdr:y>
    </cdr:to>
    <cdr:sp macro="" textlink="">
      <cdr:nvSpPr>
        <cdr:cNvPr id="550920" name="Text Box 8">
          <a:extLst xmlns:a="http://schemas.openxmlformats.org/drawingml/2006/main">
            <a:ext uri="{FF2B5EF4-FFF2-40B4-BE49-F238E27FC236}">
              <a16:creationId xmlns:a16="http://schemas.microsoft.com/office/drawing/2014/main" id="{E3F0D30C-761A-48BF-8E41-2091C3296325}"/>
            </a:ext>
          </a:extLst>
        </cdr:cNvPr>
        <cdr:cNvSpPr txBox="1">
          <a:spLocks xmlns:a="http://schemas.openxmlformats.org/drawingml/2006/main" noChangeArrowheads="1"/>
        </cdr:cNvSpPr>
      </cdr:nvSpPr>
      <cdr:spPr bwMode="auto">
        <a:xfrm xmlns:a="http://schemas.openxmlformats.org/drawingml/2006/main">
          <a:off x="4366712" y="420973"/>
          <a:ext cx="1629025" cy="210685"/>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99" mc:Ignorable="a14" a14:legacySpreadsheetColorIndex="43"/>
        </a:solidFill>
        <a:ln xmlns:a="http://schemas.openxmlformats.org/drawingml/2006/main" w="9525">
          <a:solidFill>
            <a:srgbClr xmlns:mc="http://schemas.openxmlformats.org/markup-compatibility/2006" xmlns:a14="http://schemas.microsoft.com/office/drawing/2010/main" val="800000" mc:Ignorable="a14" a14:legacySpreadsheetColorIndex="16"/>
          </a:solidFill>
          <a:miter lim="800000"/>
          <a:headEnd/>
          <a:tailEnd/>
        </a:ln>
      </cdr:spPr>
      <cdr:txBody>
        <a:bodyPr xmlns:a="http://schemas.openxmlformats.org/drawingml/2006/main" vertOverflow="clip" wrap="square" lIns="27432" tIns="27432" rIns="27432" bIns="0" anchor="t" upright="1"/>
        <a:lstStyle xmlns:a="http://schemas.openxmlformats.org/drawingml/2006/main"/>
        <a:p xmlns:a="http://schemas.openxmlformats.org/drawingml/2006/main">
          <a:pPr algn="ctr" rtl="0">
            <a:defRPr sz="1000"/>
          </a:pPr>
          <a:r>
            <a:rPr lang="en-US" sz="1150" b="1" i="0" u="none" strike="noStrike" baseline="0">
              <a:solidFill>
                <a:srgbClr val="000000"/>
              </a:solidFill>
              <a:latin typeface="Arial"/>
              <a:cs typeface="Arial"/>
            </a:rPr>
            <a:t>Subchronic</a:t>
          </a:r>
        </a:p>
      </cdr:txBody>
    </cdr:sp>
  </cdr:relSizeAnchor>
  <cdr:relSizeAnchor xmlns:cdr="http://schemas.openxmlformats.org/drawingml/2006/chartDrawing">
    <cdr:from>
      <cdr:x>0.63039</cdr:x>
      <cdr:y>0.06276</cdr:y>
    </cdr:from>
    <cdr:to>
      <cdr:x>0.7384</cdr:x>
      <cdr:y>0.09417</cdr:y>
    </cdr:to>
    <cdr:sp macro="" textlink="">
      <cdr:nvSpPr>
        <cdr:cNvPr id="550921" name="Text Box 9">
          <a:extLst xmlns:a="http://schemas.openxmlformats.org/drawingml/2006/main">
            <a:ext uri="{FF2B5EF4-FFF2-40B4-BE49-F238E27FC236}">
              <a16:creationId xmlns:a16="http://schemas.microsoft.com/office/drawing/2014/main" id="{0D54C089-45FA-4522-86BA-245D45062A0F}"/>
            </a:ext>
          </a:extLst>
        </cdr:cNvPr>
        <cdr:cNvSpPr txBox="1">
          <a:spLocks xmlns:a="http://schemas.openxmlformats.org/drawingml/2006/main" noChangeArrowheads="1"/>
        </cdr:cNvSpPr>
      </cdr:nvSpPr>
      <cdr:spPr bwMode="auto">
        <a:xfrm xmlns:a="http://schemas.openxmlformats.org/drawingml/2006/main">
          <a:off x="5991825" y="420973"/>
          <a:ext cx="1026596" cy="210685"/>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99" mc:Ignorable="a14" a14:legacySpreadsheetColorIndex="43"/>
        </a:solidFill>
        <a:ln xmlns:a="http://schemas.openxmlformats.org/drawingml/2006/main" w="9525">
          <a:solidFill>
            <a:srgbClr xmlns:mc="http://schemas.openxmlformats.org/markup-compatibility/2006" xmlns:a14="http://schemas.microsoft.com/office/drawing/2010/main" val="800000" mc:Ignorable="a14" a14:legacySpreadsheetColorIndex="16"/>
          </a:solidFill>
          <a:miter lim="800000"/>
          <a:headEnd/>
          <a:tailEnd/>
        </a:ln>
      </cdr:spPr>
      <cdr:txBody>
        <a:bodyPr xmlns:a="http://schemas.openxmlformats.org/drawingml/2006/main" vertOverflow="clip" wrap="square" lIns="27432" tIns="27432" rIns="27432" bIns="0" anchor="t" upright="1"/>
        <a:lstStyle xmlns:a="http://schemas.openxmlformats.org/drawingml/2006/main"/>
        <a:p xmlns:a="http://schemas.openxmlformats.org/drawingml/2006/main">
          <a:pPr algn="ctr" rtl="0">
            <a:defRPr sz="1000"/>
          </a:pPr>
          <a:r>
            <a:rPr lang="en-US" sz="1150" b="1" i="0" u="none" strike="noStrike" baseline="0">
              <a:solidFill>
                <a:srgbClr val="000000"/>
              </a:solidFill>
              <a:latin typeface="Arial"/>
              <a:cs typeface="Arial"/>
            </a:rPr>
            <a:t>Chronic</a:t>
          </a:r>
        </a:p>
      </cdr:txBody>
    </cdr:sp>
  </cdr:relSizeAnchor>
  <cdr:relSizeAnchor xmlns:cdr="http://schemas.openxmlformats.org/drawingml/2006/chartDrawing">
    <cdr:from>
      <cdr:x>0.74053</cdr:x>
      <cdr:y>0.44682</cdr:y>
    </cdr:from>
    <cdr:to>
      <cdr:x>0.99578</cdr:x>
      <cdr:y>0.8493</cdr:y>
    </cdr:to>
    <cdr:sp macro="" textlink="">
      <cdr:nvSpPr>
        <cdr:cNvPr id="550922" name="Rectangle 10">
          <a:extLst xmlns:a="http://schemas.openxmlformats.org/drawingml/2006/main">
            <a:ext uri="{FF2B5EF4-FFF2-40B4-BE49-F238E27FC236}">
              <a16:creationId xmlns:a16="http://schemas.microsoft.com/office/drawing/2014/main" id="{598CCF30-492E-4BDB-8EDB-3374605595ED}"/>
            </a:ext>
          </a:extLst>
        </cdr:cNvPr>
        <cdr:cNvSpPr>
          <a:spLocks xmlns:a="http://schemas.openxmlformats.org/drawingml/2006/main" noChangeArrowheads="1"/>
        </cdr:cNvSpPr>
      </cdr:nvSpPr>
      <cdr:spPr bwMode="auto">
        <a:xfrm xmlns:a="http://schemas.openxmlformats.org/drawingml/2006/main">
          <a:off x="7058526" y="2992609"/>
          <a:ext cx="2432934" cy="2695654"/>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008000" mc:Ignorable="a14" a14:legacySpreadsheetColorIndex="17">
            <a:alpha val="10001"/>
          </a:srgbClr>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vert="vert270" wrap="square" lIns="0" tIns="27432" rIns="27432" bIns="27432" anchor="b" upright="1"/>
        <a:lstStyle xmlns:a="http://schemas.openxmlformats.org/drawingml/2006/main"/>
        <a:p xmlns:a="http://schemas.openxmlformats.org/drawingml/2006/main">
          <a:pPr algn="ctr" rtl="0">
            <a:defRPr sz="1000"/>
          </a:pPr>
          <a:r>
            <a:rPr lang="en-US" sz="1000" b="1" i="0" u="none" strike="noStrike" baseline="0">
              <a:solidFill>
                <a:srgbClr val="008000"/>
              </a:solidFill>
              <a:latin typeface="Arial"/>
              <a:cs typeface="Arial"/>
            </a:rPr>
            <a:t>General Public</a:t>
          </a:r>
        </a:p>
      </cdr:txBody>
    </cdr:sp>
  </cdr:relSizeAnchor>
  <cdr:relSizeAnchor xmlns:cdr="http://schemas.openxmlformats.org/drawingml/2006/chartDrawing">
    <cdr:from>
      <cdr:x>0.73972</cdr:x>
      <cdr:y>0.06188</cdr:y>
    </cdr:from>
    <cdr:to>
      <cdr:x>0.99597</cdr:x>
      <cdr:y>0.17265</cdr:y>
    </cdr:to>
    <cdr:sp macro="" textlink="">
      <cdr:nvSpPr>
        <cdr:cNvPr id="550923" name="Rectangle 11">
          <a:extLst xmlns:a="http://schemas.openxmlformats.org/drawingml/2006/main">
            <a:ext uri="{FF2B5EF4-FFF2-40B4-BE49-F238E27FC236}">
              <a16:creationId xmlns:a16="http://schemas.microsoft.com/office/drawing/2014/main" id="{51CB89CB-18BA-4304-9A6F-06C0069BA74D}"/>
            </a:ext>
          </a:extLst>
        </cdr:cNvPr>
        <cdr:cNvSpPr>
          <a:spLocks xmlns:a="http://schemas.openxmlformats.org/drawingml/2006/main" noChangeArrowheads="1"/>
        </cdr:cNvSpPr>
      </cdr:nvSpPr>
      <cdr:spPr bwMode="auto">
        <a:xfrm xmlns:a="http://schemas.openxmlformats.org/drawingml/2006/main">
          <a:off x="7050777" y="414421"/>
          <a:ext cx="2442494" cy="74194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0000" mc:Ignorable="a14" a14:legacySpreadsheetColorIndex="10">
            <a:alpha val="10001"/>
          </a:srgbClr>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vert="vert270" wrap="square" lIns="0" tIns="27432" rIns="27432" bIns="27432" anchor="b" upright="1"/>
        <a:lstStyle xmlns:a="http://schemas.openxmlformats.org/drawingml/2006/main"/>
        <a:p xmlns:a="http://schemas.openxmlformats.org/drawingml/2006/main">
          <a:pPr algn="ctr" rtl="0">
            <a:defRPr sz="1000"/>
          </a:pPr>
          <a:r>
            <a:rPr lang="en-US" sz="1000" b="1" i="0" u="none" strike="noStrike" baseline="0">
              <a:solidFill>
                <a:srgbClr val="FF0000"/>
              </a:solidFill>
              <a:latin typeface="Arial"/>
              <a:cs typeface="Arial"/>
            </a:rPr>
            <a:t>Emergency Response </a:t>
          </a:r>
        </a:p>
      </cdr:txBody>
    </cdr:sp>
  </cdr:relSizeAnchor>
  <cdr:relSizeAnchor xmlns:cdr="http://schemas.openxmlformats.org/drawingml/2006/chartDrawing">
    <cdr:from>
      <cdr:x>0.73983</cdr:x>
      <cdr:y>0.17166</cdr:y>
    </cdr:from>
    <cdr:to>
      <cdr:x>0.99578</cdr:x>
      <cdr:y>0.33533</cdr:y>
    </cdr:to>
    <cdr:sp macro="" textlink="">
      <cdr:nvSpPr>
        <cdr:cNvPr id="550924" name="Rectangle 12">
          <a:extLst xmlns:a="http://schemas.openxmlformats.org/drawingml/2006/main">
            <a:ext uri="{FF2B5EF4-FFF2-40B4-BE49-F238E27FC236}">
              <a16:creationId xmlns:a16="http://schemas.microsoft.com/office/drawing/2014/main" id="{BC7E363B-5633-4B08-87C3-6B6A96559F35}"/>
            </a:ext>
          </a:extLst>
        </cdr:cNvPr>
        <cdr:cNvSpPr>
          <a:spLocks xmlns:a="http://schemas.openxmlformats.org/drawingml/2006/main" noChangeArrowheads="1"/>
        </cdr:cNvSpPr>
      </cdr:nvSpPr>
      <cdr:spPr bwMode="auto">
        <a:xfrm xmlns:a="http://schemas.openxmlformats.org/drawingml/2006/main">
          <a:off x="7051842" y="1149684"/>
          <a:ext cx="2439618" cy="1096211"/>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CC00" mc:Ignorable="a14" a14:legacySpreadsheetColorIndex="51">
            <a:alpha val="10001"/>
          </a:srgbClr>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vert="vert270" wrap="square" lIns="0" tIns="27432" rIns="27432" bIns="27432" anchor="b" upright="1"/>
        <a:lstStyle xmlns:a="http://schemas.openxmlformats.org/drawingml/2006/main"/>
        <a:p xmlns:a="http://schemas.openxmlformats.org/drawingml/2006/main">
          <a:pPr algn="ctr" rtl="0">
            <a:defRPr sz="1000"/>
          </a:pPr>
          <a:r>
            <a:rPr lang="en-US" sz="1000" b="1" i="0" u="none" strike="noStrike" baseline="0">
              <a:solidFill>
                <a:srgbClr val="FF9900"/>
              </a:solidFill>
              <a:latin typeface="Arial"/>
              <a:cs typeface="Arial"/>
            </a:rPr>
            <a:t>Occupational</a:t>
          </a:r>
        </a:p>
      </cdr:txBody>
    </cdr:sp>
  </cdr:relSizeAnchor>
  <cdr:relSizeAnchor xmlns:cdr="http://schemas.openxmlformats.org/drawingml/2006/chartDrawing">
    <cdr:from>
      <cdr:x>0.71526</cdr:x>
      <cdr:y>0.09875</cdr:y>
    </cdr:from>
    <cdr:to>
      <cdr:x>0.74021</cdr:x>
      <cdr:y>0.24005</cdr:y>
    </cdr:to>
    <cdr:sp macro="" textlink="">
      <cdr:nvSpPr>
        <cdr:cNvPr id="14" name="TextBox 1">
          <a:extLst xmlns:a="http://schemas.openxmlformats.org/drawingml/2006/main">
            <a:ext uri="{FF2B5EF4-FFF2-40B4-BE49-F238E27FC236}">
              <a16:creationId xmlns:a16="http://schemas.microsoft.com/office/drawing/2014/main" id="{6BE1E44C-A293-423B-91F4-C44C918A5310}"/>
            </a:ext>
          </a:extLst>
        </cdr:cNvPr>
        <cdr:cNvSpPr txBox="1"/>
      </cdr:nvSpPr>
      <cdr:spPr>
        <a:xfrm xmlns:a="http://schemas.openxmlformats.org/drawingml/2006/main" rot="16200000">
          <a:off x="6443212" y="1017707"/>
          <a:ext cx="947773" cy="237174"/>
        </a:xfrm>
        <a:prstGeom xmlns:a="http://schemas.openxmlformats.org/drawingml/2006/main" prst="rect">
          <a:avLst/>
        </a:prstGeom>
        <a:noFill xmlns:a="http://schemas.openxmlformats.org/drawingml/2006/mai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100" b="1" i="0" baseline="0">
              <a:solidFill>
                <a:srgbClr val="3333FF"/>
              </a:solidFill>
            </a:rPr>
            <a:t>Cancer Ranges</a:t>
          </a:r>
        </a:p>
      </cdr:txBody>
    </cdr:sp>
  </cdr:relSizeAnchor>
  <cdr:relSizeAnchor xmlns:cdr="http://schemas.openxmlformats.org/drawingml/2006/chartDrawing">
    <cdr:from>
      <cdr:x>0.81013</cdr:x>
      <cdr:y>0.00747</cdr:y>
    </cdr:from>
    <cdr:to>
      <cdr:x>0.98418</cdr:x>
      <cdr:y>0.04484</cdr:y>
    </cdr:to>
    <cdr:sp macro="" textlink="">
      <cdr:nvSpPr>
        <cdr:cNvPr id="2" name="TextBox 1">
          <a:extLst xmlns:a="http://schemas.openxmlformats.org/drawingml/2006/main">
            <a:ext uri="{FF2B5EF4-FFF2-40B4-BE49-F238E27FC236}">
              <a16:creationId xmlns:a16="http://schemas.microsoft.com/office/drawing/2014/main" id="{13978385-5F1D-411B-8664-947607C39768}"/>
            </a:ext>
          </a:extLst>
        </cdr:cNvPr>
        <cdr:cNvSpPr txBox="1"/>
      </cdr:nvSpPr>
      <cdr:spPr>
        <a:xfrm xmlns:a="http://schemas.openxmlformats.org/drawingml/2006/main">
          <a:off x="7700211" y="50132"/>
          <a:ext cx="1654342" cy="250658"/>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pPr algn="ctr"/>
          <a:r>
            <a:rPr lang="en-US" sz="1100" b="1">
              <a:latin typeface="Arial" panose="020B0604020202020204" pitchFamily="34" charset="0"/>
              <a:cs typeface="Arial" panose="020B0604020202020204" pitchFamily="34" charset="0"/>
            </a:rPr>
            <a:t>January</a:t>
          </a:r>
          <a:r>
            <a:rPr lang="en-US" sz="1100" b="1" baseline="0">
              <a:latin typeface="Arial" panose="020B0604020202020204" pitchFamily="34" charset="0"/>
              <a:cs typeface="Arial" panose="020B0604020202020204" pitchFamily="34" charset="0"/>
            </a:rPr>
            <a:t> 2022</a:t>
          </a:r>
          <a:endParaRPr lang="en-US"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0.74053</cdr:x>
      <cdr:y>0.33512</cdr:y>
    </cdr:from>
    <cdr:to>
      <cdr:x>0.99547</cdr:x>
      <cdr:y>0.44711</cdr:y>
    </cdr:to>
    <cdr:sp macro="" textlink="">
      <cdr:nvSpPr>
        <cdr:cNvPr id="16" name="Rectangle 15">
          <a:extLst xmlns:a="http://schemas.openxmlformats.org/drawingml/2006/main">
            <a:ext uri="{FF2B5EF4-FFF2-40B4-BE49-F238E27FC236}">
              <a16:creationId xmlns:a16="http://schemas.microsoft.com/office/drawing/2014/main" id="{166B7FD5-252D-48D6-98CB-D3D0DA51F20D}"/>
            </a:ext>
          </a:extLst>
        </cdr:cNvPr>
        <cdr:cNvSpPr>
          <a:spLocks xmlns:a="http://schemas.openxmlformats.org/drawingml/2006/main" noChangeArrowheads="1"/>
        </cdr:cNvSpPr>
      </cdr:nvSpPr>
      <cdr:spPr bwMode="auto">
        <a:xfrm xmlns:a="http://schemas.openxmlformats.org/drawingml/2006/main">
          <a:off x="7058526" y="2244474"/>
          <a:ext cx="2429979" cy="750051"/>
        </a:xfrm>
        <a:prstGeom xmlns:a="http://schemas.openxmlformats.org/drawingml/2006/main" prst="rect">
          <a:avLst/>
        </a:prstGeom>
        <a:solidFill xmlns:a="http://schemas.openxmlformats.org/drawingml/2006/main">
          <a:srgbClr val="996633">
            <a:alpha val="9804"/>
          </a:srgbClr>
        </a:solidFill>
        <a:ln xmlns:a="http://schemas.openxmlformats.org/drawingml/2006/main">
          <a:noFill/>
        </a:ln>
      </cdr:spPr>
      <cdr:txBody>
        <a:bodyPr xmlns:a="http://schemas.openxmlformats.org/drawingml/2006/main" vert="vert270" wrap="square" lIns="0" tIns="27432" rIns="27432" bIns="27432"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000" b="1" i="0" u="none" strike="noStrike" baseline="0">
              <a:solidFill>
                <a:srgbClr val="996633"/>
              </a:solidFill>
              <a:latin typeface="Arial"/>
              <a:cs typeface="Arial"/>
            </a:rPr>
            <a:t>Special Use</a:t>
          </a:r>
        </a:p>
      </cdr:txBody>
    </cdr:sp>
  </cdr:relSizeAnchor>
  <cdr:relSizeAnchor xmlns:cdr="http://schemas.openxmlformats.org/drawingml/2006/chartDrawing">
    <cdr:from>
      <cdr:x>0.17812</cdr:x>
      <cdr:y>0.47405</cdr:y>
    </cdr:from>
    <cdr:to>
      <cdr:x>0.18583</cdr:x>
      <cdr:y>0.52096</cdr:y>
    </cdr:to>
    <cdr:cxnSp macro="">
      <cdr:nvCxnSpPr>
        <cdr:cNvPr id="4" name="Straight Connector 3">
          <a:extLst xmlns:a="http://schemas.openxmlformats.org/drawingml/2006/main">
            <a:ext uri="{FF2B5EF4-FFF2-40B4-BE49-F238E27FC236}">
              <a16:creationId xmlns:a16="http://schemas.microsoft.com/office/drawing/2014/main" id="{F808563E-D523-4A12-B885-D4F3CD43AB90}"/>
            </a:ext>
          </a:extLst>
        </cdr:cNvPr>
        <cdr:cNvCxnSpPr/>
      </cdr:nvCxnSpPr>
      <cdr:spPr>
        <a:xfrm xmlns:a="http://schemas.openxmlformats.org/drawingml/2006/main">
          <a:off x="1697789" y="3175000"/>
          <a:ext cx="73527" cy="31415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0.5547</cdr:x>
      <cdr:y>0.73653</cdr:y>
    </cdr:from>
    <cdr:to>
      <cdr:x>0.58205</cdr:x>
      <cdr:y>0.75749</cdr:y>
    </cdr:to>
    <cdr:cxnSp macro="">
      <cdr:nvCxnSpPr>
        <cdr:cNvPr id="20" name="Straight Connector 19">
          <a:extLst xmlns:a="http://schemas.openxmlformats.org/drawingml/2006/main">
            <a:ext uri="{FF2B5EF4-FFF2-40B4-BE49-F238E27FC236}">
              <a16:creationId xmlns:a16="http://schemas.microsoft.com/office/drawing/2014/main" id="{09C8D8FC-2F3D-4621-A00F-0F641537C3D2}"/>
            </a:ext>
          </a:extLst>
        </cdr:cNvPr>
        <cdr:cNvCxnSpPr/>
      </cdr:nvCxnSpPr>
      <cdr:spPr>
        <a:xfrm xmlns:a="http://schemas.openxmlformats.org/drawingml/2006/main" flipH="1">
          <a:off x="5287211" y="4932947"/>
          <a:ext cx="260684" cy="14036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0.46073</cdr:x>
      <cdr:y>0.61976</cdr:y>
    </cdr:from>
    <cdr:to>
      <cdr:x>0.63324</cdr:x>
      <cdr:y>0.62076</cdr:y>
    </cdr:to>
    <cdr:cxnSp macro="">
      <cdr:nvCxnSpPr>
        <cdr:cNvPr id="10" name="Straight Connector 9">
          <a:extLst xmlns:a="http://schemas.openxmlformats.org/drawingml/2006/main">
            <a:ext uri="{FF2B5EF4-FFF2-40B4-BE49-F238E27FC236}">
              <a16:creationId xmlns:a16="http://schemas.microsoft.com/office/drawing/2014/main" id="{6ABE8C6E-FF46-4956-9A67-697E0A6DA88E}"/>
            </a:ext>
          </a:extLst>
        </cdr:cNvPr>
        <cdr:cNvCxnSpPr/>
      </cdr:nvCxnSpPr>
      <cdr:spPr>
        <a:xfrm xmlns:a="http://schemas.openxmlformats.org/drawingml/2006/main">
          <a:off x="4391527" y="4150895"/>
          <a:ext cx="1644315" cy="6684"/>
        </a:xfrm>
        <a:prstGeom xmlns:a="http://schemas.openxmlformats.org/drawingml/2006/main" prst="line">
          <a:avLst/>
        </a:prstGeom>
        <a:ln xmlns:a="http://schemas.openxmlformats.org/drawingml/2006/main" w="19050">
          <a:solidFill>
            <a:srgbClr val="5C8A6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0.3324</cdr:x>
      <cdr:y>0.61277</cdr:y>
    </cdr:from>
    <cdr:to>
      <cdr:x>0.46003</cdr:x>
      <cdr:y>0.61277</cdr:y>
    </cdr:to>
    <cdr:cxnSp macro="">
      <cdr:nvCxnSpPr>
        <cdr:cNvPr id="26" name="Straight Connector 25">
          <a:extLst xmlns:a="http://schemas.openxmlformats.org/drawingml/2006/main">
            <a:ext uri="{FF2B5EF4-FFF2-40B4-BE49-F238E27FC236}">
              <a16:creationId xmlns:a16="http://schemas.microsoft.com/office/drawing/2014/main" id="{DE3A70D2-F90D-4B95-91B4-A831334F3C9D}"/>
            </a:ext>
          </a:extLst>
        </cdr:cNvPr>
        <cdr:cNvCxnSpPr/>
      </cdr:nvCxnSpPr>
      <cdr:spPr>
        <a:xfrm xmlns:a="http://schemas.openxmlformats.org/drawingml/2006/main">
          <a:off x="3168316" y="4104105"/>
          <a:ext cx="1216526" cy="0"/>
        </a:xfrm>
        <a:prstGeom xmlns:a="http://schemas.openxmlformats.org/drawingml/2006/main" prst="line">
          <a:avLst/>
        </a:prstGeom>
        <a:ln xmlns:a="http://schemas.openxmlformats.org/drawingml/2006/main" w="19050">
          <a:solidFill>
            <a:srgbClr val="5C8A6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workbookViewId="0">
      <selection activeCell="B40" sqref="B40"/>
    </sheetView>
  </sheetViews>
  <sheetFormatPr defaultRowHeight="13" x14ac:dyDescent="0.3"/>
  <cols>
    <col min="1" max="1" width="27.54296875" style="17" customWidth="1"/>
    <col min="2" max="2" width="27.54296875" customWidth="1"/>
  </cols>
  <sheetData>
    <row r="1" spans="1:12" ht="13.5" thickBot="1" x14ac:dyDescent="0.35">
      <c r="A1" s="17" t="s">
        <v>24</v>
      </c>
      <c r="B1" t="s">
        <v>49</v>
      </c>
      <c r="C1" s="18" t="s">
        <v>25</v>
      </c>
      <c r="D1" s="19">
        <v>1</v>
      </c>
      <c r="E1" s="18" t="s">
        <v>25</v>
      </c>
      <c r="F1" s="19">
        <f>D1+1</f>
        <v>2</v>
      </c>
      <c r="G1" s="18" t="s">
        <v>25</v>
      </c>
      <c r="H1" s="19">
        <f>F1+1</f>
        <v>3</v>
      </c>
      <c r="I1" s="18" t="s">
        <v>25</v>
      </c>
      <c r="J1" s="19">
        <f>H1+1</f>
        <v>4</v>
      </c>
      <c r="K1" s="18" t="s">
        <v>25</v>
      </c>
      <c r="L1" s="19">
        <f>J1+1</f>
        <v>5</v>
      </c>
    </row>
    <row r="2" spans="1:12" ht="13.5" thickTop="1" x14ac:dyDescent="0.3">
      <c r="C2" s="20" t="s">
        <v>26</v>
      </c>
      <c r="D2" s="20" t="s">
        <v>27</v>
      </c>
      <c r="E2" s="20" t="s">
        <v>26</v>
      </c>
      <c r="F2" s="20" t="s">
        <v>27</v>
      </c>
      <c r="G2" s="20" t="s">
        <v>26</v>
      </c>
      <c r="H2" s="20" t="s">
        <v>27</v>
      </c>
      <c r="I2" s="20" t="s">
        <v>26</v>
      </c>
      <c r="J2" s="20" t="s">
        <v>27</v>
      </c>
      <c r="K2" s="20" t="s">
        <v>26</v>
      </c>
      <c r="L2" s="20" t="s">
        <v>27</v>
      </c>
    </row>
    <row r="3" spans="1:12" x14ac:dyDescent="0.3">
      <c r="A3" s="73" t="s">
        <v>28</v>
      </c>
      <c r="B3" s="74"/>
    </row>
    <row r="4" spans="1:12" x14ac:dyDescent="0.3">
      <c r="A4" s="21"/>
      <c r="B4" s="17" t="s">
        <v>29</v>
      </c>
      <c r="C4" s="22"/>
    </row>
    <row r="5" spans="1:12" x14ac:dyDescent="0.3">
      <c r="A5" s="21"/>
      <c r="B5" s="17" t="s">
        <v>30</v>
      </c>
      <c r="C5" s="22"/>
    </row>
    <row r="6" spans="1:12" x14ac:dyDescent="0.3">
      <c r="B6" s="17" t="s">
        <v>31</v>
      </c>
      <c r="C6" s="22"/>
    </row>
    <row r="7" spans="1:12" x14ac:dyDescent="0.3">
      <c r="B7" s="17" t="s">
        <v>32</v>
      </c>
      <c r="C7" s="22"/>
    </row>
    <row r="8" spans="1:12" x14ac:dyDescent="0.3">
      <c r="B8" s="17" t="s">
        <v>33</v>
      </c>
      <c r="C8" s="22"/>
    </row>
    <row r="9" spans="1:12" x14ac:dyDescent="0.3">
      <c r="B9" s="17" t="s">
        <v>34</v>
      </c>
    </row>
    <row r="10" spans="1:12" x14ac:dyDescent="0.3">
      <c r="B10" s="17" t="s">
        <v>35</v>
      </c>
    </row>
    <row r="11" spans="1:12" x14ac:dyDescent="0.3">
      <c r="B11" s="17"/>
    </row>
  </sheetData>
  <mergeCells count="1">
    <mergeCell ref="A3:B3"/>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2AACF-2D54-4C58-B6B4-5BDC185829B5}">
  <dimension ref="A1:A18"/>
  <sheetViews>
    <sheetView topLeftCell="A4" workbookViewId="0">
      <selection activeCell="A2" sqref="A2"/>
    </sheetView>
  </sheetViews>
  <sheetFormatPr defaultRowHeight="12.5" x14ac:dyDescent="0.25"/>
  <cols>
    <col min="1" max="1" width="70.26953125" customWidth="1"/>
  </cols>
  <sheetData>
    <row r="1" spans="1:1" x14ac:dyDescent="0.25">
      <c r="A1" t="s">
        <v>78</v>
      </c>
    </row>
    <row r="2" spans="1:1" s="66" customFormat="1" ht="26" x14ac:dyDescent="0.3">
      <c r="A2" s="67" t="s">
        <v>98</v>
      </c>
    </row>
    <row r="3" spans="1:1" ht="13" x14ac:dyDescent="0.3">
      <c r="A3" s="64" t="s">
        <v>79</v>
      </c>
    </row>
    <row r="4" spans="1:1" ht="68.25" customHeight="1" x14ac:dyDescent="0.25">
      <c r="A4" s="57" t="s">
        <v>86</v>
      </c>
    </row>
    <row r="5" spans="1:1" ht="13" x14ac:dyDescent="0.3">
      <c r="A5" s="65" t="s">
        <v>87</v>
      </c>
    </row>
    <row r="6" spans="1:1" ht="51.75" customHeight="1" x14ac:dyDescent="0.25">
      <c r="A6" s="57" t="s">
        <v>88</v>
      </c>
    </row>
    <row r="7" spans="1:1" ht="13" x14ac:dyDescent="0.3">
      <c r="A7" s="56" t="s">
        <v>80</v>
      </c>
    </row>
    <row r="8" spans="1:1" ht="24.75" customHeight="1" x14ac:dyDescent="0.25">
      <c r="A8" s="57" t="s">
        <v>81</v>
      </c>
    </row>
    <row r="9" spans="1:1" ht="24.75" customHeight="1" x14ac:dyDescent="0.25">
      <c r="A9" s="57" t="s">
        <v>93</v>
      </c>
    </row>
    <row r="10" spans="1:1" ht="41.25" customHeight="1" x14ac:dyDescent="0.25">
      <c r="A10" s="58" t="s">
        <v>92</v>
      </c>
    </row>
    <row r="11" spans="1:1" ht="52.5" customHeight="1" x14ac:dyDescent="0.25">
      <c r="A11" s="58" t="s">
        <v>90</v>
      </c>
    </row>
    <row r="12" spans="1:1" ht="16.5" customHeight="1" x14ac:dyDescent="0.25">
      <c r="A12" s="58" t="s">
        <v>91</v>
      </c>
    </row>
    <row r="13" spans="1:1" ht="53.25" customHeight="1" x14ac:dyDescent="0.25">
      <c r="A13" s="58" t="s">
        <v>82</v>
      </c>
    </row>
    <row r="14" spans="1:1" ht="42" customHeight="1" x14ac:dyDescent="0.25">
      <c r="A14" s="58" t="s">
        <v>83</v>
      </c>
    </row>
    <row r="15" spans="1:1" s="58" customFormat="1" ht="25.5" customHeight="1" x14ac:dyDescent="0.25">
      <c r="A15" s="58" t="s">
        <v>89</v>
      </c>
    </row>
    <row r="16" spans="1:1" ht="17.25" customHeight="1" x14ac:dyDescent="0.25">
      <c r="A16" s="58" t="s">
        <v>84</v>
      </c>
    </row>
    <row r="17" spans="1:1" ht="14.25" customHeight="1" x14ac:dyDescent="0.25">
      <c r="A17" s="58" t="s">
        <v>85</v>
      </c>
    </row>
    <row r="18" spans="1:1" ht="27" customHeight="1" x14ac:dyDescent="0.25">
      <c r="A18" s="58" t="s">
        <v>94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8" tint="0.59999389629810485"/>
    <pageSetUpPr fitToPage="1"/>
  </sheetPr>
  <dimension ref="A1:X118"/>
  <sheetViews>
    <sheetView workbookViewId="0">
      <pane xSplit="1" ySplit="2" topLeftCell="M31" activePane="bottomRight" state="frozen"/>
      <selection pane="topRight" activeCell="B1" sqref="B1"/>
      <selection pane="bottomLeft" activeCell="A3" sqref="A3"/>
      <selection pane="bottomRight" activeCell="A37" sqref="A37"/>
    </sheetView>
  </sheetViews>
  <sheetFormatPr defaultRowHeight="12.5" x14ac:dyDescent="0.25"/>
  <cols>
    <col min="1" max="1" width="40" customWidth="1"/>
    <col min="2" max="3" width="10.26953125" customWidth="1"/>
    <col min="4" max="4" width="9.7265625" customWidth="1"/>
    <col min="5" max="6" width="9.26953125" bestFit="1" customWidth="1"/>
    <col min="7" max="7" width="9.26953125" customWidth="1"/>
    <col min="8" max="8" width="10" bestFit="1" customWidth="1"/>
    <col min="9" max="10" width="9.26953125" customWidth="1"/>
    <col min="24" max="24" width="9.81640625" bestFit="1" customWidth="1"/>
  </cols>
  <sheetData>
    <row r="1" spans="1:24" ht="13" x14ac:dyDescent="0.3">
      <c r="A1" s="4" t="str">
        <f>'Array Development Documentation'!B1</f>
        <v>Chem Name</v>
      </c>
      <c r="B1" s="8"/>
      <c r="C1" s="8"/>
      <c r="D1" s="75" t="s">
        <v>0</v>
      </c>
      <c r="E1" s="76"/>
      <c r="F1" s="76"/>
      <c r="G1" s="76"/>
      <c r="H1" s="77"/>
      <c r="I1" s="6" t="s">
        <v>1</v>
      </c>
      <c r="J1" s="6" t="s">
        <v>57</v>
      </c>
      <c r="K1" s="7" t="s">
        <v>2</v>
      </c>
      <c r="L1" s="7" t="s">
        <v>4</v>
      </c>
      <c r="M1" s="7" t="s">
        <v>3</v>
      </c>
      <c r="N1" s="11" t="s">
        <v>58</v>
      </c>
      <c r="O1" s="11" t="s">
        <v>59</v>
      </c>
      <c r="P1" s="11" t="s">
        <v>5</v>
      </c>
      <c r="Q1" s="11" t="s">
        <v>60</v>
      </c>
      <c r="R1" s="11" t="s">
        <v>6</v>
      </c>
      <c r="S1" s="11" t="s">
        <v>61</v>
      </c>
      <c r="T1" s="11" t="s">
        <v>7</v>
      </c>
      <c r="U1" s="11" t="s">
        <v>62</v>
      </c>
    </row>
    <row r="2" spans="1:24" ht="13" x14ac:dyDescent="0.3">
      <c r="A2" s="5" t="s">
        <v>9</v>
      </c>
      <c r="B2" s="9">
        <v>0.17</v>
      </c>
      <c r="C2" s="9">
        <v>0.5</v>
      </c>
      <c r="D2" s="1">
        <v>1</v>
      </c>
      <c r="E2" s="1">
        <v>4</v>
      </c>
      <c r="F2" s="1">
        <v>8</v>
      </c>
      <c r="G2" s="1">
        <v>10</v>
      </c>
      <c r="H2" s="2">
        <v>24</v>
      </c>
      <c r="I2" s="1">
        <v>96</v>
      </c>
      <c r="J2" s="1">
        <v>168</v>
      </c>
      <c r="K2" s="3">
        <v>240</v>
      </c>
      <c r="L2" s="3">
        <v>336</v>
      </c>
      <c r="M2" s="3">
        <v>720</v>
      </c>
      <c r="N2" s="10">
        <v>2160</v>
      </c>
      <c r="O2" s="10">
        <v>4320</v>
      </c>
      <c r="P2" s="10">
        <v>8736</v>
      </c>
      <c r="Q2" s="10">
        <v>24000</v>
      </c>
      <c r="R2" s="11">
        <v>61320</v>
      </c>
      <c r="S2" s="11">
        <v>350400</v>
      </c>
      <c r="T2" s="11">
        <v>613200</v>
      </c>
      <c r="U2" s="11">
        <v>675000</v>
      </c>
      <c r="V2" s="11">
        <v>750000</v>
      </c>
      <c r="W2" s="11">
        <v>845000</v>
      </c>
      <c r="X2" s="11">
        <v>945000</v>
      </c>
    </row>
    <row r="3" spans="1:24" x14ac:dyDescent="0.25">
      <c r="A3" t="s">
        <v>8</v>
      </c>
      <c r="B3" s="15"/>
      <c r="C3" s="15"/>
      <c r="D3" s="15"/>
      <c r="E3" s="15"/>
      <c r="F3" s="15"/>
      <c r="G3" s="15"/>
      <c r="H3" s="15">
        <v>9.9999999999999995E-8</v>
      </c>
      <c r="I3" s="15"/>
      <c r="J3" s="15"/>
      <c r="K3" s="15"/>
      <c r="L3" s="15"/>
      <c r="M3" s="15">
        <v>9.9999999999999995E-8</v>
      </c>
      <c r="N3" s="15"/>
      <c r="O3" s="15"/>
      <c r="P3" s="15"/>
      <c r="Q3" s="15"/>
      <c r="R3" s="15">
        <v>9.9999999999999995E-8</v>
      </c>
      <c r="S3" s="15"/>
      <c r="T3" s="15">
        <v>9.9999999999999995E-8</v>
      </c>
    </row>
    <row r="4" spans="1:24" ht="13" x14ac:dyDescent="0.3">
      <c r="A4" s="12" t="s">
        <v>14</v>
      </c>
      <c r="B4" s="41">
        <v>420</v>
      </c>
      <c r="C4" s="41">
        <v>240</v>
      </c>
      <c r="D4" s="41">
        <v>170</v>
      </c>
      <c r="E4" s="41">
        <v>58</v>
      </c>
      <c r="F4" s="41">
        <v>29</v>
      </c>
      <c r="G4" s="31"/>
      <c r="H4" s="31"/>
      <c r="I4" s="31"/>
      <c r="J4" s="31"/>
      <c r="K4" s="31"/>
      <c r="L4" s="60"/>
      <c r="M4" s="60"/>
      <c r="N4" s="60"/>
      <c r="O4" s="60"/>
      <c r="P4" s="60"/>
      <c r="Q4" s="60"/>
      <c r="R4" s="60"/>
      <c r="S4" s="60"/>
      <c r="T4" s="60"/>
      <c r="U4" s="41"/>
      <c r="V4" s="41"/>
    </row>
    <row r="5" spans="1:24" ht="13" x14ac:dyDescent="0.3">
      <c r="A5" s="12" t="s">
        <v>10</v>
      </c>
      <c r="B5" s="41">
        <v>6500</v>
      </c>
      <c r="C5" s="41">
        <v>3600</v>
      </c>
      <c r="D5" s="41">
        <v>2600</v>
      </c>
      <c r="E5" s="41">
        <v>1300</v>
      </c>
      <c r="F5" s="41">
        <v>650</v>
      </c>
      <c r="G5" s="61"/>
      <c r="H5" s="61"/>
      <c r="I5" s="61"/>
      <c r="J5" s="61"/>
      <c r="K5" s="31"/>
      <c r="L5" s="31"/>
      <c r="M5" s="31"/>
      <c r="N5" s="31"/>
      <c r="O5" s="31"/>
      <c r="P5" s="60"/>
      <c r="Q5" s="60"/>
      <c r="R5" s="60"/>
      <c r="S5" s="60"/>
      <c r="T5" s="60"/>
      <c r="U5" s="41"/>
      <c r="V5" s="41"/>
    </row>
    <row r="6" spans="1:24" ht="13" x14ac:dyDescent="0.3">
      <c r="A6" s="12" t="s">
        <v>11</v>
      </c>
      <c r="B6" s="41">
        <v>31000</v>
      </c>
      <c r="C6" s="41">
        <v>18000</v>
      </c>
      <c r="D6" s="41">
        <v>13000</v>
      </c>
      <c r="E6" s="30">
        <v>6500</v>
      </c>
      <c r="F6" s="30">
        <v>3300</v>
      </c>
      <c r="G6" s="61"/>
      <c r="H6" s="61"/>
      <c r="I6" s="61"/>
      <c r="J6" s="61"/>
      <c r="K6" s="31"/>
      <c r="L6" s="31"/>
      <c r="M6" s="31"/>
      <c r="N6" s="31"/>
      <c r="O6" s="31"/>
      <c r="P6" s="60"/>
      <c r="Q6" s="60"/>
      <c r="R6" s="60"/>
      <c r="S6" s="60"/>
      <c r="T6" s="60"/>
      <c r="U6" s="41"/>
      <c r="V6" s="41"/>
    </row>
    <row r="7" spans="1:24" ht="13" x14ac:dyDescent="0.3">
      <c r="A7" s="12" t="s">
        <v>15</v>
      </c>
      <c r="B7" s="31"/>
      <c r="C7" s="62"/>
      <c r="D7" s="30">
        <v>156</v>
      </c>
      <c r="E7" s="61"/>
      <c r="F7" s="61"/>
      <c r="G7" s="61"/>
      <c r="H7" s="61"/>
      <c r="I7" s="61"/>
      <c r="J7" s="61"/>
      <c r="K7" s="31"/>
      <c r="L7" s="31"/>
      <c r="M7" s="31"/>
      <c r="N7" s="31"/>
      <c r="O7" s="31"/>
      <c r="P7" s="60"/>
      <c r="Q7" s="60"/>
      <c r="R7" s="60"/>
      <c r="S7" s="60"/>
      <c r="T7" s="60"/>
      <c r="U7" s="41"/>
      <c r="V7" s="41"/>
    </row>
    <row r="8" spans="1:24" ht="13" x14ac:dyDescent="0.3">
      <c r="A8" s="12" t="s">
        <v>12</v>
      </c>
      <c r="B8" s="31"/>
      <c r="C8" s="31"/>
      <c r="D8" s="30">
        <v>470</v>
      </c>
      <c r="E8" s="31"/>
      <c r="F8" s="31"/>
      <c r="G8" s="31"/>
      <c r="H8" s="31"/>
      <c r="I8" s="31"/>
      <c r="J8" s="31"/>
      <c r="K8" s="31"/>
      <c r="L8" s="60"/>
      <c r="M8" s="60"/>
      <c r="N8" s="60"/>
      <c r="O8" s="60"/>
      <c r="P8" s="60"/>
      <c r="Q8" s="60"/>
      <c r="R8" s="60"/>
      <c r="S8" s="60"/>
      <c r="T8" s="60"/>
      <c r="U8" s="41"/>
      <c r="V8" s="41"/>
    </row>
    <row r="9" spans="1:24" ht="13" x14ac:dyDescent="0.3">
      <c r="A9" s="12" t="s">
        <v>13</v>
      </c>
      <c r="B9" s="31"/>
      <c r="C9" s="31"/>
      <c r="D9" s="30">
        <v>3190</v>
      </c>
      <c r="E9" s="31"/>
      <c r="F9" s="31"/>
      <c r="G9" s="31"/>
      <c r="H9" s="31"/>
      <c r="I9" s="31"/>
      <c r="J9" s="31"/>
      <c r="K9" s="31"/>
      <c r="L9" s="60"/>
      <c r="M9" s="60"/>
      <c r="N9" s="60"/>
      <c r="O9" s="60"/>
      <c r="P9" s="60"/>
      <c r="Q9" s="60"/>
      <c r="R9" s="60"/>
      <c r="S9" s="60"/>
      <c r="T9" s="60"/>
      <c r="U9" s="41"/>
      <c r="V9" s="41"/>
    </row>
    <row r="10" spans="1:24" ht="12.75" hidden="1" customHeight="1" x14ac:dyDescent="0.3">
      <c r="A10" s="12" t="s">
        <v>50</v>
      </c>
      <c r="B10" s="31"/>
      <c r="C10" s="31"/>
      <c r="D10" s="30"/>
      <c r="E10" s="31"/>
      <c r="F10" s="31"/>
      <c r="G10" s="31"/>
      <c r="H10" s="31"/>
      <c r="I10" s="31"/>
      <c r="J10" s="31"/>
      <c r="K10" s="31"/>
      <c r="L10" s="60"/>
      <c r="M10" s="60"/>
      <c r="N10" s="60"/>
      <c r="O10" s="60"/>
      <c r="P10" s="60"/>
      <c r="Q10" s="60"/>
      <c r="R10" s="60"/>
      <c r="S10" s="60"/>
      <c r="T10" s="60"/>
      <c r="U10" s="41"/>
      <c r="V10" s="41"/>
    </row>
    <row r="11" spans="1:24" ht="12.75" hidden="1" customHeight="1" x14ac:dyDescent="0.3">
      <c r="A11" s="12" t="s">
        <v>51</v>
      </c>
      <c r="B11" s="31"/>
      <c r="C11" s="31"/>
      <c r="D11" s="30"/>
      <c r="E11" s="31"/>
      <c r="F11" s="31"/>
      <c r="G11" s="31"/>
      <c r="H11" s="31"/>
      <c r="I11" s="31"/>
      <c r="J11" s="31"/>
      <c r="K11" s="31"/>
      <c r="L11" s="60"/>
      <c r="M11" s="60"/>
      <c r="N11" s="60"/>
      <c r="O11" s="60"/>
      <c r="P11" s="60"/>
      <c r="Q11" s="60"/>
      <c r="R11" s="60"/>
      <c r="S11" s="60"/>
      <c r="T11" s="60"/>
      <c r="U11" s="41"/>
      <c r="V11" s="41"/>
    </row>
    <row r="12" spans="1:24" ht="12.75" hidden="1" customHeight="1" x14ac:dyDescent="0.3">
      <c r="A12" s="12" t="s">
        <v>52</v>
      </c>
      <c r="B12" s="31"/>
      <c r="C12" s="31"/>
      <c r="D12" s="30"/>
      <c r="E12" s="31"/>
      <c r="F12" s="31"/>
      <c r="G12" s="31"/>
      <c r="H12" s="31"/>
      <c r="I12" s="31"/>
      <c r="J12" s="31"/>
      <c r="K12" s="31"/>
      <c r="L12" s="60"/>
      <c r="M12" s="60"/>
      <c r="N12" s="60"/>
      <c r="O12" s="60"/>
      <c r="P12" s="60"/>
      <c r="Q12" s="60"/>
      <c r="R12" s="60"/>
      <c r="S12" s="60"/>
      <c r="T12" s="60"/>
      <c r="U12" s="41"/>
      <c r="V12" s="41"/>
    </row>
    <row r="13" spans="1:24" ht="13" hidden="1" x14ac:dyDescent="0.3">
      <c r="A13" s="13" t="s">
        <v>39</v>
      </c>
      <c r="B13" s="41"/>
      <c r="C13" s="30"/>
      <c r="D13" s="31"/>
      <c r="E13" s="31"/>
      <c r="F13" s="31"/>
      <c r="G13" s="31"/>
      <c r="H13" s="31"/>
      <c r="I13" s="31"/>
      <c r="J13" s="31"/>
      <c r="K13" s="31"/>
      <c r="L13" s="60"/>
      <c r="M13" s="60"/>
      <c r="N13" s="60"/>
      <c r="O13" s="60"/>
      <c r="P13" s="60"/>
      <c r="Q13" s="60"/>
      <c r="R13" s="60"/>
      <c r="S13" s="60"/>
      <c r="T13" s="60"/>
      <c r="U13" s="41"/>
      <c r="V13" s="41"/>
    </row>
    <row r="14" spans="1:24" ht="13" hidden="1" x14ac:dyDescent="0.3">
      <c r="A14" s="13" t="s">
        <v>40</v>
      </c>
      <c r="B14" s="41"/>
      <c r="C14" s="30"/>
      <c r="D14" s="31"/>
      <c r="E14" s="31"/>
      <c r="F14" s="31"/>
      <c r="G14" s="31"/>
      <c r="H14" s="31"/>
      <c r="I14" s="31"/>
      <c r="J14" s="31"/>
      <c r="K14" s="31"/>
      <c r="L14" s="60"/>
      <c r="M14" s="60"/>
      <c r="N14" s="60"/>
      <c r="O14" s="60"/>
      <c r="P14" s="60"/>
      <c r="Q14" s="60"/>
      <c r="R14" s="60"/>
      <c r="S14" s="60"/>
      <c r="T14" s="60"/>
      <c r="U14" s="41"/>
      <c r="V14" s="41"/>
    </row>
    <row r="15" spans="1:24" ht="13" hidden="1" x14ac:dyDescent="0.3">
      <c r="A15" s="13" t="s">
        <v>47</v>
      </c>
      <c r="B15" s="41"/>
      <c r="C15" s="30"/>
      <c r="D15" s="31"/>
      <c r="E15" s="31"/>
      <c r="F15" s="31"/>
      <c r="G15" s="31"/>
      <c r="H15" s="31"/>
      <c r="I15" s="31"/>
      <c r="J15" s="31"/>
      <c r="K15" s="31"/>
      <c r="L15" s="60"/>
      <c r="M15" s="60"/>
      <c r="N15" s="60"/>
      <c r="O15" s="60"/>
      <c r="P15" s="60"/>
      <c r="Q15" s="60"/>
      <c r="R15" s="60"/>
      <c r="S15" s="60"/>
      <c r="T15" s="60"/>
      <c r="U15" s="41"/>
      <c r="V15" s="41"/>
    </row>
    <row r="16" spans="1:24" ht="13" x14ac:dyDescent="0.3">
      <c r="A16" s="13" t="s">
        <v>46</v>
      </c>
      <c r="B16" s="30">
        <v>8</v>
      </c>
      <c r="C16" s="31"/>
      <c r="D16" s="31"/>
      <c r="E16" s="30"/>
      <c r="F16" s="31"/>
      <c r="G16" s="31"/>
      <c r="H16" s="31"/>
      <c r="I16" s="31"/>
      <c r="J16" s="31"/>
      <c r="K16" s="31"/>
      <c r="L16" s="60"/>
      <c r="M16" s="60"/>
      <c r="N16" s="60"/>
      <c r="O16" s="60"/>
      <c r="P16" s="60"/>
      <c r="Q16" s="60"/>
      <c r="R16" s="60"/>
      <c r="S16" s="60"/>
      <c r="T16" s="60"/>
      <c r="U16" s="41"/>
      <c r="V16" s="41"/>
    </row>
    <row r="17" spans="1:22" ht="13" x14ac:dyDescent="0.3">
      <c r="A17" s="13" t="s">
        <v>45</v>
      </c>
      <c r="B17" s="30">
        <v>3.2</v>
      </c>
      <c r="C17" s="31"/>
      <c r="D17" s="31"/>
      <c r="E17" s="30"/>
      <c r="F17" s="31"/>
      <c r="G17" s="31"/>
      <c r="H17" s="31"/>
      <c r="I17" s="31"/>
      <c r="J17" s="31"/>
      <c r="K17" s="31"/>
      <c r="L17" s="60"/>
      <c r="M17" s="60"/>
      <c r="N17" s="60"/>
      <c r="O17" s="60"/>
      <c r="P17" s="60"/>
      <c r="Q17" s="60"/>
      <c r="R17" s="60"/>
      <c r="S17" s="60"/>
      <c r="T17" s="60"/>
      <c r="U17" s="41"/>
      <c r="V17" s="41"/>
    </row>
    <row r="18" spans="1:22" ht="13" x14ac:dyDescent="0.3">
      <c r="A18" s="13" t="s">
        <v>41</v>
      </c>
      <c r="B18" s="30">
        <v>16</v>
      </c>
      <c r="C18" s="31"/>
      <c r="D18" s="31"/>
      <c r="E18" s="30"/>
      <c r="F18" s="31"/>
      <c r="G18" s="31"/>
      <c r="H18" s="31"/>
      <c r="I18" s="31"/>
      <c r="J18" s="31"/>
      <c r="K18" s="31"/>
      <c r="L18" s="60"/>
      <c r="M18" s="60"/>
      <c r="N18" s="60"/>
      <c r="O18" s="60"/>
      <c r="P18" s="60"/>
      <c r="Q18" s="60"/>
      <c r="R18" s="60"/>
      <c r="S18" s="60"/>
      <c r="T18" s="60"/>
      <c r="U18" s="41"/>
      <c r="V18" s="41"/>
    </row>
    <row r="19" spans="1:22" ht="13" x14ac:dyDescent="0.3">
      <c r="A19" s="13" t="s">
        <v>53</v>
      </c>
      <c r="B19" s="31"/>
      <c r="C19" s="30">
        <v>1600</v>
      </c>
      <c r="D19" s="31"/>
      <c r="E19" s="31"/>
      <c r="F19" s="30"/>
      <c r="G19" s="31"/>
      <c r="H19" s="31"/>
      <c r="I19" s="31"/>
      <c r="J19" s="31"/>
      <c r="K19" s="31"/>
      <c r="L19" s="60"/>
      <c r="M19" s="60"/>
      <c r="N19" s="60"/>
      <c r="O19" s="60"/>
      <c r="P19" s="60"/>
      <c r="Q19" s="60"/>
      <c r="R19" s="60"/>
      <c r="S19" s="60"/>
      <c r="T19" s="60"/>
      <c r="U19" s="41"/>
      <c r="V19" s="41"/>
    </row>
    <row r="20" spans="1:22" ht="13" x14ac:dyDescent="0.3">
      <c r="A20" s="13" t="s">
        <v>18</v>
      </c>
      <c r="B20" s="31"/>
      <c r="C20" s="31"/>
      <c r="D20" s="31"/>
      <c r="E20" s="31"/>
      <c r="F20" s="30">
        <v>1.7</v>
      </c>
      <c r="G20" s="31"/>
      <c r="H20" s="31"/>
      <c r="I20" s="31"/>
      <c r="J20" s="31"/>
      <c r="K20" s="31"/>
      <c r="L20" s="60"/>
      <c r="M20" s="60"/>
      <c r="N20" s="60"/>
      <c r="O20" s="60"/>
      <c r="P20" s="60"/>
      <c r="Q20" s="60"/>
      <c r="R20" s="41"/>
      <c r="S20" s="32">
        <f>F20</f>
        <v>1.7</v>
      </c>
      <c r="T20" s="35"/>
      <c r="U20" s="41"/>
      <c r="V20" s="41"/>
    </row>
    <row r="21" spans="1:22" ht="13" x14ac:dyDescent="0.3">
      <c r="A21" s="13" t="s">
        <v>19</v>
      </c>
      <c r="B21" s="39"/>
      <c r="C21" s="39"/>
      <c r="D21" s="39"/>
      <c r="E21" s="39"/>
      <c r="F21" s="30"/>
      <c r="G21" s="33">
        <v>0.32</v>
      </c>
      <c r="H21" s="39"/>
      <c r="I21" s="39"/>
      <c r="J21" s="39"/>
      <c r="K21" s="39"/>
      <c r="L21" s="35"/>
      <c r="M21" s="35"/>
      <c r="N21" s="35"/>
      <c r="O21" s="35"/>
      <c r="P21" s="35"/>
      <c r="Q21" s="35"/>
      <c r="R21" s="41"/>
      <c r="S21" s="32">
        <f>G21</f>
        <v>0.32</v>
      </c>
      <c r="T21" s="35"/>
      <c r="U21" s="41"/>
      <c r="V21" s="41"/>
    </row>
    <row r="22" spans="1:22" ht="13" hidden="1" x14ac:dyDescent="0.3">
      <c r="A22" s="13" t="s">
        <v>54</v>
      </c>
      <c r="B22" s="39"/>
      <c r="C22" s="39"/>
      <c r="D22" s="39"/>
      <c r="E22" s="39"/>
      <c r="F22" s="39"/>
      <c r="G22" s="30"/>
      <c r="H22" s="39"/>
      <c r="I22" s="39"/>
      <c r="J22" s="39"/>
      <c r="K22" s="39"/>
      <c r="L22" s="35"/>
      <c r="M22" s="35"/>
      <c r="N22" s="35"/>
      <c r="O22" s="35"/>
      <c r="P22" s="35"/>
      <c r="Q22" s="35"/>
      <c r="R22" s="35"/>
      <c r="S22" s="36">
        <f>F22</f>
        <v>0</v>
      </c>
      <c r="T22" s="63"/>
      <c r="U22" s="41"/>
      <c r="V22" s="41"/>
    </row>
    <row r="23" spans="1:22" ht="13" x14ac:dyDescent="0.3">
      <c r="A23" s="13" t="s">
        <v>70</v>
      </c>
      <c r="B23" s="39"/>
      <c r="C23" s="39"/>
      <c r="D23" s="39"/>
      <c r="E23" s="39"/>
      <c r="F23" s="39">
        <v>3.2</v>
      </c>
      <c r="G23" s="30"/>
      <c r="H23" s="39"/>
      <c r="I23" s="39"/>
      <c r="J23" s="39"/>
      <c r="K23" s="39"/>
      <c r="L23" s="35"/>
      <c r="M23" s="35"/>
      <c r="N23" s="35"/>
      <c r="O23" s="35"/>
      <c r="P23" s="35"/>
      <c r="Q23" s="35"/>
      <c r="R23" s="41"/>
      <c r="S23" s="36">
        <f>F23</f>
        <v>3.2</v>
      </c>
      <c r="T23" s="63"/>
      <c r="U23" s="41"/>
      <c r="V23" s="41"/>
    </row>
    <row r="24" spans="1:22" ht="13" hidden="1" x14ac:dyDescent="0.3">
      <c r="A24" s="13" t="s">
        <v>55</v>
      </c>
      <c r="B24" s="39"/>
      <c r="C24" s="39"/>
      <c r="D24" s="39"/>
      <c r="E24" s="39"/>
      <c r="F24" s="39"/>
      <c r="G24" s="30"/>
      <c r="H24" s="39"/>
      <c r="I24" s="39"/>
      <c r="J24" s="39"/>
      <c r="K24" s="39"/>
      <c r="L24" s="35"/>
      <c r="M24" s="35"/>
      <c r="N24" s="35"/>
      <c r="O24" s="35"/>
      <c r="P24" s="35"/>
      <c r="Q24" s="35"/>
      <c r="R24" s="36"/>
      <c r="S24" s="36"/>
      <c r="T24" s="63"/>
      <c r="U24" s="41"/>
      <c r="V24" s="41"/>
    </row>
    <row r="25" spans="1:22" ht="13" x14ac:dyDescent="0.3">
      <c r="A25" s="13" t="s">
        <v>56</v>
      </c>
      <c r="B25" s="39">
        <v>16</v>
      </c>
      <c r="C25" s="39"/>
      <c r="D25" s="39"/>
      <c r="E25" s="39"/>
      <c r="F25" s="39"/>
      <c r="G25" s="30"/>
      <c r="H25" s="39"/>
      <c r="I25" s="39"/>
      <c r="J25" s="39"/>
      <c r="K25" s="39"/>
      <c r="L25" s="35"/>
      <c r="M25" s="35"/>
      <c r="N25" s="35"/>
      <c r="O25" s="35"/>
      <c r="P25" s="35"/>
      <c r="Q25" s="35"/>
      <c r="R25" s="36"/>
      <c r="S25" s="36"/>
      <c r="T25" s="63"/>
      <c r="U25" s="41"/>
      <c r="V25" s="41"/>
    </row>
    <row r="26" spans="1:22" ht="13" x14ac:dyDescent="0.3">
      <c r="A26" s="13" t="s">
        <v>20</v>
      </c>
      <c r="B26" s="39"/>
      <c r="C26" s="39"/>
      <c r="D26" s="39"/>
      <c r="E26" s="39"/>
      <c r="F26" s="33">
        <v>3.2</v>
      </c>
      <c r="G26" s="30"/>
      <c r="H26" s="39"/>
      <c r="I26" s="39"/>
      <c r="J26" s="39"/>
      <c r="K26" s="39"/>
      <c r="L26" s="35"/>
      <c r="M26" s="35"/>
      <c r="N26" s="35"/>
      <c r="O26" s="35"/>
      <c r="P26" s="35"/>
      <c r="Q26" s="35"/>
      <c r="R26" s="41"/>
      <c r="S26" s="32">
        <f>F26</f>
        <v>3.2</v>
      </c>
      <c r="T26" s="35"/>
      <c r="U26" s="41"/>
      <c r="V26" s="41"/>
    </row>
    <row r="27" spans="1:22" ht="13" x14ac:dyDescent="0.3">
      <c r="A27" s="59" t="s">
        <v>95</v>
      </c>
      <c r="B27" s="39"/>
      <c r="C27" s="39"/>
      <c r="D27" s="39">
        <v>13000</v>
      </c>
      <c r="E27" s="39"/>
      <c r="F27" s="33"/>
      <c r="G27" s="30"/>
      <c r="H27" s="39"/>
      <c r="I27" s="39"/>
      <c r="J27" s="39"/>
      <c r="K27" s="39"/>
      <c r="L27" s="35"/>
      <c r="M27" s="35"/>
      <c r="N27" s="35"/>
      <c r="O27" s="35"/>
      <c r="P27" s="35"/>
      <c r="Q27" s="35"/>
      <c r="R27" s="41"/>
      <c r="S27" s="32"/>
      <c r="T27" s="35"/>
      <c r="U27" s="41"/>
      <c r="V27" s="41"/>
    </row>
    <row r="28" spans="1:22" ht="13" x14ac:dyDescent="0.3">
      <c r="A28" s="59" t="s">
        <v>96</v>
      </c>
      <c r="B28" s="39"/>
      <c r="C28" s="39"/>
      <c r="D28" s="39">
        <v>2600</v>
      </c>
      <c r="E28" s="39"/>
      <c r="F28" s="33"/>
      <c r="G28" s="30"/>
      <c r="H28" s="39"/>
      <c r="I28" s="39"/>
      <c r="J28" s="39"/>
      <c r="K28" s="39"/>
      <c r="L28" s="35"/>
      <c r="M28" s="35"/>
      <c r="N28" s="35"/>
      <c r="O28" s="35"/>
      <c r="P28" s="35"/>
      <c r="Q28" s="35"/>
      <c r="R28" s="41"/>
      <c r="S28" s="32"/>
      <c r="T28" s="35"/>
      <c r="U28" s="41"/>
      <c r="V28" s="41"/>
    </row>
    <row r="29" spans="1:22" ht="13" x14ac:dyDescent="0.3">
      <c r="A29" s="59" t="s">
        <v>97</v>
      </c>
      <c r="B29" s="39"/>
      <c r="C29" s="39"/>
      <c r="D29" s="39">
        <v>170</v>
      </c>
      <c r="E29" s="39"/>
      <c r="F29" s="33">
        <v>29</v>
      </c>
      <c r="G29" s="30"/>
      <c r="H29" s="39"/>
      <c r="I29" s="39"/>
      <c r="J29" s="39"/>
      <c r="K29" s="39"/>
      <c r="L29" s="35">
        <v>0.64</v>
      </c>
      <c r="M29" s="35"/>
      <c r="N29" s="35"/>
      <c r="O29" s="35"/>
      <c r="P29" s="35">
        <v>5.5E-2</v>
      </c>
      <c r="Q29" s="35"/>
      <c r="R29" s="41"/>
      <c r="S29" s="32"/>
      <c r="T29" s="35"/>
      <c r="U29" s="41"/>
      <c r="V29" s="41"/>
    </row>
    <row r="30" spans="1:22" ht="13" x14ac:dyDescent="0.3">
      <c r="A30" s="59" t="s">
        <v>108</v>
      </c>
      <c r="B30" s="39"/>
      <c r="C30" s="39"/>
      <c r="D30" s="39">
        <v>128</v>
      </c>
      <c r="E30" s="39"/>
      <c r="F30" s="33"/>
      <c r="G30" s="30"/>
      <c r="H30" s="39">
        <v>9.6</v>
      </c>
      <c r="I30" s="39"/>
      <c r="J30" s="39"/>
      <c r="K30" s="39"/>
      <c r="L30" s="35"/>
      <c r="M30" s="35"/>
      <c r="N30" s="35"/>
      <c r="O30" s="35"/>
      <c r="P30" s="35"/>
      <c r="Q30" s="35"/>
      <c r="R30" s="41"/>
      <c r="S30" s="32"/>
      <c r="T30" s="35"/>
      <c r="U30" s="41"/>
      <c r="V30" s="41"/>
    </row>
    <row r="31" spans="1:22" ht="13" x14ac:dyDescent="0.3">
      <c r="A31" s="59" t="s">
        <v>109</v>
      </c>
      <c r="B31" s="39"/>
      <c r="C31" s="39"/>
      <c r="D31" s="39"/>
      <c r="E31" s="39"/>
      <c r="F31" s="33"/>
      <c r="G31" s="30"/>
      <c r="H31" s="39"/>
      <c r="I31" s="39"/>
      <c r="J31" s="39"/>
      <c r="K31" s="39"/>
      <c r="L31" s="35"/>
      <c r="M31" s="35"/>
      <c r="N31" s="35">
        <v>0.64</v>
      </c>
      <c r="O31" s="35"/>
      <c r="P31" s="35"/>
      <c r="Q31" s="35"/>
      <c r="R31" s="41"/>
      <c r="S31" s="32"/>
      <c r="T31" s="35"/>
      <c r="U31" s="41"/>
      <c r="V31" s="41"/>
    </row>
    <row r="32" spans="1:22" ht="13" x14ac:dyDescent="0.3">
      <c r="A32" s="59" t="s">
        <v>110</v>
      </c>
      <c r="B32" s="39"/>
      <c r="C32" s="39"/>
      <c r="D32" s="39">
        <v>32</v>
      </c>
      <c r="E32" s="39"/>
      <c r="F32" s="33"/>
      <c r="G32" s="30"/>
      <c r="H32" s="39">
        <v>9.6</v>
      </c>
      <c r="I32" s="39"/>
      <c r="J32" s="39">
        <v>1.6</v>
      </c>
      <c r="K32" s="39"/>
      <c r="L32" s="35"/>
      <c r="M32" s="35">
        <v>0.32</v>
      </c>
      <c r="N32" s="35"/>
      <c r="O32" s="35">
        <v>0.22</v>
      </c>
      <c r="P32" s="35"/>
      <c r="Q32" s="35">
        <v>0.04</v>
      </c>
      <c r="R32" s="41"/>
      <c r="S32" s="32"/>
      <c r="T32" s="35"/>
      <c r="U32" s="41"/>
      <c r="V32" s="41"/>
    </row>
    <row r="33" spans="1:22" ht="13" x14ac:dyDescent="0.3">
      <c r="A33" s="14" t="s">
        <v>64</v>
      </c>
      <c r="B33" s="39"/>
      <c r="C33" s="39"/>
      <c r="D33" s="33">
        <v>2.7E-2</v>
      </c>
      <c r="E33" s="39"/>
      <c r="F33" s="39"/>
      <c r="G33" s="39"/>
      <c r="H33" s="30"/>
      <c r="I33" s="39"/>
      <c r="J33" s="39"/>
      <c r="K33" s="39"/>
      <c r="L33" s="35"/>
      <c r="M33" s="35"/>
      <c r="N33" s="35"/>
      <c r="O33" s="35"/>
      <c r="P33" s="35"/>
      <c r="Q33" s="35"/>
      <c r="R33" s="35"/>
      <c r="S33" s="35"/>
      <c r="T33" s="35"/>
      <c r="U33" s="41"/>
      <c r="V33" s="41"/>
    </row>
    <row r="34" spans="1:22" ht="13" x14ac:dyDescent="0.3">
      <c r="A34" s="14" t="s">
        <v>65</v>
      </c>
      <c r="B34" s="39"/>
      <c r="C34" s="39"/>
      <c r="D34" s="33"/>
      <c r="E34" s="39"/>
      <c r="F34" s="39">
        <v>3.0000000000000001E-3</v>
      </c>
      <c r="G34" s="39"/>
      <c r="H34" s="30"/>
      <c r="I34" s="39"/>
      <c r="J34" s="39"/>
      <c r="K34" s="39"/>
      <c r="L34" s="35"/>
      <c r="M34" s="35"/>
      <c r="N34" s="35"/>
      <c r="O34" s="35"/>
      <c r="P34" s="35"/>
      <c r="Q34" s="35"/>
      <c r="R34" s="35"/>
      <c r="S34" s="35"/>
      <c r="T34" s="35"/>
      <c r="U34" s="41"/>
      <c r="V34" s="41"/>
    </row>
    <row r="35" spans="1:22" ht="13" x14ac:dyDescent="0.3">
      <c r="A35" s="14" t="s">
        <v>42</v>
      </c>
      <c r="B35" s="39"/>
      <c r="C35" s="39"/>
      <c r="D35" s="39"/>
      <c r="E35" s="39"/>
      <c r="F35" s="39"/>
      <c r="G35" s="39"/>
      <c r="H35" s="30">
        <v>2.9000000000000001E-2</v>
      </c>
      <c r="I35" s="39"/>
      <c r="J35" s="39"/>
      <c r="K35" s="39"/>
      <c r="L35" s="32">
        <f>H35</f>
        <v>2.9000000000000001E-2</v>
      </c>
      <c r="M35" s="35"/>
      <c r="N35" s="35"/>
      <c r="O35" s="35"/>
      <c r="P35" s="35"/>
      <c r="Q35" s="35"/>
      <c r="R35" s="35"/>
      <c r="S35" s="35"/>
      <c r="T35" s="35"/>
      <c r="U35" s="41"/>
      <c r="V35" s="41"/>
    </row>
    <row r="36" spans="1:22" ht="13" x14ac:dyDescent="0.3">
      <c r="A36" s="14" t="s">
        <v>43</v>
      </c>
      <c r="B36" s="39"/>
      <c r="C36" s="39"/>
      <c r="D36" s="39"/>
      <c r="E36" s="39"/>
      <c r="F36" s="39"/>
      <c r="G36" s="39"/>
      <c r="H36" s="39"/>
      <c r="I36" s="30"/>
      <c r="J36" s="30"/>
      <c r="K36" s="39"/>
      <c r="L36" s="35">
        <v>1.9E-2</v>
      </c>
      <c r="M36" s="35"/>
      <c r="N36" s="35"/>
      <c r="O36" s="35"/>
      <c r="P36" s="32">
        <f>L36</f>
        <v>1.9E-2</v>
      </c>
      <c r="Q36" s="32"/>
      <c r="R36" s="35"/>
      <c r="S36" s="35"/>
      <c r="T36" s="35"/>
      <c r="U36" s="41"/>
      <c r="V36" s="41"/>
    </row>
    <row r="37" spans="1:22" ht="13" x14ac:dyDescent="0.3">
      <c r="A37" s="14" t="s">
        <v>113</v>
      </c>
      <c r="B37" s="39"/>
      <c r="C37" s="39"/>
      <c r="D37" s="39"/>
      <c r="E37" s="39"/>
      <c r="F37" s="39"/>
      <c r="G37" s="39"/>
      <c r="H37" s="39"/>
      <c r="I37" s="30"/>
      <c r="J37" s="30"/>
      <c r="K37" s="39"/>
      <c r="L37" s="35"/>
      <c r="M37" s="32">
        <v>0.08</v>
      </c>
      <c r="N37" s="32"/>
      <c r="O37" s="32"/>
      <c r="P37" s="35"/>
      <c r="Q37" s="35"/>
      <c r="R37" s="38">
        <f>M37</f>
        <v>0.08</v>
      </c>
      <c r="S37" s="33"/>
      <c r="T37" s="35"/>
      <c r="U37" s="41"/>
      <c r="V37" s="41"/>
    </row>
    <row r="38" spans="1:22" ht="13" x14ac:dyDescent="0.3">
      <c r="A38" s="14" t="s">
        <v>17</v>
      </c>
      <c r="B38" s="39"/>
      <c r="C38" s="39"/>
      <c r="D38" s="39"/>
      <c r="E38" s="39"/>
      <c r="F38" s="39"/>
      <c r="G38" s="39"/>
      <c r="H38" s="39"/>
      <c r="I38" s="30"/>
      <c r="J38" s="30"/>
      <c r="K38" s="39"/>
      <c r="L38" s="35"/>
      <c r="M38" s="35"/>
      <c r="N38" s="35"/>
      <c r="O38" s="35"/>
      <c r="P38" s="35"/>
      <c r="Q38" s="35"/>
      <c r="R38" s="37">
        <v>3.0000000000000001E-3</v>
      </c>
      <c r="S38" s="32"/>
      <c r="T38" s="38">
        <f>R38</f>
        <v>3.0000000000000001E-3</v>
      </c>
      <c r="U38" s="41"/>
      <c r="V38" s="41"/>
    </row>
    <row r="39" spans="1:22" ht="13" x14ac:dyDescent="0.3">
      <c r="A39" s="14" t="s">
        <v>44</v>
      </c>
      <c r="B39" s="39"/>
      <c r="C39" s="39"/>
      <c r="D39" s="39"/>
      <c r="E39" s="39"/>
      <c r="F39" s="39"/>
      <c r="G39" s="39"/>
      <c r="H39" s="39"/>
      <c r="I39" s="39"/>
      <c r="J39" s="39"/>
      <c r="K39" s="30"/>
      <c r="L39" s="35"/>
      <c r="M39" s="35"/>
      <c r="N39" s="35"/>
      <c r="O39" s="35"/>
      <c r="P39" s="37">
        <v>9.5999999999999992E-3</v>
      </c>
      <c r="Q39" s="32"/>
      <c r="R39" s="35"/>
      <c r="S39" s="35"/>
      <c r="T39" s="38">
        <f>P39</f>
        <v>9.5999999999999992E-3</v>
      </c>
      <c r="U39" s="41"/>
      <c r="V39" s="41"/>
    </row>
    <row r="40" spans="1:22" ht="13" x14ac:dyDescent="0.3">
      <c r="A40" s="14" t="s">
        <v>63</v>
      </c>
      <c r="B40" s="39"/>
      <c r="C40" s="39"/>
      <c r="D40" s="39">
        <v>0.57999999999999996</v>
      </c>
      <c r="E40" s="39"/>
      <c r="F40" s="39"/>
      <c r="G40" s="39"/>
      <c r="H40" s="39"/>
      <c r="I40" s="39"/>
      <c r="J40" s="39"/>
      <c r="K40" s="30"/>
      <c r="L40" s="35"/>
      <c r="M40" s="35"/>
      <c r="N40" s="35"/>
      <c r="O40" s="35"/>
      <c r="P40" s="32"/>
      <c r="Q40" s="32"/>
      <c r="R40" s="35"/>
      <c r="S40" s="35"/>
      <c r="T40" s="34"/>
      <c r="U40" s="41"/>
      <c r="V40" s="41"/>
    </row>
    <row r="41" spans="1:22" ht="13" x14ac:dyDescent="0.3">
      <c r="A41" s="14" t="s">
        <v>66</v>
      </c>
      <c r="B41" s="39"/>
      <c r="C41" s="39"/>
      <c r="D41" s="39"/>
      <c r="E41" s="39"/>
      <c r="F41" s="39"/>
      <c r="G41" s="39"/>
      <c r="H41" s="39">
        <v>0.32</v>
      </c>
      <c r="I41" s="39"/>
      <c r="J41" s="39"/>
      <c r="K41" s="30"/>
      <c r="L41" s="35"/>
      <c r="M41" s="35"/>
      <c r="N41" s="35"/>
      <c r="O41" s="35"/>
      <c r="P41" s="32"/>
      <c r="Q41" s="32"/>
      <c r="R41" s="35"/>
      <c r="S41" s="35"/>
      <c r="T41" s="34"/>
      <c r="U41" s="41"/>
      <c r="V41" s="41"/>
    </row>
    <row r="42" spans="1:22" ht="13" x14ac:dyDescent="0.3">
      <c r="A42" s="14" t="s">
        <v>67</v>
      </c>
      <c r="B42" s="39"/>
      <c r="C42" s="39"/>
      <c r="D42" s="39"/>
      <c r="E42" s="39"/>
      <c r="F42" s="39"/>
      <c r="G42" s="39"/>
      <c r="H42" s="39"/>
      <c r="I42" s="39"/>
      <c r="J42" s="39"/>
      <c r="K42" s="30"/>
      <c r="L42" s="35"/>
      <c r="M42" s="35"/>
      <c r="N42" s="35"/>
      <c r="O42" s="35"/>
      <c r="P42" s="32"/>
      <c r="Q42" s="32"/>
      <c r="R42" s="35">
        <v>0.28000000000000003</v>
      </c>
      <c r="S42" s="35"/>
      <c r="T42" s="38">
        <f>R42</f>
        <v>0.28000000000000003</v>
      </c>
      <c r="U42" s="41"/>
      <c r="V42" s="41"/>
    </row>
    <row r="43" spans="1:22" ht="13" hidden="1" x14ac:dyDescent="0.3">
      <c r="A43" s="14" t="s">
        <v>69</v>
      </c>
      <c r="B43" s="39"/>
      <c r="C43" s="39"/>
      <c r="D43" s="39"/>
      <c r="E43" s="39"/>
      <c r="F43" s="39"/>
      <c r="G43" s="39"/>
      <c r="H43" s="39"/>
      <c r="I43" s="39"/>
      <c r="J43" s="39"/>
      <c r="K43" s="30"/>
      <c r="L43" s="35"/>
      <c r="M43" s="35"/>
      <c r="N43" s="35"/>
      <c r="O43" s="35"/>
      <c r="P43" s="32"/>
      <c r="Q43" s="32"/>
      <c r="R43" s="35"/>
      <c r="S43" s="35"/>
      <c r="T43" s="34"/>
      <c r="U43" s="41"/>
      <c r="V43" s="41"/>
    </row>
    <row r="44" spans="1:22" ht="13" x14ac:dyDescent="0.3">
      <c r="A44" s="14" t="s">
        <v>104</v>
      </c>
      <c r="B44" s="39"/>
      <c r="C44" s="39"/>
      <c r="D44" s="39"/>
      <c r="E44" s="39"/>
      <c r="F44" s="39"/>
      <c r="G44" s="39"/>
      <c r="H44" s="39">
        <v>0.03</v>
      </c>
      <c r="I44" s="39"/>
      <c r="J44" s="39"/>
      <c r="K44" s="30"/>
      <c r="L44" s="35"/>
      <c r="M44" s="35"/>
      <c r="N44" s="35"/>
      <c r="O44" s="35"/>
      <c r="P44" s="32"/>
      <c r="Q44" s="32"/>
      <c r="R44" s="35"/>
      <c r="S44" s="35"/>
      <c r="T44" s="34"/>
      <c r="U44" s="41"/>
      <c r="V44" s="41"/>
    </row>
    <row r="45" spans="1:22" ht="13" x14ac:dyDescent="0.3">
      <c r="A45" s="14" t="s">
        <v>105</v>
      </c>
      <c r="B45" s="39"/>
      <c r="C45" s="39"/>
      <c r="D45" s="39"/>
      <c r="E45" s="39"/>
      <c r="F45" s="39"/>
      <c r="G45" s="39"/>
      <c r="H45" s="39">
        <v>0.01</v>
      </c>
      <c r="I45" s="39"/>
      <c r="J45" s="39"/>
      <c r="K45" s="30"/>
      <c r="L45" s="35"/>
      <c r="M45" s="35">
        <f>H45</f>
        <v>0.01</v>
      </c>
      <c r="N45" s="35"/>
      <c r="O45" s="35"/>
      <c r="P45" s="32"/>
      <c r="Q45" s="32"/>
      <c r="R45" s="35"/>
      <c r="S45" s="35"/>
      <c r="T45" s="34"/>
      <c r="U45" s="41"/>
      <c r="V45" s="41"/>
    </row>
    <row r="46" spans="1:22" ht="13" x14ac:dyDescent="0.3">
      <c r="A46" s="14" t="s">
        <v>106</v>
      </c>
      <c r="B46" s="39"/>
      <c r="C46" s="39"/>
      <c r="D46" s="39"/>
      <c r="E46" s="39"/>
      <c r="F46" s="39"/>
      <c r="G46" s="39"/>
      <c r="H46" s="39"/>
      <c r="I46" s="39"/>
      <c r="J46" s="39"/>
      <c r="K46" s="30"/>
      <c r="L46" s="35"/>
      <c r="M46" s="35">
        <v>8.0000000000000002E-3</v>
      </c>
      <c r="N46" s="35"/>
      <c r="O46" s="35"/>
      <c r="P46" s="32"/>
      <c r="Q46" s="32"/>
      <c r="R46" s="35">
        <f>M46</f>
        <v>8.0000000000000002E-3</v>
      </c>
      <c r="S46" s="35"/>
      <c r="T46" s="34"/>
      <c r="U46" s="41"/>
      <c r="V46" s="41"/>
    </row>
    <row r="47" spans="1:22" ht="13" x14ac:dyDescent="0.3">
      <c r="A47" s="14" t="s">
        <v>107</v>
      </c>
      <c r="B47" s="39"/>
      <c r="C47" s="39"/>
      <c r="D47" s="39"/>
      <c r="E47" s="39"/>
      <c r="F47" s="39"/>
      <c r="G47" s="39"/>
      <c r="H47" s="39"/>
      <c r="I47" s="39"/>
      <c r="J47" s="39"/>
      <c r="K47" s="30"/>
      <c r="L47" s="35"/>
      <c r="M47" s="35"/>
      <c r="N47" s="35"/>
      <c r="O47" s="35"/>
      <c r="P47" s="32"/>
      <c r="Q47" s="32"/>
      <c r="R47" s="35">
        <v>3.0000000000000001E-3</v>
      </c>
      <c r="S47" s="35"/>
      <c r="T47" s="34">
        <f>R47</f>
        <v>3.0000000000000001E-3</v>
      </c>
      <c r="U47" s="41"/>
      <c r="V47" s="41"/>
    </row>
    <row r="48" spans="1:22" ht="13" x14ac:dyDescent="0.3">
      <c r="A48" s="14" t="s">
        <v>112</v>
      </c>
      <c r="B48" s="39"/>
      <c r="C48" s="39"/>
      <c r="D48" s="39"/>
      <c r="E48" s="39"/>
      <c r="F48" s="39"/>
      <c r="G48" s="39"/>
      <c r="H48" s="39"/>
      <c r="I48" s="39"/>
      <c r="J48" s="39"/>
      <c r="K48" s="30"/>
      <c r="L48" s="35"/>
      <c r="M48" s="35"/>
      <c r="N48" s="35"/>
      <c r="O48" s="35"/>
      <c r="P48" s="32"/>
      <c r="Q48" s="32"/>
      <c r="R48" s="35"/>
      <c r="S48" s="35"/>
      <c r="T48" s="34"/>
      <c r="U48" s="41">
        <v>8.0000000000000004E-4</v>
      </c>
      <c r="V48" s="41"/>
    </row>
    <row r="49" spans="1:24" ht="13" hidden="1" x14ac:dyDescent="0.3">
      <c r="A49" s="14" t="s">
        <v>68</v>
      </c>
      <c r="B49" s="39"/>
      <c r="C49" s="39"/>
      <c r="D49" s="39"/>
      <c r="E49" s="39"/>
      <c r="F49" s="39"/>
      <c r="G49" s="39"/>
      <c r="H49" s="39"/>
      <c r="I49" s="39"/>
      <c r="J49" s="39"/>
      <c r="K49" s="30"/>
      <c r="L49" s="35"/>
      <c r="M49" s="35"/>
      <c r="N49" s="35"/>
      <c r="O49" s="35"/>
      <c r="P49" s="32"/>
      <c r="Q49" s="32"/>
      <c r="R49" s="35"/>
      <c r="S49" s="35"/>
      <c r="T49" s="38">
        <f>R49</f>
        <v>0</v>
      </c>
      <c r="U49" s="41"/>
      <c r="V49" s="41"/>
    </row>
    <row r="50" spans="1:24" ht="13" x14ac:dyDescent="0.3">
      <c r="A50" s="14" t="s">
        <v>111</v>
      </c>
      <c r="B50" s="39"/>
      <c r="C50" s="39"/>
      <c r="D50" s="39"/>
      <c r="E50" s="39"/>
      <c r="F50" s="39"/>
      <c r="G50" s="39"/>
      <c r="H50" s="39"/>
      <c r="I50" s="39"/>
      <c r="J50" s="39"/>
      <c r="K50" s="30"/>
      <c r="L50" s="35"/>
      <c r="M50" s="35"/>
      <c r="N50" s="35"/>
      <c r="O50" s="35"/>
      <c r="P50" s="32"/>
      <c r="Q50" s="32"/>
      <c r="R50" s="35"/>
      <c r="S50" s="35"/>
      <c r="T50" s="38"/>
      <c r="U50" s="41">
        <v>0.02</v>
      </c>
      <c r="V50" s="41"/>
    </row>
    <row r="51" spans="1:24" ht="13" x14ac:dyDescent="0.3">
      <c r="A51" s="14" t="s">
        <v>103</v>
      </c>
      <c r="B51" s="39"/>
      <c r="C51" s="39"/>
      <c r="D51" s="39"/>
      <c r="E51" s="39"/>
      <c r="F51" s="39"/>
      <c r="G51" s="39"/>
      <c r="H51" s="39"/>
      <c r="I51" s="39"/>
      <c r="J51" s="39"/>
      <c r="K51" s="30"/>
      <c r="L51" s="35"/>
      <c r="M51" s="35"/>
      <c r="N51" s="35"/>
      <c r="O51" s="35"/>
      <c r="P51" s="35"/>
      <c r="Q51" s="35"/>
      <c r="R51" s="37">
        <v>0.03</v>
      </c>
      <c r="S51" s="32"/>
      <c r="T51" s="38">
        <f>R51</f>
        <v>0.03</v>
      </c>
      <c r="U51" s="41"/>
      <c r="V51" s="41"/>
    </row>
    <row r="52" spans="1:24" hidden="1" x14ac:dyDescent="0.25">
      <c r="A52" t="s">
        <v>16</v>
      </c>
      <c r="B52" s="53"/>
      <c r="C52" s="53"/>
      <c r="D52" s="53"/>
      <c r="E52" s="53"/>
      <c r="F52" s="53"/>
      <c r="G52" s="53"/>
      <c r="H52" s="53"/>
      <c r="I52" s="53"/>
      <c r="J52" s="53"/>
      <c r="K52" s="30"/>
      <c r="L52" s="40"/>
      <c r="M52" s="40"/>
      <c r="N52" s="40"/>
      <c r="O52" s="40"/>
      <c r="P52" s="40"/>
      <c r="Q52" s="40"/>
      <c r="R52" s="40"/>
      <c r="S52" s="40"/>
      <c r="T52" s="40"/>
      <c r="U52" s="41"/>
      <c r="V52" s="41"/>
    </row>
    <row r="53" spans="1:24" s="47" customFormat="1" ht="13" x14ac:dyDescent="0.3">
      <c r="A53" s="44" t="s">
        <v>76</v>
      </c>
      <c r="B53" s="52"/>
      <c r="C53" s="52">
        <v>0.75</v>
      </c>
      <c r="D53" s="52">
        <v>0.03</v>
      </c>
      <c r="E53" s="52"/>
      <c r="F53" s="52">
        <v>0.15</v>
      </c>
      <c r="G53" s="52"/>
      <c r="H53" s="52">
        <v>0.02</v>
      </c>
      <c r="I53" s="52"/>
      <c r="J53" s="52"/>
      <c r="K53" s="45"/>
      <c r="L53" s="46"/>
      <c r="M53" s="46"/>
      <c r="N53" s="46"/>
      <c r="O53" s="46"/>
      <c r="P53" s="46">
        <v>1.2E-4</v>
      </c>
      <c r="Q53" s="46"/>
      <c r="R53" s="46"/>
      <c r="S53" s="46"/>
      <c r="T53" s="46"/>
      <c r="U53" s="50">
        <v>3.6000000000000002E-4</v>
      </c>
      <c r="V53" s="50"/>
    </row>
    <row r="54" spans="1:24" s="71" customFormat="1" ht="13" x14ac:dyDescent="0.3">
      <c r="A54" s="42"/>
      <c r="B54" s="53"/>
      <c r="C54" s="53"/>
      <c r="D54" s="53"/>
      <c r="E54" s="53"/>
      <c r="F54" s="53"/>
      <c r="G54" s="53"/>
      <c r="H54" s="53"/>
      <c r="I54" s="53"/>
      <c r="J54" s="53"/>
      <c r="K54" s="30"/>
      <c r="L54" s="70"/>
      <c r="M54" s="70"/>
      <c r="N54" s="70"/>
      <c r="O54" s="70"/>
      <c r="P54" s="70">
        <v>1.2999999999999999E-4</v>
      </c>
      <c r="Q54" s="70"/>
      <c r="R54" s="70"/>
      <c r="S54" s="70"/>
      <c r="T54" s="70"/>
      <c r="U54" s="69"/>
      <c r="V54" s="69"/>
    </row>
    <row r="55" spans="1:24" s="71" customFormat="1" ht="13" x14ac:dyDescent="0.3">
      <c r="A55" s="42"/>
      <c r="B55" s="53"/>
      <c r="C55" s="53"/>
      <c r="D55" s="53"/>
      <c r="E55" s="53"/>
      <c r="F55" s="53"/>
      <c r="G55" s="53"/>
      <c r="H55" s="53"/>
      <c r="I55" s="53"/>
      <c r="J55" s="53"/>
      <c r="K55" s="30"/>
      <c r="L55" s="70"/>
      <c r="M55" s="70"/>
      <c r="N55" s="70"/>
      <c r="O55" s="70"/>
      <c r="P55" s="70">
        <v>1E-4</v>
      </c>
      <c r="Q55" s="70"/>
      <c r="R55" s="70"/>
      <c r="S55" s="70"/>
      <c r="T55" s="70"/>
      <c r="U55" s="69"/>
      <c r="V55" s="69"/>
    </row>
    <row r="56" spans="1:24" ht="13" x14ac:dyDescent="0.3">
      <c r="A56" s="42" t="s">
        <v>77</v>
      </c>
      <c r="B56" s="53"/>
      <c r="C56" s="53"/>
      <c r="D56" s="53"/>
      <c r="E56" s="53"/>
      <c r="F56" s="53"/>
      <c r="G56" s="53"/>
      <c r="H56" s="53">
        <v>5.9999999999999995E-4</v>
      </c>
      <c r="I56" s="53"/>
      <c r="J56" s="53"/>
      <c r="K56" s="30"/>
      <c r="L56" s="40"/>
      <c r="M56" s="40"/>
      <c r="N56" s="40"/>
      <c r="O56" s="40"/>
      <c r="P56" s="40">
        <v>1E-4</v>
      </c>
      <c r="Q56" s="40"/>
      <c r="R56" s="40"/>
      <c r="S56" s="40"/>
      <c r="T56" s="40"/>
      <c r="U56" s="41"/>
      <c r="V56" s="41"/>
    </row>
    <row r="57" spans="1:24" s="47" customFormat="1" ht="13" x14ac:dyDescent="0.3">
      <c r="A57" s="49" t="s">
        <v>71</v>
      </c>
      <c r="B57" s="54"/>
      <c r="C57" s="50">
        <f>AVERAGE(C53:C56)</f>
        <v>0.75</v>
      </c>
      <c r="D57" s="50">
        <f>AVERAGE(D53:D56)</f>
        <v>0.03</v>
      </c>
      <c r="E57" s="50"/>
      <c r="F57" s="50">
        <f>AVERAGE(F53:F56)</f>
        <v>0.15</v>
      </c>
      <c r="G57" s="50"/>
      <c r="H57" s="50">
        <f>AVERAGE(H53:H56)</f>
        <v>1.03E-2</v>
      </c>
      <c r="I57" s="50"/>
      <c r="J57" s="50"/>
      <c r="K57" s="50"/>
      <c r="L57" s="50"/>
      <c r="M57" s="50"/>
      <c r="N57" s="50"/>
      <c r="O57" s="50"/>
      <c r="P57" s="50">
        <f t="shared" ref="P57:U57" si="0">AVERAGE(P53:P56)</f>
        <v>1.125E-4</v>
      </c>
      <c r="Q57" s="50"/>
      <c r="R57" s="50"/>
      <c r="S57" s="50"/>
      <c r="T57" s="50"/>
      <c r="U57" s="50">
        <f t="shared" si="0"/>
        <v>3.6000000000000002E-4</v>
      </c>
      <c r="V57" s="50"/>
    </row>
    <row r="58" spans="1:24" ht="13" x14ac:dyDescent="0.3">
      <c r="A58" s="14" t="s">
        <v>72</v>
      </c>
      <c r="B58" s="55"/>
      <c r="C58" s="41">
        <f>MIN(C53:C56)</f>
        <v>0.75</v>
      </c>
      <c r="D58" s="41">
        <f>MIN(D53:D56)</f>
        <v>0.03</v>
      </c>
      <c r="E58" s="41"/>
      <c r="F58" s="41">
        <f>MIN(F53:F56)</f>
        <v>0.15</v>
      </c>
      <c r="G58" s="41"/>
      <c r="H58" s="41">
        <f>MIN(H53:H56)</f>
        <v>5.9999999999999995E-4</v>
      </c>
      <c r="I58" s="41"/>
      <c r="J58" s="41"/>
      <c r="K58" s="41"/>
      <c r="L58" s="41"/>
      <c r="M58" s="41"/>
      <c r="N58" s="41"/>
      <c r="O58" s="41"/>
      <c r="P58" s="41">
        <f t="shared" ref="P58:U58" si="1">MIN(P53:P56)</f>
        <v>1E-4</v>
      </c>
      <c r="Q58" s="41"/>
      <c r="R58" s="41"/>
      <c r="S58" s="41"/>
      <c r="T58" s="41"/>
      <c r="U58" s="41">
        <f t="shared" si="1"/>
        <v>3.6000000000000002E-4</v>
      </c>
      <c r="V58" s="41"/>
      <c r="W58" s="41"/>
    </row>
    <row r="59" spans="1:24" ht="13" x14ac:dyDescent="0.3">
      <c r="A59" s="14" t="s">
        <v>73</v>
      </c>
      <c r="B59" s="55"/>
      <c r="C59" s="41">
        <f>MAX(C53:C56)</f>
        <v>0.75</v>
      </c>
      <c r="D59" s="41">
        <f>MAX(D53:D56)</f>
        <v>0.03</v>
      </c>
      <c r="E59" s="41"/>
      <c r="F59" s="41">
        <f>MAX(F53:F56)</f>
        <v>0.15</v>
      </c>
      <c r="G59" s="41"/>
      <c r="H59" s="41">
        <f>MAX(H53:H56)</f>
        <v>0.02</v>
      </c>
      <c r="I59" s="41"/>
      <c r="J59" s="41"/>
      <c r="K59" s="41"/>
      <c r="L59" s="41"/>
      <c r="M59" s="41"/>
      <c r="N59" s="41"/>
      <c r="O59" s="41"/>
      <c r="P59" s="41">
        <f t="shared" ref="P59:U59" si="2">MAX(P53:P56)</f>
        <v>1.2999999999999999E-4</v>
      </c>
      <c r="Q59" s="41"/>
      <c r="R59" s="41"/>
      <c r="S59" s="41"/>
      <c r="T59" s="41"/>
      <c r="U59" s="41">
        <f t="shared" si="2"/>
        <v>3.6000000000000002E-4</v>
      </c>
      <c r="V59" s="41"/>
    </row>
    <row r="60" spans="1:24" ht="13" x14ac:dyDescent="0.3">
      <c r="A60" s="14" t="s">
        <v>74</v>
      </c>
      <c r="B60" s="55"/>
      <c r="C60" s="41">
        <f>C57-C58</f>
        <v>0</v>
      </c>
      <c r="D60" s="41">
        <f>D57-D58</f>
        <v>0</v>
      </c>
      <c r="E60" s="41"/>
      <c r="F60" s="41">
        <f t="shared" ref="F60" si="3">F57-F58</f>
        <v>0</v>
      </c>
      <c r="G60" s="41"/>
      <c r="H60" s="41">
        <f t="shared" ref="H60:U60" si="4">H57-H58</f>
        <v>9.7000000000000003E-3</v>
      </c>
      <c r="I60" s="41"/>
      <c r="J60" s="41"/>
      <c r="K60" s="41"/>
      <c r="L60" s="41"/>
      <c r="M60" s="41"/>
      <c r="N60" s="41"/>
      <c r="O60" s="41"/>
      <c r="P60" s="41">
        <f t="shared" si="4"/>
        <v>1.2499999999999992E-5</v>
      </c>
      <c r="Q60" s="41"/>
      <c r="R60" s="41"/>
      <c r="S60" s="41"/>
      <c r="T60" s="41"/>
      <c r="U60" s="41">
        <f t="shared" si="4"/>
        <v>0</v>
      </c>
      <c r="V60" s="41"/>
    </row>
    <row r="61" spans="1:24" ht="13" x14ac:dyDescent="0.3">
      <c r="A61" s="48" t="s">
        <v>75</v>
      </c>
      <c r="B61" s="55"/>
      <c r="C61" s="40">
        <f>C59-C57</f>
        <v>0</v>
      </c>
      <c r="D61" s="40">
        <f>D59-D57</f>
        <v>0</v>
      </c>
      <c r="E61" s="40"/>
      <c r="F61" s="40">
        <f t="shared" ref="F61" si="5">F59-F57</f>
        <v>0</v>
      </c>
      <c r="G61" s="40"/>
      <c r="H61" s="40">
        <f t="shared" ref="H61:U61" si="6">H59-H57</f>
        <v>9.7000000000000003E-3</v>
      </c>
      <c r="I61" s="40"/>
      <c r="J61" s="40"/>
      <c r="K61" s="40"/>
      <c r="L61" s="40"/>
      <c r="M61" s="40"/>
      <c r="N61" s="40"/>
      <c r="O61" s="40"/>
      <c r="P61" s="40">
        <f t="shared" si="6"/>
        <v>1.7499999999999992E-5</v>
      </c>
      <c r="Q61" s="40"/>
      <c r="R61" s="40"/>
      <c r="S61" s="40"/>
      <c r="T61" s="40"/>
      <c r="U61" s="40">
        <f t="shared" si="6"/>
        <v>0</v>
      </c>
      <c r="V61" s="40"/>
    </row>
    <row r="62" spans="1:24" s="47" customFormat="1" ht="13" x14ac:dyDescent="0.3">
      <c r="A62" s="44" t="s">
        <v>99</v>
      </c>
      <c r="B62" s="54"/>
      <c r="C62" s="50"/>
      <c r="D62" s="46"/>
      <c r="E62" s="46"/>
      <c r="F62" s="46"/>
      <c r="G62" s="52"/>
      <c r="H62" s="52"/>
      <c r="I62" s="46"/>
      <c r="J62" s="46"/>
      <c r="K62" s="46"/>
      <c r="L62" s="46"/>
      <c r="M62" s="46"/>
      <c r="N62" s="46"/>
      <c r="O62" s="46"/>
      <c r="P62" s="46"/>
      <c r="Q62" s="46"/>
      <c r="R62" s="46"/>
      <c r="S62" s="46"/>
      <c r="T62" s="46"/>
      <c r="V62" s="46"/>
      <c r="X62" s="46">
        <f>1/0.029/1000000</f>
        <v>3.448275862068965E-5</v>
      </c>
    </row>
    <row r="63" spans="1:24" s="71" customFormat="1" ht="13" x14ac:dyDescent="0.3">
      <c r="A63" s="72"/>
      <c r="B63" s="68"/>
      <c r="C63" s="69"/>
      <c r="D63" s="70"/>
      <c r="E63" s="70"/>
      <c r="F63" s="70"/>
      <c r="G63" s="53"/>
      <c r="H63" s="53"/>
      <c r="I63" s="70"/>
      <c r="J63" s="70"/>
      <c r="K63" s="70"/>
      <c r="L63" s="70"/>
      <c r="M63" s="70"/>
      <c r="N63" s="70"/>
      <c r="O63" s="70"/>
      <c r="P63" s="70"/>
      <c r="Q63" s="70"/>
      <c r="R63" s="70"/>
      <c r="S63" s="70"/>
      <c r="T63" s="70"/>
      <c r="V63" s="70"/>
      <c r="X63" s="51">
        <f>100*X62-X62</f>
        <v>3.4137931034482756E-3</v>
      </c>
    </row>
    <row r="64" spans="1:24" s="71" customFormat="1" ht="13" x14ac:dyDescent="0.3">
      <c r="A64" s="42" t="s">
        <v>100</v>
      </c>
      <c r="B64" s="68"/>
      <c r="C64" s="69"/>
      <c r="D64" s="70"/>
      <c r="E64" s="70"/>
      <c r="F64" s="70"/>
      <c r="G64" s="53"/>
      <c r="H64" s="53"/>
      <c r="I64" s="70"/>
      <c r="J64" s="70"/>
      <c r="K64" s="70"/>
      <c r="L64" s="70"/>
      <c r="M64" s="70"/>
      <c r="N64" s="70"/>
      <c r="O64" s="70"/>
      <c r="P64" s="70"/>
      <c r="Q64" s="70"/>
      <c r="R64" s="70"/>
      <c r="S64" s="70"/>
      <c r="T64" s="70"/>
      <c r="U64" s="70">
        <f>1/0.0022/1000000</f>
        <v>4.5454545454545449E-4</v>
      </c>
    </row>
    <row r="65" spans="1:23" s="71" customFormat="1" ht="13" x14ac:dyDescent="0.3">
      <c r="A65" s="72"/>
      <c r="B65" s="68"/>
      <c r="C65" s="69"/>
      <c r="D65" s="70"/>
      <c r="E65" s="70"/>
      <c r="F65" s="70"/>
      <c r="G65" s="53"/>
      <c r="H65" s="53"/>
      <c r="I65" s="70"/>
      <c r="J65" s="70"/>
      <c r="K65" s="70"/>
      <c r="L65" s="70"/>
      <c r="M65" s="70"/>
      <c r="N65" s="70"/>
      <c r="O65" s="70"/>
      <c r="P65" s="70"/>
      <c r="Q65" s="70"/>
      <c r="R65" s="70"/>
      <c r="S65" s="70"/>
      <c r="T65" s="70"/>
      <c r="U65" s="70">
        <f>100*U64-U64</f>
        <v>4.4999999999999991E-2</v>
      </c>
    </row>
    <row r="66" spans="1:23" s="71" customFormat="1" ht="13" x14ac:dyDescent="0.3">
      <c r="A66" s="42" t="s">
        <v>101</v>
      </c>
      <c r="B66" s="68"/>
      <c r="C66" s="69"/>
      <c r="D66" s="70"/>
      <c r="E66" s="70"/>
      <c r="F66" s="70"/>
      <c r="G66" s="53"/>
      <c r="H66" s="53"/>
      <c r="I66" s="70"/>
      <c r="J66" s="70"/>
      <c r="K66" s="70"/>
      <c r="L66" s="70"/>
      <c r="M66" s="70"/>
      <c r="N66" s="70"/>
      <c r="O66" s="70"/>
      <c r="P66" s="70"/>
      <c r="Q66" s="70"/>
      <c r="R66" s="70"/>
      <c r="S66" s="70"/>
      <c r="T66" s="70"/>
      <c r="U66" s="70"/>
      <c r="V66" s="71">
        <f>1/0.0078/1000000</f>
        <v>1.2820512820512821E-4</v>
      </c>
    </row>
    <row r="67" spans="1:23" s="71" customFormat="1" ht="13" x14ac:dyDescent="0.3">
      <c r="A67" s="72"/>
      <c r="B67" s="68"/>
      <c r="C67" s="69"/>
      <c r="D67" s="70"/>
      <c r="E67" s="70"/>
      <c r="F67" s="70"/>
      <c r="G67" s="53"/>
      <c r="H67" s="53"/>
      <c r="I67" s="70"/>
      <c r="J67" s="70"/>
      <c r="K67" s="70"/>
      <c r="L67" s="70"/>
      <c r="M67" s="70"/>
      <c r="N67" s="70"/>
      <c r="O67" s="70"/>
      <c r="P67" s="70"/>
      <c r="Q67" s="70"/>
      <c r="R67" s="70"/>
      <c r="S67" s="70"/>
      <c r="T67" s="70"/>
      <c r="U67" s="70"/>
      <c r="V67" s="71">
        <f>100*V66-V66</f>
        <v>1.2692307692307692E-2</v>
      </c>
    </row>
    <row r="68" spans="1:23" ht="13" x14ac:dyDescent="0.3">
      <c r="A68" s="43" t="s">
        <v>102</v>
      </c>
      <c r="B68" s="55"/>
      <c r="C68" s="41"/>
      <c r="D68" s="40"/>
      <c r="E68" s="40"/>
      <c r="F68" s="40"/>
      <c r="G68" s="53"/>
      <c r="H68" s="53"/>
      <c r="I68" s="40"/>
      <c r="J68" s="40"/>
      <c r="K68" s="40"/>
      <c r="L68" s="40"/>
      <c r="M68" s="40"/>
      <c r="N68" s="40"/>
      <c r="O68" s="40"/>
      <c r="P68" s="40"/>
      <c r="Q68" s="40"/>
      <c r="R68" s="40"/>
      <c r="S68" s="40"/>
      <c r="T68" s="40"/>
      <c r="V68" s="40"/>
      <c r="W68">
        <f>1/0.016/1000000</f>
        <v>6.2500000000000001E-5</v>
      </c>
    </row>
    <row r="69" spans="1:23" x14ac:dyDescent="0.25">
      <c r="B69" s="40"/>
      <c r="C69" s="40"/>
      <c r="D69" s="40"/>
      <c r="E69" s="40"/>
      <c r="F69" s="40"/>
      <c r="G69" s="40"/>
      <c r="H69" s="40"/>
      <c r="I69" s="40"/>
      <c r="J69" s="40"/>
      <c r="K69" s="40"/>
      <c r="L69" s="40"/>
      <c r="M69" s="40"/>
      <c r="N69" s="40"/>
      <c r="O69" s="40"/>
      <c r="P69" s="40"/>
      <c r="Q69" s="40"/>
      <c r="R69" s="40"/>
      <c r="S69" s="40"/>
      <c r="T69" s="40"/>
      <c r="U69" s="41"/>
      <c r="V69" s="41"/>
      <c r="W69">
        <f>W68*100-W68</f>
        <v>6.1875000000000003E-3</v>
      </c>
    </row>
    <row r="70" spans="1:23" x14ac:dyDescent="0.25">
      <c r="B70" s="15"/>
      <c r="C70" s="15"/>
      <c r="D70" s="15"/>
      <c r="E70" s="24">
        <v>1</v>
      </c>
      <c r="F70" s="24" t="s">
        <v>37</v>
      </c>
      <c r="G70" s="15"/>
      <c r="H70" s="15"/>
      <c r="I70" s="15"/>
      <c r="J70" s="15"/>
      <c r="K70" s="15"/>
      <c r="L70" s="15"/>
      <c r="M70" s="15"/>
      <c r="N70" s="15"/>
      <c r="O70" s="15"/>
      <c r="P70" s="15"/>
      <c r="Q70" s="15"/>
      <c r="R70" s="15"/>
      <c r="S70" s="15"/>
      <c r="T70" s="15"/>
    </row>
    <row r="71" spans="1:23" ht="13.5" thickBot="1" x14ac:dyDescent="0.35">
      <c r="B71" s="15"/>
      <c r="C71" s="15"/>
      <c r="D71" s="15"/>
      <c r="E71" s="28" t="e">
        <f>(24.45*E70)/B73</f>
        <v>#VALUE!</v>
      </c>
      <c r="F71" s="25" t="s">
        <v>38</v>
      </c>
      <c r="G71" s="15"/>
      <c r="H71" s="15"/>
      <c r="I71" s="15"/>
      <c r="J71" s="15"/>
      <c r="K71" s="15"/>
      <c r="L71" s="15"/>
      <c r="M71" s="15"/>
      <c r="N71" s="15"/>
      <c r="O71" s="15"/>
      <c r="P71" s="15"/>
      <c r="Q71" s="15"/>
      <c r="R71" s="15"/>
      <c r="S71" s="15"/>
      <c r="T71" s="15"/>
    </row>
    <row r="72" spans="1:23" ht="13" thickTop="1" x14ac:dyDescent="0.25">
      <c r="B72" s="15"/>
      <c r="C72" s="15"/>
      <c r="D72" s="15"/>
      <c r="E72" s="26">
        <v>300</v>
      </c>
      <c r="F72" s="26" t="s">
        <v>22</v>
      </c>
      <c r="G72" s="15"/>
      <c r="H72" s="15"/>
      <c r="I72" s="15"/>
      <c r="J72" s="15"/>
      <c r="K72" s="15"/>
      <c r="L72" s="15"/>
      <c r="M72" s="15"/>
      <c r="N72" s="15"/>
      <c r="O72" s="15"/>
      <c r="P72" s="15"/>
      <c r="Q72" s="15"/>
      <c r="R72" s="15"/>
      <c r="S72" s="15"/>
      <c r="T72" s="15"/>
    </row>
    <row r="73" spans="1:23" ht="13" x14ac:dyDescent="0.3">
      <c r="A73" s="16" t="s">
        <v>23</v>
      </c>
      <c r="B73" s="15" t="s">
        <v>48</v>
      </c>
      <c r="C73" s="15"/>
      <c r="D73" s="15"/>
      <c r="E73" s="29" t="e">
        <f>B73*E72/24.45</f>
        <v>#VALUE!</v>
      </c>
      <c r="F73" s="27" t="s">
        <v>21</v>
      </c>
      <c r="G73" s="15"/>
      <c r="H73" s="15"/>
      <c r="I73" s="15"/>
      <c r="J73" s="15"/>
      <c r="K73" s="15"/>
      <c r="L73" s="15"/>
      <c r="M73" s="15"/>
      <c r="N73" s="15"/>
      <c r="O73" s="15"/>
      <c r="P73" s="15"/>
      <c r="Q73" s="15"/>
      <c r="R73" s="15"/>
      <c r="S73" s="15"/>
      <c r="T73" s="15"/>
    </row>
    <row r="76" spans="1:23" x14ac:dyDescent="0.25">
      <c r="A76" t="s">
        <v>36</v>
      </c>
    </row>
    <row r="77" spans="1:23" x14ac:dyDescent="0.25">
      <c r="A77" t="str">
        <f t="shared" ref="A77:A102" si="7">A4</f>
        <v>AEGL-1</v>
      </c>
      <c r="B77" s="23" t="e">
        <f t="shared" ref="B77:I85" si="8">IF(B4=0,"",((24.45*B4)/$B$73))</f>
        <v>#VALUE!</v>
      </c>
      <c r="C77" s="23" t="e">
        <f t="shared" si="8"/>
        <v>#VALUE!</v>
      </c>
      <c r="D77" s="23" t="e">
        <f t="shared" si="8"/>
        <v>#VALUE!</v>
      </c>
      <c r="E77" s="23" t="e">
        <f t="shared" si="8"/>
        <v>#VALUE!</v>
      </c>
      <c r="F77" s="23" t="e">
        <f t="shared" si="8"/>
        <v>#VALUE!</v>
      </c>
      <c r="G77" s="23" t="str">
        <f t="shared" si="8"/>
        <v/>
      </c>
      <c r="H77" s="23" t="str">
        <f t="shared" si="8"/>
        <v/>
      </c>
      <c r="I77" s="23" t="str">
        <f t="shared" si="8"/>
        <v/>
      </c>
      <c r="J77" s="23"/>
      <c r="K77" s="23" t="str">
        <f t="shared" ref="K77:M98" si="9">IF(K4=0,"",((24.45*K4)/$B$73))</f>
        <v/>
      </c>
      <c r="L77" s="23" t="str">
        <f t="shared" si="9"/>
        <v/>
      </c>
      <c r="M77" s="23" t="str">
        <f t="shared" si="9"/>
        <v/>
      </c>
      <c r="N77" s="23"/>
      <c r="O77" s="23"/>
      <c r="P77" s="23" t="str">
        <f t="shared" ref="P77:P98" si="10">IF(P4=0,"",((24.45*P4)/$B$73))</f>
        <v/>
      </c>
      <c r="Q77" s="23"/>
      <c r="R77" s="23" t="str">
        <f t="shared" ref="R77:R92" si="11">IF(R4=0,"",((24.45*R4)/$B$73))</f>
        <v/>
      </c>
      <c r="S77" s="23"/>
      <c r="T77" s="23" t="str">
        <f t="shared" ref="T77:T98" si="12">IF(T4=0,"",((24.45*T4)/$B$73))</f>
        <v/>
      </c>
    </row>
    <row r="78" spans="1:23" x14ac:dyDescent="0.25">
      <c r="A78" t="str">
        <f t="shared" si="7"/>
        <v>AEGL-2</v>
      </c>
      <c r="B78" s="23" t="e">
        <f t="shared" si="8"/>
        <v>#VALUE!</v>
      </c>
      <c r="C78" s="23" t="e">
        <f t="shared" si="8"/>
        <v>#VALUE!</v>
      </c>
      <c r="D78" s="23" t="e">
        <f t="shared" si="8"/>
        <v>#VALUE!</v>
      </c>
      <c r="E78" s="23" t="e">
        <f t="shared" si="8"/>
        <v>#VALUE!</v>
      </c>
      <c r="F78" s="23" t="e">
        <f t="shared" si="8"/>
        <v>#VALUE!</v>
      </c>
      <c r="G78" s="23" t="str">
        <f t="shared" si="8"/>
        <v/>
      </c>
      <c r="H78" s="23" t="str">
        <f t="shared" si="8"/>
        <v/>
      </c>
      <c r="I78" s="23" t="str">
        <f t="shared" si="8"/>
        <v/>
      </c>
      <c r="J78" s="23"/>
      <c r="K78" s="23" t="str">
        <f t="shared" si="9"/>
        <v/>
      </c>
      <c r="L78" s="23" t="str">
        <f t="shared" si="9"/>
        <v/>
      </c>
      <c r="M78" s="23" t="str">
        <f t="shared" si="9"/>
        <v/>
      </c>
      <c r="N78" s="23"/>
      <c r="O78" s="23"/>
      <c r="P78" s="23" t="str">
        <f t="shared" si="10"/>
        <v/>
      </c>
      <c r="Q78" s="23"/>
      <c r="R78" s="23" t="str">
        <f t="shared" si="11"/>
        <v/>
      </c>
      <c r="S78" s="23"/>
      <c r="T78" s="23" t="str">
        <f t="shared" si="12"/>
        <v/>
      </c>
    </row>
    <row r="79" spans="1:23" x14ac:dyDescent="0.25">
      <c r="A79" t="str">
        <f t="shared" si="7"/>
        <v>AEGL-3</v>
      </c>
      <c r="B79" s="23" t="e">
        <f t="shared" si="8"/>
        <v>#VALUE!</v>
      </c>
      <c r="C79" s="23" t="e">
        <f t="shared" si="8"/>
        <v>#VALUE!</v>
      </c>
      <c r="D79" s="23" t="e">
        <f t="shared" si="8"/>
        <v>#VALUE!</v>
      </c>
      <c r="E79" s="23" t="e">
        <f t="shared" si="8"/>
        <v>#VALUE!</v>
      </c>
      <c r="F79" s="23" t="e">
        <f t="shared" si="8"/>
        <v>#VALUE!</v>
      </c>
      <c r="G79" s="23" t="str">
        <f t="shared" si="8"/>
        <v/>
      </c>
      <c r="H79" s="23" t="str">
        <f t="shared" si="8"/>
        <v/>
      </c>
      <c r="I79" s="23" t="str">
        <f t="shared" si="8"/>
        <v/>
      </c>
      <c r="J79" s="23"/>
      <c r="K79" s="23" t="str">
        <f t="shared" si="9"/>
        <v/>
      </c>
      <c r="L79" s="23" t="str">
        <f t="shared" si="9"/>
        <v/>
      </c>
      <c r="M79" s="23" t="str">
        <f t="shared" si="9"/>
        <v/>
      </c>
      <c r="N79" s="23"/>
      <c r="O79" s="23"/>
      <c r="P79" s="23" t="str">
        <f t="shared" si="10"/>
        <v/>
      </c>
      <c r="Q79" s="23"/>
      <c r="R79" s="23" t="str">
        <f t="shared" si="11"/>
        <v/>
      </c>
      <c r="S79" s="23"/>
      <c r="T79" s="23" t="str">
        <f t="shared" si="12"/>
        <v/>
      </c>
    </row>
    <row r="80" spans="1:23" x14ac:dyDescent="0.25">
      <c r="A80" t="str">
        <f t="shared" si="7"/>
        <v>ERPG-1</v>
      </c>
      <c r="B80" s="23" t="str">
        <f t="shared" si="8"/>
        <v/>
      </c>
      <c r="C80" s="23" t="str">
        <f t="shared" si="8"/>
        <v/>
      </c>
      <c r="D80" s="23" t="e">
        <f t="shared" si="8"/>
        <v>#VALUE!</v>
      </c>
      <c r="E80" s="23" t="str">
        <f t="shared" si="8"/>
        <v/>
      </c>
      <c r="F80" s="23" t="str">
        <f t="shared" si="8"/>
        <v/>
      </c>
      <c r="G80" s="23" t="str">
        <f t="shared" si="8"/>
        <v/>
      </c>
      <c r="H80" s="23" t="str">
        <f t="shared" si="8"/>
        <v/>
      </c>
      <c r="I80" s="23" t="str">
        <f t="shared" si="8"/>
        <v/>
      </c>
      <c r="J80" s="23"/>
      <c r="K80" s="23" t="str">
        <f t="shared" si="9"/>
        <v/>
      </c>
      <c r="L80" s="23" t="str">
        <f t="shared" si="9"/>
        <v/>
      </c>
      <c r="M80" s="23" t="str">
        <f t="shared" si="9"/>
        <v/>
      </c>
      <c r="N80" s="23"/>
      <c r="O80" s="23"/>
      <c r="P80" s="23" t="str">
        <f t="shared" si="10"/>
        <v/>
      </c>
      <c r="Q80" s="23"/>
      <c r="R80" s="23" t="str">
        <f t="shared" si="11"/>
        <v/>
      </c>
      <c r="S80" s="23"/>
      <c r="T80" s="23" t="str">
        <f t="shared" si="12"/>
        <v/>
      </c>
    </row>
    <row r="81" spans="1:20" x14ac:dyDescent="0.25">
      <c r="A81" t="str">
        <f t="shared" si="7"/>
        <v>ERPG-2</v>
      </c>
      <c r="B81" s="23" t="str">
        <f t="shared" si="8"/>
        <v/>
      </c>
      <c r="C81" s="23" t="str">
        <f t="shared" si="8"/>
        <v/>
      </c>
      <c r="D81" s="23" t="e">
        <f t="shared" si="8"/>
        <v>#VALUE!</v>
      </c>
      <c r="E81" s="23" t="str">
        <f t="shared" si="8"/>
        <v/>
      </c>
      <c r="F81" s="23" t="str">
        <f t="shared" si="8"/>
        <v/>
      </c>
      <c r="G81" s="23" t="str">
        <f t="shared" si="8"/>
        <v/>
      </c>
      <c r="H81" s="23" t="str">
        <f t="shared" si="8"/>
        <v/>
      </c>
      <c r="I81" s="23" t="str">
        <f t="shared" si="8"/>
        <v/>
      </c>
      <c r="J81" s="23"/>
      <c r="K81" s="23" t="str">
        <f t="shared" si="9"/>
        <v/>
      </c>
      <c r="L81" s="23" t="str">
        <f t="shared" si="9"/>
        <v/>
      </c>
      <c r="M81" s="23" t="str">
        <f t="shared" si="9"/>
        <v/>
      </c>
      <c r="N81" s="23"/>
      <c r="O81" s="23"/>
      <c r="P81" s="23" t="str">
        <f t="shared" si="10"/>
        <v/>
      </c>
      <c r="Q81" s="23"/>
      <c r="R81" s="23" t="str">
        <f t="shared" si="11"/>
        <v/>
      </c>
      <c r="S81" s="23"/>
      <c r="T81" s="23" t="str">
        <f t="shared" si="12"/>
        <v/>
      </c>
    </row>
    <row r="82" spans="1:20" x14ac:dyDescent="0.25">
      <c r="A82" t="str">
        <f t="shared" si="7"/>
        <v>ERPG-3</v>
      </c>
      <c r="B82" s="23" t="str">
        <f t="shared" si="8"/>
        <v/>
      </c>
      <c r="C82" s="23" t="str">
        <f t="shared" si="8"/>
        <v/>
      </c>
      <c r="D82" s="23" t="e">
        <f t="shared" si="8"/>
        <v>#VALUE!</v>
      </c>
      <c r="E82" s="23" t="str">
        <f t="shared" si="8"/>
        <v/>
      </c>
      <c r="F82" s="23" t="str">
        <f t="shared" si="8"/>
        <v/>
      </c>
      <c r="G82" s="23" t="str">
        <f t="shared" si="8"/>
        <v/>
      </c>
      <c r="H82" s="23" t="str">
        <f t="shared" si="8"/>
        <v/>
      </c>
      <c r="I82" s="23" t="str">
        <f t="shared" si="8"/>
        <v/>
      </c>
      <c r="J82" s="23"/>
      <c r="K82" s="23" t="str">
        <f t="shared" si="9"/>
        <v/>
      </c>
      <c r="L82" s="23" t="str">
        <f t="shared" si="9"/>
        <v/>
      </c>
      <c r="M82" s="23" t="str">
        <f t="shared" si="9"/>
        <v/>
      </c>
      <c r="N82" s="23"/>
      <c r="O82" s="23"/>
      <c r="P82" s="23" t="str">
        <f t="shared" si="10"/>
        <v/>
      </c>
      <c r="Q82" s="23"/>
      <c r="R82" s="23" t="str">
        <f t="shared" si="11"/>
        <v/>
      </c>
      <c r="S82" s="23"/>
      <c r="T82" s="23" t="str">
        <f t="shared" si="12"/>
        <v/>
      </c>
    </row>
    <row r="83" spans="1:20" x14ac:dyDescent="0.25">
      <c r="A83" t="str">
        <f t="shared" si="7"/>
        <v>PAC-1</v>
      </c>
      <c r="B83" s="23" t="str">
        <f t="shared" si="8"/>
        <v/>
      </c>
      <c r="C83" s="23" t="str">
        <f t="shared" si="8"/>
        <v/>
      </c>
      <c r="D83" s="23" t="str">
        <f t="shared" si="8"/>
        <v/>
      </c>
      <c r="E83" s="23" t="str">
        <f t="shared" si="8"/>
        <v/>
      </c>
      <c r="F83" s="23" t="str">
        <f t="shared" si="8"/>
        <v/>
      </c>
      <c r="G83" s="23" t="str">
        <f t="shared" si="8"/>
        <v/>
      </c>
      <c r="H83" s="23" t="str">
        <f t="shared" si="8"/>
        <v/>
      </c>
      <c r="I83" s="23" t="str">
        <f t="shared" si="8"/>
        <v/>
      </c>
      <c r="J83" s="23"/>
      <c r="K83" s="23" t="str">
        <f t="shared" si="9"/>
        <v/>
      </c>
      <c r="L83" s="23" t="str">
        <f t="shared" si="9"/>
        <v/>
      </c>
      <c r="M83" s="23" t="str">
        <f t="shared" si="9"/>
        <v/>
      </c>
      <c r="N83" s="23"/>
      <c r="O83" s="23"/>
      <c r="P83" s="23" t="str">
        <f t="shared" si="10"/>
        <v/>
      </c>
      <c r="Q83" s="23"/>
      <c r="R83" s="23" t="str">
        <f t="shared" si="11"/>
        <v/>
      </c>
      <c r="S83" s="23"/>
      <c r="T83" s="23" t="str">
        <f t="shared" si="12"/>
        <v/>
      </c>
    </row>
    <row r="84" spans="1:20" x14ac:dyDescent="0.25">
      <c r="A84" t="str">
        <f t="shared" si="7"/>
        <v>PAC-2</v>
      </c>
      <c r="B84" s="23" t="str">
        <f t="shared" si="8"/>
        <v/>
      </c>
      <c r="C84" s="23" t="str">
        <f t="shared" si="8"/>
        <v/>
      </c>
      <c r="D84" s="23" t="str">
        <f t="shared" si="8"/>
        <v/>
      </c>
      <c r="E84" s="23" t="str">
        <f t="shared" si="8"/>
        <v/>
      </c>
      <c r="F84" s="23" t="str">
        <f t="shared" si="8"/>
        <v/>
      </c>
      <c r="G84" s="23" t="str">
        <f t="shared" si="8"/>
        <v/>
      </c>
      <c r="H84" s="23" t="str">
        <f t="shared" si="8"/>
        <v/>
      </c>
      <c r="I84" s="23" t="str">
        <f t="shared" si="8"/>
        <v/>
      </c>
      <c r="J84" s="23"/>
      <c r="K84" s="23" t="str">
        <f t="shared" si="9"/>
        <v/>
      </c>
      <c r="L84" s="23" t="str">
        <f t="shared" si="9"/>
        <v/>
      </c>
      <c r="M84" s="23" t="str">
        <f t="shared" si="9"/>
        <v/>
      </c>
      <c r="N84" s="23"/>
      <c r="O84" s="23"/>
      <c r="P84" s="23" t="str">
        <f t="shared" si="10"/>
        <v/>
      </c>
      <c r="Q84" s="23"/>
      <c r="R84" s="23" t="str">
        <f t="shared" si="11"/>
        <v/>
      </c>
      <c r="S84" s="23"/>
      <c r="T84" s="23" t="str">
        <f t="shared" si="12"/>
        <v/>
      </c>
    </row>
    <row r="85" spans="1:20" x14ac:dyDescent="0.25">
      <c r="A85" t="str">
        <f t="shared" si="7"/>
        <v>PAC-3</v>
      </c>
      <c r="B85" s="23" t="str">
        <f t="shared" si="8"/>
        <v/>
      </c>
      <c r="C85" s="23" t="str">
        <f t="shared" si="8"/>
        <v/>
      </c>
      <c r="D85" s="23" t="str">
        <f t="shared" si="8"/>
        <v/>
      </c>
      <c r="E85" s="23" t="str">
        <f t="shared" si="8"/>
        <v/>
      </c>
      <c r="F85" s="23" t="str">
        <f t="shared" si="8"/>
        <v/>
      </c>
      <c r="G85" s="23" t="str">
        <f t="shared" si="8"/>
        <v/>
      </c>
      <c r="H85" s="23" t="str">
        <f t="shared" si="8"/>
        <v/>
      </c>
      <c r="I85" s="23" t="str">
        <f t="shared" si="8"/>
        <v/>
      </c>
      <c r="J85" s="23"/>
      <c r="K85" s="23" t="str">
        <f t="shared" si="9"/>
        <v/>
      </c>
      <c r="L85" s="23" t="str">
        <f t="shared" si="9"/>
        <v/>
      </c>
      <c r="M85" s="23" t="str">
        <f t="shared" si="9"/>
        <v/>
      </c>
      <c r="N85" s="23"/>
      <c r="O85" s="23"/>
      <c r="P85" s="23" t="str">
        <f t="shared" si="10"/>
        <v/>
      </c>
      <c r="Q85" s="23"/>
      <c r="R85" s="23" t="str">
        <f t="shared" si="11"/>
        <v/>
      </c>
      <c r="S85" s="23"/>
      <c r="T85" s="23" t="str">
        <f t="shared" si="12"/>
        <v/>
      </c>
    </row>
    <row r="86" spans="1:20" x14ac:dyDescent="0.25">
      <c r="A86" t="str">
        <f t="shared" si="7"/>
        <v>ACGIH-Ceiling*</v>
      </c>
      <c r="B86" s="23" t="e">
        <f t="shared" ref="B86:B91" si="13">IF(B16=0,"",((24.45*B16)/$B$73))</f>
        <v>#VALUE!</v>
      </c>
      <c r="C86" s="23" t="str">
        <f t="shared" ref="C86:I98" si="14">IF(C13=0,"",((24.45*C13)/$B$73))</f>
        <v/>
      </c>
      <c r="D86" s="23" t="str">
        <f t="shared" si="14"/>
        <v/>
      </c>
      <c r="E86" s="23" t="str">
        <f t="shared" si="14"/>
        <v/>
      </c>
      <c r="F86" s="23" t="str">
        <f t="shared" si="14"/>
        <v/>
      </c>
      <c r="G86" s="23" t="str">
        <f t="shared" si="14"/>
        <v/>
      </c>
      <c r="H86" s="23" t="str">
        <f t="shared" si="14"/>
        <v/>
      </c>
      <c r="I86" s="23" t="str">
        <f t="shared" si="14"/>
        <v/>
      </c>
      <c r="J86" s="23"/>
      <c r="K86" s="23" t="str">
        <f t="shared" si="9"/>
        <v/>
      </c>
      <c r="L86" s="23" t="str">
        <f t="shared" si="9"/>
        <v/>
      </c>
      <c r="M86" s="23" t="str">
        <f t="shared" si="9"/>
        <v/>
      </c>
      <c r="N86" s="23"/>
      <c r="O86" s="23"/>
      <c r="P86" s="23" t="str">
        <f t="shared" si="10"/>
        <v/>
      </c>
      <c r="Q86" s="23"/>
      <c r="R86" s="23" t="str">
        <f t="shared" si="11"/>
        <v/>
      </c>
      <c r="S86" s="23"/>
      <c r="T86" s="23" t="str">
        <f t="shared" si="12"/>
        <v/>
      </c>
    </row>
    <row r="87" spans="1:20" x14ac:dyDescent="0.25">
      <c r="A87" t="str">
        <f t="shared" si="7"/>
        <v>NIOSH-Ceiling*</v>
      </c>
      <c r="B87" s="23" t="e">
        <f t="shared" si="13"/>
        <v>#VALUE!</v>
      </c>
      <c r="C87" s="23" t="str">
        <f t="shared" si="14"/>
        <v/>
      </c>
      <c r="D87" s="23" t="str">
        <f t="shared" si="14"/>
        <v/>
      </c>
      <c r="E87" s="23" t="str">
        <f t="shared" si="14"/>
        <v/>
      </c>
      <c r="F87" s="23" t="str">
        <f t="shared" si="14"/>
        <v/>
      </c>
      <c r="G87" s="23" t="str">
        <f t="shared" si="14"/>
        <v/>
      </c>
      <c r="H87" s="23" t="str">
        <f t="shared" si="14"/>
        <v/>
      </c>
      <c r="I87" s="23" t="str">
        <f t="shared" si="14"/>
        <v/>
      </c>
      <c r="J87" s="23"/>
      <c r="K87" s="23" t="str">
        <f t="shared" si="9"/>
        <v/>
      </c>
      <c r="L87" s="23" t="str">
        <f t="shared" si="9"/>
        <v/>
      </c>
      <c r="M87" s="23" t="str">
        <f t="shared" si="9"/>
        <v/>
      </c>
      <c r="N87" s="23"/>
      <c r="O87" s="23"/>
      <c r="P87" s="23" t="str">
        <f t="shared" si="10"/>
        <v/>
      </c>
      <c r="Q87" s="23"/>
      <c r="R87" s="23" t="str">
        <f t="shared" si="11"/>
        <v/>
      </c>
      <c r="S87" s="23"/>
      <c r="T87" s="23" t="str">
        <f t="shared" si="12"/>
        <v/>
      </c>
    </row>
    <row r="88" spans="1:20" x14ac:dyDescent="0.25">
      <c r="A88" t="str">
        <f t="shared" si="7"/>
        <v>OSHA-Ceiling*</v>
      </c>
      <c r="B88" s="23" t="e">
        <f t="shared" si="13"/>
        <v>#VALUE!</v>
      </c>
      <c r="C88" s="23" t="str">
        <f t="shared" si="14"/>
        <v/>
      </c>
      <c r="D88" s="23" t="str">
        <f t="shared" si="14"/>
        <v/>
      </c>
      <c r="E88" s="23" t="str">
        <f t="shared" si="14"/>
        <v/>
      </c>
      <c r="F88" s="23" t="str">
        <f t="shared" si="14"/>
        <v/>
      </c>
      <c r="G88" s="23" t="str">
        <f t="shared" si="14"/>
        <v/>
      </c>
      <c r="H88" s="23" t="str">
        <f t="shared" si="14"/>
        <v/>
      </c>
      <c r="I88" s="23" t="str">
        <f t="shared" si="14"/>
        <v/>
      </c>
      <c r="J88" s="23"/>
      <c r="K88" s="23" t="str">
        <f t="shared" si="9"/>
        <v/>
      </c>
      <c r="L88" s="23" t="str">
        <f t="shared" si="9"/>
        <v/>
      </c>
      <c r="M88" s="23" t="str">
        <f t="shared" si="9"/>
        <v/>
      </c>
      <c r="N88" s="23"/>
      <c r="O88" s="23"/>
      <c r="P88" s="23" t="str">
        <f t="shared" si="10"/>
        <v/>
      </c>
      <c r="Q88" s="23"/>
      <c r="R88" s="23" t="str">
        <f t="shared" si="11"/>
        <v/>
      </c>
      <c r="S88" s="23"/>
      <c r="T88" s="23" t="str">
        <f t="shared" si="12"/>
        <v/>
      </c>
    </row>
    <row r="89" spans="1:20" x14ac:dyDescent="0.25">
      <c r="A89" t="str">
        <f t="shared" si="7"/>
        <v>ACGIH-STEL*</v>
      </c>
      <c r="B89" s="23" t="str">
        <f t="shared" si="13"/>
        <v/>
      </c>
      <c r="C89" s="23" t="str">
        <f t="shared" si="14"/>
        <v/>
      </c>
      <c r="D89" s="23" t="str">
        <f t="shared" si="14"/>
        <v/>
      </c>
      <c r="E89" s="23" t="str">
        <f t="shared" si="14"/>
        <v/>
      </c>
      <c r="F89" s="23" t="str">
        <f t="shared" si="14"/>
        <v/>
      </c>
      <c r="G89" s="23" t="str">
        <f t="shared" si="14"/>
        <v/>
      </c>
      <c r="H89" s="23" t="str">
        <f t="shared" si="14"/>
        <v/>
      </c>
      <c r="I89" s="23" t="str">
        <f t="shared" si="14"/>
        <v/>
      </c>
      <c r="J89" s="23"/>
      <c r="K89" s="23" t="str">
        <f t="shared" si="9"/>
        <v/>
      </c>
      <c r="L89" s="23" t="str">
        <f t="shared" si="9"/>
        <v/>
      </c>
      <c r="M89" s="23" t="str">
        <f t="shared" si="9"/>
        <v/>
      </c>
      <c r="N89" s="23"/>
      <c r="O89" s="23"/>
      <c r="P89" s="23" t="str">
        <f t="shared" si="10"/>
        <v/>
      </c>
      <c r="Q89" s="23"/>
      <c r="R89" s="23" t="str">
        <f t="shared" si="11"/>
        <v/>
      </c>
      <c r="S89" s="23"/>
      <c r="T89" s="23" t="str">
        <f t="shared" si="12"/>
        <v/>
      </c>
    </row>
    <row r="90" spans="1:20" x14ac:dyDescent="0.25">
      <c r="A90" t="str">
        <f t="shared" si="7"/>
        <v>NIOSH-STEL*</v>
      </c>
      <c r="B90" s="23" t="str">
        <f t="shared" si="13"/>
        <v/>
      </c>
      <c r="C90" s="23" t="str">
        <f t="shared" si="14"/>
        <v/>
      </c>
      <c r="D90" s="23" t="str">
        <f t="shared" si="14"/>
        <v/>
      </c>
      <c r="E90" s="23" t="str">
        <f t="shared" si="14"/>
        <v/>
      </c>
      <c r="F90" s="23" t="str">
        <f t="shared" si="14"/>
        <v/>
      </c>
      <c r="G90" s="23" t="str">
        <f t="shared" si="14"/>
        <v/>
      </c>
      <c r="H90" s="23" t="str">
        <f t="shared" si="14"/>
        <v/>
      </c>
      <c r="I90" s="23" t="str">
        <f t="shared" si="14"/>
        <v/>
      </c>
      <c r="J90" s="23"/>
      <c r="K90" s="23" t="str">
        <f t="shared" si="9"/>
        <v/>
      </c>
      <c r="L90" s="23" t="str">
        <f t="shared" si="9"/>
        <v/>
      </c>
      <c r="M90" s="23" t="str">
        <f t="shared" si="9"/>
        <v/>
      </c>
      <c r="N90" s="23"/>
      <c r="O90" s="23"/>
      <c r="P90" s="23" t="str">
        <f t="shared" si="10"/>
        <v/>
      </c>
      <c r="Q90" s="23"/>
      <c r="R90" s="23" t="str">
        <f t="shared" si="11"/>
        <v/>
      </c>
      <c r="S90" s="23"/>
      <c r="T90" s="23" t="str">
        <f t="shared" si="12"/>
        <v/>
      </c>
    </row>
    <row r="91" spans="1:20" x14ac:dyDescent="0.25">
      <c r="A91" t="str">
        <f t="shared" si="7"/>
        <v>OSHA-STEL*</v>
      </c>
      <c r="B91" s="23" t="str">
        <f t="shared" si="13"/>
        <v/>
      </c>
      <c r="C91" s="23" t="str">
        <f t="shared" si="14"/>
        <v/>
      </c>
      <c r="D91" s="23" t="str">
        <f t="shared" si="14"/>
        <v/>
      </c>
      <c r="E91" s="23" t="str">
        <f t="shared" si="14"/>
        <v/>
      </c>
      <c r="F91" s="23" t="str">
        <f t="shared" si="14"/>
        <v/>
      </c>
      <c r="G91" s="23" t="str">
        <f t="shared" si="14"/>
        <v/>
      </c>
      <c r="H91" s="23" t="str">
        <f t="shared" si="14"/>
        <v/>
      </c>
      <c r="I91" s="23" t="str">
        <f t="shared" si="14"/>
        <v/>
      </c>
      <c r="J91" s="23"/>
      <c r="K91" s="23" t="str">
        <f t="shared" si="9"/>
        <v/>
      </c>
      <c r="L91" s="23" t="str">
        <f t="shared" si="9"/>
        <v/>
      </c>
      <c r="M91" s="23" t="str">
        <f t="shared" si="9"/>
        <v/>
      </c>
      <c r="N91" s="23"/>
      <c r="O91" s="23"/>
      <c r="P91" s="23" t="str">
        <f t="shared" si="10"/>
        <v/>
      </c>
      <c r="Q91" s="23"/>
      <c r="R91" s="23" t="str">
        <f t="shared" si="11"/>
        <v/>
      </c>
      <c r="S91" s="23"/>
      <c r="T91" s="23" t="str">
        <f t="shared" si="12"/>
        <v/>
      </c>
    </row>
    <row r="92" spans="1:20" x14ac:dyDescent="0.25">
      <c r="A92" t="str">
        <f t="shared" si="7"/>
        <v>NIOSH IDLH*</v>
      </c>
      <c r="B92" s="23" t="str">
        <f t="shared" ref="B92:B99" si="15">IF(B19=0,"",((24.45*B19)/$B$73))</f>
        <v/>
      </c>
      <c r="C92" s="23" t="e">
        <f t="shared" si="14"/>
        <v>#VALUE!</v>
      </c>
      <c r="D92" s="23" t="str">
        <f t="shared" si="14"/>
        <v/>
      </c>
      <c r="E92" s="23" t="str">
        <f t="shared" si="14"/>
        <v/>
      </c>
      <c r="F92" s="23" t="str">
        <f t="shared" si="14"/>
        <v/>
      </c>
      <c r="G92" s="23" t="str">
        <f t="shared" si="14"/>
        <v/>
      </c>
      <c r="H92" s="23" t="str">
        <f t="shared" si="14"/>
        <v/>
      </c>
      <c r="I92" s="23" t="str">
        <f t="shared" si="14"/>
        <v/>
      </c>
      <c r="J92" s="23"/>
      <c r="K92" s="23" t="str">
        <f t="shared" si="9"/>
        <v/>
      </c>
      <c r="L92" s="23" t="str">
        <f t="shared" si="9"/>
        <v/>
      </c>
      <c r="M92" s="23" t="str">
        <f t="shared" si="9"/>
        <v/>
      </c>
      <c r="N92" s="23"/>
      <c r="O92" s="23"/>
      <c r="P92" s="23" t="str">
        <f t="shared" si="10"/>
        <v/>
      </c>
      <c r="Q92" s="23"/>
      <c r="R92" s="23" t="str">
        <f t="shared" si="11"/>
        <v/>
      </c>
      <c r="S92" s="23"/>
      <c r="T92" s="23" t="str">
        <f t="shared" si="12"/>
        <v/>
      </c>
    </row>
    <row r="93" spans="1:20" x14ac:dyDescent="0.25">
      <c r="A93" t="str">
        <f t="shared" si="7"/>
        <v>ACGIH-TLV (TWA)*</v>
      </c>
      <c r="B93" s="23" t="str">
        <f t="shared" si="15"/>
        <v/>
      </c>
      <c r="C93" s="23" t="str">
        <f t="shared" si="14"/>
        <v/>
      </c>
      <c r="D93" s="23" t="str">
        <f t="shared" si="14"/>
        <v/>
      </c>
      <c r="E93" s="23" t="str">
        <f t="shared" si="14"/>
        <v/>
      </c>
      <c r="F93" s="23" t="e">
        <f t="shared" si="14"/>
        <v>#VALUE!</v>
      </c>
      <c r="G93" s="23" t="str">
        <f t="shared" si="14"/>
        <v/>
      </c>
      <c r="H93" s="23" t="str">
        <f t="shared" si="14"/>
        <v/>
      </c>
      <c r="I93" s="23" t="str">
        <f t="shared" si="14"/>
        <v/>
      </c>
      <c r="J93" s="23"/>
      <c r="K93" s="23" t="str">
        <f t="shared" si="9"/>
        <v/>
      </c>
      <c r="L93" s="23" t="str">
        <f t="shared" si="9"/>
        <v/>
      </c>
      <c r="M93" s="23" t="str">
        <f t="shared" si="9"/>
        <v/>
      </c>
      <c r="N93" s="23"/>
      <c r="O93" s="23"/>
      <c r="P93" s="23" t="str">
        <f t="shared" si="10"/>
        <v/>
      </c>
      <c r="Q93" s="23"/>
      <c r="R93" s="23" t="e">
        <f t="shared" ref="R93:R98" si="16">IF(S20=0,"",((24.45*S20)/$B$73))</f>
        <v>#VALUE!</v>
      </c>
      <c r="S93" s="23"/>
      <c r="T93" s="23" t="str">
        <f t="shared" si="12"/>
        <v/>
      </c>
    </row>
    <row r="94" spans="1:20" x14ac:dyDescent="0.25">
      <c r="A94" t="str">
        <f t="shared" si="7"/>
        <v>NIOSH-REL (TWA)*</v>
      </c>
      <c r="B94" s="23" t="str">
        <f t="shared" si="15"/>
        <v/>
      </c>
      <c r="C94" s="23" t="str">
        <f t="shared" si="14"/>
        <v/>
      </c>
      <c r="D94" s="23" t="str">
        <f t="shared" si="14"/>
        <v/>
      </c>
      <c r="E94" s="23" t="str">
        <f t="shared" si="14"/>
        <v/>
      </c>
      <c r="F94" s="23" t="str">
        <f t="shared" si="14"/>
        <v/>
      </c>
      <c r="G94" s="23" t="e">
        <f t="shared" si="14"/>
        <v>#VALUE!</v>
      </c>
      <c r="H94" s="23" t="str">
        <f t="shared" si="14"/>
        <v/>
      </c>
      <c r="I94" s="23" t="str">
        <f t="shared" si="14"/>
        <v/>
      </c>
      <c r="J94" s="23"/>
      <c r="K94" s="23" t="str">
        <f t="shared" si="9"/>
        <v/>
      </c>
      <c r="L94" s="23" t="str">
        <f t="shared" si="9"/>
        <v/>
      </c>
      <c r="M94" s="23" t="str">
        <f t="shared" si="9"/>
        <v/>
      </c>
      <c r="N94" s="23"/>
      <c r="O94" s="23"/>
      <c r="P94" s="23" t="str">
        <f t="shared" si="10"/>
        <v/>
      </c>
      <c r="Q94" s="23"/>
      <c r="R94" s="23" t="e">
        <f t="shared" si="16"/>
        <v>#VALUE!</v>
      </c>
      <c r="S94" s="23"/>
      <c r="T94" s="23" t="str">
        <f t="shared" si="12"/>
        <v/>
      </c>
    </row>
    <row r="95" spans="1:20" x14ac:dyDescent="0.25">
      <c r="A95" t="str">
        <f t="shared" si="7"/>
        <v>DFG-MAK (TWA)*</v>
      </c>
      <c r="B95" s="23" t="str">
        <f t="shared" si="15"/>
        <v/>
      </c>
      <c r="C95" s="23" t="str">
        <f t="shared" si="14"/>
        <v/>
      </c>
      <c r="D95" s="23" t="str">
        <f t="shared" si="14"/>
        <v/>
      </c>
      <c r="E95" s="23" t="str">
        <f t="shared" si="14"/>
        <v/>
      </c>
      <c r="F95" s="23" t="str">
        <f t="shared" si="14"/>
        <v/>
      </c>
      <c r="G95" s="23" t="str">
        <f t="shared" si="14"/>
        <v/>
      </c>
      <c r="H95" s="23" t="str">
        <f t="shared" si="14"/>
        <v/>
      </c>
      <c r="I95" s="23" t="str">
        <f t="shared" si="14"/>
        <v/>
      </c>
      <c r="J95" s="23"/>
      <c r="K95" s="23" t="str">
        <f t="shared" si="9"/>
        <v/>
      </c>
      <c r="L95" s="23" t="str">
        <f t="shared" si="9"/>
        <v/>
      </c>
      <c r="M95" s="23" t="str">
        <f t="shared" si="9"/>
        <v/>
      </c>
      <c r="N95" s="23"/>
      <c r="O95" s="23"/>
      <c r="P95" s="23" t="str">
        <f t="shared" si="10"/>
        <v/>
      </c>
      <c r="Q95" s="23"/>
      <c r="R95" s="23" t="str">
        <f t="shared" si="16"/>
        <v/>
      </c>
      <c r="S95" s="23"/>
      <c r="T95" s="23" t="str">
        <f t="shared" si="12"/>
        <v/>
      </c>
    </row>
    <row r="96" spans="1:20" x14ac:dyDescent="0.25">
      <c r="A96" t="str">
        <f t="shared" si="7"/>
        <v>Cal/OSHA-PEL (TWA)*</v>
      </c>
      <c r="B96" s="23" t="str">
        <f t="shared" si="15"/>
        <v/>
      </c>
      <c r="C96" s="23" t="str">
        <f t="shared" si="14"/>
        <v/>
      </c>
      <c r="D96" s="23" t="str">
        <f t="shared" si="14"/>
        <v/>
      </c>
      <c r="E96" s="23" t="str">
        <f t="shared" si="14"/>
        <v/>
      </c>
      <c r="F96" s="23" t="e">
        <f t="shared" si="14"/>
        <v>#VALUE!</v>
      </c>
      <c r="G96" s="23" t="str">
        <f t="shared" si="14"/>
        <v/>
      </c>
      <c r="H96" s="23" t="str">
        <f t="shared" si="14"/>
        <v/>
      </c>
      <c r="I96" s="23" t="str">
        <f t="shared" si="14"/>
        <v/>
      </c>
      <c r="J96" s="23"/>
      <c r="K96" s="23" t="str">
        <f t="shared" si="9"/>
        <v/>
      </c>
      <c r="L96" s="23" t="str">
        <f t="shared" si="9"/>
        <v/>
      </c>
      <c r="M96" s="23" t="str">
        <f t="shared" si="9"/>
        <v/>
      </c>
      <c r="N96" s="23"/>
      <c r="O96" s="23"/>
      <c r="P96" s="23" t="str">
        <f t="shared" si="10"/>
        <v/>
      </c>
      <c r="Q96" s="23"/>
      <c r="R96" s="23" t="e">
        <f t="shared" si="16"/>
        <v>#VALUE!</v>
      </c>
      <c r="S96" s="23"/>
      <c r="T96" s="23" t="str">
        <f t="shared" si="12"/>
        <v/>
      </c>
    </row>
    <row r="97" spans="1:21" x14ac:dyDescent="0.25">
      <c r="A97" t="str">
        <f t="shared" si="7"/>
        <v>Cal/OSHA-Ceiling*</v>
      </c>
      <c r="B97" s="23" t="str">
        <f t="shared" si="15"/>
        <v/>
      </c>
      <c r="C97" s="23" t="str">
        <f t="shared" si="14"/>
        <v/>
      </c>
      <c r="D97" s="23" t="str">
        <f t="shared" si="14"/>
        <v/>
      </c>
      <c r="E97" s="23" t="str">
        <f t="shared" si="14"/>
        <v/>
      </c>
      <c r="F97" s="23" t="str">
        <f t="shared" si="14"/>
        <v/>
      </c>
      <c r="G97" s="23" t="str">
        <f t="shared" si="14"/>
        <v/>
      </c>
      <c r="H97" s="23" t="str">
        <f t="shared" si="14"/>
        <v/>
      </c>
      <c r="I97" s="23" t="str">
        <f t="shared" si="14"/>
        <v/>
      </c>
      <c r="J97" s="23"/>
      <c r="K97" s="23" t="str">
        <f t="shared" si="9"/>
        <v/>
      </c>
      <c r="L97" s="23" t="str">
        <f t="shared" si="9"/>
        <v/>
      </c>
      <c r="M97" s="23" t="str">
        <f t="shared" si="9"/>
        <v/>
      </c>
      <c r="N97" s="23"/>
      <c r="O97" s="23"/>
      <c r="P97" s="23" t="str">
        <f t="shared" si="10"/>
        <v/>
      </c>
      <c r="Q97" s="23"/>
      <c r="R97" s="23" t="str">
        <f t="shared" si="16"/>
        <v/>
      </c>
      <c r="S97" s="23"/>
      <c r="T97" s="23" t="str">
        <f t="shared" si="12"/>
        <v/>
      </c>
    </row>
    <row r="98" spans="1:21" x14ac:dyDescent="0.25">
      <c r="A98" t="str">
        <f t="shared" si="7"/>
        <v>Cal/OSHA-STEL*</v>
      </c>
      <c r="B98" s="23" t="e">
        <f t="shared" si="15"/>
        <v>#VALUE!</v>
      </c>
      <c r="C98" s="23" t="str">
        <f t="shared" si="14"/>
        <v/>
      </c>
      <c r="D98" s="23" t="str">
        <f t="shared" si="14"/>
        <v/>
      </c>
      <c r="E98" s="23" t="str">
        <f t="shared" si="14"/>
        <v/>
      </c>
      <c r="F98" s="23" t="str">
        <f t="shared" si="14"/>
        <v/>
      </c>
      <c r="G98" s="23" t="str">
        <f t="shared" si="14"/>
        <v/>
      </c>
      <c r="H98" s="23" t="str">
        <f t="shared" si="14"/>
        <v/>
      </c>
      <c r="I98" s="23" t="str">
        <f t="shared" si="14"/>
        <v/>
      </c>
      <c r="J98" s="23"/>
      <c r="K98" s="23" t="str">
        <f t="shared" si="9"/>
        <v/>
      </c>
      <c r="L98" s="23" t="str">
        <f t="shared" si="9"/>
        <v/>
      </c>
      <c r="M98" s="23" t="str">
        <f t="shared" si="9"/>
        <v/>
      </c>
      <c r="N98" s="23"/>
      <c r="O98" s="23"/>
      <c r="P98" s="23" t="str">
        <f t="shared" si="10"/>
        <v/>
      </c>
      <c r="Q98" s="23"/>
      <c r="R98" s="23" t="str">
        <f t="shared" si="16"/>
        <v/>
      </c>
      <c r="S98" s="23"/>
      <c r="T98" s="23" t="str">
        <f t="shared" si="12"/>
        <v/>
      </c>
    </row>
    <row r="99" spans="1:21" x14ac:dyDescent="0.25">
      <c r="A99" t="str">
        <f t="shared" si="7"/>
        <v>OSHA-PEL (TWA)*</v>
      </c>
      <c r="B99" s="23" t="str">
        <f t="shared" si="15"/>
        <v/>
      </c>
      <c r="C99" s="23" t="str">
        <f t="shared" ref="C99:U99" si="17">IF(C26=0,"",((24.45*C26)/$B$73))</f>
        <v/>
      </c>
      <c r="D99" s="23" t="str">
        <f t="shared" si="17"/>
        <v/>
      </c>
      <c r="E99" s="23" t="str">
        <f t="shared" si="17"/>
        <v/>
      </c>
      <c r="F99" s="23" t="e">
        <f t="shared" si="17"/>
        <v>#VALUE!</v>
      </c>
      <c r="G99" s="23" t="str">
        <f t="shared" si="17"/>
        <v/>
      </c>
      <c r="H99" s="23" t="str">
        <f t="shared" si="17"/>
        <v/>
      </c>
      <c r="I99" s="23" t="str">
        <f t="shared" si="17"/>
        <v/>
      </c>
      <c r="J99" s="23" t="str">
        <f t="shared" si="17"/>
        <v/>
      </c>
      <c r="K99" s="23" t="str">
        <f t="shared" si="17"/>
        <v/>
      </c>
      <c r="L99" s="23" t="str">
        <f t="shared" si="17"/>
        <v/>
      </c>
      <c r="M99" s="23" t="str">
        <f t="shared" si="17"/>
        <v/>
      </c>
      <c r="N99" s="23" t="str">
        <f t="shared" si="17"/>
        <v/>
      </c>
      <c r="O99" s="23" t="str">
        <f t="shared" si="17"/>
        <v/>
      </c>
      <c r="P99" s="23" t="str">
        <f t="shared" si="17"/>
        <v/>
      </c>
      <c r="Q99" s="23" t="str">
        <f t="shared" si="17"/>
        <v/>
      </c>
      <c r="R99" s="23" t="str">
        <f t="shared" si="17"/>
        <v/>
      </c>
      <c r="S99" s="23" t="e">
        <f t="shared" si="17"/>
        <v>#VALUE!</v>
      </c>
      <c r="T99" s="23" t="str">
        <f t="shared" si="17"/>
        <v/>
      </c>
      <c r="U99" s="23" t="str">
        <f t="shared" si="17"/>
        <v/>
      </c>
    </row>
    <row r="100" spans="1:21" x14ac:dyDescent="0.25">
      <c r="A100" t="str">
        <f t="shared" si="7"/>
        <v>MEG-C</v>
      </c>
      <c r="B100" s="23" t="str">
        <f t="shared" ref="B100:U100" si="18">IF(B27=0,"",((24.45*B27)/$B$73))</f>
        <v/>
      </c>
      <c r="C100" s="23" t="str">
        <f t="shared" si="18"/>
        <v/>
      </c>
      <c r="D100" s="23" t="e">
        <f t="shared" si="18"/>
        <v>#VALUE!</v>
      </c>
      <c r="E100" s="23" t="str">
        <f t="shared" si="18"/>
        <v/>
      </c>
      <c r="F100" s="23" t="str">
        <f t="shared" si="18"/>
        <v/>
      </c>
      <c r="G100" s="23" t="str">
        <f t="shared" si="18"/>
        <v/>
      </c>
      <c r="H100" s="23" t="str">
        <f t="shared" si="18"/>
        <v/>
      </c>
      <c r="I100" s="23" t="str">
        <f t="shared" si="18"/>
        <v/>
      </c>
      <c r="J100" s="23" t="str">
        <f t="shared" si="18"/>
        <v/>
      </c>
      <c r="K100" s="23" t="str">
        <f t="shared" si="18"/>
        <v/>
      </c>
      <c r="L100" s="23" t="str">
        <f t="shared" si="18"/>
        <v/>
      </c>
      <c r="M100" s="23" t="str">
        <f t="shared" si="18"/>
        <v/>
      </c>
      <c r="N100" s="23" t="str">
        <f t="shared" si="18"/>
        <v/>
      </c>
      <c r="O100" s="23" t="str">
        <f t="shared" si="18"/>
        <v/>
      </c>
      <c r="P100" s="23" t="str">
        <f t="shared" si="18"/>
        <v/>
      </c>
      <c r="Q100" s="23" t="str">
        <f t="shared" si="18"/>
        <v/>
      </c>
      <c r="R100" s="23" t="str">
        <f t="shared" si="18"/>
        <v/>
      </c>
      <c r="S100" s="23" t="str">
        <f t="shared" si="18"/>
        <v/>
      </c>
      <c r="T100" s="23" t="str">
        <f t="shared" si="18"/>
        <v/>
      </c>
      <c r="U100" s="23" t="str">
        <f t="shared" si="18"/>
        <v/>
      </c>
    </row>
    <row r="101" spans="1:21" x14ac:dyDescent="0.25">
      <c r="A101" t="str">
        <f t="shared" si="7"/>
        <v>MEG-M</v>
      </c>
      <c r="B101" s="23" t="str">
        <f t="shared" ref="B101:U101" si="19">IF(B28=0,"",((24.45*B28)/$B$73))</f>
        <v/>
      </c>
      <c r="C101" s="23" t="str">
        <f t="shared" si="19"/>
        <v/>
      </c>
      <c r="D101" s="23" t="e">
        <f t="shared" si="19"/>
        <v>#VALUE!</v>
      </c>
      <c r="E101" s="23" t="str">
        <f t="shared" si="19"/>
        <v/>
      </c>
      <c r="F101" s="23" t="str">
        <f t="shared" si="19"/>
        <v/>
      </c>
      <c r="G101" s="23" t="str">
        <f t="shared" si="19"/>
        <v/>
      </c>
      <c r="H101" s="23" t="str">
        <f t="shared" si="19"/>
        <v/>
      </c>
      <c r="I101" s="23" t="str">
        <f t="shared" si="19"/>
        <v/>
      </c>
      <c r="J101" s="23" t="str">
        <f t="shared" si="19"/>
        <v/>
      </c>
      <c r="K101" s="23" t="str">
        <f t="shared" si="19"/>
        <v/>
      </c>
      <c r="L101" s="23" t="str">
        <f t="shared" si="19"/>
        <v/>
      </c>
      <c r="M101" s="23" t="str">
        <f t="shared" si="19"/>
        <v/>
      </c>
      <c r="N101" s="23" t="str">
        <f t="shared" si="19"/>
        <v/>
      </c>
      <c r="O101" s="23" t="str">
        <f t="shared" si="19"/>
        <v/>
      </c>
      <c r="P101" s="23" t="str">
        <f t="shared" si="19"/>
        <v/>
      </c>
      <c r="Q101" s="23" t="str">
        <f t="shared" si="19"/>
        <v/>
      </c>
      <c r="R101" s="23" t="str">
        <f t="shared" si="19"/>
        <v/>
      </c>
      <c r="S101" s="23" t="str">
        <f t="shared" si="19"/>
        <v/>
      </c>
      <c r="T101" s="23" t="str">
        <f t="shared" si="19"/>
        <v/>
      </c>
      <c r="U101" s="23" t="str">
        <f t="shared" si="19"/>
        <v/>
      </c>
    </row>
    <row r="102" spans="1:21" x14ac:dyDescent="0.25">
      <c r="A102" t="str">
        <f t="shared" si="7"/>
        <v>MEG-N</v>
      </c>
      <c r="B102" s="23" t="str">
        <f t="shared" ref="B102:U102" si="20">IF(B29=0,"",((24.45*B29)/$B$73))</f>
        <v/>
      </c>
      <c r="C102" s="23" t="str">
        <f t="shared" si="20"/>
        <v/>
      </c>
      <c r="D102" s="23" t="e">
        <f t="shared" si="20"/>
        <v>#VALUE!</v>
      </c>
      <c r="E102" s="23" t="str">
        <f t="shared" si="20"/>
        <v/>
      </c>
      <c r="F102" s="23" t="e">
        <f t="shared" si="20"/>
        <v>#VALUE!</v>
      </c>
      <c r="G102" s="23" t="str">
        <f t="shared" si="20"/>
        <v/>
      </c>
      <c r="H102" s="23" t="str">
        <f t="shared" si="20"/>
        <v/>
      </c>
      <c r="I102" s="23" t="str">
        <f t="shared" si="20"/>
        <v/>
      </c>
      <c r="J102" s="23" t="str">
        <f t="shared" si="20"/>
        <v/>
      </c>
      <c r="K102" s="23" t="str">
        <f t="shared" si="20"/>
        <v/>
      </c>
      <c r="L102" s="23" t="e">
        <f t="shared" si="20"/>
        <v>#VALUE!</v>
      </c>
      <c r="M102" s="23" t="str">
        <f t="shared" si="20"/>
        <v/>
      </c>
      <c r="N102" s="23" t="str">
        <f t="shared" si="20"/>
        <v/>
      </c>
      <c r="O102" s="23" t="str">
        <f t="shared" si="20"/>
        <v/>
      </c>
      <c r="P102" s="23" t="e">
        <f t="shared" si="20"/>
        <v>#VALUE!</v>
      </c>
      <c r="Q102" s="23" t="str">
        <f t="shared" si="20"/>
        <v/>
      </c>
      <c r="R102" s="23" t="str">
        <f t="shared" si="20"/>
        <v/>
      </c>
      <c r="S102" s="23" t="str">
        <f t="shared" si="20"/>
        <v/>
      </c>
      <c r="T102" s="23" t="str">
        <f t="shared" si="20"/>
        <v/>
      </c>
      <c r="U102" s="23" t="str">
        <f t="shared" si="20"/>
        <v/>
      </c>
    </row>
    <row r="103" spans="1:21" x14ac:dyDescent="0.25">
      <c r="A103" t="str">
        <f t="shared" ref="A103:A113" si="21">A33</f>
        <v>CA-REL (1 hr)</v>
      </c>
      <c r="B103" s="23" t="str">
        <f t="shared" ref="B103:U103" si="22">IF(B33=0,"",((24.45*B33)/$B$73))</f>
        <v/>
      </c>
      <c r="C103" s="23" t="str">
        <f t="shared" si="22"/>
        <v/>
      </c>
      <c r="D103" s="23" t="e">
        <f t="shared" si="22"/>
        <v>#VALUE!</v>
      </c>
      <c r="E103" s="23" t="str">
        <f t="shared" si="22"/>
        <v/>
      </c>
      <c r="F103" s="23" t="str">
        <f t="shared" si="22"/>
        <v/>
      </c>
      <c r="G103" s="23" t="str">
        <f t="shared" si="22"/>
        <v/>
      </c>
      <c r="H103" s="23" t="str">
        <f t="shared" si="22"/>
        <v/>
      </c>
      <c r="I103" s="23" t="str">
        <f t="shared" si="22"/>
        <v/>
      </c>
      <c r="J103" s="23" t="str">
        <f t="shared" si="22"/>
        <v/>
      </c>
      <c r="K103" s="23" t="str">
        <f t="shared" si="22"/>
        <v/>
      </c>
      <c r="L103" s="23" t="str">
        <f t="shared" si="22"/>
        <v/>
      </c>
      <c r="M103" s="23" t="str">
        <f t="shared" si="22"/>
        <v/>
      </c>
      <c r="N103" s="23" t="str">
        <f t="shared" si="22"/>
        <v/>
      </c>
      <c r="O103" s="23" t="str">
        <f t="shared" si="22"/>
        <v/>
      </c>
      <c r="P103" s="23" t="str">
        <f t="shared" si="22"/>
        <v/>
      </c>
      <c r="Q103" s="23" t="str">
        <f t="shared" si="22"/>
        <v/>
      </c>
      <c r="R103" s="23" t="str">
        <f t="shared" si="22"/>
        <v/>
      </c>
      <c r="S103" s="23" t="str">
        <f t="shared" si="22"/>
        <v/>
      </c>
      <c r="T103" s="23" t="str">
        <f t="shared" si="22"/>
        <v/>
      </c>
      <c r="U103" s="23" t="str">
        <f t="shared" si="22"/>
        <v/>
      </c>
    </row>
    <row r="104" spans="1:21" x14ac:dyDescent="0.25">
      <c r="A104" t="str">
        <f t="shared" si="21"/>
        <v>CA-REL (8 hr)</v>
      </c>
      <c r="B104" s="23" t="str">
        <f t="shared" ref="B104:U104" si="23">IF(B34=0,"",((24.45*B34)/$B$73))</f>
        <v/>
      </c>
      <c r="C104" s="23" t="str">
        <f t="shared" si="23"/>
        <v/>
      </c>
      <c r="D104" s="23" t="str">
        <f t="shared" si="23"/>
        <v/>
      </c>
      <c r="E104" s="23" t="str">
        <f t="shared" si="23"/>
        <v/>
      </c>
      <c r="F104" s="23" t="e">
        <f t="shared" si="23"/>
        <v>#VALUE!</v>
      </c>
      <c r="G104" s="23" t="str">
        <f t="shared" si="23"/>
        <v/>
      </c>
      <c r="H104" s="23" t="str">
        <f t="shared" si="23"/>
        <v/>
      </c>
      <c r="I104" s="23" t="str">
        <f t="shared" si="23"/>
        <v/>
      </c>
      <c r="J104" s="23" t="str">
        <f t="shared" si="23"/>
        <v/>
      </c>
      <c r="K104" s="23" t="str">
        <f t="shared" si="23"/>
        <v/>
      </c>
      <c r="L104" s="23" t="str">
        <f t="shared" si="23"/>
        <v/>
      </c>
      <c r="M104" s="23" t="str">
        <f t="shared" si="23"/>
        <v/>
      </c>
      <c r="N104" s="23" t="str">
        <f t="shared" si="23"/>
        <v/>
      </c>
      <c r="O104" s="23" t="str">
        <f t="shared" si="23"/>
        <v/>
      </c>
      <c r="P104" s="23" t="str">
        <f t="shared" si="23"/>
        <v/>
      </c>
      <c r="Q104" s="23" t="str">
        <f t="shared" si="23"/>
        <v/>
      </c>
      <c r="R104" s="23" t="str">
        <f t="shared" si="23"/>
        <v/>
      </c>
      <c r="S104" s="23" t="str">
        <f t="shared" si="23"/>
        <v/>
      </c>
      <c r="T104" s="23" t="str">
        <f t="shared" si="23"/>
        <v/>
      </c>
      <c r="U104" s="23" t="str">
        <f t="shared" si="23"/>
        <v/>
      </c>
    </row>
    <row r="105" spans="1:21" x14ac:dyDescent="0.25">
      <c r="A105" t="str">
        <f t="shared" si="21"/>
        <v>ATSDR-MRL (1-14 d)</v>
      </c>
      <c r="B105" s="23" t="str">
        <f t="shared" ref="B105:U105" si="24">IF(B35=0,"",((24.45*B35)/$B$73))</f>
        <v/>
      </c>
      <c r="C105" s="23" t="str">
        <f t="shared" si="24"/>
        <v/>
      </c>
      <c r="D105" s="23" t="str">
        <f t="shared" si="24"/>
        <v/>
      </c>
      <c r="E105" s="23" t="str">
        <f t="shared" si="24"/>
        <v/>
      </c>
      <c r="F105" s="23" t="str">
        <f t="shared" si="24"/>
        <v/>
      </c>
      <c r="G105" s="23" t="str">
        <f t="shared" si="24"/>
        <v/>
      </c>
      <c r="H105" s="23" t="e">
        <f t="shared" si="24"/>
        <v>#VALUE!</v>
      </c>
      <c r="I105" s="23" t="str">
        <f t="shared" si="24"/>
        <v/>
      </c>
      <c r="J105" s="23" t="str">
        <f t="shared" si="24"/>
        <v/>
      </c>
      <c r="K105" s="23" t="str">
        <f t="shared" si="24"/>
        <v/>
      </c>
      <c r="L105" s="23" t="e">
        <f t="shared" si="24"/>
        <v>#VALUE!</v>
      </c>
      <c r="M105" s="23" t="str">
        <f t="shared" si="24"/>
        <v/>
      </c>
      <c r="N105" s="23" t="str">
        <f t="shared" si="24"/>
        <v/>
      </c>
      <c r="O105" s="23" t="str">
        <f t="shared" si="24"/>
        <v/>
      </c>
      <c r="P105" s="23" t="str">
        <f t="shared" si="24"/>
        <v/>
      </c>
      <c r="Q105" s="23" t="str">
        <f t="shared" si="24"/>
        <v/>
      </c>
      <c r="R105" s="23" t="str">
        <f t="shared" si="24"/>
        <v/>
      </c>
      <c r="S105" s="23" t="str">
        <f t="shared" si="24"/>
        <v/>
      </c>
      <c r="T105" s="23" t="str">
        <f t="shared" si="24"/>
        <v/>
      </c>
      <c r="U105" s="23" t="str">
        <f t="shared" si="24"/>
        <v/>
      </c>
    </row>
    <row r="106" spans="1:21" x14ac:dyDescent="0.25">
      <c r="A106" t="str">
        <f t="shared" si="21"/>
        <v>ATSDR-MRL (15-365 d)</v>
      </c>
      <c r="B106" s="23" t="str">
        <f t="shared" ref="B106:U106" si="25">IF(B36=0,"",((24.45*B36)/$B$73))</f>
        <v/>
      </c>
      <c r="C106" s="23" t="str">
        <f t="shared" si="25"/>
        <v/>
      </c>
      <c r="D106" s="23" t="str">
        <f t="shared" si="25"/>
        <v/>
      </c>
      <c r="E106" s="23" t="str">
        <f t="shared" si="25"/>
        <v/>
      </c>
      <c r="F106" s="23" t="str">
        <f t="shared" si="25"/>
        <v/>
      </c>
      <c r="G106" s="23" t="str">
        <f t="shared" si="25"/>
        <v/>
      </c>
      <c r="H106" s="23" t="str">
        <f t="shared" si="25"/>
        <v/>
      </c>
      <c r="I106" s="23" t="str">
        <f t="shared" si="25"/>
        <v/>
      </c>
      <c r="J106" s="23" t="str">
        <f t="shared" si="25"/>
        <v/>
      </c>
      <c r="K106" s="23" t="str">
        <f t="shared" si="25"/>
        <v/>
      </c>
      <c r="L106" s="23" t="e">
        <f t="shared" si="25"/>
        <v>#VALUE!</v>
      </c>
      <c r="M106" s="23" t="str">
        <f t="shared" si="25"/>
        <v/>
      </c>
      <c r="N106" s="23" t="str">
        <f t="shared" si="25"/>
        <v/>
      </c>
      <c r="O106" s="23" t="str">
        <f t="shared" si="25"/>
        <v/>
      </c>
      <c r="P106" s="23" t="e">
        <f t="shared" si="25"/>
        <v>#VALUE!</v>
      </c>
      <c r="Q106" s="23" t="str">
        <f t="shared" si="25"/>
        <v/>
      </c>
      <c r="R106" s="23" t="str">
        <f t="shared" si="25"/>
        <v/>
      </c>
      <c r="S106" s="23" t="str">
        <f t="shared" si="25"/>
        <v/>
      </c>
      <c r="T106" s="23" t="str">
        <f t="shared" si="25"/>
        <v/>
      </c>
      <c r="U106" s="23" t="str">
        <f t="shared" si="25"/>
        <v/>
      </c>
    </row>
    <row r="107" spans="1:21" x14ac:dyDescent="0.25">
      <c r="A107" t="str">
        <f t="shared" si="21"/>
        <v>PPRTV p-RfC (Subchronic)</v>
      </c>
      <c r="B107" s="23" t="str">
        <f t="shared" ref="B107:U107" si="26">IF(B37=0,"",((24.45*B37)/$B$73))</f>
        <v/>
      </c>
      <c r="C107" s="23" t="str">
        <f t="shared" si="26"/>
        <v/>
      </c>
      <c r="D107" s="23" t="str">
        <f t="shared" si="26"/>
        <v/>
      </c>
      <c r="E107" s="23" t="str">
        <f t="shared" si="26"/>
        <v/>
      </c>
      <c r="F107" s="23" t="str">
        <f t="shared" si="26"/>
        <v/>
      </c>
      <c r="G107" s="23" t="str">
        <f t="shared" si="26"/>
        <v/>
      </c>
      <c r="H107" s="23" t="str">
        <f t="shared" si="26"/>
        <v/>
      </c>
      <c r="I107" s="23" t="str">
        <f t="shared" si="26"/>
        <v/>
      </c>
      <c r="J107" s="23" t="str">
        <f t="shared" si="26"/>
        <v/>
      </c>
      <c r="K107" s="23" t="str">
        <f t="shared" si="26"/>
        <v/>
      </c>
      <c r="L107" s="23" t="str">
        <f t="shared" si="26"/>
        <v/>
      </c>
      <c r="M107" s="23" t="e">
        <f t="shared" si="26"/>
        <v>#VALUE!</v>
      </c>
      <c r="N107" s="23" t="str">
        <f t="shared" si="26"/>
        <v/>
      </c>
      <c r="O107" s="23" t="str">
        <f t="shared" si="26"/>
        <v/>
      </c>
      <c r="P107" s="23" t="str">
        <f t="shared" si="26"/>
        <v/>
      </c>
      <c r="Q107" s="23" t="str">
        <f t="shared" si="26"/>
        <v/>
      </c>
      <c r="R107" s="23" t="e">
        <f t="shared" si="26"/>
        <v>#VALUE!</v>
      </c>
      <c r="S107" s="23" t="str">
        <f t="shared" si="26"/>
        <v/>
      </c>
      <c r="T107" s="23" t="str">
        <f t="shared" si="26"/>
        <v/>
      </c>
      <c r="U107" s="23" t="str">
        <f t="shared" si="26"/>
        <v/>
      </c>
    </row>
    <row r="108" spans="1:21" x14ac:dyDescent="0.25">
      <c r="A108" t="str">
        <f t="shared" si="21"/>
        <v>CA-REL (Chronic)</v>
      </c>
      <c r="B108" s="23" t="str">
        <f t="shared" ref="B108:U108" si="27">IF(B38=0,"",((24.45*B38)/$B$73))</f>
        <v/>
      </c>
      <c r="C108" s="23" t="str">
        <f t="shared" si="27"/>
        <v/>
      </c>
      <c r="D108" s="23" t="str">
        <f t="shared" si="27"/>
        <v/>
      </c>
      <c r="E108" s="23" t="str">
        <f t="shared" si="27"/>
        <v/>
      </c>
      <c r="F108" s="23" t="str">
        <f t="shared" si="27"/>
        <v/>
      </c>
      <c r="G108" s="23" t="str">
        <f t="shared" si="27"/>
        <v/>
      </c>
      <c r="H108" s="23" t="str">
        <f t="shared" si="27"/>
        <v/>
      </c>
      <c r="I108" s="23" t="str">
        <f t="shared" si="27"/>
        <v/>
      </c>
      <c r="J108" s="23" t="str">
        <f t="shared" si="27"/>
        <v/>
      </c>
      <c r="K108" s="23" t="str">
        <f t="shared" si="27"/>
        <v/>
      </c>
      <c r="L108" s="23" t="str">
        <f t="shared" si="27"/>
        <v/>
      </c>
      <c r="M108" s="23" t="str">
        <f t="shared" si="27"/>
        <v/>
      </c>
      <c r="N108" s="23" t="str">
        <f t="shared" si="27"/>
        <v/>
      </c>
      <c r="O108" s="23" t="str">
        <f t="shared" si="27"/>
        <v/>
      </c>
      <c r="P108" s="23" t="str">
        <f t="shared" si="27"/>
        <v/>
      </c>
      <c r="Q108" s="23" t="str">
        <f t="shared" si="27"/>
        <v/>
      </c>
      <c r="R108" s="23" t="e">
        <f t="shared" si="27"/>
        <v>#VALUE!</v>
      </c>
      <c r="S108" s="23" t="str">
        <f t="shared" si="27"/>
        <v/>
      </c>
      <c r="T108" s="23" t="e">
        <f t="shared" si="27"/>
        <v>#VALUE!</v>
      </c>
      <c r="U108" s="23" t="str">
        <f t="shared" si="27"/>
        <v/>
      </c>
    </row>
    <row r="109" spans="1:21" x14ac:dyDescent="0.25">
      <c r="A109" t="str">
        <f t="shared" si="21"/>
        <v>ATSDR-MRL (&gt; 1yr)</v>
      </c>
      <c r="B109" s="23" t="str">
        <f t="shared" ref="B109:U109" si="28">IF(B39=0,"",((24.45*B39)/$B$73))</f>
        <v/>
      </c>
      <c r="C109" s="23" t="str">
        <f t="shared" si="28"/>
        <v/>
      </c>
      <c r="D109" s="23" t="str">
        <f t="shared" si="28"/>
        <v/>
      </c>
      <c r="E109" s="23" t="str">
        <f t="shared" si="28"/>
        <v/>
      </c>
      <c r="F109" s="23" t="str">
        <f t="shared" si="28"/>
        <v/>
      </c>
      <c r="G109" s="23" t="str">
        <f t="shared" si="28"/>
        <v/>
      </c>
      <c r="H109" s="23" t="str">
        <f t="shared" si="28"/>
        <v/>
      </c>
      <c r="I109" s="23" t="str">
        <f t="shared" si="28"/>
        <v/>
      </c>
      <c r="J109" s="23" t="str">
        <f t="shared" si="28"/>
        <v/>
      </c>
      <c r="K109" s="23" t="str">
        <f t="shared" si="28"/>
        <v/>
      </c>
      <c r="L109" s="23" t="str">
        <f t="shared" si="28"/>
        <v/>
      </c>
      <c r="M109" s="23" t="str">
        <f t="shared" si="28"/>
        <v/>
      </c>
      <c r="N109" s="23" t="str">
        <f t="shared" si="28"/>
        <v/>
      </c>
      <c r="O109" s="23" t="str">
        <f t="shared" si="28"/>
        <v/>
      </c>
      <c r="P109" s="23" t="e">
        <f t="shared" si="28"/>
        <v>#VALUE!</v>
      </c>
      <c r="Q109" s="23" t="str">
        <f t="shared" si="28"/>
        <v/>
      </c>
      <c r="R109" s="23" t="str">
        <f t="shared" si="28"/>
        <v/>
      </c>
      <c r="S109" s="23" t="str">
        <f t="shared" si="28"/>
        <v/>
      </c>
      <c r="T109" s="23" t="e">
        <f t="shared" si="28"/>
        <v>#VALUE!</v>
      </c>
      <c r="U109" s="23" t="str">
        <f t="shared" si="28"/>
        <v/>
      </c>
    </row>
    <row r="110" spans="1:21" x14ac:dyDescent="0.25">
      <c r="A110" t="str">
        <f t="shared" si="21"/>
        <v>TX-ReV (1 hr)</v>
      </c>
      <c r="B110" s="23" t="str">
        <f t="shared" ref="B110:U110" si="29">IF(B40=0,"",((24.45*B40)/$B$73))</f>
        <v/>
      </c>
      <c r="C110" s="23" t="str">
        <f t="shared" si="29"/>
        <v/>
      </c>
      <c r="D110" s="23" t="e">
        <f t="shared" si="29"/>
        <v>#VALUE!</v>
      </c>
      <c r="E110" s="23" t="str">
        <f t="shared" si="29"/>
        <v/>
      </c>
      <c r="F110" s="23" t="str">
        <f t="shared" si="29"/>
        <v/>
      </c>
      <c r="G110" s="23" t="str">
        <f t="shared" si="29"/>
        <v/>
      </c>
      <c r="H110" s="23" t="str">
        <f t="shared" si="29"/>
        <v/>
      </c>
      <c r="I110" s="23" t="str">
        <f t="shared" si="29"/>
        <v/>
      </c>
      <c r="J110" s="23" t="str">
        <f t="shared" si="29"/>
        <v/>
      </c>
      <c r="K110" s="23" t="str">
        <f t="shared" si="29"/>
        <v/>
      </c>
      <c r="L110" s="23" t="str">
        <f t="shared" si="29"/>
        <v/>
      </c>
      <c r="M110" s="23" t="str">
        <f t="shared" si="29"/>
        <v/>
      </c>
      <c r="N110" s="23" t="str">
        <f t="shared" si="29"/>
        <v/>
      </c>
      <c r="O110" s="23" t="str">
        <f t="shared" si="29"/>
        <v/>
      </c>
      <c r="P110" s="23" t="str">
        <f t="shared" si="29"/>
        <v/>
      </c>
      <c r="Q110" s="23" t="str">
        <f t="shared" si="29"/>
        <v/>
      </c>
      <c r="R110" s="23" t="str">
        <f t="shared" si="29"/>
        <v/>
      </c>
      <c r="S110" s="23" t="str">
        <f t="shared" si="29"/>
        <v/>
      </c>
      <c r="T110" s="23" t="str">
        <f t="shared" si="29"/>
        <v/>
      </c>
      <c r="U110" s="23" t="str">
        <f t="shared" si="29"/>
        <v/>
      </c>
    </row>
    <row r="111" spans="1:21" x14ac:dyDescent="0.25">
      <c r="A111" t="str">
        <f t="shared" si="21"/>
        <v>TX-ReV (24 hr)</v>
      </c>
      <c r="B111" s="23" t="str">
        <f t="shared" ref="B111:U111" si="30">IF(B41=0,"",((24.45*B41)/$B$73))</f>
        <v/>
      </c>
      <c r="C111" s="23" t="str">
        <f t="shared" si="30"/>
        <v/>
      </c>
      <c r="D111" s="23" t="str">
        <f t="shared" si="30"/>
        <v/>
      </c>
      <c r="E111" s="23" t="str">
        <f t="shared" si="30"/>
        <v/>
      </c>
      <c r="F111" s="23" t="str">
        <f t="shared" si="30"/>
        <v/>
      </c>
      <c r="G111" s="23" t="str">
        <f t="shared" si="30"/>
        <v/>
      </c>
      <c r="H111" s="23" t="e">
        <f t="shared" si="30"/>
        <v>#VALUE!</v>
      </c>
      <c r="I111" s="23" t="str">
        <f t="shared" si="30"/>
        <v/>
      </c>
      <c r="J111" s="23" t="str">
        <f t="shared" si="30"/>
        <v/>
      </c>
      <c r="K111" s="23" t="str">
        <f t="shared" si="30"/>
        <v/>
      </c>
      <c r="L111" s="23" t="str">
        <f t="shared" si="30"/>
        <v/>
      </c>
      <c r="M111" s="23" t="str">
        <f t="shared" si="30"/>
        <v/>
      </c>
      <c r="N111" s="23" t="str">
        <f t="shared" si="30"/>
        <v/>
      </c>
      <c r="O111" s="23" t="str">
        <f t="shared" si="30"/>
        <v/>
      </c>
      <c r="P111" s="23" t="str">
        <f t="shared" si="30"/>
        <v/>
      </c>
      <c r="Q111" s="23" t="str">
        <f t="shared" si="30"/>
        <v/>
      </c>
      <c r="R111" s="23" t="str">
        <f t="shared" si="30"/>
        <v/>
      </c>
      <c r="S111" s="23" t="str">
        <f t="shared" si="30"/>
        <v/>
      </c>
      <c r="T111" s="23" t="str">
        <f t="shared" si="30"/>
        <v/>
      </c>
      <c r="U111" s="23" t="str">
        <f t="shared" si="30"/>
        <v/>
      </c>
    </row>
    <row r="112" spans="1:21" x14ac:dyDescent="0.25">
      <c r="A112" t="str">
        <f t="shared" si="21"/>
        <v>TX-ReV (Chronic)</v>
      </c>
      <c r="B112" s="23" t="str">
        <f t="shared" ref="B112:U112" si="31">IF(B42=0,"",((24.45*B42)/$B$73))</f>
        <v/>
      </c>
      <c r="C112" s="23" t="str">
        <f t="shared" si="31"/>
        <v/>
      </c>
      <c r="D112" s="23" t="str">
        <f t="shared" si="31"/>
        <v/>
      </c>
      <c r="E112" s="23" t="str">
        <f t="shared" si="31"/>
        <v/>
      </c>
      <c r="F112" s="23" t="str">
        <f t="shared" si="31"/>
        <v/>
      </c>
      <c r="G112" s="23" t="str">
        <f t="shared" si="31"/>
        <v/>
      </c>
      <c r="H112" s="23" t="str">
        <f t="shared" si="31"/>
        <v/>
      </c>
      <c r="I112" s="23" t="str">
        <f t="shared" si="31"/>
        <v/>
      </c>
      <c r="J112" s="23" t="str">
        <f t="shared" si="31"/>
        <v/>
      </c>
      <c r="K112" s="23" t="str">
        <f t="shared" si="31"/>
        <v/>
      </c>
      <c r="L112" s="23" t="str">
        <f t="shared" si="31"/>
        <v/>
      </c>
      <c r="M112" s="23" t="str">
        <f t="shared" si="31"/>
        <v/>
      </c>
      <c r="N112" s="23" t="str">
        <f t="shared" si="31"/>
        <v/>
      </c>
      <c r="O112" s="23" t="str">
        <f t="shared" si="31"/>
        <v/>
      </c>
      <c r="P112" s="23" t="str">
        <f t="shared" si="31"/>
        <v/>
      </c>
      <c r="Q112" s="23" t="str">
        <f t="shared" si="31"/>
        <v/>
      </c>
      <c r="R112" s="23" t="e">
        <f t="shared" si="31"/>
        <v>#VALUE!</v>
      </c>
      <c r="S112" s="23" t="str">
        <f t="shared" si="31"/>
        <v/>
      </c>
      <c r="T112" s="23" t="e">
        <f t="shared" si="31"/>
        <v>#VALUE!</v>
      </c>
      <c r="U112" s="23" t="str">
        <f t="shared" si="31"/>
        <v/>
      </c>
    </row>
    <row r="113" spans="1:21" x14ac:dyDescent="0.25">
      <c r="A113" t="str">
        <f t="shared" si="21"/>
        <v>MDH HRV</v>
      </c>
      <c r="B113" s="23" t="str">
        <f t="shared" ref="B113:U113" si="32">IF(B43=0,"",((24.45*B43)/$B$73))</f>
        <v/>
      </c>
      <c r="C113" s="23" t="str">
        <f t="shared" si="32"/>
        <v/>
      </c>
      <c r="D113" s="23" t="str">
        <f t="shared" si="32"/>
        <v/>
      </c>
      <c r="E113" s="23" t="str">
        <f t="shared" si="32"/>
        <v/>
      </c>
      <c r="F113" s="23" t="str">
        <f t="shared" si="32"/>
        <v/>
      </c>
      <c r="G113" s="23" t="str">
        <f t="shared" si="32"/>
        <v/>
      </c>
      <c r="H113" s="23" t="str">
        <f t="shared" si="32"/>
        <v/>
      </c>
      <c r="I113" s="23" t="str">
        <f t="shared" si="32"/>
        <v/>
      </c>
      <c r="J113" s="23" t="str">
        <f t="shared" si="32"/>
        <v/>
      </c>
      <c r="K113" s="23" t="str">
        <f t="shared" si="32"/>
        <v/>
      </c>
      <c r="L113" s="23" t="str">
        <f t="shared" si="32"/>
        <v/>
      </c>
      <c r="M113" s="23" t="str">
        <f t="shared" si="32"/>
        <v/>
      </c>
      <c r="N113" s="23" t="str">
        <f t="shared" si="32"/>
        <v/>
      </c>
      <c r="O113" s="23" t="str">
        <f t="shared" si="32"/>
        <v/>
      </c>
      <c r="P113" s="23" t="str">
        <f t="shared" si="32"/>
        <v/>
      </c>
      <c r="Q113" s="23" t="str">
        <f t="shared" si="32"/>
        <v/>
      </c>
      <c r="R113" s="23" t="str">
        <f t="shared" si="32"/>
        <v/>
      </c>
      <c r="S113" s="23" t="str">
        <f t="shared" si="32"/>
        <v/>
      </c>
      <c r="T113" s="23" t="str">
        <f t="shared" si="32"/>
        <v/>
      </c>
      <c r="U113" s="23" t="str">
        <f t="shared" si="32"/>
        <v/>
      </c>
    </row>
    <row r="114" spans="1:21" x14ac:dyDescent="0.25">
      <c r="A114" t="str">
        <f>A48</f>
        <v>MDH HBV (Cancer)</v>
      </c>
      <c r="B114" s="23" t="str">
        <f t="shared" ref="B114:U114" si="33">IF(B48=0,"",((24.45*B48)/$B$73))</f>
        <v/>
      </c>
      <c r="C114" s="23" t="str">
        <f t="shared" si="33"/>
        <v/>
      </c>
      <c r="D114" s="23" t="str">
        <f t="shared" si="33"/>
        <v/>
      </c>
      <c r="E114" s="23" t="str">
        <f t="shared" si="33"/>
        <v/>
      </c>
      <c r="F114" s="23" t="str">
        <f t="shared" si="33"/>
        <v/>
      </c>
      <c r="G114" s="23" t="str">
        <f t="shared" si="33"/>
        <v/>
      </c>
      <c r="H114" s="23" t="str">
        <f t="shared" si="33"/>
        <v/>
      </c>
      <c r="I114" s="23" t="str">
        <f t="shared" si="33"/>
        <v/>
      </c>
      <c r="J114" s="23" t="str">
        <f t="shared" si="33"/>
        <v/>
      </c>
      <c r="K114" s="23" t="str">
        <f t="shared" si="33"/>
        <v/>
      </c>
      <c r="L114" s="23" t="str">
        <f t="shared" si="33"/>
        <v/>
      </c>
      <c r="M114" s="23" t="str">
        <f t="shared" si="33"/>
        <v/>
      </c>
      <c r="N114" s="23" t="str">
        <f t="shared" si="33"/>
        <v/>
      </c>
      <c r="O114" s="23" t="str">
        <f t="shared" si="33"/>
        <v/>
      </c>
      <c r="P114" s="23" t="str">
        <f t="shared" si="33"/>
        <v/>
      </c>
      <c r="Q114" s="23" t="str">
        <f t="shared" si="33"/>
        <v/>
      </c>
      <c r="R114" s="23" t="str">
        <f t="shared" si="33"/>
        <v/>
      </c>
      <c r="S114" s="23" t="str">
        <f t="shared" si="33"/>
        <v/>
      </c>
      <c r="T114" s="23" t="str">
        <f t="shared" si="33"/>
        <v/>
      </c>
      <c r="U114" s="23" t="e">
        <f t="shared" si="33"/>
        <v>#VALUE!</v>
      </c>
    </row>
    <row r="115" spans="1:21" x14ac:dyDescent="0.25">
      <c r="A115" t="str">
        <f>A49</f>
        <v>Health Canada TC</v>
      </c>
      <c r="B115" s="23" t="str">
        <f t="shared" ref="B115:U115" si="34">IF(B49=0,"",((24.45*B49)/$B$73))</f>
        <v/>
      </c>
      <c r="C115" s="23" t="str">
        <f t="shared" si="34"/>
        <v/>
      </c>
      <c r="D115" s="23" t="str">
        <f t="shared" si="34"/>
        <v/>
      </c>
      <c r="E115" s="23" t="str">
        <f t="shared" si="34"/>
        <v/>
      </c>
      <c r="F115" s="23" t="str">
        <f t="shared" si="34"/>
        <v/>
      </c>
      <c r="G115" s="23" t="str">
        <f t="shared" si="34"/>
        <v/>
      </c>
      <c r="H115" s="23" t="str">
        <f t="shared" si="34"/>
        <v/>
      </c>
      <c r="I115" s="23" t="str">
        <f t="shared" si="34"/>
        <v/>
      </c>
      <c r="J115" s="23" t="str">
        <f t="shared" si="34"/>
        <v/>
      </c>
      <c r="K115" s="23" t="str">
        <f t="shared" si="34"/>
        <v/>
      </c>
      <c r="L115" s="23" t="str">
        <f t="shared" si="34"/>
        <v/>
      </c>
      <c r="M115" s="23" t="str">
        <f t="shared" si="34"/>
        <v/>
      </c>
      <c r="N115" s="23" t="str">
        <f t="shared" si="34"/>
        <v/>
      </c>
      <c r="O115" s="23" t="str">
        <f t="shared" si="34"/>
        <v/>
      </c>
      <c r="P115" s="23" t="str">
        <f t="shared" si="34"/>
        <v/>
      </c>
      <c r="Q115" s="23" t="str">
        <f t="shared" si="34"/>
        <v/>
      </c>
      <c r="R115" s="23" t="str">
        <f t="shared" si="34"/>
        <v/>
      </c>
      <c r="S115" s="23" t="str">
        <f t="shared" si="34"/>
        <v/>
      </c>
      <c r="T115" s="23" t="str">
        <f t="shared" si="34"/>
        <v/>
      </c>
      <c r="U115" s="23" t="str">
        <f t="shared" si="34"/>
        <v/>
      </c>
    </row>
    <row r="116" spans="1:21" x14ac:dyDescent="0.25">
      <c r="A116" t="str">
        <f>A50</f>
        <v>RIVM CR</v>
      </c>
      <c r="B116" s="23" t="str">
        <f t="shared" ref="B116:U116" si="35">IF(B50=0,"",((24.45*B50)/$B$73))</f>
        <v/>
      </c>
      <c r="C116" s="23" t="str">
        <f t="shared" si="35"/>
        <v/>
      </c>
      <c r="D116" s="23" t="str">
        <f t="shared" si="35"/>
        <v/>
      </c>
      <c r="E116" s="23" t="str">
        <f t="shared" si="35"/>
        <v/>
      </c>
      <c r="F116" s="23" t="str">
        <f t="shared" si="35"/>
        <v/>
      </c>
      <c r="G116" s="23" t="str">
        <f t="shared" si="35"/>
        <v/>
      </c>
      <c r="H116" s="23" t="str">
        <f t="shared" si="35"/>
        <v/>
      </c>
      <c r="I116" s="23" t="str">
        <f t="shared" si="35"/>
        <v/>
      </c>
      <c r="J116" s="23" t="str">
        <f t="shared" si="35"/>
        <v/>
      </c>
      <c r="K116" s="23" t="str">
        <f t="shared" si="35"/>
        <v/>
      </c>
      <c r="L116" s="23" t="str">
        <f t="shared" si="35"/>
        <v/>
      </c>
      <c r="M116" s="23" t="str">
        <f t="shared" si="35"/>
        <v/>
      </c>
      <c r="N116" s="23" t="str">
        <f t="shared" si="35"/>
        <v/>
      </c>
      <c r="O116" s="23" t="str">
        <f t="shared" si="35"/>
        <v/>
      </c>
      <c r="P116" s="23" t="str">
        <f t="shared" si="35"/>
        <v/>
      </c>
      <c r="Q116" s="23" t="str">
        <f t="shared" si="35"/>
        <v/>
      </c>
      <c r="R116" s="23" t="str">
        <f t="shared" si="35"/>
        <v/>
      </c>
      <c r="S116" s="23" t="str">
        <f t="shared" si="35"/>
        <v/>
      </c>
      <c r="T116" s="23" t="str">
        <f t="shared" si="35"/>
        <v/>
      </c>
      <c r="U116" s="23" t="e">
        <f t="shared" si="35"/>
        <v>#VALUE!</v>
      </c>
    </row>
    <row r="117" spans="1:21" x14ac:dyDescent="0.25">
      <c r="A117" t="str">
        <f>A51</f>
        <v>EPA IRIS RfC</v>
      </c>
      <c r="B117" s="23" t="str">
        <f t="shared" ref="B117:U117" si="36">IF(B51=0,"",((24.45*B51)/$B$73))</f>
        <v/>
      </c>
      <c r="C117" s="23" t="str">
        <f t="shared" si="36"/>
        <v/>
      </c>
      <c r="D117" s="23" t="str">
        <f t="shared" si="36"/>
        <v/>
      </c>
      <c r="E117" s="23" t="str">
        <f t="shared" si="36"/>
        <v/>
      </c>
      <c r="F117" s="23" t="str">
        <f t="shared" si="36"/>
        <v/>
      </c>
      <c r="G117" s="23" t="str">
        <f t="shared" si="36"/>
        <v/>
      </c>
      <c r="H117" s="23" t="str">
        <f t="shared" si="36"/>
        <v/>
      </c>
      <c r="I117" s="23" t="str">
        <f t="shared" si="36"/>
        <v/>
      </c>
      <c r="J117" s="23" t="str">
        <f t="shared" si="36"/>
        <v/>
      </c>
      <c r="K117" s="23" t="str">
        <f t="shared" si="36"/>
        <v/>
      </c>
      <c r="L117" s="23" t="str">
        <f t="shared" si="36"/>
        <v/>
      </c>
      <c r="M117" s="23" t="str">
        <f t="shared" si="36"/>
        <v/>
      </c>
      <c r="N117" s="23" t="str">
        <f t="shared" si="36"/>
        <v/>
      </c>
      <c r="O117" s="23" t="str">
        <f t="shared" si="36"/>
        <v/>
      </c>
      <c r="P117" s="23" t="str">
        <f t="shared" si="36"/>
        <v/>
      </c>
      <c r="Q117" s="23" t="str">
        <f t="shared" si="36"/>
        <v/>
      </c>
      <c r="R117" s="23" t="e">
        <f t="shared" si="36"/>
        <v>#VALUE!</v>
      </c>
      <c r="S117" s="23" t="str">
        <f t="shared" si="36"/>
        <v/>
      </c>
      <c r="T117" s="23" t="e">
        <f t="shared" si="36"/>
        <v>#VALUE!</v>
      </c>
      <c r="U117" s="23" t="str">
        <f t="shared" si="36"/>
        <v/>
      </c>
    </row>
    <row r="118" spans="1:21" x14ac:dyDescent="0.25">
      <c r="A118" t="str">
        <f>A52</f>
        <v>WHO Air Quality Guideline</v>
      </c>
      <c r="B118" s="23" t="str">
        <f t="shared" ref="B118:U118" si="37">IF(B52=0,"",((24.45*B52)/$B$73))</f>
        <v/>
      </c>
      <c r="C118" s="23" t="str">
        <f t="shared" si="37"/>
        <v/>
      </c>
      <c r="D118" s="23" t="str">
        <f t="shared" si="37"/>
        <v/>
      </c>
      <c r="E118" s="23" t="str">
        <f t="shared" si="37"/>
        <v/>
      </c>
      <c r="F118" s="23" t="str">
        <f t="shared" si="37"/>
        <v/>
      </c>
      <c r="G118" s="23" t="str">
        <f t="shared" si="37"/>
        <v/>
      </c>
      <c r="H118" s="23" t="str">
        <f t="shared" si="37"/>
        <v/>
      </c>
      <c r="I118" s="23" t="str">
        <f t="shared" si="37"/>
        <v/>
      </c>
      <c r="J118" s="23" t="str">
        <f t="shared" si="37"/>
        <v/>
      </c>
      <c r="K118" s="23" t="str">
        <f t="shared" si="37"/>
        <v/>
      </c>
      <c r="L118" s="23" t="str">
        <f t="shared" si="37"/>
        <v/>
      </c>
      <c r="M118" s="23" t="str">
        <f t="shared" si="37"/>
        <v/>
      </c>
      <c r="N118" s="23" t="str">
        <f t="shared" si="37"/>
        <v/>
      </c>
      <c r="O118" s="23" t="str">
        <f t="shared" si="37"/>
        <v/>
      </c>
      <c r="P118" s="23" t="str">
        <f t="shared" si="37"/>
        <v/>
      </c>
      <c r="Q118" s="23" t="str">
        <f t="shared" si="37"/>
        <v/>
      </c>
      <c r="R118" s="23" t="str">
        <f t="shared" si="37"/>
        <v/>
      </c>
      <c r="S118" s="23" t="str">
        <f t="shared" si="37"/>
        <v/>
      </c>
      <c r="T118" s="23" t="str">
        <f t="shared" si="37"/>
        <v/>
      </c>
      <c r="U118" s="23" t="str">
        <f t="shared" si="37"/>
        <v/>
      </c>
    </row>
  </sheetData>
  <sheetProtection selectLockedCells="1"/>
  <mergeCells count="1">
    <mergeCell ref="D1:H1"/>
  </mergeCells>
  <phoneticPr fontId="2" type="noConversion"/>
  <conditionalFormatting sqref="A72:B73 C73 E72:F73 B77:T98 B99:U118">
    <cfRule type="cellIs" dxfId="1" priority="2" stopIfTrue="1" operator="lessThan">
      <formula>0</formula>
    </cfRule>
  </conditionalFormatting>
  <conditionalFormatting sqref="A61:A68">
    <cfRule type="cellIs" dxfId="0" priority="1" stopIfTrue="1" operator="lessThan">
      <formula>0</formula>
    </cfRule>
  </conditionalFormatting>
  <printOptions horizontalCentered="1" gridLines="1"/>
  <pageMargins left="0.75" right="0.75" top="1" bottom="1" header="0.5" footer="0.5"/>
  <pageSetup scale="42" orientation="portrait" r:id="rId1"/>
  <headerFooter alignWithMargins="0">
    <oddHeader>&amp;C&amp;"Arial,Bold"&amp;14&amp;A&amp;R&amp;D</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Array Development Documentation</vt:lpstr>
      <vt:lpstr>Description - Start Here</vt:lpstr>
      <vt:lpstr>Plot Data</vt:lpstr>
      <vt:lpstr>ChemSpecific Chart</vt:lpstr>
    </vt:vector>
  </TitlesOfParts>
  <Company>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Woodall</dc:creator>
  <cp:lastModifiedBy>Schulz, Brittany</cp:lastModifiedBy>
  <cp:lastPrinted>2019-06-26T17:22:45Z</cp:lastPrinted>
  <dcterms:created xsi:type="dcterms:W3CDTF">2006-03-09T16:02:43Z</dcterms:created>
  <dcterms:modified xsi:type="dcterms:W3CDTF">2022-01-28T16:09:20Z</dcterms:modified>
</cp:coreProperties>
</file>