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F58EB3F-406A-4D3B-9A96-346D91CBE17D}" xr6:coauthVersionLast="47" xr6:coauthVersionMax="47" xr10:uidLastSave="{00000000-0000-0000-0000-000000000000}"/>
  <bookViews>
    <workbookView xWindow="-120" yWindow="-120" windowWidth="29040" windowHeight="15720" activeTab="1" xr2:uid="{49B79819-49E4-4562-85C5-3F80AC9DA019}"/>
  </bookViews>
  <sheets>
    <sheet name="Sheet3" sheetId="3" r:id="rId1"/>
    <sheet name="Sheet1" sheetId="4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D31" i="4"/>
  <c r="Q2" i="4"/>
  <c r="F29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" i="4"/>
  <c r="E30" i="4"/>
  <c r="D30" i="4"/>
  <c r="D29" i="4"/>
  <c r="D28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" i="4"/>
  <c r="M2" i="4"/>
  <c r="Q4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3" i="4"/>
  <c r="Q5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5" i="4"/>
  <c r="D4" i="4"/>
  <c r="D2" i="4"/>
  <c r="D3" i="4"/>
  <c r="C20" i="3"/>
  <c r="C21" i="3"/>
  <c r="C22" i="3"/>
  <c r="C19" i="3"/>
  <c r="C14" i="2"/>
  <c r="C15" i="2"/>
  <c r="C16" i="2"/>
  <c r="C13" i="2"/>
</calcChain>
</file>

<file path=xl/sharedStrings.xml><?xml version="1.0" encoding="utf-8"?>
<sst xmlns="http://schemas.openxmlformats.org/spreadsheetml/2006/main" count="167" uniqueCount="72">
  <si>
    <t>No</t>
  </si>
  <si>
    <t>Nama Siswa</t>
  </si>
  <si>
    <t>Jenis Kelamin</t>
  </si>
  <si>
    <t>Ibad</t>
  </si>
  <si>
    <t>Raihan</t>
  </si>
  <si>
    <t>Sekar</t>
  </si>
  <si>
    <t>Hanan</t>
  </si>
  <si>
    <t>Rohan</t>
  </si>
  <si>
    <t>Dewita</t>
  </si>
  <si>
    <t>Aira</t>
  </si>
  <si>
    <t>Tasya</t>
  </si>
  <si>
    <t>Nisa</t>
  </si>
  <si>
    <t>Rahmi</t>
  </si>
  <si>
    <t>Sadiva</t>
  </si>
  <si>
    <t>Dita</t>
  </si>
  <si>
    <t>Muhaimin</t>
  </si>
  <si>
    <t>Galang</t>
  </si>
  <si>
    <t>Nurul</t>
  </si>
  <si>
    <t>Ibra</t>
  </si>
  <si>
    <t>Ibnu</t>
  </si>
  <si>
    <t>Nadia</t>
  </si>
  <si>
    <t>Icha</t>
  </si>
  <si>
    <t>Amalia</t>
  </si>
  <si>
    <t>Aziza</t>
  </si>
  <si>
    <t>Rianti</t>
  </si>
  <si>
    <t>Hilda</t>
  </si>
  <si>
    <t>Laki-Laki</t>
  </si>
  <si>
    <t>Perempuan</t>
  </si>
  <si>
    <t>Firman</t>
  </si>
  <si>
    <t>Ukuran Baju</t>
  </si>
  <si>
    <t>L</t>
  </si>
  <si>
    <t>M</t>
  </si>
  <si>
    <t>XL</t>
  </si>
  <si>
    <t>S</t>
  </si>
  <si>
    <t>Ukuran baju</t>
  </si>
  <si>
    <t>Jumlah</t>
  </si>
  <si>
    <t xml:space="preserve">   No</t>
  </si>
  <si>
    <t>Ibrahim Movic</t>
  </si>
  <si>
    <t>Dhita</t>
  </si>
  <si>
    <t xml:space="preserve">Galang </t>
  </si>
  <si>
    <t>Zukhriatul</t>
  </si>
  <si>
    <t>Azizah</t>
  </si>
  <si>
    <t>Natasya</t>
  </si>
  <si>
    <t>Dwita</t>
  </si>
  <si>
    <t>Nissa</t>
  </si>
  <si>
    <t>Laki-laki</t>
  </si>
  <si>
    <t xml:space="preserve">  Nama Siswa</t>
  </si>
  <si>
    <t xml:space="preserve"> Jenis Kelamin</t>
  </si>
  <si>
    <t xml:space="preserve">        Lower</t>
  </si>
  <si>
    <t xml:space="preserve">           Upper</t>
  </si>
  <si>
    <t xml:space="preserve">        Proper</t>
  </si>
  <si>
    <t xml:space="preserve">     UH1</t>
  </si>
  <si>
    <t xml:space="preserve">     UH2</t>
  </si>
  <si>
    <t xml:space="preserve">     UH3</t>
  </si>
  <si>
    <t xml:space="preserve">    UH4</t>
  </si>
  <si>
    <t xml:space="preserve">     UH5</t>
  </si>
  <si>
    <t>Nilai Minimal</t>
  </si>
  <si>
    <t>Nilai Maksimal</t>
  </si>
  <si>
    <t>Total Nilai</t>
  </si>
  <si>
    <t>Nilai rata rata UH</t>
  </si>
  <si>
    <t>Nilai Pas</t>
  </si>
  <si>
    <t>Nilai Raport</t>
  </si>
  <si>
    <t>Predikat</t>
  </si>
  <si>
    <t>jumlah</t>
  </si>
  <si>
    <t>Jumlah Siswa</t>
  </si>
  <si>
    <t>Rumus</t>
  </si>
  <si>
    <t>Count angka</t>
  </si>
  <si>
    <t>Counta huruf</t>
  </si>
  <si>
    <t>Ket</t>
  </si>
  <si>
    <t>Jumlh Murid (C)</t>
  </si>
  <si>
    <t>Sumif</t>
  </si>
  <si>
    <t>Rata" Murid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</si>
</sst>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7" borderId="1" xfId="0" applyFill="1" applyBorder="1"/>
    <xf numFmtId="0" fontId="0" fillId="4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4" borderId="2" xfId="0" applyFill="1" applyBorder="1"/>
    <xf numFmtId="0" fontId="0" fillId="9" borderId="1" xfId="0" applyFill="1" applyBorder="1"/>
    <xf numFmtId="0" fontId="0" fillId="14" borderId="1" xfId="0" applyFill="1" applyBorder="1"/>
    <xf numFmtId="1" fontId="0" fillId="4" borderId="1" xfId="0" applyNumberFormat="1" applyFill="1" applyBorder="1"/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04529-836A-45FB-B7A9-3EA43538F2C6}">
  <dimension ref="A1:N34"/>
  <sheetViews>
    <sheetView workbookViewId="0">
      <selection activeCell="S29" sqref="S29"/>
    </sheetView>
  </sheetViews>
  <sheetFormatPr defaultRowHeight="15" x14ac:dyDescent="0.25"/>
  <cols>
    <col min="1" max="1" width="5.85546875" customWidth="1"/>
    <col min="2" max="2" width="15.7109375" customWidth="1"/>
    <col min="3" max="3" width="17.5703125" customWidth="1"/>
    <col min="4" max="4" width="12.85546875" customWidth="1"/>
  </cols>
  <sheetData>
    <row r="1" spans="1:4" x14ac:dyDescent="0.25">
      <c r="A1" s="4" t="s">
        <v>0</v>
      </c>
      <c r="B1" s="4" t="s">
        <v>1</v>
      </c>
      <c r="C1" s="4" t="s">
        <v>2</v>
      </c>
      <c r="D1" s="4" t="s">
        <v>34</v>
      </c>
    </row>
    <row r="2" spans="1:4" x14ac:dyDescent="0.25">
      <c r="A2" s="4">
        <v>1</v>
      </c>
      <c r="B2" s="1" t="s">
        <v>9</v>
      </c>
      <c r="C2" s="1" t="s">
        <v>27</v>
      </c>
      <c r="D2" s="1" t="s">
        <v>30</v>
      </c>
    </row>
    <row r="3" spans="1:4" x14ac:dyDescent="0.25">
      <c r="A3" s="4">
        <v>2</v>
      </c>
      <c r="B3" s="1" t="s">
        <v>22</v>
      </c>
      <c r="C3" s="1" t="s">
        <v>27</v>
      </c>
      <c r="D3" s="1" t="s">
        <v>30</v>
      </c>
    </row>
    <row r="4" spans="1:4" x14ac:dyDescent="0.25">
      <c r="A4" s="4">
        <v>3</v>
      </c>
      <c r="B4" s="1" t="s">
        <v>23</v>
      </c>
      <c r="C4" s="1" t="s">
        <v>27</v>
      </c>
      <c r="D4" s="1" t="s">
        <v>30</v>
      </c>
    </row>
    <row r="5" spans="1:4" x14ac:dyDescent="0.25">
      <c r="A5" s="4">
        <v>4</v>
      </c>
      <c r="B5" s="1" t="s">
        <v>8</v>
      </c>
      <c r="C5" s="1" t="s">
        <v>27</v>
      </c>
      <c r="D5" s="1" t="s">
        <v>30</v>
      </c>
    </row>
    <row r="6" spans="1:4" x14ac:dyDescent="0.25">
      <c r="A6" s="4">
        <v>5</v>
      </c>
      <c r="B6" s="1" t="s">
        <v>14</v>
      </c>
      <c r="C6" s="1" t="s">
        <v>27</v>
      </c>
      <c r="D6" s="1" t="s">
        <v>30</v>
      </c>
    </row>
    <row r="7" spans="1:4" x14ac:dyDescent="0.25">
      <c r="A7" s="4">
        <v>6</v>
      </c>
      <c r="B7" s="1" t="s">
        <v>25</v>
      </c>
      <c r="C7" s="1" t="s">
        <v>27</v>
      </c>
      <c r="D7" s="1" t="s">
        <v>30</v>
      </c>
    </row>
    <row r="8" spans="1:4" x14ac:dyDescent="0.25">
      <c r="A8" s="4">
        <v>7</v>
      </c>
      <c r="B8" s="1" t="s">
        <v>21</v>
      </c>
      <c r="C8" s="1" t="s">
        <v>27</v>
      </c>
      <c r="D8" s="1" t="s">
        <v>30</v>
      </c>
    </row>
    <row r="9" spans="1:4" x14ac:dyDescent="0.25">
      <c r="A9" s="4">
        <v>8</v>
      </c>
      <c r="B9" s="1" t="s">
        <v>20</v>
      </c>
      <c r="C9" s="1" t="s">
        <v>27</v>
      </c>
      <c r="D9" s="1" t="s">
        <v>30</v>
      </c>
    </row>
    <row r="10" spans="1:4" x14ac:dyDescent="0.25">
      <c r="A10" s="4">
        <v>9</v>
      </c>
      <c r="B10" s="1" t="s">
        <v>11</v>
      </c>
      <c r="C10" s="1" t="s">
        <v>27</v>
      </c>
      <c r="D10" s="1" t="s">
        <v>30</v>
      </c>
    </row>
    <row r="11" spans="1:4" x14ac:dyDescent="0.25">
      <c r="A11" s="4">
        <v>10</v>
      </c>
      <c r="B11" s="1" t="s">
        <v>17</v>
      </c>
      <c r="C11" s="1" t="s">
        <v>27</v>
      </c>
      <c r="D11" s="1" t="s">
        <v>30</v>
      </c>
    </row>
    <row r="12" spans="1:4" x14ac:dyDescent="0.25">
      <c r="A12" s="4">
        <v>11</v>
      </c>
      <c r="B12" s="1" t="s">
        <v>12</v>
      </c>
      <c r="C12" s="1" t="s">
        <v>27</v>
      </c>
      <c r="D12" s="1" t="s">
        <v>30</v>
      </c>
    </row>
    <row r="13" spans="1:4" x14ac:dyDescent="0.25">
      <c r="A13" s="4">
        <v>12</v>
      </c>
      <c r="B13" s="1" t="s">
        <v>24</v>
      </c>
      <c r="C13" s="1" t="s">
        <v>27</v>
      </c>
      <c r="D13" s="1" t="s">
        <v>30</v>
      </c>
    </row>
    <row r="14" spans="1:4" x14ac:dyDescent="0.25">
      <c r="A14" s="4">
        <v>13</v>
      </c>
      <c r="B14" s="1" t="s">
        <v>13</v>
      </c>
      <c r="C14" s="1" t="s">
        <v>27</v>
      </c>
      <c r="D14" s="1" t="s">
        <v>33</v>
      </c>
    </row>
    <row r="15" spans="1:4" x14ac:dyDescent="0.25">
      <c r="A15" s="4">
        <v>14</v>
      </c>
      <c r="B15" s="1" t="s">
        <v>5</v>
      </c>
      <c r="C15" s="1" t="s">
        <v>27</v>
      </c>
      <c r="D15" s="1" t="s">
        <v>30</v>
      </c>
    </row>
    <row r="16" spans="1:4" x14ac:dyDescent="0.25">
      <c r="A16" s="4">
        <v>15</v>
      </c>
      <c r="B16" s="1" t="s">
        <v>10</v>
      </c>
      <c r="C16" s="1" t="s">
        <v>27</v>
      </c>
      <c r="D16" s="1" t="s">
        <v>30</v>
      </c>
    </row>
    <row r="18" spans="2:3" x14ac:dyDescent="0.25">
      <c r="B18" s="5" t="s">
        <v>29</v>
      </c>
      <c r="C18" s="5" t="s">
        <v>35</v>
      </c>
    </row>
    <row r="19" spans="2:3" x14ac:dyDescent="0.25">
      <c r="B19" s="1" t="s">
        <v>33</v>
      </c>
      <c r="C19" s="1">
        <f>COUNTIF($D$2:$D$16,B19)</f>
        <v>1</v>
      </c>
    </row>
    <row r="20" spans="2:3" x14ac:dyDescent="0.25">
      <c r="B20" s="1" t="s">
        <v>31</v>
      </c>
      <c r="C20" s="1">
        <f t="shared" ref="C20:C22" si="0">COUNTIF($D$2:$D$16,B20)</f>
        <v>0</v>
      </c>
    </row>
    <row r="21" spans="2:3" x14ac:dyDescent="0.25">
      <c r="B21" s="1" t="s">
        <v>30</v>
      </c>
      <c r="C21" s="1">
        <f t="shared" si="0"/>
        <v>14</v>
      </c>
    </row>
    <row r="22" spans="2:3" x14ac:dyDescent="0.25">
      <c r="B22" s="1" t="s">
        <v>32</v>
      </c>
      <c r="C22" s="1">
        <f t="shared" si="0"/>
        <v>0</v>
      </c>
    </row>
    <row r="34" spans="14:14" x14ac:dyDescent="0.25">
      <c r="N34" s="1"/>
    </row>
  </sheetData>
  <dataValidations count="2">
    <dataValidation type="list" allowBlank="1" showInputMessage="1" showErrorMessage="1" sqref="D2:D16" xr:uid="{691E64B4-9276-4BA7-AF48-3C5F074A6F4A}">
      <formula1>"S,M,L,XL,XXL,XXXL"</formula1>
    </dataValidation>
    <dataValidation type="list" allowBlank="1" showInputMessage="1" showErrorMessage="1" sqref="C2:C16" xr:uid="{E6DBA1E0-A2A1-4EA0-B5CE-78D441EA06A4}">
      <formula1>"Laki-Laki,Perempuan"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8381C-4771-4DC7-B636-D9CED920A770}">
  <dimension ref="A1:S32"/>
  <sheetViews>
    <sheetView tabSelected="1" workbookViewId="0">
      <selection activeCell="E39" sqref="E39"/>
    </sheetView>
  </sheetViews>
  <sheetFormatPr defaultRowHeight="15" x14ac:dyDescent="0.25"/>
  <cols>
    <col min="1" max="1" width="5.28515625" customWidth="1"/>
    <col min="2" max="2" width="13.5703125" customWidth="1"/>
    <col min="3" max="3" width="14.7109375" customWidth="1"/>
    <col min="4" max="4" width="13.7109375" customWidth="1"/>
    <col min="5" max="5" width="15.28515625" customWidth="1"/>
    <col min="6" max="6" width="14" customWidth="1"/>
    <col min="7" max="7" width="12.140625" customWidth="1"/>
    <col min="8" max="8" width="11" customWidth="1"/>
    <col min="9" max="9" width="10.7109375" customWidth="1"/>
    <col min="10" max="10" width="10.140625" customWidth="1"/>
    <col min="11" max="11" width="10.28515625" customWidth="1"/>
    <col min="12" max="12" width="13.42578125" style="7" customWidth="1"/>
    <col min="13" max="13" width="14.42578125" customWidth="1"/>
    <col min="14" max="14" width="11.85546875" customWidth="1"/>
    <col min="15" max="15" width="19.140625" customWidth="1"/>
    <col min="17" max="17" width="12.5703125" customWidth="1"/>
    <col min="19" max="19" width="11.7109375" customWidth="1"/>
  </cols>
  <sheetData>
    <row r="1" spans="1:19" x14ac:dyDescent="0.25">
      <c r="A1" s="4" t="s">
        <v>36</v>
      </c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4" t="s">
        <v>55</v>
      </c>
      <c r="L1" s="15" t="s">
        <v>56</v>
      </c>
      <c r="M1" s="15" t="s">
        <v>57</v>
      </c>
      <c r="N1" s="4" t="s">
        <v>58</v>
      </c>
      <c r="O1" s="15" t="s">
        <v>59</v>
      </c>
      <c r="P1" s="15" t="s">
        <v>60</v>
      </c>
      <c r="Q1" s="15" t="s">
        <v>61</v>
      </c>
      <c r="R1" s="15" t="s">
        <v>62</v>
      </c>
      <c r="S1" s="15" t="s">
        <v>68</v>
      </c>
    </row>
    <row r="2" spans="1:19" x14ac:dyDescent="0.25">
      <c r="A2" s="4">
        <v>1</v>
      </c>
      <c r="B2" s="1" t="s">
        <v>9</v>
      </c>
      <c r="C2" s="1" t="s">
        <v>27</v>
      </c>
      <c r="D2" s="1" t="str">
        <f>LOWER(B2)</f>
        <v>aira</v>
      </c>
      <c r="E2" s="1" t="str">
        <f>UPPER(B2)</f>
        <v>AIRA</v>
      </c>
      <c r="F2" s="1" t="str">
        <f>PROPER(B2)</f>
        <v>Aira</v>
      </c>
      <c r="G2" s="12">
        <v>45</v>
      </c>
      <c r="H2" s="11">
        <v>76</v>
      </c>
      <c r="I2" s="11">
        <v>85</v>
      </c>
      <c r="J2" s="11">
        <v>89</v>
      </c>
      <c r="K2" s="11">
        <v>92</v>
      </c>
      <c r="L2" s="8">
        <f>MIN(G2:K2)</f>
        <v>45</v>
      </c>
      <c r="M2" s="9">
        <f>MAX(G2:L2)</f>
        <v>92</v>
      </c>
      <c r="N2" s="6">
        <f>SUM(G2:L2)</f>
        <v>432</v>
      </c>
      <c r="O2" s="6">
        <f>AVERAGEA(G2:L2)</f>
        <v>72</v>
      </c>
      <c r="P2" s="6">
        <v>80</v>
      </c>
      <c r="Q2" s="6">
        <f>AVERAGE(O2:P2)</f>
        <v>76</v>
      </c>
      <c r="R2" s="16" t="str">
        <f>IF(Q2&gt;=91,"A",IF(Q2&gt;=83,"B",IF(Q2&gt;=75,"C","D")))</f>
        <v>C</v>
      </c>
      <c r="S2" s="22" t="str">
        <f>IF(Q2&gt;=75,"Lulus","Tidak Lulus")</f>
        <v>Lulus</v>
      </c>
    </row>
    <row r="3" spans="1:19" x14ac:dyDescent="0.25">
      <c r="A3" s="4">
        <v>2</v>
      </c>
      <c r="B3" s="1" t="s">
        <v>22</v>
      </c>
      <c r="C3" s="1" t="s">
        <v>27</v>
      </c>
      <c r="D3" s="1" t="str">
        <f>LOWER(B3)</f>
        <v>amalia</v>
      </c>
      <c r="E3" s="1" t="str">
        <f t="shared" ref="E3:E24" si="0">UPPER(B3)</f>
        <v>AMALIA</v>
      </c>
      <c r="F3" s="1" t="str">
        <f t="shared" ref="F3:F24" si="1">PROPER(B3)</f>
        <v>Amalia</v>
      </c>
      <c r="G3" s="12">
        <v>50</v>
      </c>
      <c r="H3" s="11">
        <v>75</v>
      </c>
      <c r="I3" s="11">
        <v>89</v>
      </c>
      <c r="J3" s="11">
        <v>87</v>
      </c>
      <c r="K3" s="11">
        <v>90</v>
      </c>
      <c r="L3" s="8">
        <f t="shared" ref="L3:L24" si="2">MIN(G3:K3)</f>
        <v>50</v>
      </c>
      <c r="M3" s="9">
        <f t="shared" ref="M3:M24" si="3">MAX(G3:L3)</f>
        <v>90</v>
      </c>
      <c r="N3" s="6">
        <f t="shared" ref="N3:N24" si="4">SUM(G3:L3)</f>
        <v>441</v>
      </c>
      <c r="O3" s="10">
        <f t="shared" ref="O3:O24" si="5">AVERAGEA(G3:L3)</f>
        <v>73.5</v>
      </c>
      <c r="P3" s="6">
        <v>75</v>
      </c>
      <c r="Q3" s="13">
        <f t="shared" ref="Q3:Q24" si="6">AVERAGE(O3:P3)</f>
        <v>74.25</v>
      </c>
      <c r="R3" s="14" t="str">
        <f t="shared" ref="R3:R24" si="7">IF(Q3&gt;=91,"A",IF(Q3&gt;=83,"B",IF(Q3&gt;=75,"C","D")))</f>
        <v>D</v>
      </c>
      <c r="S3" s="14" t="str">
        <f t="shared" ref="S3:S24" si="8">IF(Q3&gt;=75,"Lulus","Tidak Lulus")</f>
        <v>Tidak Lulus</v>
      </c>
    </row>
    <row r="4" spans="1:19" x14ac:dyDescent="0.25">
      <c r="A4" s="4">
        <v>3</v>
      </c>
      <c r="B4" s="1" t="s">
        <v>41</v>
      </c>
      <c r="C4" s="1" t="s">
        <v>27</v>
      </c>
      <c r="D4" s="1" t="str">
        <f>LOWER(B4)</f>
        <v>azizah</v>
      </c>
      <c r="E4" s="1" t="str">
        <f t="shared" si="0"/>
        <v>AZIZAH</v>
      </c>
      <c r="F4" s="1" t="str">
        <f t="shared" si="1"/>
        <v>Azizah</v>
      </c>
      <c r="G4" s="11">
        <v>80</v>
      </c>
      <c r="H4" s="11">
        <v>79</v>
      </c>
      <c r="I4" s="11">
        <v>90</v>
      </c>
      <c r="J4" s="12">
        <v>45</v>
      </c>
      <c r="K4" s="11">
        <v>89</v>
      </c>
      <c r="L4" s="8">
        <f t="shared" si="2"/>
        <v>45</v>
      </c>
      <c r="M4" s="9">
        <f t="shared" si="3"/>
        <v>90</v>
      </c>
      <c r="N4" s="6">
        <f t="shared" si="4"/>
        <v>428</v>
      </c>
      <c r="O4" s="10">
        <f t="shared" si="5"/>
        <v>71.333333333333329</v>
      </c>
      <c r="P4" s="6">
        <v>78</v>
      </c>
      <c r="Q4" s="13">
        <f>AVERAGE(O4:P4)</f>
        <v>74.666666666666657</v>
      </c>
      <c r="R4" s="14" t="str">
        <f t="shared" si="7"/>
        <v>D</v>
      </c>
      <c r="S4" s="14" t="str">
        <f t="shared" si="8"/>
        <v>Tidak Lulus</v>
      </c>
    </row>
    <row r="5" spans="1:19" x14ac:dyDescent="0.25">
      <c r="A5" s="4">
        <v>4</v>
      </c>
      <c r="B5" s="1" t="s">
        <v>38</v>
      </c>
      <c r="C5" s="1" t="s">
        <v>27</v>
      </c>
      <c r="D5" s="1" t="str">
        <f>LOWER(B5)</f>
        <v>dhita</v>
      </c>
      <c r="E5" s="1" t="str">
        <f t="shared" si="0"/>
        <v>DHITA</v>
      </c>
      <c r="F5" s="1" t="str">
        <f t="shared" si="1"/>
        <v>Dhita</v>
      </c>
      <c r="G5" s="11">
        <v>88</v>
      </c>
      <c r="H5" s="11">
        <v>78</v>
      </c>
      <c r="I5" s="12">
        <v>54</v>
      </c>
      <c r="J5" s="11">
        <v>90</v>
      </c>
      <c r="K5" s="11">
        <v>82</v>
      </c>
      <c r="L5" s="8">
        <f t="shared" si="2"/>
        <v>54</v>
      </c>
      <c r="M5" s="9">
        <f t="shared" si="3"/>
        <v>90</v>
      </c>
      <c r="N5" s="6">
        <f t="shared" si="4"/>
        <v>446</v>
      </c>
      <c r="O5" s="10">
        <f t="shared" si="5"/>
        <v>74.333333333333329</v>
      </c>
      <c r="P5" s="6">
        <v>77</v>
      </c>
      <c r="Q5" s="13">
        <f t="shared" si="6"/>
        <v>75.666666666666657</v>
      </c>
      <c r="R5" s="16" t="str">
        <f t="shared" si="7"/>
        <v>C</v>
      </c>
      <c r="S5" s="22" t="str">
        <f t="shared" si="8"/>
        <v>Lulus</v>
      </c>
    </row>
    <row r="6" spans="1:19" x14ac:dyDescent="0.25">
      <c r="A6" s="4">
        <v>5</v>
      </c>
      <c r="B6" s="1" t="s">
        <v>43</v>
      </c>
      <c r="C6" s="1" t="s">
        <v>27</v>
      </c>
      <c r="D6" s="1" t="str">
        <f t="shared" ref="D6:D24" si="9">LOWER(B6)</f>
        <v>dwita</v>
      </c>
      <c r="E6" s="1" t="str">
        <f t="shared" si="0"/>
        <v>DWITA</v>
      </c>
      <c r="F6" s="1" t="str">
        <f t="shared" si="1"/>
        <v>Dwita</v>
      </c>
      <c r="G6" s="11">
        <v>80</v>
      </c>
      <c r="H6" s="12">
        <v>55</v>
      </c>
      <c r="I6" s="11">
        <v>87</v>
      </c>
      <c r="J6" s="11">
        <v>95</v>
      </c>
      <c r="K6" s="11">
        <v>80</v>
      </c>
      <c r="L6" s="8">
        <f t="shared" si="2"/>
        <v>55</v>
      </c>
      <c r="M6" s="9">
        <f t="shared" si="3"/>
        <v>95</v>
      </c>
      <c r="N6" s="6">
        <f t="shared" si="4"/>
        <v>452</v>
      </c>
      <c r="O6" s="10">
        <f t="shared" si="5"/>
        <v>75.333333333333329</v>
      </c>
      <c r="P6" s="6">
        <v>83</v>
      </c>
      <c r="Q6" s="13">
        <f t="shared" si="6"/>
        <v>79.166666666666657</v>
      </c>
      <c r="R6" s="16" t="str">
        <f t="shared" si="7"/>
        <v>C</v>
      </c>
      <c r="S6" s="22" t="str">
        <f t="shared" si="8"/>
        <v>Lulus</v>
      </c>
    </row>
    <row r="7" spans="1:19" x14ac:dyDescent="0.25">
      <c r="A7" s="4">
        <v>6</v>
      </c>
      <c r="B7" s="1" t="s">
        <v>28</v>
      </c>
      <c r="C7" s="1" t="s">
        <v>45</v>
      </c>
      <c r="D7" s="1" t="str">
        <f t="shared" si="9"/>
        <v>firman</v>
      </c>
      <c r="E7" s="1" t="str">
        <f t="shared" si="0"/>
        <v>FIRMAN</v>
      </c>
      <c r="F7" s="1" t="str">
        <f t="shared" si="1"/>
        <v>Firman</v>
      </c>
      <c r="G7" s="12">
        <v>34</v>
      </c>
      <c r="H7" s="11">
        <v>89</v>
      </c>
      <c r="I7" s="11">
        <v>90</v>
      </c>
      <c r="J7" s="11">
        <v>76</v>
      </c>
      <c r="K7" s="11">
        <v>88</v>
      </c>
      <c r="L7" s="8">
        <f t="shared" si="2"/>
        <v>34</v>
      </c>
      <c r="M7" s="9">
        <f t="shared" si="3"/>
        <v>90</v>
      </c>
      <c r="N7" s="6">
        <f t="shared" si="4"/>
        <v>411</v>
      </c>
      <c r="O7" s="10">
        <f t="shared" si="5"/>
        <v>68.5</v>
      </c>
      <c r="P7" s="6">
        <v>88</v>
      </c>
      <c r="Q7" s="13">
        <f t="shared" si="6"/>
        <v>78.25</v>
      </c>
      <c r="R7" s="16" t="str">
        <f t="shared" si="7"/>
        <v>C</v>
      </c>
      <c r="S7" s="22" t="str">
        <f t="shared" si="8"/>
        <v>Lulus</v>
      </c>
    </row>
    <row r="8" spans="1:19" x14ac:dyDescent="0.25">
      <c r="A8" s="4">
        <v>7</v>
      </c>
      <c r="B8" s="1" t="s">
        <v>39</v>
      </c>
      <c r="C8" s="1" t="s">
        <v>45</v>
      </c>
      <c r="D8" s="1" t="str">
        <f t="shared" si="9"/>
        <v xml:space="preserve">galang </v>
      </c>
      <c r="E8" s="1" t="str">
        <f t="shared" si="0"/>
        <v xml:space="preserve">GALANG </v>
      </c>
      <c r="F8" s="1" t="str">
        <f t="shared" si="1"/>
        <v xml:space="preserve">Galang </v>
      </c>
      <c r="G8" s="11">
        <v>77</v>
      </c>
      <c r="H8" s="12">
        <v>56</v>
      </c>
      <c r="I8" s="11">
        <v>90</v>
      </c>
      <c r="J8" s="11">
        <v>88</v>
      </c>
      <c r="K8" s="11">
        <v>79</v>
      </c>
      <c r="L8" s="8">
        <f t="shared" si="2"/>
        <v>56</v>
      </c>
      <c r="M8" s="9">
        <f t="shared" si="3"/>
        <v>90</v>
      </c>
      <c r="N8" s="6">
        <f t="shared" si="4"/>
        <v>446</v>
      </c>
      <c r="O8" s="10">
        <f t="shared" si="5"/>
        <v>74.333333333333329</v>
      </c>
      <c r="P8" s="6">
        <v>84</v>
      </c>
      <c r="Q8" s="13">
        <f t="shared" si="6"/>
        <v>79.166666666666657</v>
      </c>
      <c r="R8" s="16" t="str">
        <f t="shared" si="7"/>
        <v>C</v>
      </c>
      <c r="S8" s="22" t="str">
        <f t="shared" si="8"/>
        <v>Lulus</v>
      </c>
    </row>
    <row r="9" spans="1:19" x14ac:dyDescent="0.25">
      <c r="A9" s="4">
        <v>8</v>
      </c>
      <c r="B9" s="1" t="s">
        <v>6</v>
      </c>
      <c r="C9" s="1" t="s">
        <v>45</v>
      </c>
      <c r="D9" s="1" t="str">
        <f t="shared" si="9"/>
        <v>hanan</v>
      </c>
      <c r="E9" s="1" t="str">
        <f t="shared" si="0"/>
        <v>HANAN</v>
      </c>
      <c r="F9" s="1" t="str">
        <f t="shared" si="1"/>
        <v>Hanan</v>
      </c>
      <c r="G9" s="12">
        <v>56</v>
      </c>
      <c r="H9" s="11">
        <v>88</v>
      </c>
      <c r="I9" s="11">
        <v>89</v>
      </c>
      <c r="J9" s="11">
        <v>87</v>
      </c>
      <c r="K9" s="11">
        <v>78</v>
      </c>
      <c r="L9" s="8">
        <f t="shared" si="2"/>
        <v>56</v>
      </c>
      <c r="M9" s="9">
        <f t="shared" si="3"/>
        <v>89</v>
      </c>
      <c r="N9" s="6">
        <f t="shared" si="4"/>
        <v>454</v>
      </c>
      <c r="O9" s="10">
        <f t="shared" si="5"/>
        <v>75.666666666666671</v>
      </c>
      <c r="P9" s="6">
        <v>57</v>
      </c>
      <c r="Q9" s="13">
        <f t="shared" si="6"/>
        <v>66.333333333333343</v>
      </c>
      <c r="R9" s="14" t="str">
        <f t="shared" si="7"/>
        <v>D</v>
      </c>
      <c r="S9" s="14" t="str">
        <f t="shared" si="8"/>
        <v>Tidak Lulus</v>
      </c>
    </row>
    <row r="10" spans="1:19" x14ac:dyDescent="0.25">
      <c r="A10" s="4">
        <v>9</v>
      </c>
      <c r="B10" s="1" t="s">
        <v>25</v>
      </c>
      <c r="C10" s="1" t="s">
        <v>27</v>
      </c>
      <c r="D10" s="1" t="str">
        <f t="shared" si="9"/>
        <v>hilda</v>
      </c>
      <c r="E10" s="1" t="str">
        <f t="shared" si="0"/>
        <v>HILDA</v>
      </c>
      <c r="F10" s="1" t="str">
        <f t="shared" si="1"/>
        <v>Hilda</v>
      </c>
      <c r="G10" s="11">
        <v>89</v>
      </c>
      <c r="H10" s="11">
        <v>75</v>
      </c>
      <c r="I10" s="12">
        <v>56</v>
      </c>
      <c r="J10" s="11">
        <v>85</v>
      </c>
      <c r="K10" s="11">
        <v>78</v>
      </c>
      <c r="L10" s="8">
        <f t="shared" si="2"/>
        <v>56</v>
      </c>
      <c r="M10" s="9">
        <f t="shared" si="3"/>
        <v>89</v>
      </c>
      <c r="N10" s="6">
        <f t="shared" si="4"/>
        <v>439</v>
      </c>
      <c r="O10" s="10">
        <f t="shared" si="5"/>
        <v>73.166666666666671</v>
      </c>
      <c r="P10" s="6">
        <v>80</v>
      </c>
      <c r="Q10" s="13">
        <f t="shared" si="6"/>
        <v>76.583333333333343</v>
      </c>
      <c r="R10" s="16" t="str">
        <f t="shared" si="7"/>
        <v>C</v>
      </c>
      <c r="S10" s="22" t="str">
        <f t="shared" si="8"/>
        <v>Lulus</v>
      </c>
    </row>
    <row r="11" spans="1:19" x14ac:dyDescent="0.25">
      <c r="A11" s="4">
        <v>10</v>
      </c>
      <c r="B11" s="1" t="s">
        <v>3</v>
      </c>
      <c r="C11" s="1" t="s">
        <v>45</v>
      </c>
      <c r="D11" s="1" t="str">
        <f t="shared" si="9"/>
        <v>ibad</v>
      </c>
      <c r="E11" s="1" t="str">
        <f t="shared" si="0"/>
        <v>IBAD</v>
      </c>
      <c r="F11" s="1" t="str">
        <f t="shared" si="1"/>
        <v>Ibad</v>
      </c>
      <c r="G11" s="11">
        <v>90</v>
      </c>
      <c r="H11" s="12">
        <v>46</v>
      </c>
      <c r="I11" s="11">
        <v>89</v>
      </c>
      <c r="J11" s="11">
        <v>81</v>
      </c>
      <c r="K11" s="11">
        <v>87</v>
      </c>
      <c r="L11" s="8">
        <f t="shared" si="2"/>
        <v>46</v>
      </c>
      <c r="M11" s="9">
        <f t="shared" si="3"/>
        <v>90</v>
      </c>
      <c r="N11" s="6">
        <f t="shared" si="4"/>
        <v>439</v>
      </c>
      <c r="O11" s="10">
        <f t="shared" si="5"/>
        <v>73.166666666666671</v>
      </c>
      <c r="P11" s="6">
        <v>88</v>
      </c>
      <c r="Q11" s="13">
        <f t="shared" si="6"/>
        <v>80.583333333333343</v>
      </c>
      <c r="R11" s="16" t="str">
        <f t="shared" si="7"/>
        <v>C</v>
      </c>
      <c r="S11" s="22" t="str">
        <f t="shared" si="8"/>
        <v>Lulus</v>
      </c>
    </row>
    <row r="12" spans="1:19" x14ac:dyDescent="0.25">
      <c r="A12" s="4">
        <v>11</v>
      </c>
      <c r="B12" s="1" t="s">
        <v>19</v>
      </c>
      <c r="C12" s="1" t="s">
        <v>45</v>
      </c>
      <c r="D12" s="1" t="str">
        <f t="shared" si="9"/>
        <v>ibnu</v>
      </c>
      <c r="E12" s="1" t="str">
        <f t="shared" si="0"/>
        <v>IBNU</v>
      </c>
      <c r="F12" s="1" t="str">
        <f t="shared" si="1"/>
        <v>Ibnu</v>
      </c>
      <c r="G12" s="12">
        <v>43</v>
      </c>
      <c r="H12" s="11">
        <v>90</v>
      </c>
      <c r="I12" s="11">
        <v>87</v>
      </c>
      <c r="J12" s="11">
        <v>79</v>
      </c>
      <c r="K12" s="11">
        <v>88</v>
      </c>
      <c r="L12" s="8">
        <f t="shared" si="2"/>
        <v>43</v>
      </c>
      <c r="M12" s="9">
        <f t="shared" si="3"/>
        <v>90</v>
      </c>
      <c r="N12" s="6">
        <f t="shared" si="4"/>
        <v>430</v>
      </c>
      <c r="O12" s="10">
        <f t="shared" si="5"/>
        <v>71.666666666666671</v>
      </c>
      <c r="P12" s="6">
        <v>73</v>
      </c>
      <c r="Q12" s="13">
        <f t="shared" si="6"/>
        <v>72.333333333333343</v>
      </c>
      <c r="R12" s="14" t="str">
        <f t="shared" si="7"/>
        <v>D</v>
      </c>
      <c r="S12" s="14" t="str">
        <f t="shared" si="8"/>
        <v>Tidak Lulus</v>
      </c>
    </row>
    <row r="13" spans="1:19" x14ac:dyDescent="0.25">
      <c r="A13" s="4">
        <v>12</v>
      </c>
      <c r="B13" s="1" t="s">
        <v>37</v>
      </c>
      <c r="C13" s="1" t="s">
        <v>45</v>
      </c>
      <c r="D13" s="1" t="str">
        <f t="shared" si="9"/>
        <v>ibrahim movic</v>
      </c>
      <c r="E13" s="1" t="str">
        <f t="shared" si="0"/>
        <v>IBRAHIM MOVIC</v>
      </c>
      <c r="F13" s="1" t="str">
        <f t="shared" si="1"/>
        <v>Ibrahim Movic</v>
      </c>
      <c r="G13" s="12">
        <v>57</v>
      </c>
      <c r="H13" s="11">
        <v>88</v>
      </c>
      <c r="I13" s="11">
        <v>79</v>
      </c>
      <c r="J13" s="11">
        <v>87</v>
      </c>
      <c r="K13" s="11">
        <v>89</v>
      </c>
      <c r="L13" s="8">
        <f t="shared" si="2"/>
        <v>57</v>
      </c>
      <c r="M13" s="9">
        <f t="shared" si="3"/>
        <v>89</v>
      </c>
      <c r="N13" s="6">
        <f t="shared" si="4"/>
        <v>457</v>
      </c>
      <c r="O13" s="10">
        <f t="shared" si="5"/>
        <v>76.166666666666671</v>
      </c>
      <c r="P13" s="6">
        <v>54</v>
      </c>
      <c r="Q13" s="13">
        <f t="shared" si="6"/>
        <v>65.083333333333343</v>
      </c>
      <c r="R13" s="14" t="str">
        <f t="shared" si="7"/>
        <v>D</v>
      </c>
      <c r="S13" s="14" t="str">
        <f t="shared" si="8"/>
        <v>Tidak Lulus</v>
      </c>
    </row>
    <row r="14" spans="1:19" x14ac:dyDescent="0.25">
      <c r="A14" s="4">
        <v>13</v>
      </c>
      <c r="B14" s="1" t="s">
        <v>15</v>
      </c>
      <c r="C14" s="1" t="s">
        <v>45</v>
      </c>
      <c r="D14" s="1" t="str">
        <f t="shared" si="9"/>
        <v>muhaimin</v>
      </c>
      <c r="E14" s="1" t="str">
        <f t="shared" si="0"/>
        <v>MUHAIMIN</v>
      </c>
      <c r="F14" s="1" t="str">
        <f t="shared" si="1"/>
        <v>Muhaimin</v>
      </c>
      <c r="G14" s="11">
        <v>88</v>
      </c>
      <c r="H14" s="12">
        <v>54</v>
      </c>
      <c r="I14" s="11">
        <v>90</v>
      </c>
      <c r="J14" s="11">
        <v>78</v>
      </c>
      <c r="K14" s="11">
        <v>87</v>
      </c>
      <c r="L14" s="8">
        <f t="shared" si="2"/>
        <v>54</v>
      </c>
      <c r="M14" s="9">
        <f t="shared" si="3"/>
        <v>90</v>
      </c>
      <c r="N14" s="6">
        <f t="shared" si="4"/>
        <v>451</v>
      </c>
      <c r="O14" s="10">
        <f t="shared" si="5"/>
        <v>75.166666666666671</v>
      </c>
      <c r="P14" s="6">
        <v>78</v>
      </c>
      <c r="Q14" s="13">
        <f t="shared" si="6"/>
        <v>76.583333333333343</v>
      </c>
      <c r="R14" s="16" t="str">
        <f t="shared" si="7"/>
        <v>C</v>
      </c>
      <c r="S14" s="22" t="str">
        <f t="shared" si="8"/>
        <v>Lulus</v>
      </c>
    </row>
    <row r="15" spans="1:19" x14ac:dyDescent="0.25">
      <c r="A15" s="4">
        <v>14</v>
      </c>
      <c r="B15" s="1" t="s">
        <v>20</v>
      </c>
      <c r="C15" s="1" t="s">
        <v>27</v>
      </c>
      <c r="D15" s="1" t="str">
        <f t="shared" si="9"/>
        <v>nadia</v>
      </c>
      <c r="E15" s="1" t="str">
        <f t="shared" si="0"/>
        <v>NADIA</v>
      </c>
      <c r="F15" s="1" t="str">
        <f t="shared" si="1"/>
        <v>Nadia</v>
      </c>
      <c r="G15" s="11">
        <v>79</v>
      </c>
      <c r="H15" s="11">
        <v>88</v>
      </c>
      <c r="I15" s="12">
        <v>34</v>
      </c>
      <c r="J15" s="11">
        <v>90</v>
      </c>
      <c r="K15" s="11">
        <v>86</v>
      </c>
      <c r="L15" s="8">
        <f t="shared" si="2"/>
        <v>34</v>
      </c>
      <c r="M15" s="9">
        <f t="shared" si="3"/>
        <v>90</v>
      </c>
      <c r="N15" s="6">
        <f t="shared" si="4"/>
        <v>411</v>
      </c>
      <c r="O15" s="10">
        <f t="shared" si="5"/>
        <v>68.5</v>
      </c>
      <c r="P15" s="6">
        <v>65</v>
      </c>
      <c r="Q15" s="13">
        <f t="shared" si="6"/>
        <v>66.75</v>
      </c>
      <c r="R15" s="14" t="str">
        <f t="shared" si="7"/>
        <v>D</v>
      </c>
      <c r="S15" s="14" t="str">
        <f t="shared" si="8"/>
        <v>Tidak Lulus</v>
      </c>
    </row>
    <row r="16" spans="1:19" x14ac:dyDescent="0.25">
      <c r="A16" s="4">
        <v>15</v>
      </c>
      <c r="B16" s="1" t="s">
        <v>42</v>
      </c>
      <c r="C16" s="1" t="s">
        <v>27</v>
      </c>
      <c r="D16" s="1" t="str">
        <f t="shared" si="9"/>
        <v>natasya</v>
      </c>
      <c r="E16" s="1" t="str">
        <f t="shared" si="0"/>
        <v>NATASYA</v>
      </c>
      <c r="F16" s="1" t="str">
        <f t="shared" si="1"/>
        <v>Natasya</v>
      </c>
      <c r="G16" s="11">
        <v>80</v>
      </c>
      <c r="H16" s="12">
        <v>34</v>
      </c>
      <c r="I16" s="11">
        <v>87</v>
      </c>
      <c r="J16" s="11">
        <v>88</v>
      </c>
      <c r="K16" s="11">
        <v>85</v>
      </c>
      <c r="L16" s="8">
        <f t="shared" si="2"/>
        <v>34</v>
      </c>
      <c r="M16" s="9">
        <f t="shared" si="3"/>
        <v>88</v>
      </c>
      <c r="N16" s="6">
        <f t="shared" si="4"/>
        <v>408</v>
      </c>
      <c r="O16" s="10">
        <f t="shared" si="5"/>
        <v>68</v>
      </c>
      <c r="P16" s="6">
        <v>87</v>
      </c>
      <c r="Q16" s="13">
        <f t="shared" si="6"/>
        <v>77.5</v>
      </c>
      <c r="R16" s="16" t="str">
        <f t="shared" si="7"/>
        <v>C</v>
      </c>
      <c r="S16" s="22" t="str">
        <f t="shared" si="8"/>
        <v>Lulus</v>
      </c>
    </row>
    <row r="17" spans="1:19" x14ac:dyDescent="0.25">
      <c r="A17" s="4">
        <v>16</v>
      </c>
      <c r="B17" s="1" t="s">
        <v>44</v>
      </c>
      <c r="C17" s="1" t="s">
        <v>27</v>
      </c>
      <c r="D17" s="1" t="str">
        <f t="shared" si="9"/>
        <v>nissa</v>
      </c>
      <c r="E17" s="1" t="str">
        <f t="shared" si="0"/>
        <v>NISSA</v>
      </c>
      <c r="F17" s="1" t="str">
        <f t="shared" si="1"/>
        <v>Nissa</v>
      </c>
      <c r="G17" s="12">
        <v>55</v>
      </c>
      <c r="H17" s="11">
        <v>91</v>
      </c>
      <c r="I17" s="11">
        <v>79</v>
      </c>
      <c r="J17" s="11">
        <v>78</v>
      </c>
      <c r="K17" s="11">
        <v>84</v>
      </c>
      <c r="L17" s="8">
        <f t="shared" si="2"/>
        <v>55</v>
      </c>
      <c r="M17" s="9">
        <f t="shared" si="3"/>
        <v>91</v>
      </c>
      <c r="N17" s="6">
        <f t="shared" si="4"/>
        <v>442</v>
      </c>
      <c r="O17" s="10">
        <f t="shared" si="5"/>
        <v>73.666666666666671</v>
      </c>
      <c r="P17" s="6">
        <v>89</v>
      </c>
      <c r="Q17" s="13">
        <f t="shared" si="6"/>
        <v>81.333333333333343</v>
      </c>
      <c r="R17" s="16" t="str">
        <f t="shared" si="7"/>
        <v>C</v>
      </c>
      <c r="S17" s="22" t="str">
        <f t="shared" si="8"/>
        <v>Lulus</v>
      </c>
    </row>
    <row r="18" spans="1:19" x14ac:dyDescent="0.25">
      <c r="A18" s="4">
        <v>17</v>
      </c>
      <c r="B18" s="1" t="s">
        <v>12</v>
      </c>
      <c r="C18" s="1" t="s">
        <v>27</v>
      </c>
      <c r="D18" s="1" t="str">
        <f t="shared" si="9"/>
        <v>rahmi</v>
      </c>
      <c r="E18" s="1" t="str">
        <f t="shared" si="0"/>
        <v>RAHMI</v>
      </c>
      <c r="F18" s="1" t="str">
        <f t="shared" si="1"/>
        <v>Rahmi</v>
      </c>
      <c r="G18" s="12">
        <v>45</v>
      </c>
      <c r="H18" s="11">
        <v>78</v>
      </c>
      <c r="I18" s="11">
        <v>80</v>
      </c>
      <c r="J18" s="11">
        <v>88</v>
      </c>
      <c r="K18" s="11">
        <v>83</v>
      </c>
      <c r="L18" s="8">
        <f t="shared" si="2"/>
        <v>45</v>
      </c>
      <c r="M18" s="9">
        <f t="shared" si="3"/>
        <v>88</v>
      </c>
      <c r="N18" s="6">
        <f t="shared" si="4"/>
        <v>419</v>
      </c>
      <c r="O18" s="10">
        <f t="shared" si="5"/>
        <v>69.833333333333329</v>
      </c>
      <c r="P18" s="6">
        <v>55</v>
      </c>
      <c r="Q18" s="13">
        <f t="shared" si="6"/>
        <v>62.416666666666664</v>
      </c>
      <c r="R18" s="14" t="str">
        <f t="shared" si="7"/>
        <v>D</v>
      </c>
      <c r="S18" s="14" t="str">
        <f t="shared" si="8"/>
        <v>Tidak Lulus</v>
      </c>
    </row>
    <row r="19" spans="1:19" x14ac:dyDescent="0.25">
      <c r="A19" s="4">
        <v>18</v>
      </c>
      <c r="B19" s="1" t="s">
        <v>4</v>
      </c>
      <c r="C19" s="1" t="s">
        <v>45</v>
      </c>
      <c r="D19" s="1" t="str">
        <f t="shared" si="9"/>
        <v>raihan</v>
      </c>
      <c r="E19" s="1" t="str">
        <f t="shared" si="0"/>
        <v>RAIHAN</v>
      </c>
      <c r="F19" s="1" t="str">
        <f t="shared" si="1"/>
        <v>Raihan</v>
      </c>
      <c r="G19" s="12">
        <v>68</v>
      </c>
      <c r="H19" s="11">
        <v>87</v>
      </c>
      <c r="I19" s="11">
        <v>88</v>
      </c>
      <c r="J19" s="11">
        <v>78</v>
      </c>
      <c r="K19" s="11">
        <v>82</v>
      </c>
      <c r="L19" s="8">
        <f t="shared" si="2"/>
        <v>68</v>
      </c>
      <c r="M19" s="9">
        <f t="shared" si="3"/>
        <v>88</v>
      </c>
      <c r="N19" s="6">
        <f t="shared" si="4"/>
        <v>471</v>
      </c>
      <c r="O19" s="10">
        <f t="shared" si="5"/>
        <v>78.5</v>
      </c>
      <c r="P19" s="6">
        <v>68</v>
      </c>
      <c r="Q19" s="13">
        <f t="shared" si="6"/>
        <v>73.25</v>
      </c>
      <c r="R19" s="14" t="str">
        <f t="shared" si="7"/>
        <v>D</v>
      </c>
      <c r="S19" s="14" t="str">
        <f t="shared" si="8"/>
        <v>Tidak Lulus</v>
      </c>
    </row>
    <row r="20" spans="1:19" x14ac:dyDescent="0.25">
      <c r="A20" s="4">
        <v>19</v>
      </c>
      <c r="B20" s="1" t="s">
        <v>24</v>
      </c>
      <c r="C20" s="1" t="s">
        <v>27</v>
      </c>
      <c r="D20" s="1" t="str">
        <f t="shared" si="9"/>
        <v>rianti</v>
      </c>
      <c r="E20" s="1" t="str">
        <f t="shared" si="0"/>
        <v>RIANTI</v>
      </c>
      <c r="F20" s="1" t="str">
        <f t="shared" si="1"/>
        <v>Rianti</v>
      </c>
      <c r="G20" s="11">
        <v>90</v>
      </c>
      <c r="H20" s="12">
        <v>25</v>
      </c>
      <c r="I20" s="11">
        <v>87</v>
      </c>
      <c r="J20" s="11">
        <v>88</v>
      </c>
      <c r="K20" s="11">
        <v>80</v>
      </c>
      <c r="L20" s="8">
        <f t="shared" si="2"/>
        <v>25</v>
      </c>
      <c r="M20" s="9">
        <f t="shared" si="3"/>
        <v>90</v>
      </c>
      <c r="N20" s="6">
        <f t="shared" si="4"/>
        <v>395</v>
      </c>
      <c r="O20" s="10">
        <f t="shared" si="5"/>
        <v>65.833333333333329</v>
      </c>
      <c r="P20" s="6">
        <v>87</v>
      </c>
      <c r="Q20" s="13">
        <f t="shared" si="6"/>
        <v>76.416666666666657</v>
      </c>
      <c r="R20" s="16" t="str">
        <f t="shared" si="7"/>
        <v>C</v>
      </c>
      <c r="S20" s="22" t="str">
        <f t="shared" si="8"/>
        <v>Lulus</v>
      </c>
    </row>
    <row r="21" spans="1:19" x14ac:dyDescent="0.25">
      <c r="A21" s="4">
        <v>20</v>
      </c>
      <c r="B21" s="1" t="s">
        <v>7</v>
      </c>
      <c r="C21" s="1" t="s">
        <v>45</v>
      </c>
      <c r="D21" s="1" t="str">
        <f t="shared" si="9"/>
        <v>rohan</v>
      </c>
      <c r="E21" s="1" t="str">
        <f t="shared" si="0"/>
        <v>ROHAN</v>
      </c>
      <c r="F21" s="1" t="str">
        <f t="shared" si="1"/>
        <v>Rohan</v>
      </c>
      <c r="G21" s="11">
        <v>77</v>
      </c>
      <c r="H21" s="12">
        <v>67</v>
      </c>
      <c r="I21" s="11">
        <v>90</v>
      </c>
      <c r="J21" s="11">
        <v>87</v>
      </c>
      <c r="K21" s="11">
        <v>79</v>
      </c>
      <c r="L21" s="8">
        <f t="shared" si="2"/>
        <v>67</v>
      </c>
      <c r="M21" s="9">
        <f t="shared" si="3"/>
        <v>90</v>
      </c>
      <c r="N21" s="6">
        <f t="shared" si="4"/>
        <v>467</v>
      </c>
      <c r="O21" s="10">
        <f t="shared" si="5"/>
        <v>77.833333333333329</v>
      </c>
      <c r="P21" s="6">
        <v>87</v>
      </c>
      <c r="Q21" s="13">
        <f t="shared" si="6"/>
        <v>82.416666666666657</v>
      </c>
      <c r="R21" s="16" t="str">
        <f t="shared" si="7"/>
        <v>C</v>
      </c>
      <c r="S21" s="22" t="str">
        <f t="shared" si="8"/>
        <v>Lulus</v>
      </c>
    </row>
    <row r="22" spans="1:19" x14ac:dyDescent="0.25">
      <c r="A22" s="4">
        <v>21</v>
      </c>
      <c r="B22" s="1" t="s">
        <v>13</v>
      </c>
      <c r="C22" s="1" t="s">
        <v>27</v>
      </c>
      <c r="D22" s="1" t="str">
        <f t="shared" si="9"/>
        <v>sadiva</v>
      </c>
      <c r="E22" s="1" t="str">
        <f t="shared" si="0"/>
        <v>SADIVA</v>
      </c>
      <c r="F22" s="1" t="str">
        <f t="shared" si="1"/>
        <v>Sadiva</v>
      </c>
      <c r="G22" s="11">
        <v>89</v>
      </c>
      <c r="H22" s="12">
        <v>50</v>
      </c>
      <c r="I22" s="11">
        <v>90</v>
      </c>
      <c r="J22" s="11">
        <v>87</v>
      </c>
      <c r="K22" s="11">
        <v>88</v>
      </c>
      <c r="L22" s="8">
        <f t="shared" si="2"/>
        <v>50</v>
      </c>
      <c r="M22" s="9">
        <f t="shared" si="3"/>
        <v>90</v>
      </c>
      <c r="N22" s="6">
        <f t="shared" si="4"/>
        <v>454</v>
      </c>
      <c r="O22" s="10">
        <f t="shared" si="5"/>
        <v>75.666666666666671</v>
      </c>
      <c r="P22" s="6">
        <v>78</v>
      </c>
      <c r="Q22" s="13">
        <f t="shared" si="6"/>
        <v>76.833333333333343</v>
      </c>
      <c r="R22" s="16" t="str">
        <f t="shared" si="7"/>
        <v>C</v>
      </c>
      <c r="S22" s="22" t="str">
        <f t="shared" si="8"/>
        <v>Lulus</v>
      </c>
    </row>
    <row r="23" spans="1:19" x14ac:dyDescent="0.25">
      <c r="A23" s="4">
        <v>22</v>
      </c>
      <c r="B23" s="1" t="s">
        <v>5</v>
      </c>
      <c r="C23" s="1" t="s">
        <v>27</v>
      </c>
      <c r="D23" s="1" t="str">
        <f t="shared" si="9"/>
        <v>sekar</v>
      </c>
      <c r="E23" s="1" t="str">
        <f t="shared" si="0"/>
        <v>SEKAR</v>
      </c>
      <c r="F23" s="1" t="str">
        <f t="shared" si="1"/>
        <v>Sekar</v>
      </c>
      <c r="G23" s="11">
        <v>95</v>
      </c>
      <c r="H23" s="12">
        <v>74</v>
      </c>
      <c r="I23" s="11">
        <v>90</v>
      </c>
      <c r="J23" s="11">
        <v>89</v>
      </c>
      <c r="K23" s="11">
        <v>93</v>
      </c>
      <c r="L23" s="8">
        <f t="shared" si="2"/>
        <v>74</v>
      </c>
      <c r="M23" s="9">
        <f t="shared" si="3"/>
        <v>95</v>
      </c>
      <c r="N23" s="6">
        <f t="shared" si="4"/>
        <v>515</v>
      </c>
      <c r="O23" s="10">
        <f t="shared" si="5"/>
        <v>85.833333333333329</v>
      </c>
      <c r="P23" s="6">
        <v>89</v>
      </c>
      <c r="Q23" s="13">
        <f t="shared" si="6"/>
        <v>87.416666666666657</v>
      </c>
      <c r="R23" s="16" t="str">
        <f t="shared" si="7"/>
        <v>B</v>
      </c>
      <c r="S23" s="22" t="str">
        <f t="shared" si="8"/>
        <v>Lulus</v>
      </c>
    </row>
    <row r="24" spans="1:19" x14ac:dyDescent="0.25">
      <c r="A24" s="4">
        <v>23</v>
      </c>
      <c r="B24" s="1" t="s">
        <v>40</v>
      </c>
      <c r="C24" s="1" t="s">
        <v>27</v>
      </c>
      <c r="D24" s="1" t="str">
        <f t="shared" si="9"/>
        <v>zukhriatul</v>
      </c>
      <c r="E24" s="1" t="str">
        <f t="shared" si="0"/>
        <v>ZUKHRIATUL</v>
      </c>
      <c r="F24" s="1" t="str">
        <f t="shared" si="1"/>
        <v>Zukhriatul</v>
      </c>
      <c r="G24" s="11">
        <v>80</v>
      </c>
      <c r="H24" s="12">
        <v>50</v>
      </c>
      <c r="I24" s="11">
        <v>78</v>
      </c>
      <c r="J24" s="11">
        <v>84</v>
      </c>
      <c r="K24" s="11">
        <v>70</v>
      </c>
      <c r="L24" s="8">
        <f t="shared" si="2"/>
        <v>50</v>
      </c>
      <c r="M24" s="9">
        <f t="shared" si="3"/>
        <v>84</v>
      </c>
      <c r="N24" s="6">
        <f t="shared" si="4"/>
        <v>412</v>
      </c>
      <c r="O24" s="10">
        <f t="shared" si="5"/>
        <v>68.666666666666671</v>
      </c>
      <c r="P24" s="6">
        <v>88</v>
      </c>
      <c r="Q24" s="13">
        <f t="shared" si="6"/>
        <v>78.333333333333343</v>
      </c>
      <c r="R24" s="16" t="str">
        <f t="shared" si="7"/>
        <v>C</v>
      </c>
      <c r="S24" s="22" t="str">
        <f t="shared" si="8"/>
        <v>Lulus</v>
      </c>
    </row>
    <row r="27" spans="1:19" x14ac:dyDescent="0.25">
      <c r="C27" s="7"/>
      <c r="D27" s="17" t="s">
        <v>63</v>
      </c>
      <c r="F27" s="19" t="s">
        <v>65</v>
      </c>
    </row>
    <row r="28" spans="1:19" x14ac:dyDescent="0.25">
      <c r="C28" s="18" t="s">
        <v>45</v>
      </c>
      <c r="D28" s="4">
        <f>COUNTIF(C2:C24,"Laki-laki")</f>
        <v>9</v>
      </c>
      <c r="F28" s="21" t="s">
        <v>70</v>
      </c>
    </row>
    <row r="29" spans="1:19" x14ac:dyDescent="0.25">
      <c r="C29" s="18" t="s">
        <v>27</v>
      </c>
      <c r="D29" s="4">
        <f>COUNTIF(C2:C24,"Perempuan")</f>
        <v>14</v>
      </c>
      <c r="F29" s="21">
        <f>SUMIF(R2:R24,"C")</f>
        <v>0</v>
      </c>
    </row>
    <row r="30" spans="1:19" x14ac:dyDescent="0.25">
      <c r="C30" s="18" t="s">
        <v>64</v>
      </c>
      <c r="D30" s="4">
        <f>COUNT(G2:G24)</f>
        <v>23</v>
      </c>
      <c r="E30" s="20">
        <f>COUNTA(B2:B24)</f>
        <v>23</v>
      </c>
      <c r="F30" s="21" t="s">
        <v>66</v>
      </c>
      <c r="G30" s="21" t="s">
        <v>67</v>
      </c>
    </row>
    <row r="31" spans="1:19" x14ac:dyDescent="0.25">
      <c r="C31" s="18" t="s">
        <v>69</v>
      </c>
      <c r="D31" s="23">
        <f>SUMIF(R2:R24,"C",Q2:Q24)</f>
        <v>1094.8333333333335</v>
      </c>
    </row>
    <row r="32" spans="1:19" x14ac:dyDescent="0.25">
      <c r="C32" s="18" t="s">
        <v>71</v>
      </c>
      <c r="D32" s="23">
        <f>AVERAGEIF(R2:R24,"C",Q2:Q24)</f>
        <v>78.202380952380963</v>
      </c>
    </row>
  </sheetData>
  <sortState xmlns:xlrd2="http://schemas.microsoft.com/office/spreadsheetml/2017/richdata2" ref="A2:C24">
    <sortCondition ref="B2:B24"/>
  </sortState>
  <conditionalFormatting sqref="R2">
    <cfRule type="cellIs" dxfId="9" priority="6" operator="equal">
      <formula>"c"</formula>
    </cfRule>
  </conditionalFormatting>
  <conditionalFormatting sqref="R2:R24">
    <cfRule type="cellIs" dxfId="8" priority="10" operator="equal">
      <formula>"D"</formula>
    </cfRule>
  </conditionalFormatting>
  <conditionalFormatting sqref="R5:R8">
    <cfRule type="cellIs" dxfId="7" priority="8" operator="equal">
      <formula>"c"</formula>
    </cfRule>
    <cfRule type="cellIs" dxfId="6" priority="9" operator="equal">
      <formula>"c"</formula>
    </cfRule>
  </conditionalFormatting>
  <conditionalFormatting sqref="R10:R11">
    <cfRule type="cellIs" dxfId="5" priority="7" operator="equal">
      <formula>"c"</formula>
    </cfRule>
  </conditionalFormatting>
  <conditionalFormatting sqref="R14">
    <cfRule type="cellIs" dxfId="4" priority="3" operator="equal">
      <formula>"c"</formula>
    </cfRule>
  </conditionalFormatting>
  <conditionalFormatting sqref="R16:R17">
    <cfRule type="cellIs" dxfId="3" priority="4" operator="equal">
      <formula>"c"</formula>
    </cfRule>
  </conditionalFormatting>
  <conditionalFormatting sqref="R20:R22">
    <cfRule type="cellIs" dxfId="2" priority="5" operator="equal">
      <formula>"c"</formula>
    </cfRule>
  </conditionalFormatting>
  <conditionalFormatting sqref="R23">
    <cfRule type="cellIs" dxfId="1" priority="1" operator="equal">
      <formula>"b"</formula>
    </cfRule>
  </conditionalFormatting>
  <conditionalFormatting sqref="R24">
    <cfRule type="cellIs" dxfId="0" priority="2" operator="equal">
      <formula>"c"</formula>
    </cfRule>
  </conditionalFormatting>
  <dataValidations count="1">
    <dataValidation type="list" allowBlank="1" showInputMessage="1" showErrorMessage="1" sqref="C2:C24" xr:uid="{605F3DF8-2428-4CE6-815D-89201DEDBEAD}">
      <formula1>"Laki-laki,Perempuan"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58E4-E3B1-4067-9280-6CC5CD8EA605}">
  <dimension ref="A1:D16"/>
  <sheetViews>
    <sheetView workbookViewId="0">
      <selection activeCell="C25" sqref="C25"/>
    </sheetView>
  </sheetViews>
  <sheetFormatPr defaultRowHeight="15" x14ac:dyDescent="0.25"/>
  <cols>
    <col min="1" max="1" width="5.7109375" customWidth="1"/>
    <col min="2" max="2" width="14" customWidth="1"/>
    <col min="3" max="3" width="15.85546875" customWidth="1"/>
    <col min="4" max="4" width="12.855468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29</v>
      </c>
    </row>
    <row r="2" spans="1:4" x14ac:dyDescent="0.25">
      <c r="A2" s="2">
        <v>1</v>
      </c>
      <c r="B2" s="1" t="s">
        <v>28</v>
      </c>
      <c r="C2" s="1" t="s">
        <v>26</v>
      </c>
      <c r="D2" s="1" t="s">
        <v>30</v>
      </c>
    </row>
    <row r="3" spans="1:4" x14ac:dyDescent="0.25">
      <c r="A3" s="2">
        <v>2</v>
      </c>
      <c r="B3" s="1" t="s">
        <v>16</v>
      </c>
      <c r="C3" s="1" t="s">
        <v>26</v>
      </c>
      <c r="D3" s="1" t="s">
        <v>31</v>
      </c>
    </row>
    <row r="4" spans="1:4" x14ac:dyDescent="0.25">
      <c r="A4" s="2">
        <v>3</v>
      </c>
      <c r="B4" s="1" t="s">
        <v>6</v>
      </c>
      <c r="C4" s="1" t="s">
        <v>26</v>
      </c>
      <c r="D4" s="1" t="s">
        <v>30</v>
      </c>
    </row>
    <row r="5" spans="1:4" x14ac:dyDescent="0.25">
      <c r="A5" s="2">
        <v>4</v>
      </c>
      <c r="B5" s="1" t="s">
        <v>3</v>
      </c>
      <c r="C5" s="1" t="s">
        <v>26</v>
      </c>
      <c r="D5" s="1" t="s">
        <v>30</v>
      </c>
    </row>
    <row r="6" spans="1:4" x14ac:dyDescent="0.25">
      <c r="A6" s="2">
        <v>5</v>
      </c>
      <c r="B6" s="1" t="s">
        <v>19</v>
      </c>
      <c r="C6" s="1" t="s">
        <v>26</v>
      </c>
      <c r="D6" s="1" t="s">
        <v>32</v>
      </c>
    </row>
    <row r="7" spans="1:4" x14ac:dyDescent="0.25">
      <c r="A7" s="2">
        <v>6</v>
      </c>
      <c r="B7" s="1" t="s">
        <v>18</v>
      </c>
      <c r="C7" s="1" t="s">
        <v>26</v>
      </c>
      <c r="D7" s="1" t="s">
        <v>32</v>
      </c>
    </row>
    <row r="8" spans="1:4" x14ac:dyDescent="0.25">
      <c r="A8" s="2">
        <v>7</v>
      </c>
      <c r="B8" s="1" t="s">
        <v>15</v>
      </c>
      <c r="C8" s="1" t="s">
        <v>26</v>
      </c>
      <c r="D8" s="1" t="s">
        <v>30</v>
      </c>
    </row>
    <row r="9" spans="1:4" x14ac:dyDescent="0.25">
      <c r="A9" s="2">
        <v>8</v>
      </c>
      <c r="B9" s="1" t="s">
        <v>4</v>
      </c>
      <c r="C9" s="1" t="s">
        <v>26</v>
      </c>
      <c r="D9" s="1" t="s">
        <v>32</v>
      </c>
    </row>
    <row r="10" spans="1:4" x14ac:dyDescent="0.25">
      <c r="A10" s="2">
        <v>9</v>
      </c>
      <c r="B10" s="1" t="s">
        <v>7</v>
      </c>
      <c r="C10" s="1" t="s">
        <v>26</v>
      </c>
      <c r="D10" s="1" t="s">
        <v>32</v>
      </c>
    </row>
    <row r="12" spans="1:4" x14ac:dyDescent="0.25">
      <c r="B12" s="3" t="s">
        <v>29</v>
      </c>
      <c r="C12" s="3" t="s">
        <v>35</v>
      </c>
    </row>
    <row r="13" spans="1:4" x14ac:dyDescent="0.25">
      <c r="B13" s="1" t="s">
        <v>33</v>
      </c>
      <c r="C13" s="1">
        <f>COUNTIF($D$2:$D$10,B13)</f>
        <v>0</v>
      </c>
    </row>
    <row r="14" spans="1:4" x14ac:dyDescent="0.25">
      <c r="B14" s="1" t="s">
        <v>31</v>
      </c>
      <c r="C14" s="1">
        <f t="shared" ref="C14:C16" si="0">COUNTIF($D$2:$D$10,B14)</f>
        <v>1</v>
      </c>
    </row>
    <row r="15" spans="1:4" x14ac:dyDescent="0.25">
      <c r="B15" s="1" t="s">
        <v>30</v>
      </c>
      <c r="C15" s="1">
        <f t="shared" si="0"/>
        <v>4</v>
      </c>
    </row>
    <row r="16" spans="1:4" x14ac:dyDescent="0.25">
      <c r="B16" s="1" t="s">
        <v>32</v>
      </c>
      <c r="C16" s="1">
        <f t="shared" si="0"/>
        <v>4</v>
      </c>
    </row>
  </sheetData>
  <dataValidations count="2">
    <dataValidation type="list" allowBlank="1" showInputMessage="1" showErrorMessage="1" sqref="D2:D10" xr:uid="{691E64B4-9276-4BA7-AF48-3C5F074A6F4A}">
      <formula1>"S,M,L,XL,XXL,XXXL"</formula1>
    </dataValidation>
    <dataValidation type="list" allowBlank="1" showInputMessage="1" showErrorMessage="1" sqref="C2:C10" xr:uid="{E6DBA1E0-A2A1-4EA0-B5CE-78D441EA06A4}">
      <formula1>"Laki-Laki,Perempuan"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2025-02-08T02:54:12Z</dcterms:created>
  <dcterms:modified xsi:type="dcterms:W3CDTF">2025-04-26T05:53:53Z</dcterms:modified>
</cp:coreProperties>
</file>