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D\play\caldaia\raspberry\docs\"/>
    </mc:Choice>
  </mc:AlternateContent>
  <xr:revisionPtr revIDLastSave="0" documentId="8_{A7FF55B7-E5C1-4D82-8C8B-9AD7C6D22634}" xr6:coauthVersionLast="47" xr6:coauthVersionMax="47" xr10:uidLastSave="{00000000-0000-0000-0000-000000000000}"/>
  <bookViews>
    <workbookView xWindow="18585" yWindow="4590" windowWidth="21600" windowHeight="11385" xr2:uid="{3C73356A-C8E3-4BBE-A6C3-630BF1E86F1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14" i="1"/>
  <c r="H14" i="1" s="1"/>
  <c r="F14" i="1" s="1"/>
  <c r="I14" i="1" s="1"/>
  <c r="G13" i="1"/>
  <c r="H13" i="1" s="1"/>
  <c r="F13" i="1" s="1"/>
  <c r="I13" i="1" s="1"/>
  <c r="G12" i="1"/>
  <c r="H12" i="1" s="1"/>
  <c r="F12" i="1" s="1"/>
  <c r="I12" i="1" s="1"/>
  <c r="G7" i="1"/>
  <c r="H7" i="1" s="1"/>
  <c r="F7" i="1" s="1"/>
  <c r="I7" i="1" s="1"/>
  <c r="G8" i="1"/>
  <c r="H8" i="1" s="1"/>
  <c r="F8" i="1" s="1"/>
  <c r="I8" i="1" s="1"/>
  <c r="G9" i="1"/>
  <c r="H9" i="1" s="1"/>
  <c r="F9" i="1" s="1"/>
  <c r="I9" i="1" s="1"/>
  <c r="G10" i="1"/>
  <c r="H10" i="1" s="1"/>
  <c r="F10" i="1" s="1"/>
  <c r="I10" i="1" s="1"/>
  <c r="G11" i="1"/>
  <c r="H11" i="1" s="1"/>
  <c r="F11" i="1" s="1"/>
  <c r="I11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6" i="1"/>
  <c r="B2" i="1"/>
  <c r="B3" i="1"/>
  <c r="F3" i="1"/>
  <c r="F2" i="1"/>
  <c r="G2" i="1" s="1"/>
  <c r="H2" i="1" s="1"/>
  <c r="F19" i="1" l="1"/>
  <c r="F18" i="1"/>
  <c r="H6" i="1"/>
  <c r="F6" i="1" s="1"/>
  <c r="F17" i="1" s="1"/>
  <c r="G3" i="1"/>
  <c r="H3" i="1" s="1"/>
  <c r="I2" i="1" s="1"/>
  <c r="C17" i="1" s="1"/>
  <c r="D17" i="1" s="1"/>
  <c r="F20" i="1" l="1"/>
  <c r="G20" i="1" s="1"/>
  <c r="I6" i="1"/>
  <c r="I15" i="1" s="1"/>
  <c r="C16" i="1"/>
  <c r="D16" i="1" s="1"/>
  <c r="C19" i="1"/>
  <c r="D19" i="1" s="1"/>
  <c r="C20" i="1"/>
  <c r="D20" i="1" s="1"/>
  <c r="C10" i="1"/>
  <c r="D10" i="1" s="1"/>
  <c r="C11" i="1"/>
  <c r="D11" i="1" s="1"/>
  <c r="C12" i="1"/>
  <c r="D12" i="1" s="1"/>
  <c r="C18" i="1"/>
  <c r="D18" i="1" s="1"/>
  <c r="C21" i="1"/>
  <c r="D21" i="1" s="1"/>
  <c r="C25" i="1"/>
  <c r="D25" i="1" s="1"/>
  <c r="C27" i="1"/>
  <c r="D27" i="1" s="1"/>
  <c r="C14" i="1"/>
  <c r="D14" i="1" s="1"/>
  <c r="C23" i="1"/>
  <c r="D23" i="1" s="1"/>
  <c r="C24" i="1"/>
  <c r="D24" i="1" s="1"/>
  <c r="C22" i="1"/>
  <c r="D22" i="1" s="1"/>
  <c r="C26" i="1"/>
  <c r="D26" i="1" s="1"/>
  <c r="C6" i="1"/>
  <c r="D6" i="1" s="1"/>
  <c r="C8" i="1"/>
  <c r="D8" i="1" s="1"/>
  <c r="C9" i="1"/>
  <c r="D9" i="1" s="1"/>
  <c r="C7" i="1"/>
  <c r="D7" i="1" s="1"/>
  <c r="C13" i="1"/>
  <c r="D13" i="1" s="1"/>
  <c r="C15" i="1"/>
  <c r="D15" i="1" s="1"/>
</calcChain>
</file>

<file path=xl/sharedStrings.xml><?xml version="1.0" encoding="utf-8"?>
<sst xmlns="http://schemas.openxmlformats.org/spreadsheetml/2006/main" count="15" uniqueCount="10">
  <si>
    <t>T</t>
  </si>
  <si>
    <t>ADC Output</t>
  </si>
  <si>
    <t>V</t>
  </si>
  <si>
    <t>Rntc</t>
  </si>
  <si>
    <t>Vdd</t>
  </si>
  <si>
    <t>R</t>
  </si>
  <si>
    <t>I</t>
  </si>
  <si>
    <t>BETA</t>
  </si>
  <si>
    <t>Tk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</si>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</sst>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E564-ACED-4D52-87E0-486CED512701}">
  <dimension ref="A1:I27"/>
  <sheetViews>
    <sheetView tabSelected="1" workbookViewId="0">
      <selection activeCell="H6" sqref="H6"/>
    </sheetView>
  </sheetViews>
  <sheetFormatPr defaultRowHeight="15" x14ac:dyDescent="0.25"/>
  <cols>
    <col min="3" max="3" width="12" bestFit="1" customWidth="1"/>
    <col min="8" max="8" width="12" bestFit="1" customWidth="1"/>
  </cols>
  <sheetData>
    <row r="1" spans="1:9" x14ac:dyDescent="0.25">
      <c r="A1" t="s">
        <v>0</v>
      </c>
      <c r="B1" t="s">
        <v>8</v>
      </c>
      <c r="C1" t="s">
        <v>4</v>
      </c>
      <c r="D1" t="s">
        <v>5</v>
      </c>
      <c r="E1" t="s">
        <v>1</v>
      </c>
      <c r="F1" t="s">
        <v>2</v>
      </c>
      <c r="G1" t="s">
        <v>6</v>
      </c>
      <c r="H1" t="s">
        <v>3</v>
      </c>
      <c r="I1" t="s">
        <v>7</v>
      </c>
    </row>
    <row r="2" spans="1:9" x14ac:dyDescent="0.25">
      <c r="A2">
        <v>0</v>
      </c>
      <c r="B2">
        <f>A2+273.15</f>
        <v>273.14999999999998</v>
      </c>
      <c r="C2">
        <v>3.3</v>
      </c>
      <c r="D2">
        <v>1000</v>
      </c>
      <c r="E2">
        <v>1877.5</v>
      </c>
      <c r="F2">
        <f>E2*(C2/32767)</f>
        <v>0.18908505508590961</v>
      </c>
      <c r="G2">
        <f>F2/D2</f>
        <v>1.8908505508590963E-4</v>
      </c>
      <c r="H2">
        <f>(C2-F2)/G2</f>
        <v>16452.463382157122</v>
      </c>
      <c r="I2" s="1">
        <f>2.3*(LOG10(H2)-LOG(H3))/((1/B2)-(1/B3))</f>
        <v>3327.3564788008739</v>
      </c>
    </row>
    <row r="3" spans="1:9" x14ac:dyDescent="0.25">
      <c r="A3">
        <v>98</v>
      </c>
      <c r="B3">
        <f>A3+273.15</f>
        <v>371.15</v>
      </c>
      <c r="C3">
        <v>3.3</v>
      </c>
      <c r="D3">
        <v>1000</v>
      </c>
      <c r="E3">
        <v>19771</v>
      </c>
      <c r="F3">
        <f>E3*(C3/32767)</f>
        <v>1.9911587878048036</v>
      </c>
      <c r="G3">
        <f>F3/D3</f>
        <v>1.9911587878048034E-3</v>
      </c>
      <c r="H3">
        <f>(C3-F3)/G3</f>
        <v>657.32638713266908</v>
      </c>
    </row>
    <row r="5" spans="1:9" x14ac:dyDescent="0.25">
      <c r="A5" t="s">
        <v>0</v>
      </c>
      <c r="B5" t="s">
        <v>8</v>
      </c>
      <c r="C5" t="s">
        <v>3</v>
      </c>
      <c r="D5" t="s">
        <v>0</v>
      </c>
      <c r="F5" t="s">
        <v>5</v>
      </c>
      <c r="G5" t="s">
        <v>9</v>
      </c>
    </row>
    <row r="6" spans="1:9" x14ac:dyDescent="0.25">
      <c r="A6">
        <v>0</v>
      </c>
      <c r="B6">
        <f>A6+273.15</f>
        <v>273.14999999999998</v>
      </c>
      <c r="C6">
        <f>H$2*EXP(I$2*((1/B6)-(1/B$2)))</f>
        <v>16452.463382157122</v>
      </c>
      <c r="D6">
        <f>1/((LOG(C6/H$2,EXP(1))/I$2)+(1/B$2))-273.15</f>
        <v>0</v>
      </c>
      <c r="F6">
        <f ca="1">1000+H6</f>
        <v>1030</v>
      </c>
      <c r="G6">
        <f ca="1">RANDBETWEEN(-25,25)</f>
        <v>5</v>
      </c>
      <c r="H6">
        <f ca="1">SIGN(G6)*25+G6</f>
        <v>30</v>
      </c>
      <c r="I6">
        <f ca="1">1-(F6/1000)</f>
        <v>-3.0000000000000027E-2</v>
      </c>
    </row>
    <row r="7" spans="1:9" x14ac:dyDescent="0.25">
      <c r="A7">
        <v>5</v>
      </c>
      <c r="B7">
        <f t="shared" ref="B7:B27" si="0">A7+273.15</f>
        <v>278.14999999999998</v>
      </c>
      <c r="C7">
        <f t="shared" ref="C7:C27" si="1">H$2*EXP(I$2*((1/B7)-(1/B$2)))</f>
        <v>13216.988010684359</v>
      </c>
      <c r="D7">
        <f t="shared" ref="D7:D27" si="2">1/((LOG(C7/H$2,EXP(1))/I$2)+(1/B$2))-273.15</f>
        <v>5</v>
      </c>
      <c r="F7">
        <f t="shared" ref="F7:F11" ca="1" si="3">1000+H7</f>
        <v>1034</v>
      </c>
      <c r="G7">
        <f t="shared" ref="G7:G14" ca="1" si="4">RANDBETWEEN(-25,25)</f>
        <v>9</v>
      </c>
      <c r="H7">
        <f t="shared" ref="H7:H14" ca="1" si="5">SIGN(G7)*25+G7</f>
        <v>34</v>
      </c>
      <c r="I7">
        <f t="shared" ref="I7:I11" ca="1" si="6">1-(F7/1000)</f>
        <v>-3.400000000000003E-2</v>
      </c>
    </row>
    <row r="8" spans="1:9" x14ac:dyDescent="0.25">
      <c r="A8">
        <v>10</v>
      </c>
      <c r="B8">
        <f t="shared" si="0"/>
        <v>283.14999999999998</v>
      </c>
      <c r="C8">
        <f t="shared" si="1"/>
        <v>10700.218541978234</v>
      </c>
      <c r="D8">
        <f t="shared" si="2"/>
        <v>10</v>
      </c>
      <c r="F8">
        <f t="shared" ca="1" si="3"/>
        <v>1000</v>
      </c>
      <c r="G8">
        <f t="shared" ca="1" si="4"/>
        <v>0</v>
      </c>
      <c r="H8">
        <f t="shared" ca="1" si="5"/>
        <v>0</v>
      </c>
      <c r="I8">
        <f t="shared" ca="1" si="6"/>
        <v>0</v>
      </c>
    </row>
    <row r="9" spans="1:9" x14ac:dyDescent="0.25">
      <c r="A9">
        <v>15</v>
      </c>
      <c r="B9">
        <f t="shared" si="0"/>
        <v>288.14999999999998</v>
      </c>
      <c r="C9">
        <f t="shared" si="1"/>
        <v>8726.4288651767129</v>
      </c>
      <c r="D9">
        <f t="shared" si="2"/>
        <v>15</v>
      </c>
      <c r="F9">
        <f t="shared" ca="1" si="3"/>
        <v>959</v>
      </c>
      <c r="G9">
        <f t="shared" ca="1" si="4"/>
        <v>-16</v>
      </c>
      <c r="H9">
        <f t="shared" ca="1" si="5"/>
        <v>-41</v>
      </c>
      <c r="I9">
        <f t="shared" ca="1" si="6"/>
        <v>4.1000000000000036E-2</v>
      </c>
    </row>
    <row r="10" spans="1:9" x14ac:dyDescent="0.25">
      <c r="A10">
        <v>20</v>
      </c>
      <c r="B10">
        <f t="shared" si="0"/>
        <v>293.14999999999998</v>
      </c>
      <c r="C10">
        <f t="shared" si="1"/>
        <v>7166.4042657940972</v>
      </c>
      <c r="D10">
        <f t="shared" si="2"/>
        <v>20</v>
      </c>
      <c r="F10">
        <f t="shared" ca="1" si="3"/>
        <v>959</v>
      </c>
      <c r="G10">
        <f t="shared" ca="1" si="4"/>
        <v>-16</v>
      </c>
      <c r="H10">
        <f t="shared" ca="1" si="5"/>
        <v>-41</v>
      </c>
      <c r="I10">
        <f t="shared" ca="1" si="6"/>
        <v>4.1000000000000036E-2</v>
      </c>
    </row>
    <row r="11" spans="1:9" x14ac:dyDescent="0.25">
      <c r="A11">
        <v>25</v>
      </c>
      <c r="B11">
        <f t="shared" si="0"/>
        <v>298.14999999999998</v>
      </c>
      <c r="C11">
        <f t="shared" si="1"/>
        <v>5924.2710551728151</v>
      </c>
      <c r="D11">
        <f t="shared" si="2"/>
        <v>25</v>
      </c>
      <c r="F11">
        <f t="shared" ca="1" si="3"/>
        <v>1043</v>
      </c>
      <c r="G11">
        <f t="shared" ca="1" si="4"/>
        <v>18</v>
      </c>
      <c r="H11">
        <f t="shared" ca="1" si="5"/>
        <v>43</v>
      </c>
      <c r="I11">
        <f t="shared" ca="1" si="6"/>
        <v>-4.2999999999999927E-2</v>
      </c>
    </row>
    <row r="12" spans="1:9" x14ac:dyDescent="0.25">
      <c r="A12">
        <v>30</v>
      </c>
      <c r="B12">
        <f t="shared" si="0"/>
        <v>303.14999999999998</v>
      </c>
      <c r="C12">
        <f t="shared" si="1"/>
        <v>4928.2808745029643</v>
      </c>
      <c r="D12">
        <f t="shared" si="2"/>
        <v>30</v>
      </c>
      <c r="F12">
        <f t="shared" ref="F12:F14" ca="1" si="7">1000+H12</f>
        <v>954</v>
      </c>
      <c r="G12">
        <f t="shared" ca="1" si="4"/>
        <v>-21</v>
      </c>
      <c r="H12">
        <f t="shared" ca="1" si="5"/>
        <v>-46</v>
      </c>
      <c r="I12">
        <f t="shared" ref="I12:I14" ca="1" si="8">1-(F12/1000)</f>
        <v>4.6000000000000041E-2</v>
      </c>
    </row>
    <row r="13" spans="1:9" x14ac:dyDescent="0.25">
      <c r="A13">
        <v>35</v>
      </c>
      <c r="B13">
        <f t="shared" si="0"/>
        <v>308.14999999999998</v>
      </c>
      <c r="C13">
        <f t="shared" si="1"/>
        <v>4124.2991235155305</v>
      </c>
      <c r="D13">
        <f t="shared" si="2"/>
        <v>35</v>
      </c>
      <c r="F13">
        <f t="shared" ca="1" si="7"/>
        <v>1029</v>
      </c>
      <c r="G13">
        <f t="shared" ca="1" si="4"/>
        <v>4</v>
      </c>
      <c r="H13">
        <f t="shared" ca="1" si="5"/>
        <v>29</v>
      </c>
      <c r="I13">
        <f t="shared" ca="1" si="8"/>
        <v>-2.8999999999999915E-2</v>
      </c>
    </row>
    <row r="14" spans="1:9" x14ac:dyDescent="0.25">
      <c r="A14">
        <v>40</v>
      </c>
      <c r="B14">
        <f t="shared" si="0"/>
        <v>313.14999999999998</v>
      </c>
      <c r="C14">
        <f t="shared" si="1"/>
        <v>3471.161118235982</v>
      </c>
      <c r="D14">
        <f t="shared" si="2"/>
        <v>40</v>
      </c>
      <c r="F14">
        <f t="shared" ca="1" si="7"/>
        <v>1050</v>
      </c>
      <c r="G14">
        <f t="shared" ca="1" si="4"/>
        <v>25</v>
      </c>
      <c r="H14">
        <f t="shared" ca="1" si="5"/>
        <v>50</v>
      </c>
      <c r="I14">
        <f t="shared" ca="1" si="8"/>
        <v>-5.0000000000000044E-2</v>
      </c>
    </row>
    <row r="15" spans="1:9" x14ac:dyDescent="0.25">
      <c r="A15">
        <v>45</v>
      </c>
      <c r="B15">
        <f t="shared" si="0"/>
        <v>318.14999999999998</v>
      </c>
      <c r="C15">
        <f t="shared" si="1"/>
        <v>2937.3307426133365</v>
      </c>
      <c r="D15">
        <f t="shared" si="2"/>
        <v>45</v>
      </c>
      <c r="I15">
        <f ca="1">AVERAGE(I6:I14)</f>
        <v>-6.4444444444444254E-3</v>
      </c>
    </row>
    <row r="16" spans="1:9" x14ac:dyDescent="0.25">
      <c r="A16">
        <v>50</v>
      </c>
      <c r="B16">
        <f t="shared" si="0"/>
        <v>323.14999999999998</v>
      </c>
      <c r="C16">
        <f t="shared" si="1"/>
        <v>2498.4758013492778</v>
      </c>
      <c r="D16">
        <f t="shared" si="2"/>
        <v>50</v>
      </c>
    </row>
    <row r="17" spans="1:7" x14ac:dyDescent="0.25">
      <c r="A17">
        <v>55</v>
      </c>
      <c r="B17">
        <f t="shared" si="0"/>
        <v>328.15</v>
      </c>
      <c r="C17">
        <f t="shared" si="1"/>
        <v>2135.6942469935661</v>
      </c>
      <c r="D17">
        <f t="shared" si="2"/>
        <v>55</v>
      </c>
      <c r="F17">
        <f ca="1">1/((1/F6)+(1/F7)+(1/F8))</f>
        <v>340.36854989741198</v>
      </c>
    </row>
    <row r="18" spans="1:7" x14ac:dyDescent="0.25">
      <c r="A18">
        <v>60</v>
      </c>
      <c r="B18">
        <f t="shared" si="0"/>
        <v>333.15</v>
      </c>
      <c r="C18">
        <f t="shared" si="1"/>
        <v>1834.2064445436085</v>
      </c>
      <c r="D18">
        <f t="shared" si="2"/>
        <v>60</v>
      </c>
      <c r="F18">
        <f ca="1">1/((1/F9)+(1/F10)+(1/F11))</f>
        <v>328.48505747126438</v>
      </c>
    </row>
    <row r="19" spans="1:7" x14ac:dyDescent="0.25">
      <c r="A19">
        <v>65</v>
      </c>
      <c r="B19">
        <f t="shared" si="0"/>
        <v>338.15</v>
      </c>
      <c r="C19">
        <f t="shared" si="1"/>
        <v>1582.3838282828476</v>
      </c>
      <c r="D19">
        <f t="shared" si="2"/>
        <v>65</v>
      </c>
      <c r="F19">
        <f ca="1">1/((1/F12)+(1/F13)+(1/F14))</f>
        <v>336.42663266984704</v>
      </c>
    </row>
    <row r="20" spans="1:7" x14ac:dyDescent="0.25">
      <c r="A20">
        <v>70</v>
      </c>
      <c r="B20">
        <f t="shared" si="0"/>
        <v>343.15</v>
      </c>
      <c r="C20">
        <f t="shared" si="1"/>
        <v>1371.0222553368055</v>
      </c>
      <c r="D20">
        <f t="shared" si="2"/>
        <v>70</v>
      </c>
      <c r="F20">
        <f ca="1">SUM(F17:F19)</f>
        <v>1005.2802400385235</v>
      </c>
      <c r="G20">
        <f ca="1">1-(F20/1000)</f>
        <v>-5.2802400385234538E-3</v>
      </c>
    </row>
    <row r="21" spans="1:7" x14ac:dyDescent="0.25">
      <c r="A21">
        <v>75</v>
      </c>
      <c r="B21">
        <f t="shared" si="0"/>
        <v>348.15</v>
      </c>
      <c r="C21">
        <f t="shared" si="1"/>
        <v>1192.7946803185725</v>
      </c>
      <c r="D21">
        <f t="shared" si="2"/>
        <v>75</v>
      </c>
    </row>
    <row r="22" spans="1:7" x14ac:dyDescent="0.25">
      <c r="A22">
        <v>80</v>
      </c>
      <c r="B22">
        <f t="shared" si="0"/>
        <v>353.15</v>
      </c>
      <c r="C22">
        <f t="shared" si="1"/>
        <v>1041.8361809798935</v>
      </c>
      <c r="D22">
        <f t="shared" si="2"/>
        <v>80</v>
      </c>
    </row>
    <row r="23" spans="1:7" x14ac:dyDescent="0.25">
      <c r="A23">
        <v>85</v>
      </c>
      <c r="B23">
        <f t="shared" si="0"/>
        <v>358.15</v>
      </c>
      <c r="C23">
        <f t="shared" si="1"/>
        <v>913.42733841508186</v>
      </c>
      <c r="D23">
        <f t="shared" si="2"/>
        <v>85</v>
      </c>
    </row>
    <row r="24" spans="1:7" x14ac:dyDescent="0.25">
      <c r="A24">
        <v>90</v>
      </c>
      <c r="B24">
        <f t="shared" si="0"/>
        <v>363.15</v>
      </c>
      <c r="C24">
        <f t="shared" si="1"/>
        <v>803.75119024138007</v>
      </c>
      <c r="D24">
        <f t="shared" si="2"/>
        <v>90</v>
      </c>
    </row>
    <row r="25" spans="1:7" x14ac:dyDescent="0.25">
      <c r="A25">
        <v>95</v>
      </c>
      <c r="B25">
        <f t="shared" si="0"/>
        <v>368.15</v>
      </c>
      <c r="C25">
        <f t="shared" si="1"/>
        <v>709.70556853562232</v>
      </c>
      <c r="D25">
        <f t="shared" si="2"/>
        <v>95</v>
      </c>
    </row>
    <row r="26" spans="1:7" x14ac:dyDescent="0.25">
      <c r="A26">
        <v>100</v>
      </c>
      <c r="B26">
        <f t="shared" si="0"/>
        <v>373.15</v>
      </c>
      <c r="C26">
        <f t="shared" si="1"/>
        <v>628.7573853972242</v>
      </c>
      <c r="D26">
        <f t="shared" si="2"/>
        <v>100</v>
      </c>
    </row>
    <row r="27" spans="1:7" x14ac:dyDescent="0.25">
      <c r="A27">
        <v>105</v>
      </c>
      <c r="B27">
        <f t="shared" si="0"/>
        <v>378.15</v>
      </c>
      <c r="C27">
        <f t="shared" si="1"/>
        <v>558.82887597069248</v>
      </c>
      <c r="D27">
        <f t="shared" si="2"/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Rossetti</dc:creator>
  <cp:lastModifiedBy>Gabriele Rossetti</cp:lastModifiedBy>
  <dcterms:created xsi:type="dcterms:W3CDTF">2022-11-25T17:39:13Z</dcterms:created>
  <dcterms:modified xsi:type="dcterms:W3CDTF">2022-11-26T06:07:16Z</dcterms:modified>
</cp:coreProperties>
</file>