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9"/>
  <workbookPr codeName="ThisWorkbook" defaultThemeVersion="166925"/>
  <mc:AlternateContent xmlns:mc="http://schemas.openxmlformats.org/markup-compatibility/2006">
    <mc:Choice Requires="x15">
      <x15ac:absPath xmlns:x15ac="http://schemas.microsoft.com/office/spreadsheetml/2010/11/ac" url="https://powercellsweden.sharepoint.com/sites/AE-TV/Test Documentation/500106_H2Fly PS100 + P10 Stacks/TV500106_1 H2Fly DOE/1_Testplanning &amp; Scripts/Scripts &amp; SOCs/"/>
    </mc:Choice>
  </mc:AlternateContent>
  <xr:revisionPtr revIDLastSave="315" documentId="8_{4AA622F4-B768-446B-B89D-94197E73E3E7}" xr6:coauthVersionLast="47" xr6:coauthVersionMax="47" xr10:uidLastSave="{0EC6E49A-CEF8-4B92-8F64-C7A8D591C150}"/>
  <bookViews>
    <workbookView xWindow="28680" yWindow="-120" windowWidth="29040" windowHeight="15840" firstSheet="1" activeTab="1" xr2:uid="{39DD71DA-7D2E-42C7-A59F-7F2083E7D15F}"/>
  </bookViews>
  <sheets>
    <sheet name="Instruction" sheetId="4" r:id="rId1"/>
    <sheet name="SOC" sheetId="1" r:id="rId2"/>
    <sheet name="Changelog" sheetId="2" r:id="rId3"/>
    <sheet name="Reference" sheetId="3" r:id="rId4"/>
  </sheets>
  <definedNames>
    <definedName name="air_dens_gL">Reference!$B$1</definedName>
    <definedName name="Cell_area">SOC!$D$4</definedName>
    <definedName name="Cell_count">SOC!$D$3</definedName>
    <definedName name="CMP_A">SOC!$S$11:$S$611</definedName>
    <definedName name="DPT_A">SOC!$X$11:$X$611</definedName>
    <definedName name="DPT_C">SOC!$AM$11:$AM$611</definedName>
    <definedName name="dT_CL">SOC!$AP$11:$AP$611</definedName>
    <definedName name="Fm_Si_C">SOC!$AH$11:$AH$611</definedName>
    <definedName name="Fm_Si_H2">SOC!$AB$11:$AB$611</definedName>
    <definedName name="Fm_Si_N2">SOC!$AD$11:$AD$611</definedName>
    <definedName name="FN_Si_C">SOC!$AG$11:$AG$611</definedName>
    <definedName name="FN_Si_H2">SOC!$AA$11:$AA$611</definedName>
    <definedName name="FN_Si_N2">SOC!$AC$11:$AC$611</definedName>
    <definedName name="FR_Si_CL" localSheetId="1">SOC!$K$11:$K$611</definedName>
    <definedName name="H2_bundle_size">Reference!$B$11</definedName>
    <definedName name="H2_bundle_useful_gas">Reference!$B$11</definedName>
    <definedName name="H2_dens_gL">Reference!$B$2</definedName>
    <definedName name="I_S" localSheetId="1">SOC!$F$11:$F$611</definedName>
    <definedName name="I_S">SOC!$F$10:$F$597</definedName>
    <definedName name="Lock_FL_STC_AN">SOC!#REF!</definedName>
    <definedName name="Lock_FL_STC_CA">SOC!#REF!</definedName>
    <definedName name="Lock_Flow">SOC!#REF!</definedName>
    <definedName name="N2_dens_gL">Reference!$B$3</definedName>
    <definedName name="No_Cells">SOC!$D$3</definedName>
    <definedName name="Q_air">Reference!$B$5</definedName>
    <definedName name="Q_H2">Reference!$B$4</definedName>
    <definedName name="RH_Si_A">SOC!$W$11:$W$611</definedName>
    <definedName name="RH_Si_C">SOC!$AL$11:$AL$611</definedName>
    <definedName name="STC_A">SOC!$Q$11:$Q$611</definedName>
    <definedName name="STC_C">SOC!$AE$11:$AE$611</definedName>
    <definedName name="STP_pressure">Reference!$B$6</definedName>
    <definedName name="STP_temperature">Reference!$B$7</definedName>
    <definedName name="T_Si_A">SOC!$V$11:$V$611</definedName>
    <definedName name="T_Si_C">SOC!$AK$11:$AK$611</definedName>
    <definedName name="T_Si_CL">SOC!$N$11:$N$611</definedName>
    <definedName name="T_So_CL">SOC!$AO$11:$AO$611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96" i="1" l="1"/>
  <c r="P597" i="1"/>
  <c r="P598"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 r="Y217" i="1"/>
  <c r="Y218" i="1"/>
  <c r="Y219" i="1"/>
  <c r="Y220" i="1"/>
  <c r="Y221" i="1"/>
  <c r="Y222" i="1"/>
  <c r="Y223" i="1"/>
  <c r="Y224" i="1"/>
  <c r="Y225" i="1"/>
  <c r="Y226" i="1"/>
  <c r="Y227" i="1"/>
  <c r="Y228" i="1"/>
  <c r="Y229" i="1"/>
  <c r="Y230" i="1"/>
  <c r="Y231" i="1"/>
  <c r="Y232" i="1"/>
  <c r="Y233" i="1"/>
  <c r="Y234" i="1"/>
  <c r="Y235" i="1"/>
  <c r="Y236" i="1"/>
  <c r="Y237" i="1"/>
  <c r="Y238" i="1"/>
  <c r="Y239" i="1"/>
  <c r="Y240" i="1"/>
  <c r="Y241" i="1"/>
  <c r="Y242" i="1"/>
  <c r="Y243" i="1"/>
  <c r="Y244" i="1"/>
  <c r="Y245" i="1"/>
  <c r="Y246" i="1"/>
  <c r="Y247" i="1"/>
  <c r="Y248" i="1"/>
  <c r="Y249" i="1"/>
  <c r="Y250" i="1"/>
  <c r="Y251" i="1"/>
  <c r="Y252" i="1"/>
  <c r="Y253" i="1"/>
  <c r="Y254" i="1"/>
  <c r="Y255" i="1"/>
  <c r="Y256" i="1"/>
  <c r="Y257" i="1"/>
  <c r="Y258" i="1"/>
  <c r="Y259" i="1"/>
  <c r="Y260" i="1"/>
  <c r="Y261" i="1"/>
  <c r="Y262" i="1"/>
  <c r="Y263" i="1"/>
  <c r="Y264" i="1"/>
  <c r="Y265" i="1"/>
  <c r="Y266" i="1"/>
  <c r="Y267" i="1"/>
  <c r="Y268" i="1"/>
  <c r="Y269" i="1"/>
  <c r="Y270" i="1"/>
  <c r="Y271" i="1"/>
  <c r="Y272" i="1"/>
  <c r="Y273" i="1"/>
  <c r="Y274" i="1"/>
  <c r="Y275" i="1"/>
  <c r="Y276" i="1"/>
  <c r="Y277" i="1"/>
  <c r="Y278" i="1"/>
  <c r="Y279" i="1"/>
  <c r="Y280" i="1"/>
  <c r="Y281" i="1"/>
  <c r="Y282" i="1"/>
  <c r="Y283" i="1"/>
  <c r="Y284" i="1"/>
  <c r="Y285" i="1"/>
  <c r="Y286" i="1"/>
  <c r="Y287" i="1"/>
  <c r="Y288" i="1"/>
  <c r="Y289" i="1"/>
  <c r="Y290" i="1"/>
  <c r="Y291" i="1"/>
  <c r="Y292" i="1"/>
  <c r="Y293" i="1"/>
  <c r="Y294" i="1"/>
  <c r="Y295" i="1"/>
  <c r="Y296" i="1"/>
  <c r="Y297" i="1"/>
  <c r="Y298" i="1"/>
  <c r="Y299" i="1"/>
  <c r="Y300" i="1"/>
  <c r="Y301" i="1"/>
  <c r="Y302" i="1"/>
  <c r="Y303" i="1"/>
  <c r="Y304" i="1"/>
  <c r="Y305" i="1"/>
  <c r="Y306" i="1"/>
  <c r="Y307" i="1"/>
  <c r="Y308" i="1"/>
  <c r="Y309" i="1"/>
  <c r="Y310" i="1"/>
  <c r="Y311" i="1"/>
  <c r="Y312" i="1"/>
  <c r="Y313" i="1"/>
  <c r="Y314" i="1"/>
  <c r="Y315" i="1"/>
  <c r="Y316" i="1"/>
  <c r="Y317" i="1"/>
  <c r="Y318" i="1"/>
  <c r="Y319" i="1"/>
  <c r="Y320" i="1"/>
  <c r="Y321" i="1"/>
  <c r="Y322" i="1"/>
  <c r="Y323" i="1"/>
  <c r="Y324" i="1"/>
  <c r="Y325" i="1"/>
  <c r="Y326" i="1"/>
  <c r="Y327" i="1"/>
  <c r="Y328" i="1"/>
  <c r="Y329" i="1"/>
  <c r="Y330" i="1"/>
  <c r="Y331" i="1"/>
  <c r="Y332" i="1"/>
  <c r="Y333" i="1"/>
  <c r="Y334" i="1"/>
  <c r="Y335" i="1"/>
  <c r="Y336" i="1"/>
  <c r="Y337" i="1"/>
  <c r="Y338" i="1"/>
  <c r="Y339" i="1"/>
  <c r="Y340" i="1"/>
  <c r="Y341" i="1"/>
  <c r="Y342" i="1"/>
  <c r="Y343" i="1"/>
  <c r="Y344" i="1"/>
  <c r="Y345" i="1"/>
  <c r="Y346" i="1"/>
  <c r="Y347" i="1"/>
  <c r="Y348" i="1"/>
  <c r="Y349" i="1"/>
  <c r="Y350" i="1"/>
  <c r="Y351" i="1"/>
  <c r="Y352" i="1"/>
  <c r="Y353" i="1"/>
  <c r="Y354" i="1"/>
  <c r="Y355" i="1"/>
  <c r="Y356" i="1"/>
  <c r="Y357" i="1"/>
  <c r="Y358" i="1"/>
  <c r="Y359" i="1"/>
  <c r="Y360" i="1"/>
  <c r="Y361" i="1"/>
  <c r="Y362" i="1"/>
  <c r="Y363" i="1"/>
  <c r="Y364" i="1"/>
  <c r="Y365" i="1"/>
  <c r="Y366" i="1"/>
  <c r="Y367" i="1"/>
  <c r="Y368" i="1"/>
  <c r="Y369" i="1"/>
  <c r="Y370" i="1"/>
  <c r="Y371" i="1"/>
  <c r="Y372" i="1"/>
  <c r="Y373" i="1"/>
  <c r="Y374" i="1"/>
  <c r="Y375" i="1"/>
  <c r="Y376" i="1"/>
  <c r="Y377" i="1"/>
  <c r="Y378" i="1"/>
  <c r="Y379" i="1"/>
  <c r="Y380" i="1"/>
  <c r="Y381" i="1"/>
  <c r="Y382" i="1"/>
  <c r="Y383" i="1"/>
  <c r="Y384" i="1"/>
  <c r="Y385" i="1"/>
  <c r="Y386" i="1"/>
  <c r="Y387" i="1"/>
  <c r="Y388" i="1"/>
  <c r="Y389" i="1"/>
  <c r="Y390" i="1"/>
  <c r="Y391" i="1"/>
  <c r="Y392" i="1"/>
  <c r="Y393" i="1"/>
  <c r="Y394" i="1"/>
  <c r="Y395" i="1"/>
  <c r="Y396" i="1"/>
  <c r="Y397" i="1"/>
  <c r="Y398" i="1"/>
  <c r="Y399" i="1"/>
  <c r="Y400" i="1"/>
  <c r="Y401" i="1"/>
  <c r="Y402" i="1"/>
  <c r="Y403" i="1"/>
  <c r="Y404" i="1"/>
  <c r="Y405" i="1"/>
  <c r="Y406" i="1"/>
  <c r="Y407" i="1"/>
  <c r="Y408" i="1"/>
  <c r="Y409" i="1"/>
  <c r="Y410" i="1"/>
  <c r="Y411" i="1"/>
  <c r="Y412" i="1"/>
  <c r="Y413" i="1"/>
  <c r="Y414" i="1"/>
  <c r="Y415" i="1"/>
  <c r="Y416" i="1"/>
  <c r="Y417" i="1"/>
  <c r="Y418" i="1"/>
  <c r="Y419" i="1"/>
  <c r="Y420" i="1"/>
  <c r="Y421" i="1"/>
  <c r="Y422" i="1"/>
  <c r="Y423" i="1"/>
  <c r="Y424" i="1"/>
  <c r="Y425" i="1"/>
  <c r="Y426" i="1"/>
  <c r="Y427" i="1"/>
  <c r="Y428" i="1"/>
  <c r="Y429" i="1"/>
  <c r="Y430" i="1"/>
  <c r="Y431" i="1"/>
  <c r="Y432" i="1"/>
  <c r="Y433" i="1"/>
  <c r="Y434" i="1"/>
  <c r="Y435" i="1"/>
  <c r="Y436" i="1"/>
  <c r="Y437" i="1"/>
  <c r="Y438" i="1"/>
  <c r="Y439" i="1"/>
  <c r="Y440" i="1"/>
  <c r="Y441" i="1"/>
  <c r="Y442" i="1"/>
  <c r="Y443" i="1"/>
  <c r="Y444" i="1"/>
  <c r="Y445" i="1"/>
  <c r="Y446" i="1"/>
  <c r="Y447" i="1"/>
  <c r="Y448" i="1"/>
  <c r="Y449" i="1"/>
  <c r="Y450" i="1"/>
  <c r="Y451" i="1"/>
  <c r="Y452" i="1"/>
  <c r="Y453" i="1"/>
  <c r="Y454" i="1"/>
  <c r="Y455" i="1"/>
  <c r="Y456" i="1"/>
  <c r="Y457" i="1"/>
  <c r="Y458" i="1"/>
  <c r="Y459" i="1"/>
  <c r="Y460" i="1"/>
  <c r="Y461" i="1"/>
  <c r="Y462" i="1"/>
  <c r="Y463" i="1"/>
  <c r="Y464" i="1"/>
  <c r="Y465" i="1"/>
  <c r="Y466" i="1"/>
  <c r="Y467" i="1"/>
  <c r="Y468" i="1"/>
  <c r="Y469" i="1"/>
  <c r="Y470" i="1"/>
  <c r="Y471" i="1"/>
  <c r="Y472" i="1"/>
  <c r="Y473" i="1"/>
  <c r="Y474" i="1"/>
  <c r="Y475" i="1"/>
  <c r="Y476" i="1"/>
  <c r="Y477" i="1"/>
  <c r="Y478" i="1"/>
  <c r="Y479" i="1"/>
  <c r="Y480" i="1"/>
  <c r="Y481" i="1"/>
  <c r="Y482" i="1"/>
  <c r="Y483" i="1"/>
  <c r="Y484" i="1"/>
  <c r="Y485" i="1"/>
  <c r="Y486" i="1"/>
  <c r="Y487" i="1"/>
  <c r="Y488" i="1"/>
  <c r="Y489" i="1"/>
  <c r="Y490" i="1"/>
  <c r="Y491" i="1"/>
  <c r="Y492" i="1"/>
  <c r="Y493" i="1"/>
  <c r="Y494" i="1"/>
  <c r="Y495" i="1"/>
  <c r="Y496" i="1"/>
  <c r="Y497" i="1"/>
  <c r="Y498" i="1"/>
  <c r="Y499" i="1"/>
  <c r="Y500" i="1"/>
  <c r="Y501" i="1"/>
  <c r="Y502" i="1"/>
  <c r="Y503" i="1"/>
  <c r="Y504" i="1"/>
  <c r="Y505" i="1"/>
  <c r="Y506" i="1"/>
  <c r="Y507" i="1"/>
  <c r="Y508" i="1"/>
  <c r="Y509" i="1"/>
  <c r="Y510" i="1"/>
  <c r="Y511" i="1"/>
  <c r="Y512" i="1"/>
  <c r="Y513" i="1"/>
  <c r="Y514" i="1"/>
  <c r="Y515" i="1"/>
  <c r="Y516" i="1"/>
  <c r="Y517" i="1"/>
  <c r="Y518" i="1"/>
  <c r="Y519" i="1"/>
  <c r="Y520" i="1"/>
  <c r="Y521" i="1"/>
  <c r="Y522" i="1"/>
  <c r="Y523" i="1"/>
  <c r="Y524" i="1"/>
  <c r="Y525" i="1"/>
  <c r="Y526" i="1"/>
  <c r="Y527" i="1"/>
  <c r="Y528" i="1"/>
  <c r="Y529" i="1"/>
  <c r="Y530" i="1"/>
  <c r="Y531" i="1"/>
  <c r="Y532" i="1"/>
  <c r="Y533" i="1"/>
  <c r="Y534" i="1"/>
  <c r="Y535" i="1"/>
  <c r="Y536" i="1"/>
  <c r="Y537" i="1"/>
  <c r="Y538" i="1"/>
  <c r="Y539" i="1"/>
  <c r="Y540" i="1"/>
  <c r="Y541" i="1"/>
  <c r="Y542" i="1"/>
  <c r="Y543" i="1"/>
  <c r="Y544" i="1"/>
  <c r="Y545" i="1"/>
  <c r="Y546" i="1"/>
  <c r="Y547" i="1"/>
  <c r="Y548" i="1"/>
  <c r="Y549" i="1"/>
  <c r="Y550" i="1"/>
  <c r="Y551" i="1"/>
  <c r="Y552" i="1"/>
  <c r="Y553" i="1"/>
  <c r="Y554" i="1"/>
  <c r="Y555" i="1"/>
  <c r="Y556" i="1"/>
  <c r="Y557" i="1"/>
  <c r="Y558" i="1"/>
  <c r="Y559" i="1"/>
  <c r="Y560" i="1"/>
  <c r="Y561" i="1"/>
  <c r="Y562" i="1"/>
  <c r="Y563" i="1"/>
  <c r="Y564" i="1"/>
  <c r="Y565" i="1"/>
  <c r="Y566" i="1"/>
  <c r="Y567" i="1"/>
  <c r="Y568" i="1"/>
  <c r="Y569" i="1"/>
  <c r="Y570" i="1"/>
  <c r="Y571" i="1"/>
  <c r="Y572" i="1"/>
  <c r="Y573" i="1"/>
  <c r="Y574" i="1"/>
  <c r="Y575" i="1"/>
  <c r="Y576" i="1"/>
  <c r="Y577" i="1"/>
  <c r="Y578" i="1"/>
  <c r="Y579" i="1"/>
  <c r="Y580" i="1"/>
  <c r="Y581" i="1"/>
  <c r="Y582" i="1"/>
  <c r="Y583" i="1"/>
  <c r="Y584" i="1"/>
  <c r="Y585" i="1"/>
  <c r="Y586" i="1"/>
  <c r="Y587" i="1"/>
  <c r="Y588" i="1"/>
  <c r="Y589" i="1"/>
  <c r="Y590" i="1"/>
  <c r="Y591" i="1"/>
  <c r="Y592" i="1"/>
  <c r="Y593" i="1"/>
  <c r="Y594" i="1"/>
  <c r="Y595" i="1"/>
  <c r="Y596" i="1"/>
  <c r="Y597" i="1"/>
  <c r="Y598" i="1"/>
  <c r="Y599" i="1"/>
  <c r="Y600" i="1"/>
  <c r="Y601" i="1"/>
  <c r="Y602" i="1"/>
  <c r="Y603" i="1"/>
  <c r="Y604" i="1"/>
  <c r="Y605" i="1"/>
  <c r="Y606" i="1"/>
  <c r="Y607" i="1"/>
  <c r="Y608" i="1"/>
  <c r="Y609" i="1"/>
  <c r="Y610" i="1"/>
  <c r="Y611" i="1"/>
  <c r="AN12" i="1"/>
  <c r="AN13" i="1"/>
  <c r="AN14" i="1"/>
  <c r="AN15" i="1"/>
  <c r="AN16" i="1"/>
  <c r="AN17" i="1"/>
  <c r="AN18" i="1"/>
  <c r="AN19" i="1"/>
  <c r="AN20" i="1"/>
  <c r="AN21" i="1"/>
  <c r="AN22" i="1"/>
  <c r="AN23" i="1"/>
  <c r="AN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N303" i="1"/>
  <c r="AN304" i="1"/>
  <c r="AN305" i="1"/>
  <c r="AN306" i="1"/>
  <c r="AN307" i="1"/>
  <c r="AN308" i="1"/>
  <c r="AN309" i="1"/>
  <c r="AN310" i="1"/>
  <c r="AN311" i="1"/>
  <c r="AN312" i="1"/>
  <c r="AN313" i="1"/>
  <c r="AN314" i="1"/>
  <c r="AN315" i="1"/>
  <c r="AN316" i="1"/>
  <c r="AN317" i="1"/>
  <c r="AN318" i="1"/>
  <c r="AN319" i="1"/>
  <c r="AN320" i="1"/>
  <c r="AN321" i="1"/>
  <c r="AN322" i="1"/>
  <c r="AN323" i="1"/>
  <c r="AN324" i="1"/>
  <c r="AN325" i="1"/>
  <c r="AN326" i="1"/>
  <c r="AN327" i="1"/>
  <c r="AN328" i="1"/>
  <c r="AN329" i="1"/>
  <c r="AN330" i="1"/>
  <c r="AN331" i="1"/>
  <c r="AN332" i="1"/>
  <c r="AN333" i="1"/>
  <c r="AN334" i="1"/>
  <c r="AN335" i="1"/>
  <c r="AN336" i="1"/>
  <c r="AN337" i="1"/>
  <c r="AN338" i="1"/>
  <c r="AN339" i="1"/>
  <c r="AN340" i="1"/>
  <c r="AN341" i="1"/>
  <c r="AN342" i="1"/>
  <c r="AN343" i="1"/>
  <c r="AN344" i="1"/>
  <c r="AN345" i="1"/>
  <c r="AN346" i="1"/>
  <c r="AN347" i="1"/>
  <c r="AN348" i="1"/>
  <c r="AN349" i="1"/>
  <c r="AN350" i="1"/>
  <c r="AN351" i="1"/>
  <c r="AN352" i="1"/>
  <c r="AN353" i="1"/>
  <c r="AN354" i="1"/>
  <c r="AN355" i="1"/>
  <c r="AN356" i="1"/>
  <c r="AN357" i="1"/>
  <c r="AN358" i="1"/>
  <c r="AN359" i="1"/>
  <c r="AN360" i="1"/>
  <c r="AN361" i="1"/>
  <c r="AN362" i="1"/>
  <c r="AN363" i="1"/>
  <c r="AN364" i="1"/>
  <c r="AN365" i="1"/>
  <c r="AN366" i="1"/>
  <c r="AN367" i="1"/>
  <c r="AN368" i="1"/>
  <c r="AN369" i="1"/>
  <c r="AN370" i="1"/>
  <c r="AN371" i="1"/>
  <c r="AN372" i="1"/>
  <c r="AN373" i="1"/>
  <c r="AN374" i="1"/>
  <c r="AN375" i="1"/>
  <c r="AN376" i="1"/>
  <c r="AN377" i="1"/>
  <c r="AN378" i="1"/>
  <c r="AN379" i="1"/>
  <c r="AN380" i="1"/>
  <c r="AN381" i="1"/>
  <c r="AN382" i="1"/>
  <c r="AN383" i="1"/>
  <c r="AN384" i="1"/>
  <c r="AN385" i="1"/>
  <c r="AN386" i="1"/>
  <c r="AN387" i="1"/>
  <c r="AN388" i="1"/>
  <c r="AN389" i="1"/>
  <c r="AN390" i="1"/>
  <c r="AN391" i="1"/>
  <c r="AN392" i="1"/>
  <c r="AN393" i="1"/>
  <c r="AN394" i="1"/>
  <c r="AN395" i="1"/>
  <c r="AN396" i="1"/>
  <c r="AN397" i="1"/>
  <c r="AN398" i="1"/>
  <c r="AN399" i="1"/>
  <c r="AN400" i="1"/>
  <c r="AN401" i="1"/>
  <c r="AN402" i="1"/>
  <c r="AN403" i="1"/>
  <c r="AN404" i="1"/>
  <c r="AN405" i="1"/>
  <c r="AN406" i="1"/>
  <c r="AN407" i="1"/>
  <c r="AN408" i="1"/>
  <c r="AN409" i="1"/>
  <c r="AN410" i="1"/>
  <c r="AN411" i="1"/>
  <c r="AN412" i="1"/>
  <c r="AN413" i="1"/>
  <c r="AN414" i="1"/>
  <c r="AN415" i="1"/>
  <c r="AN416" i="1"/>
  <c r="AN417" i="1"/>
  <c r="AN418" i="1"/>
  <c r="AN419" i="1"/>
  <c r="AN420" i="1"/>
  <c r="AN421" i="1"/>
  <c r="AN422" i="1"/>
  <c r="AN423" i="1"/>
  <c r="AN424" i="1"/>
  <c r="AN425" i="1"/>
  <c r="AN426" i="1"/>
  <c r="AN427" i="1"/>
  <c r="AN428" i="1"/>
  <c r="AN429" i="1"/>
  <c r="AN430" i="1"/>
  <c r="AN431" i="1"/>
  <c r="AN432" i="1"/>
  <c r="AN433" i="1"/>
  <c r="AN434" i="1"/>
  <c r="AN435" i="1"/>
  <c r="AN436" i="1"/>
  <c r="AN437" i="1"/>
  <c r="AN438" i="1"/>
  <c r="AN439" i="1"/>
  <c r="AN440" i="1"/>
  <c r="AN441" i="1"/>
  <c r="AN442" i="1"/>
  <c r="AN443" i="1"/>
  <c r="AN444" i="1"/>
  <c r="AN445" i="1"/>
  <c r="AN446" i="1"/>
  <c r="AN447" i="1"/>
  <c r="AN448" i="1"/>
  <c r="AN449" i="1"/>
  <c r="AN450" i="1"/>
  <c r="AN451" i="1"/>
  <c r="AN452" i="1"/>
  <c r="AN453" i="1"/>
  <c r="AN454" i="1"/>
  <c r="AN455" i="1"/>
  <c r="AN456" i="1"/>
  <c r="AN457" i="1"/>
  <c r="AN458" i="1"/>
  <c r="AN459" i="1"/>
  <c r="AN460" i="1"/>
  <c r="AN461" i="1"/>
  <c r="AN462" i="1"/>
  <c r="AN463" i="1"/>
  <c r="AN464" i="1"/>
  <c r="AN465" i="1"/>
  <c r="AN466" i="1"/>
  <c r="AN467" i="1"/>
  <c r="AN468" i="1"/>
  <c r="AN469" i="1"/>
  <c r="AN470" i="1"/>
  <c r="AN471" i="1"/>
  <c r="AN472" i="1"/>
  <c r="AN473" i="1"/>
  <c r="AN474" i="1"/>
  <c r="AN475" i="1"/>
  <c r="AN476" i="1"/>
  <c r="AN477" i="1"/>
  <c r="AN478" i="1"/>
  <c r="AN479" i="1"/>
  <c r="AN480" i="1"/>
  <c r="AN481" i="1"/>
  <c r="AN482" i="1"/>
  <c r="AN483" i="1"/>
  <c r="AN484" i="1"/>
  <c r="AN485" i="1"/>
  <c r="AN486" i="1"/>
  <c r="AN487" i="1"/>
  <c r="AN488" i="1"/>
  <c r="AN489" i="1"/>
  <c r="AN490" i="1"/>
  <c r="AN491" i="1"/>
  <c r="AN492" i="1"/>
  <c r="AN493" i="1"/>
  <c r="AN494" i="1"/>
  <c r="AN495" i="1"/>
  <c r="AN496" i="1"/>
  <c r="AN497" i="1"/>
  <c r="AN498" i="1"/>
  <c r="AN499" i="1"/>
  <c r="AN500" i="1"/>
  <c r="AN501" i="1"/>
  <c r="AN502" i="1"/>
  <c r="AN503" i="1"/>
  <c r="AN504" i="1"/>
  <c r="AN505" i="1"/>
  <c r="AN506" i="1"/>
  <c r="AN507" i="1"/>
  <c r="AN508" i="1"/>
  <c r="AN509" i="1"/>
  <c r="AN510" i="1"/>
  <c r="AN511" i="1"/>
  <c r="AN512" i="1"/>
  <c r="AN513" i="1"/>
  <c r="AN514" i="1"/>
  <c r="AN515" i="1"/>
  <c r="AN516" i="1"/>
  <c r="AN517" i="1"/>
  <c r="AN518" i="1"/>
  <c r="AN519" i="1"/>
  <c r="AN520" i="1"/>
  <c r="AN521" i="1"/>
  <c r="AN522" i="1"/>
  <c r="AN523" i="1"/>
  <c r="AN524" i="1"/>
  <c r="AN525" i="1"/>
  <c r="AN526" i="1"/>
  <c r="AN527" i="1"/>
  <c r="AN528" i="1"/>
  <c r="AN529" i="1"/>
  <c r="AN530" i="1"/>
  <c r="AN531" i="1"/>
  <c r="AN532" i="1"/>
  <c r="AN533" i="1"/>
  <c r="AN534" i="1"/>
  <c r="AN535" i="1"/>
  <c r="AN536" i="1"/>
  <c r="AN537" i="1"/>
  <c r="AN538" i="1"/>
  <c r="AN539" i="1"/>
  <c r="AN540" i="1"/>
  <c r="AN541" i="1"/>
  <c r="AN542" i="1"/>
  <c r="AN543" i="1"/>
  <c r="AN544" i="1"/>
  <c r="AN545" i="1"/>
  <c r="AN546" i="1"/>
  <c r="AN547" i="1"/>
  <c r="AN548" i="1"/>
  <c r="AN549" i="1"/>
  <c r="AN550" i="1"/>
  <c r="AN551" i="1"/>
  <c r="AN552" i="1"/>
  <c r="AN553" i="1"/>
  <c r="AN554" i="1"/>
  <c r="AN555" i="1"/>
  <c r="AN556" i="1"/>
  <c r="AN557" i="1"/>
  <c r="AN558" i="1"/>
  <c r="AN559" i="1"/>
  <c r="AN560" i="1"/>
  <c r="AN561" i="1"/>
  <c r="AN562" i="1"/>
  <c r="AN563" i="1"/>
  <c r="AN564" i="1"/>
  <c r="AN565" i="1"/>
  <c r="AN566" i="1"/>
  <c r="AN567" i="1"/>
  <c r="AN568" i="1"/>
  <c r="AN569" i="1"/>
  <c r="AN570" i="1"/>
  <c r="AN571" i="1"/>
  <c r="AN572" i="1"/>
  <c r="AN573" i="1"/>
  <c r="AN574" i="1"/>
  <c r="AN575" i="1"/>
  <c r="AN576" i="1"/>
  <c r="AN577" i="1"/>
  <c r="AN578" i="1"/>
  <c r="AN579" i="1"/>
  <c r="AN580" i="1"/>
  <c r="AN581" i="1"/>
  <c r="AN582" i="1"/>
  <c r="AN583" i="1"/>
  <c r="AN584" i="1"/>
  <c r="AN585" i="1"/>
  <c r="AN586" i="1"/>
  <c r="AN587" i="1"/>
  <c r="AN588" i="1"/>
  <c r="AN589" i="1"/>
  <c r="AN590" i="1"/>
  <c r="AN591" i="1"/>
  <c r="AN592" i="1"/>
  <c r="AN593" i="1"/>
  <c r="AN594" i="1"/>
  <c r="AN595" i="1"/>
  <c r="AN596" i="1"/>
  <c r="AN597" i="1"/>
  <c r="AN598" i="1"/>
  <c r="AN599" i="1"/>
  <c r="AN600" i="1"/>
  <c r="AN601" i="1"/>
  <c r="AN602" i="1"/>
  <c r="AN603" i="1"/>
  <c r="AN604" i="1"/>
  <c r="AN605" i="1"/>
  <c r="AN606" i="1"/>
  <c r="AN607" i="1"/>
  <c r="AN608" i="1"/>
  <c r="AN609" i="1"/>
  <c r="AN610" i="1"/>
  <c r="AN611" i="1"/>
  <c r="AR12" i="1"/>
  <c r="AR13" i="1"/>
  <c r="AR14" i="1"/>
  <c r="AR15" i="1"/>
  <c r="AR16" i="1"/>
  <c r="AR17" i="1"/>
  <c r="AR18" i="1"/>
  <c r="AR19" i="1"/>
  <c r="AR20" i="1"/>
  <c r="AR21" i="1"/>
  <c r="AR22" i="1"/>
  <c r="AR23" i="1"/>
  <c r="AR24" i="1"/>
  <c r="AR25" i="1"/>
  <c r="AR26" i="1"/>
  <c r="AR27" i="1"/>
  <c r="AR28" i="1"/>
  <c r="AR29" i="1"/>
  <c r="AR30" i="1"/>
  <c r="AR31" i="1"/>
  <c r="AR32" i="1"/>
  <c r="AR33" i="1"/>
  <c r="AR34" i="1"/>
  <c r="AR35" i="1"/>
  <c r="AR36" i="1"/>
  <c r="AR37" i="1"/>
  <c r="AR38" i="1"/>
  <c r="AR39" i="1"/>
  <c r="AR40" i="1"/>
  <c r="AR41" i="1"/>
  <c r="AR42" i="1"/>
  <c r="AR43" i="1"/>
  <c r="AR44" i="1"/>
  <c r="AR45" i="1"/>
  <c r="AR46" i="1"/>
  <c r="AR47" i="1"/>
  <c r="AR48" i="1"/>
  <c r="AR49" i="1"/>
  <c r="AR50" i="1"/>
  <c r="AR51" i="1"/>
  <c r="AR52" i="1"/>
  <c r="AR53" i="1"/>
  <c r="AR54" i="1"/>
  <c r="AR55" i="1"/>
  <c r="AR56" i="1"/>
  <c r="AR57" i="1"/>
  <c r="AR58" i="1"/>
  <c r="AR59" i="1"/>
  <c r="AR60" i="1"/>
  <c r="AR61" i="1"/>
  <c r="AR62" i="1"/>
  <c r="AR63" i="1"/>
  <c r="AR64" i="1"/>
  <c r="AR65" i="1"/>
  <c r="AR66" i="1"/>
  <c r="AR67" i="1"/>
  <c r="AR68" i="1"/>
  <c r="AR69" i="1"/>
  <c r="AR70" i="1"/>
  <c r="AR71" i="1"/>
  <c r="AR72" i="1"/>
  <c r="AR73" i="1"/>
  <c r="AR74" i="1"/>
  <c r="AR75" i="1"/>
  <c r="AR76" i="1"/>
  <c r="AR77" i="1"/>
  <c r="AR78" i="1"/>
  <c r="AR79" i="1"/>
  <c r="AR80" i="1"/>
  <c r="AR81" i="1"/>
  <c r="AR82" i="1"/>
  <c r="AR83" i="1"/>
  <c r="AR84" i="1"/>
  <c r="AR85" i="1"/>
  <c r="AR86" i="1"/>
  <c r="AR87" i="1"/>
  <c r="AR88" i="1"/>
  <c r="AR89" i="1"/>
  <c r="AR90" i="1"/>
  <c r="AR91" i="1"/>
  <c r="AR92" i="1"/>
  <c r="AR93" i="1"/>
  <c r="AR94" i="1"/>
  <c r="AR95" i="1"/>
  <c r="AR96" i="1"/>
  <c r="AR97" i="1"/>
  <c r="AR98" i="1"/>
  <c r="AR99" i="1"/>
  <c r="AR100" i="1"/>
  <c r="AR101" i="1"/>
  <c r="AR102" i="1"/>
  <c r="AR103" i="1"/>
  <c r="AR104" i="1"/>
  <c r="AR105" i="1"/>
  <c r="AR106" i="1"/>
  <c r="AR107" i="1"/>
  <c r="AR108" i="1"/>
  <c r="AR109" i="1"/>
  <c r="AR110" i="1"/>
  <c r="AR111" i="1"/>
  <c r="AR112" i="1"/>
  <c r="AR113" i="1"/>
  <c r="AR114" i="1"/>
  <c r="AR115" i="1"/>
  <c r="AR116" i="1"/>
  <c r="AR117" i="1"/>
  <c r="AR118" i="1"/>
  <c r="AR119" i="1"/>
  <c r="AR120" i="1"/>
  <c r="AR121" i="1"/>
  <c r="AR122" i="1"/>
  <c r="AR123" i="1"/>
  <c r="AR124" i="1"/>
  <c r="AR125" i="1"/>
  <c r="AR126" i="1"/>
  <c r="AR127" i="1"/>
  <c r="AR128" i="1"/>
  <c r="AR129" i="1"/>
  <c r="AR130" i="1"/>
  <c r="AR131" i="1"/>
  <c r="AR132" i="1"/>
  <c r="AR133" i="1"/>
  <c r="AR134" i="1"/>
  <c r="AR135" i="1"/>
  <c r="AR136" i="1"/>
  <c r="AR137" i="1"/>
  <c r="AR138" i="1"/>
  <c r="AR139" i="1"/>
  <c r="AR140" i="1"/>
  <c r="AR141" i="1"/>
  <c r="AR142" i="1"/>
  <c r="AR143" i="1"/>
  <c r="AR144" i="1"/>
  <c r="AR145" i="1"/>
  <c r="AR146" i="1"/>
  <c r="AR147" i="1"/>
  <c r="AR148" i="1"/>
  <c r="AR149" i="1"/>
  <c r="AR150" i="1"/>
  <c r="AR151" i="1"/>
  <c r="AR152" i="1"/>
  <c r="AR153" i="1"/>
  <c r="AR154" i="1"/>
  <c r="AR155" i="1"/>
  <c r="AR156" i="1"/>
  <c r="AR157" i="1"/>
  <c r="AR158" i="1"/>
  <c r="AR159" i="1"/>
  <c r="AR160" i="1"/>
  <c r="AR161" i="1"/>
  <c r="AR162" i="1"/>
  <c r="AR163" i="1"/>
  <c r="AR164" i="1"/>
  <c r="AR165" i="1"/>
  <c r="AR166" i="1"/>
  <c r="AR167" i="1"/>
  <c r="AR168" i="1"/>
  <c r="AR169" i="1"/>
  <c r="AR170" i="1"/>
  <c r="AR171" i="1"/>
  <c r="AR172" i="1"/>
  <c r="AR173" i="1"/>
  <c r="AR174" i="1"/>
  <c r="AR175" i="1"/>
  <c r="AR176" i="1"/>
  <c r="AR177" i="1"/>
  <c r="AR178" i="1"/>
  <c r="AR179" i="1"/>
  <c r="AR180" i="1"/>
  <c r="AR181" i="1"/>
  <c r="AR182" i="1"/>
  <c r="AR183" i="1"/>
  <c r="AR184" i="1"/>
  <c r="AR185" i="1"/>
  <c r="AR186" i="1"/>
  <c r="AR187" i="1"/>
  <c r="AR188" i="1"/>
  <c r="AR189" i="1"/>
  <c r="AR190" i="1"/>
  <c r="AR191" i="1"/>
  <c r="AR192" i="1"/>
  <c r="AR193" i="1"/>
  <c r="AR194" i="1"/>
  <c r="AR195" i="1"/>
  <c r="AR196" i="1"/>
  <c r="AR197" i="1"/>
  <c r="AR198" i="1"/>
  <c r="AR199" i="1"/>
  <c r="AR200" i="1"/>
  <c r="AR201" i="1"/>
  <c r="AR202" i="1"/>
  <c r="AR203" i="1"/>
  <c r="AR204" i="1"/>
  <c r="AR205" i="1"/>
  <c r="AR206" i="1"/>
  <c r="AR207" i="1"/>
  <c r="AR208" i="1"/>
  <c r="AR209" i="1"/>
  <c r="AR210" i="1"/>
  <c r="AR211" i="1"/>
  <c r="AR212" i="1"/>
  <c r="AR213" i="1"/>
  <c r="AR214" i="1"/>
  <c r="AR215" i="1"/>
  <c r="AR216" i="1"/>
  <c r="AR217" i="1"/>
  <c r="AR218" i="1"/>
  <c r="AR219" i="1"/>
  <c r="AR220" i="1"/>
  <c r="AR221" i="1"/>
  <c r="AR222" i="1"/>
  <c r="AR223" i="1"/>
  <c r="AR224" i="1"/>
  <c r="AR225" i="1"/>
  <c r="AR226" i="1"/>
  <c r="AR227" i="1"/>
  <c r="AR228" i="1"/>
  <c r="AR229" i="1"/>
  <c r="AR230" i="1"/>
  <c r="AR231" i="1"/>
  <c r="AR232" i="1"/>
  <c r="AR233" i="1"/>
  <c r="AR234" i="1"/>
  <c r="AR235" i="1"/>
  <c r="AR236" i="1"/>
  <c r="AR237" i="1"/>
  <c r="AR238" i="1"/>
  <c r="AR239" i="1"/>
  <c r="AR240" i="1"/>
  <c r="AR241" i="1"/>
  <c r="AR242" i="1"/>
  <c r="AR243" i="1"/>
  <c r="AR244" i="1"/>
  <c r="AR245" i="1"/>
  <c r="AR246" i="1"/>
  <c r="AR247" i="1"/>
  <c r="AR248" i="1"/>
  <c r="AR249" i="1"/>
  <c r="AR250" i="1"/>
  <c r="AR251" i="1"/>
  <c r="AR252" i="1"/>
  <c r="AR253" i="1"/>
  <c r="AR254" i="1"/>
  <c r="AR255" i="1"/>
  <c r="AR256" i="1"/>
  <c r="AR257" i="1"/>
  <c r="AR258" i="1"/>
  <c r="AR259" i="1"/>
  <c r="AR260" i="1"/>
  <c r="AR261" i="1"/>
  <c r="AR262" i="1"/>
  <c r="AR263" i="1"/>
  <c r="AR264" i="1"/>
  <c r="AR265" i="1"/>
  <c r="AR266" i="1"/>
  <c r="AR267" i="1"/>
  <c r="AR268" i="1"/>
  <c r="AR269" i="1"/>
  <c r="AR270" i="1"/>
  <c r="AR271" i="1"/>
  <c r="AR272" i="1"/>
  <c r="AR273" i="1"/>
  <c r="AR274" i="1"/>
  <c r="AR275" i="1"/>
  <c r="AR276" i="1"/>
  <c r="AR277" i="1"/>
  <c r="AR278" i="1"/>
  <c r="AR279" i="1"/>
  <c r="AR280" i="1"/>
  <c r="AR281" i="1"/>
  <c r="AR282" i="1"/>
  <c r="AR283" i="1"/>
  <c r="AR284" i="1"/>
  <c r="AR285" i="1"/>
  <c r="AR286" i="1"/>
  <c r="AR287" i="1"/>
  <c r="AR288" i="1"/>
  <c r="AR289" i="1"/>
  <c r="AR290" i="1"/>
  <c r="AR291" i="1"/>
  <c r="AR292" i="1"/>
  <c r="AR293" i="1"/>
  <c r="AR294" i="1"/>
  <c r="AR295" i="1"/>
  <c r="AR296" i="1"/>
  <c r="AR297" i="1"/>
  <c r="AR298" i="1"/>
  <c r="AR299" i="1"/>
  <c r="AR300" i="1"/>
  <c r="AR301" i="1"/>
  <c r="AR302" i="1"/>
  <c r="AR303" i="1"/>
  <c r="AR304" i="1"/>
  <c r="AR305" i="1"/>
  <c r="AR306" i="1"/>
  <c r="AR307" i="1"/>
  <c r="AR308" i="1"/>
  <c r="AR309" i="1"/>
  <c r="AR310" i="1"/>
  <c r="AR311" i="1"/>
  <c r="AR312" i="1"/>
  <c r="AR313" i="1"/>
  <c r="AR314" i="1"/>
  <c r="AR315" i="1"/>
  <c r="AR316" i="1"/>
  <c r="AR317" i="1"/>
  <c r="AR318" i="1"/>
  <c r="AR319" i="1"/>
  <c r="AR320" i="1"/>
  <c r="AR321" i="1"/>
  <c r="AR322" i="1"/>
  <c r="AR323" i="1"/>
  <c r="AR324" i="1"/>
  <c r="AR325" i="1"/>
  <c r="AR326" i="1"/>
  <c r="AR327" i="1"/>
  <c r="AR328" i="1"/>
  <c r="AR329" i="1"/>
  <c r="AR330" i="1"/>
  <c r="AR331" i="1"/>
  <c r="AR332" i="1"/>
  <c r="AR333" i="1"/>
  <c r="AR334" i="1"/>
  <c r="AR335" i="1"/>
  <c r="AR336" i="1"/>
  <c r="AR337" i="1"/>
  <c r="AR338" i="1"/>
  <c r="AR339" i="1"/>
  <c r="AR340" i="1"/>
  <c r="AR341" i="1"/>
  <c r="AR342" i="1"/>
  <c r="AR343" i="1"/>
  <c r="AR344" i="1"/>
  <c r="AR345" i="1"/>
  <c r="AR346" i="1"/>
  <c r="AR347" i="1"/>
  <c r="AR348" i="1"/>
  <c r="AR349" i="1"/>
  <c r="AR350" i="1"/>
  <c r="AR351" i="1"/>
  <c r="AR352" i="1"/>
  <c r="AR353" i="1"/>
  <c r="AR354" i="1"/>
  <c r="AR355" i="1"/>
  <c r="AR356" i="1"/>
  <c r="AR357" i="1"/>
  <c r="AR358" i="1"/>
  <c r="AR359" i="1"/>
  <c r="AR360" i="1"/>
  <c r="AR361" i="1"/>
  <c r="AR362" i="1"/>
  <c r="AR363" i="1"/>
  <c r="AR364" i="1"/>
  <c r="AR365" i="1"/>
  <c r="AR366" i="1"/>
  <c r="AR367" i="1"/>
  <c r="AR368" i="1"/>
  <c r="AR369" i="1"/>
  <c r="AR370" i="1"/>
  <c r="AR371" i="1"/>
  <c r="AR372" i="1"/>
  <c r="AR373" i="1"/>
  <c r="AR374" i="1"/>
  <c r="AR375" i="1"/>
  <c r="AR376" i="1"/>
  <c r="AR377" i="1"/>
  <c r="AR378" i="1"/>
  <c r="AR379" i="1"/>
  <c r="AR380" i="1"/>
  <c r="AR381" i="1"/>
  <c r="AR382" i="1"/>
  <c r="AR383" i="1"/>
  <c r="AR384" i="1"/>
  <c r="AR385" i="1"/>
  <c r="AR386" i="1"/>
  <c r="AR387" i="1"/>
  <c r="AR388" i="1"/>
  <c r="AR389" i="1"/>
  <c r="AR390" i="1"/>
  <c r="AR391" i="1"/>
  <c r="AR392" i="1"/>
  <c r="AR393" i="1"/>
  <c r="AR394" i="1"/>
  <c r="AR395" i="1"/>
  <c r="AR396" i="1"/>
  <c r="AR397" i="1"/>
  <c r="AR398" i="1"/>
  <c r="AR399" i="1"/>
  <c r="AR400" i="1"/>
  <c r="AR401" i="1"/>
  <c r="AR402" i="1"/>
  <c r="AR403" i="1"/>
  <c r="AR404" i="1"/>
  <c r="AR405" i="1"/>
  <c r="AR406" i="1"/>
  <c r="AR407" i="1"/>
  <c r="AR408" i="1"/>
  <c r="AR409" i="1"/>
  <c r="AR410" i="1"/>
  <c r="AR411" i="1"/>
  <c r="AR412" i="1"/>
  <c r="AR413" i="1"/>
  <c r="AR414" i="1"/>
  <c r="AR415" i="1"/>
  <c r="AR416" i="1"/>
  <c r="AR417" i="1"/>
  <c r="AR418" i="1"/>
  <c r="AR419" i="1"/>
  <c r="AR420" i="1"/>
  <c r="AR421" i="1"/>
  <c r="AR422" i="1"/>
  <c r="AR423" i="1"/>
  <c r="AR424" i="1"/>
  <c r="AR425" i="1"/>
  <c r="AR426" i="1"/>
  <c r="AR427" i="1"/>
  <c r="AR428" i="1"/>
  <c r="AR429" i="1"/>
  <c r="AR430" i="1"/>
  <c r="AR431" i="1"/>
  <c r="AR432" i="1"/>
  <c r="AR433" i="1"/>
  <c r="AR434" i="1"/>
  <c r="AR435" i="1"/>
  <c r="AR436" i="1"/>
  <c r="AR437" i="1"/>
  <c r="AR438" i="1"/>
  <c r="AR439" i="1"/>
  <c r="AR440" i="1"/>
  <c r="AR441" i="1"/>
  <c r="AR442" i="1"/>
  <c r="AR443" i="1"/>
  <c r="AR444" i="1"/>
  <c r="AR445" i="1"/>
  <c r="AR446" i="1"/>
  <c r="AR447" i="1"/>
  <c r="AR448" i="1"/>
  <c r="AR449" i="1"/>
  <c r="AR450" i="1"/>
  <c r="AR451" i="1"/>
  <c r="AR452" i="1"/>
  <c r="AR453" i="1"/>
  <c r="AR454" i="1"/>
  <c r="AR455" i="1"/>
  <c r="AR456" i="1"/>
  <c r="AR457" i="1"/>
  <c r="AR458" i="1"/>
  <c r="AR459" i="1"/>
  <c r="AR460" i="1"/>
  <c r="AR461" i="1"/>
  <c r="AR462" i="1"/>
  <c r="AR463" i="1"/>
  <c r="AR464" i="1"/>
  <c r="AR465" i="1"/>
  <c r="AR466" i="1"/>
  <c r="AR467" i="1"/>
  <c r="AR468" i="1"/>
  <c r="AR469" i="1"/>
  <c r="AR470" i="1"/>
  <c r="AR471" i="1"/>
  <c r="AR472" i="1"/>
  <c r="AR473" i="1"/>
  <c r="AR474" i="1"/>
  <c r="AR475" i="1"/>
  <c r="AR476" i="1"/>
  <c r="AR477" i="1"/>
  <c r="AR478" i="1"/>
  <c r="AR479" i="1"/>
  <c r="AR480" i="1"/>
  <c r="AR481" i="1"/>
  <c r="AR482" i="1"/>
  <c r="AR483" i="1"/>
  <c r="AR484" i="1"/>
  <c r="AR485" i="1"/>
  <c r="AR486" i="1"/>
  <c r="AR487" i="1"/>
  <c r="AR488" i="1"/>
  <c r="AR489" i="1"/>
  <c r="AR490" i="1"/>
  <c r="AR491" i="1"/>
  <c r="AR492" i="1"/>
  <c r="AR493" i="1"/>
  <c r="AR494" i="1"/>
  <c r="AR495" i="1"/>
  <c r="AR496" i="1"/>
  <c r="AR497" i="1"/>
  <c r="AR498" i="1"/>
  <c r="AR499" i="1"/>
  <c r="AR500" i="1"/>
  <c r="AR501" i="1"/>
  <c r="AR502" i="1"/>
  <c r="AR503" i="1"/>
  <c r="AR504" i="1"/>
  <c r="AR505" i="1"/>
  <c r="AR506" i="1"/>
  <c r="AR507" i="1"/>
  <c r="AR508" i="1"/>
  <c r="AR509" i="1"/>
  <c r="AR510" i="1"/>
  <c r="AR511" i="1"/>
  <c r="AR512" i="1"/>
  <c r="AR513" i="1"/>
  <c r="AR514" i="1"/>
  <c r="AR515" i="1"/>
  <c r="AR516" i="1"/>
  <c r="AR517" i="1"/>
  <c r="AR518" i="1"/>
  <c r="AR519" i="1"/>
  <c r="AR520" i="1"/>
  <c r="AR521" i="1"/>
  <c r="AR522" i="1"/>
  <c r="AR523" i="1"/>
  <c r="AR524" i="1"/>
  <c r="AR525" i="1"/>
  <c r="AR526" i="1"/>
  <c r="AR527" i="1"/>
  <c r="AR528" i="1"/>
  <c r="AR529" i="1"/>
  <c r="AR530" i="1"/>
  <c r="AR531" i="1"/>
  <c r="AR532" i="1"/>
  <c r="AR533" i="1"/>
  <c r="AR534" i="1"/>
  <c r="AR535" i="1"/>
  <c r="AR536" i="1"/>
  <c r="AR537" i="1"/>
  <c r="AR538" i="1"/>
  <c r="AR539" i="1"/>
  <c r="AR540" i="1"/>
  <c r="AR541" i="1"/>
  <c r="AR542" i="1"/>
  <c r="AR543" i="1"/>
  <c r="AR544" i="1"/>
  <c r="AR545" i="1"/>
  <c r="AR546" i="1"/>
  <c r="AR547" i="1"/>
  <c r="AR548" i="1"/>
  <c r="AR549" i="1"/>
  <c r="AR550" i="1"/>
  <c r="AR551" i="1"/>
  <c r="AR552" i="1"/>
  <c r="AR553" i="1"/>
  <c r="AR554" i="1"/>
  <c r="AR555" i="1"/>
  <c r="AR556" i="1"/>
  <c r="AR557" i="1"/>
  <c r="AR558" i="1"/>
  <c r="AR559" i="1"/>
  <c r="AR560" i="1"/>
  <c r="AR561" i="1"/>
  <c r="AR562" i="1"/>
  <c r="AR563" i="1"/>
  <c r="AR564" i="1"/>
  <c r="AR565" i="1"/>
  <c r="AR566" i="1"/>
  <c r="AR567" i="1"/>
  <c r="AR568" i="1"/>
  <c r="AR569" i="1"/>
  <c r="AR570" i="1"/>
  <c r="AR571" i="1"/>
  <c r="AR572" i="1"/>
  <c r="AR573" i="1"/>
  <c r="AR574" i="1"/>
  <c r="AR575" i="1"/>
  <c r="AR576" i="1"/>
  <c r="AR577" i="1"/>
  <c r="AR578" i="1"/>
  <c r="AR579" i="1"/>
  <c r="AR580" i="1"/>
  <c r="AR581" i="1"/>
  <c r="AR582" i="1"/>
  <c r="AR583" i="1"/>
  <c r="AR584" i="1"/>
  <c r="AR585" i="1"/>
  <c r="AR586" i="1"/>
  <c r="AR587" i="1"/>
  <c r="AR588" i="1"/>
  <c r="AR589" i="1"/>
  <c r="AR590" i="1"/>
  <c r="AR591" i="1"/>
  <c r="AR592" i="1"/>
  <c r="AR593" i="1"/>
  <c r="AR594" i="1"/>
  <c r="AR595" i="1"/>
  <c r="AR596" i="1"/>
  <c r="AR597" i="1"/>
  <c r="AR598" i="1"/>
  <c r="AR599" i="1"/>
  <c r="AR600" i="1"/>
  <c r="AR601" i="1"/>
  <c r="AR602" i="1"/>
  <c r="AR603" i="1"/>
  <c r="AR604" i="1"/>
  <c r="AR605" i="1"/>
  <c r="AR606" i="1"/>
  <c r="AR607" i="1"/>
  <c r="AR608" i="1"/>
  <c r="AR609" i="1"/>
  <c r="AR610" i="1"/>
  <c r="AR611" i="1"/>
  <c r="AH4" i="1" l="1"/>
  <c r="AG4" i="1"/>
  <c r="AP12" i="1" l="1"/>
  <c r="AO12" i="1" s="1"/>
  <c r="AP13" i="1"/>
  <c r="AO13" i="1" s="1"/>
  <c r="AP14" i="1"/>
  <c r="AO14" i="1" s="1"/>
  <c r="AP15" i="1"/>
  <c r="AO15" i="1" s="1"/>
  <c r="AP16" i="1"/>
  <c r="AO16" i="1" s="1"/>
  <c r="AP17" i="1"/>
  <c r="AO17" i="1" s="1"/>
  <c r="AP18" i="1"/>
  <c r="AO18" i="1" s="1"/>
  <c r="AP19" i="1"/>
  <c r="AO19" i="1" s="1"/>
  <c r="AP20" i="1"/>
  <c r="AO20" i="1" s="1"/>
  <c r="AP21" i="1"/>
  <c r="AO21" i="1" s="1"/>
  <c r="AP22" i="1"/>
  <c r="AO22" i="1" s="1"/>
  <c r="AP23" i="1"/>
  <c r="AO23" i="1" s="1"/>
  <c r="AP24" i="1"/>
  <c r="AO24" i="1" s="1"/>
  <c r="AP25" i="1"/>
  <c r="AO25" i="1" s="1"/>
  <c r="AP26" i="1"/>
  <c r="AO26" i="1" s="1"/>
  <c r="AP27" i="1"/>
  <c r="AO27" i="1" s="1"/>
  <c r="AP28" i="1"/>
  <c r="AO28" i="1" s="1"/>
  <c r="AP29" i="1"/>
  <c r="AO29" i="1" s="1"/>
  <c r="AP30" i="1"/>
  <c r="AO30" i="1" s="1"/>
  <c r="AP31" i="1"/>
  <c r="AO31" i="1" s="1"/>
  <c r="AP32" i="1"/>
  <c r="AO32" i="1" s="1"/>
  <c r="AP33" i="1"/>
  <c r="AO33" i="1" s="1"/>
  <c r="AP34" i="1"/>
  <c r="AO34" i="1" s="1"/>
  <c r="AP35" i="1"/>
  <c r="AO35" i="1" s="1"/>
  <c r="AP36" i="1"/>
  <c r="AO36" i="1" s="1"/>
  <c r="AP37" i="1"/>
  <c r="AO37" i="1" s="1"/>
  <c r="AP38" i="1"/>
  <c r="AO38" i="1" s="1"/>
  <c r="AP39" i="1"/>
  <c r="AO39" i="1" s="1"/>
  <c r="AP40" i="1"/>
  <c r="AO40" i="1" s="1"/>
  <c r="AP41" i="1"/>
  <c r="AO41" i="1" s="1"/>
  <c r="AP42" i="1"/>
  <c r="AO42" i="1" s="1"/>
  <c r="AP43" i="1"/>
  <c r="AO43" i="1" s="1"/>
  <c r="AP44" i="1"/>
  <c r="AO44" i="1" s="1"/>
  <c r="AP45" i="1"/>
  <c r="AO45" i="1" s="1"/>
  <c r="AP46" i="1"/>
  <c r="AO46" i="1" s="1"/>
  <c r="AP47" i="1"/>
  <c r="AO47" i="1" s="1"/>
  <c r="AP48" i="1"/>
  <c r="AO48" i="1" s="1"/>
  <c r="AP49" i="1"/>
  <c r="AO49" i="1" s="1"/>
  <c r="AP50" i="1"/>
  <c r="AO50" i="1" s="1"/>
  <c r="AP51" i="1"/>
  <c r="AO51" i="1" s="1"/>
  <c r="AP52" i="1"/>
  <c r="AO52" i="1" s="1"/>
  <c r="AP53" i="1"/>
  <c r="AO53" i="1" s="1"/>
  <c r="AP54" i="1"/>
  <c r="AO54" i="1" s="1"/>
  <c r="AP55" i="1"/>
  <c r="AO55" i="1" s="1"/>
  <c r="AP56" i="1"/>
  <c r="AO56" i="1" s="1"/>
  <c r="AP57" i="1"/>
  <c r="AO57" i="1" s="1"/>
  <c r="AP58" i="1"/>
  <c r="AO58" i="1" s="1"/>
  <c r="AP59" i="1"/>
  <c r="AO59" i="1" s="1"/>
  <c r="AP60" i="1"/>
  <c r="AO60" i="1" s="1"/>
  <c r="AP61" i="1"/>
  <c r="AO61" i="1" s="1"/>
  <c r="AP62" i="1"/>
  <c r="AO62" i="1" s="1"/>
  <c r="AP63" i="1"/>
  <c r="AO63" i="1" s="1"/>
  <c r="AP64" i="1"/>
  <c r="AO64" i="1" s="1"/>
  <c r="AP65" i="1"/>
  <c r="AO65" i="1" s="1"/>
  <c r="AP66" i="1"/>
  <c r="AO66" i="1" s="1"/>
  <c r="AP67" i="1"/>
  <c r="AO67" i="1" s="1"/>
  <c r="AP68" i="1"/>
  <c r="AO68" i="1" s="1"/>
  <c r="AP69" i="1"/>
  <c r="AO69" i="1" s="1"/>
  <c r="AP70" i="1"/>
  <c r="AO70" i="1" s="1"/>
  <c r="AP71" i="1"/>
  <c r="AO71" i="1" s="1"/>
  <c r="AP72" i="1"/>
  <c r="AO72" i="1" s="1"/>
  <c r="AP73" i="1"/>
  <c r="AO73" i="1" s="1"/>
  <c r="AP74" i="1"/>
  <c r="AO74" i="1" s="1"/>
  <c r="AP75" i="1"/>
  <c r="AO75" i="1" s="1"/>
  <c r="AP76" i="1"/>
  <c r="AO76" i="1" s="1"/>
  <c r="AP77" i="1"/>
  <c r="AO77" i="1" s="1"/>
  <c r="AP78" i="1"/>
  <c r="AO78" i="1" s="1"/>
  <c r="AP79" i="1"/>
  <c r="AO79" i="1" s="1"/>
  <c r="AP80" i="1"/>
  <c r="AO80" i="1" s="1"/>
  <c r="AP81" i="1"/>
  <c r="AO81" i="1" s="1"/>
  <c r="AP82" i="1"/>
  <c r="AO82" i="1" s="1"/>
  <c r="AP83" i="1"/>
  <c r="AO83" i="1" s="1"/>
  <c r="AP84" i="1"/>
  <c r="AO84" i="1" s="1"/>
  <c r="AP85" i="1"/>
  <c r="AO85" i="1" s="1"/>
  <c r="AP86" i="1"/>
  <c r="AO86" i="1" s="1"/>
  <c r="AP87" i="1"/>
  <c r="AO87" i="1" s="1"/>
  <c r="AP88" i="1"/>
  <c r="AO88" i="1" s="1"/>
  <c r="AP89" i="1"/>
  <c r="AO89" i="1" s="1"/>
  <c r="AP90" i="1"/>
  <c r="AO90" i="1" s="1"/>
  <c r="AP91" i="1"/>
  <c r="AO91" i="1" s="1"/>
  <c r="AP92" i="1"/>
  <c r="AO92" i="1" s="1"/>
  <c r="AP93" i="1"/>
  <c r="AO93" i="1" s="1"/>
  <c r="AP94" i="1"/>
  <c r="AO94" i="1" s="1"/>
  <c r="AP95" i="1"/>
  <c r="AO95" i="1" s="1"/>
  <c r="AP96" i="1"/>
  <c r="AO96" i="1" s="1"/>
  <c r="AP97" i="1"/>
  <c r="AO97" i="1" s="1"/>
  <c r="AP98" i="1"/>
  <c r="AO98" i="1" s="1"/>
  <c r="AP99" i="1"/>
  <c r="AO99" i="1" s="1"/>
  <c r="AP100" i="1"/>
  <c r="AO100" i="1" s="1"/>
  <c r="AP101" i="1"/>
  <c r="AO101" i="1" s="1"/>
  <c r="AP102" i="1"/>
  <c r="AO102" i="1" s="1"/>
  <c r="AP103" i="1"/>
  <c r="AO103" i="1" s="1"/>
  <c r="AP104" i="1"/>
  <c r="AO104" i="1" s="1"/>
  <c r="AP105" i="1"/>
  <c r="AO105" i="1" s="1"/>
  <c r="AP106" i="1"/>
  <c r="AO106" i="1" s="1"/>
  <c r="AP107" i="1"/>
  <c r="AO107" i="1" s="1"/>
  <c r="AP108" i="1"/>
  <c r="AO108" i="1" s="1"/>
  <c r="AP109" i="1"/>
  <c r="AO109" i="1" s="1"/>
  <c r="AP110" i="1"/>
  <c r="AO110" i="1" s="1"/>
  <c r="AP111" i="1"/>
  <c r="AO111" i="1" s="1"/>
  <c r="AP112" i="1"/>
  <c r="AO112" i="1" s="1"/>
  <c r="AP113" i="1"/>
  <c r="AO113" i="1" s="1"/>
  <c r="AP114" i="1"/>
  <c r="AO114" i="1" s="1"/>
  <c r="AP115" i="1"/>
  <c r="AO115" i="1" s="1"/>
  <c r="AP116" i="1"/>
  <c r="AO116" i="1" s="1"/>
  <c r="AP117" i="1"/>
  <c r="AO117" i="1" s="1"/>
  <c r="AP118" i="1"/>
  <c r="AO118" i="1" s="1"/>
  <c r="AP119" i="1"/>
  <c r="AO119" i="1" s="1"/>
  <c r="AP120" i="1"/>
  <c r="AO120" i="1" s="1"/>
  <c r="AP121" i="1"/>
  <c r="AO121" i="1" s="1"/>
  <c r="AP122" i="1"/>
  <c r="AO122" i="1" s="1"/>
  <c r="AP123" i="1"/>
  <c r="AO123" i="1" s="1"/>
  <c r="AP124" i="1"/>
  <c r="AO124" i="1" s="1"/>
  <c r="AP125" i="1"/>
  <c r="AO125" i="1" s="1"/>
  <c r="AP126" i="1"/>
  <c r="AO126" i="1" s="1"/>
  <c r="AP127" i="1"/>
  <c r="AO127" i="1" s="1"/>
  <c r="AP128" i="1"/>
  <c r="AO128" i="1" s="1"/>
  <c r="AP129" i="1"/>
  <c r="AO129" i="1" s="1"/>
  <c r="AP130" i="1"/>
  <c r="AO130" i="1" s="1"/>
  <c r="AP131" i="1"/>
  <c r="AO131" i="1" s="1"/>
  <c r="AP132" i="1"/>
  <c r="AO132" i="1" s="1"/>
  <c r="AP133" i="1"/>
  <c r="AO133" i="1" s="1"/>
  <c r="AP134" i="1"/>
  <c r="AO134" i="1" s="1"/>
  <c r="AP135" i="1"/>
  <c r="AO135" i="1" s="1"/>
  <c r="AP136" i="1"/>
  <c r="AO136" i="1" s="1"/>
  <c r="AP137" i="1"/>
  <c r="AO137" i="1" s="1"/>
  <c r="AP138" i="1"/>
  <c r="AO138" i="1" s="1"/>
  <c r="AP139" i="1"/>
  <c r="AO139" i="1" s="1"/>
  <c r="AP140" i="1"/>
  <c r="AO140" i="1" s="1"/>
  <c r="AP141" i="1"/>
  <c r="AO141" i="1" s="1"/>
  <c r="AP142" i="1"/>
  <c r="AO142" i="1" s="1"/>
  <c r="AP143" i="1"/>
  <c r="AO143" i="1" s="1"/>
  <c r="AP144" i="1"/>
  <c r="AO144" i="1" s="1"/>
  <c r="AP145" i="1"/>
  <c r="AO145" i="1" s="1"/>
  <c r="AP146" i="1"/>
  <c r="AO146" i="1" s="1"/>
  <c r="AP147" i="1"/>
  <c r="AO147" i="1" s="1"/>
  <c r="AP148" i="1"/>
  <c r="AO148" i="1" s="1"/>
  <c r="AP149" i="1"/>
  <c r="AO149" i="1" s="1"/>
  <c r="AP150" i="1"/>
  <c r="AO150" i="1" s="1"/>
  <c r="AP151" i="1"/>
  <c r="AO151" i="1" s="1"/>
  <c r="AP152" i="1"/>
  <c r="AO152" i="1" s="1"/>
  <c r="AP153" i="1"/>
  <c r="AO153" i="1" s="1"/>
  <c r="AP154" i="1"/>
  <c r="AO154" i="1" s="1"/>
  <c r="AP155" i="1"/>
  <c r="AO155" i="1" s="1"/>
  <c r="AP156" i="1"/>
  <c r="AO156" i="1" s="1"/>
  <c r="AP157" i="1"/>
  <c r="AO157" i="1" s="1"/>
  <c r="AP158" i="1"/>
  <c r="AO158" i="1" s="1"/>
  <c r="AP159" i="1"/>
  <c r="AO159" i="1" s="1"/>
  <c r="AP160" i="1"/>
  <c r="AO160" i="1" s="1"/>
  <c r="AP161" i="1"/>
  <c r="AO161" i="1" s="1"/>
  <c r="AP162" i="1"/>
  <c r="AO162" i="1" s="1"/>
  <c r="AP163" i="1"/>
  <c r="AO163" i="1" s="1"/>
  <c r="AP164" i="1"/>
  <c r="AO164" i="1" s="1"/>
  <c r="AP165" i="1"/>
  <c r="AO165" i="1" s="1"/>
  <c r="AP166" i="1"/>
  <c r="AO166" i="1" s="1"/>
  <c r="AP167" i="1"/>
  <c r="AO167" i="1" s="1"/>
  <c r="AP168" i="1"/>
  <c r="AO168" i="1" s="1"/>
  <c r="AP169" i="1"/>
  <c r="AO169" i="1" s="1"/>
  <c r="AP170" i="1"/>
  <c r="AO170" i="1" s="1"/>
  <c r="AP171" i="1"/>
  <c r="AO171" i="1" s="1"/>
  <c r="AP172" i="1"/>
  <c r="AO172" i="1" s="1"/>
  <c r="AP173" i="1"/>
  <c r="AO173" i="1" s="1"/>
  <c r="AP174" i="1"/>
  <c r="AO174" i="1" s="1"/>
  <c r="AP175" i="1"/>
  <c r="AO175" i="1" s="1"/>
  <c r="AP176" i="1"/>
  <c r="AO176" i="1" s="1"/>
  <c r="AP177" i="1"/>
  <c r="AO177" i="1" s="1"/>
  <c r="AP178" i="1"/>
  <c r="AO178" i="1" s="1"/>
  <c r="AP179" i="1"/>
  <c r="AO179" i="1" s="1"/>
  <c r="AP180" i="1"/>
  <c r="AO180" i="1" s="1"/>
  <c r="AP181" i="1"/>
  <c r="AO181" i="1" s="1"/>
  <c r="AP182" i="1"/>
  <c r="AO182" i="1" s="1"/>
  <c r="AP183" i="1"/>
  <c r="AO183" i="1" s="1"/>
  <c r="AP184" i="1"/>
  <c r="AO184" i="1" s="1"/>
  <c r="AP185" i="1"/>
  <c r="AO185" i="1" s="1"/>
  <c r="AP186" i="1"/>
  <c r="AO186" i="1" s="1"/>
  <c r="AP187" i="1"/>
  <c r="AO187" i="1" s="1"/>
  <c r="AP188" i="1"/>
  <c r="AO188" i="1" s="1"/>
  <c r="AP189" i="1"/>
  <c r="AO189" i="1" s="1"/>
  <c r="AP190" i="1"/>
  <c r="AO190" i="1" s="1"/>
  <c r="AP191" i="1"/>
  <c r="AO191" i="1" s="1"/>
  <c r="AP192" i="1"/>
  <c r="AO192" i="1" s="1"/>
  <c r="AP193" i="1"/>
  <c r="AO193" i="1" s="1"/>
  <c r="AP194" i="1"/>
  <c r="AO194" i="1" s="1"/>
  <c r="AP195" i="1"/>
  <c r="AO195" i="1" s="1"/>
  <c r="AP196" i="1"/>
  <c r="AO196" i="1" s="1"/>
  <c r="AP197" i="1"/>
  <c r="AO197" i="1" s="1"/>
  <c r="AP198" i="1"/>
  <c r="AO198" i="1" s="1"/>
  <c r="AP199" i="1"/>
  <c r="AO199" i="1" s="1"/>
  <c r="AP200" i="1"/>
  <c r="AO200" i="1" s="1"/>
  <c r="AP201" i="1"/>
  <c r="AO201" i="1" s="1"/>
  <c r="AP202" i="1"/>
  <c r="AO202" i="1" s="1"/>
  <c r="AP203" i="1"/>
  <c r="AO203" i="1" s="1"/>
  <c r="AP204" i="1"/>
  <c r="AO204" i="1" s="1"/>
  <c r="AP205" i="1"/>
  <c r="AO205" i="1" s="1"/>
  <c r="AP206" i="1"/>
  <c r="AO206" i="1" s="1"/>
  <c r="AP207" i="1"/>
  <c r="AO207" i="1" s="1"/>
  <c r="AP208" i="1"/>
  <c r="AO208" i="1" s="1"/>
  <c r="AP209" i="1"/>
  <c r="AO209" i="1" s="1"/>
  <c r="AP210" i="1"/>
  <c r="AO210" i="1" s="1"/>
  <c r="AP211" i="1"/>
  <c r="AO211" i="1" s="1"/>
  <c r="AP212" i="1"/>
  <c r="AO212" i="1" s="1"/>
  <c r="AP213" i="1"/>
  <c r="AO213" i="1" s="1"/>
  <c r="AP214" i="1"/>
  <c r="AO214" i="1" s="1"/>
  <c r="AP215" i="1"/>
  <c r="AO215" i="1" s="1"/>
  <c r="AP216" i="1"/>
  <c r="AO216" i="1" s="1"/>
  <c r="AP217" i="1"/>
  <c r="AO217" i="1" s="1"/>
  <c r="AP218" i="1"/>
  <c r="AO218" i="1" s="1"/>
  <c r="AP219" i="1"/>
  <c r="AO219" i="1" s="1"/>
  <c r="AP220" i="1"/>
  <c r="AO220" i="1" s="1"/>
  <c r="AP221" i="1"/>
  <c r="AO221" i="1" s="1"/>
  <c r="AP222" i="1"/>
  <c r="AO222" i="1" s="1"/>
  <c r="AP223" i="1"/>
  <c r="AO223" i="1" s="1"/>
  <c r="AP224" i="1"/>
  <c r="AO224" i="1" s="1"/>
  <c r="AP225" i="1"/>
  <c r="AO225" i="1" s="1"/>
  <c r="AP226" i="1"/>
  <c r="AO226" i="1" s="1"/>
  <c r="AP227" i="1"/>
  <c r="AO227" i="1" s="1"/>
  <c r="AP228" i="1"/>
  <c r="AO228" i="1" s="1"/>
  <c r="AP229" i="1"/>
  <c r="AO229" i="1" s="1"/>
  <c r="AP230" i="1"/>
  <c r="AO230" i="1" s="1"/>
  <c r="AP231" i="1"/>
  <c r="AO231" i="1" s="1"/>
  <c r="AP232" i="1"/>
  <c r="AO232" i="1" s="1"/>
  <c r="AP233" i="1"/>
  <c r="AO233" i="1" s="1"/>
  <c r="AP234" i="1"/>
  <c r="AO234" i="1" s="1"/>
  <c r="AP235" i="1"/>
  <c r="AO235" i="1" s="1"/>
  <c r="AP236" i="1"/>
  <c r="AO236" i="1" s="1"/>
  <c r="AP237" i="1"/>
  <c r="AO237" i="1" s="1"/>
  <c r="AP238" i="1"/>
  <c r="AO238" i="1" s="1"/>
  <c r="AP239" i="1"/>
  <c r="AO239" i="1" s="1"/>
  <c r="AP240" i="1"/>
  <c r="AO240" i="1" s="1"/>
  <c r="AP241" i="1"/>
  <c r="AO241" i="1" s="1"/>
  <c r="AP242" i="1"/>
  <c r="AO242" i="1" s="1"/>
  <c r="AP243" i="1"/>
  <c r="AO243" i="1" s="1"/>
  <c r="AP244" i="1"/>
  <c r="AO244" i="1" s="1"/>
  <c r="AP245" i="1"/>
  <c r="AO245" i="1" s="1"/>
  <c r="AP246" i="1"/>
  <c r="AO246" i="1" s="1"/>
  <c r="AP247" i="1"/>
  <c r="AO247" i="1" s="1"/>
  <c r="AP248" i="1"/>
  <c r="AO248" i="1" s="1"/>
  <c r="AP249" i="1"/>
  <c r="AO249" i="1" s="1"/>
  <c r="AP250" i="1"/>
  <c r="AO250" i="1" s="1"/>
  <c r="AP251" i="1"/>
  <c r="AO251" i="1" s="1"/>
  <c r="AP252" i="1"/>
  <c r="AO252" i="1" s="1"/>
  <c r="AP253" i="1"/>
  <c r="AO253" i="1" s="1"/>
  <c r="AP254" i="1"/>
  <c r="AO254" i="1" s="1"/>
  <c r="AP255" i="1"/>
  <c r="AO255" i="1" s="1"/>
  <c r="AP256" i="1"/>
  <c r="AO256" i="1" s="1"/>
  <c r="AP257" i="1"/>
  <c r="AO257" i="1" s="1"/>
  <c r="AP258" i="1"/>
  <c r="AO258" i="1" s="1"/>
  <c r="AP259" i="1"/>
  <c r="AO259" i="1" s="1"/>
  <c r="AP260" i="1"/>
  <c r="AO260" i="1" s="1"/>
  <c r="AP261" i="1"/>
  <c r="AO261" i="1" s="1"/>
  <c r="AP262" i="1"/>
  <c r="AO262" i="1" s="1"/>
  <c r="AP263" i="1"/>
  <c r="AO263" i="1" s="1"/>
  <c r="AP264" i="1"/>
  <c r="AO264" i="1" s="1"/>
  <c r="AP265" i="1"/>
  <c r="AO265" i="1" s="1"/>
  <c r="AP266" i="1"/>
  <c r="AO266" i="1" s="1"/>
  <c r="AP267" i="1"/>
  <c r="AO267" i="1" s="1"/>
  <c r="AP268" i="1"/>
  <c r="AO268" i="1" s="1"/>
  <c r="AP269" i="1"/>
  <c r="AO269" i="1" s="1"/>
  <c r="AP270" i="1"/>
  <c r="AO270" i="1" s="1"/>
  <c r="AP271" i="1"/>
  <c r="AO271" i="1" s="1"/>
  <c r="AP272" i="1"/>
  <c r="AO272" i="1" s="1"/>
  <c r="AP273" i="1"/>
  <c r="AO273" i="1" s="1"/>
  <c r="AP274" i="1"/>
  <c r="AO274" i="1" s="1"/>
  <c r="AP275" i="1"/>
  <c r="AO275" i="1" s="1"/>
  <c r="AP276" i="1"/>
  <c r="AO276" i="1" s="1"/>
  <c r="AP277" i="1"/>
  <c r="AO277" i="1" s="1"/>
  <c r="AP278" i="1"/>
  <c r="AO278" i="1" s="1"/>
  <c r="AP279" i="1"/>
  <c r="AO279" i="1" s="1"/>
  <c r="AP280" i="1"/>
  <c r="AO280" i="1" s="1"/>
  <c r="AP281" i="1"/>
  <c r="AO281" i="1" s="1"/>
  <c r="AP282" i="1"/>
  <c r="AO282" i="1" s="1"/>
  <c r="AP283" i="1"/>
  <c r="AO283" i="1" s="1"/>
  <c r="AP284" i="1"/>
  <c r="AO284" i="1" s="1"/>
  <c r="AP285" i="1"/>
  <c r="AO285" i="1" s="1"/>
  <c r="AP286" i="1"/>
  <c r="AO286" i="1" s="1"/>
  <c r="AP287" i="1"/>
  <c r="AO287" i="1" s="1"/>
  <c r="AP288" i="1"/>
  <c r="AO288" i="1" s="1"/>
  <c r="AP289" i="1"/>
  <c r="AO289" i="1" s="1"/>
  <c r="AP290" i="1"/>
  <c r="AO290" i="1" s="1"/>
  <c r="AP291" i="1"/>
  <c r="AO291" i="1" s="1"/>
  <c r="AP292" i="1"/>
  <c r="AO292" i="1" s="1"/>
  <c r="AP293" i="1"/>
  <c r="AO293" i="1" s="1"/>
  <c r="AP294" i="1"/>
  <c r="AO294" i="1" s="1"/>
  <c r="AP295" i="1"/>
  <c r="AO295" i="1" s="1"/>
  <c r="AP296" i="1"/>
  <c r="AO296" i="1" s="1"/>
  <c r="AP297" i="1"/>
  <c r="AO297" i="1" s="1"/>
  <c r="AP298" i="1"/>
  <c r="AO298" i="1" s="1"/>
  <c r="AP299" i="1"/>
  <c r="AO299" i="1" s="1"/>
  <c r="AP300" i="1"/>
  <c r="AO300" i="1" s="1"/>
  <c r="AP301" i="1"/>
  <c r="AO301" i="1" s="1"/>
  <c r="AP302" i="1"/>
  <c r="AO302" i="1" s="1"/>
  <c r="AP303" i="1"/>
  <c r="AO303" i="1" s="1"/>
  <c r="AP304" i="1"/>
  <c r="AO304" i="1" s="1"/>
  <c r="AP305" i="1"/>
  <c r="AO305" i="1" s="1"/>
  <c r="AP306" i="1"/>
  <c r="AO306" i="1" s="1"/>
  <c r="AP307" i="1"/>
  <c r="AO307" i="1" s="1"/>
  <c r="AP308" i="1"/>
  <c r="AO308" i="1" s="1"/>
  <c r="AP309" i="1"/>
  <c r="AO309" i="1" s="1"/>
  <c r="AP310" i="1"/>
  <c r="AO310" i="1" s="1"/>
  <c r="AP311" i="1"/>
  <c r="AO311" i="1" s="1"/>
  <c r="AP312" i="1"/>
  <c r="AO312" i="1" s="1"/>
  <c r="AP313" i="1"/>
  <c r="AO313" i="1" s="1"/>
  <c r="AP314" i="1"/>
  <c r="AO314" i="1" s="1"/>
  <c r="AP315" i="1"/>
  <c r="AO315" i="1" s="1"/>
  <c r="AP316" i="1"/>
  <c r="AO316" i="1" s="1"/>
  <c r="AP317" i="1"/>
  <c r="AO317" i="1" s="1"/>
  <c r="AP318" i="1"/>
  <c r="AO318" i="1" s="1"/>
  <c r="AP319" i="1"/>
  <c r="AO319" i="1" s="1"/>
  <c r="AP320" i="1"/>
  <c r="AO320" i="1" s="1"/>
  <c r="AP321" i="1"/>
  <c r="AO321" i="1" s="1"/>
  <c r="AP322" i="1"/>
  <c r="AO322" i="1" s="1"/>
  <c r="AP323" i="1"/>
  <c r="AO323" i="1" s="1"/>
  <c r="AP324" i="1"/>
  <c r="AO324" i="1" s="1"/>
  <c r="AP325" i="1"/>
  <c r="AO325" i="1" s="1"/>
  <c r="AP326" i="1"/>
  <c r="AO326" i="1" s="1"/>
  <c r="AP327" i="1"/>
  <c r="AO327" i="1" s="1"/>
  <c r="AP328" i="1"/>
  <c r="AO328" i="1" s="1"/>
  <c r="AP329" i="1"/>
  <c r="AO329" i="1" s="1"/>
  <c r="AP330" i="1"/>
  <c r="AO330" i="1" s="1"/>
  <c r="AP331" i="1"/>
  <c r="AO331" i="1" s="1"/>
  <c r="AP332" i="1"/>
  <c r="AO332" i="1" s="1"/>
  <c r="AP333" i="1"/>
  <c r="AO333" i="1" s="1"/>
  <c r="AP334" i="1"/>
  <c r="AO334" i="1" s="1"/>
  <c r="AP335" i="1"/>
  <c r="AO335" i="1" s="1"/>
  <c r="AP336" i="1"/>
  <c r="AO336" i="1" s="1"/>
  <c r="AP337" i="1"/>
  <c r="AO337" i="1" s="1"/>
  <c r="AP338" i="1"/>
  <c r="AO338" i="1" s="1"/>
  <c r="AP339" i="1"/>
  <c r="AO339" i="1" s="1"/>
  <c r="AP340" i="1"/>
  <c r="AO340" i="1" s="1"/>
  <c r="AP341" i="1"/>
  <c r="AO341" i="1" s="1"/>
  <c r="AP342" i="1"/>
  <c r="AO342" i="1" s="1"/>
  <c r="AP343" i="1"/>
  <c r="AO343" i="1" s="1"/>
  <c r="AP344" i="1"/>
  <c r="AO344" i="1" s="1"/>
  <c r="AP345" i="1"/>
  <c r="AO345" i="1" s="1"/>
  <c r="AP346" i="1"/>
  <c r="AO346" i="1" s="1"/>
  <c r="AP347" i="1"/>
  <c r="AO347" i="1" s="1"/>
  <c r="AP348" i="1"/>
  <c r="AO348" i="1" s="1"/>
  <c r="AP349" i="1"/>
  <c r="AO349" i="1" s="1"/>
  <c r="AP350" i="1"/>
  <c r="AO350" i="1" s="1"/>
  <c r="AP351" i="1"/>
  <c r="AO351" i="1" s="1"/>
  <c r="AP352" i="1"/>
  <c r="AO352" i="1" s="1"/>
  <c r="AP353" i="1"/>
  <c r="AO353" i="1" s="1"/>
  <c r="AP354" i="1"/>
  <c r="AO354" i="1" s="1"/>
  <c r="AP355" i="1"/>
  <c r="AO355" i="1" s="1"/>
  <c r="AP356" i="1"/>
  <c r="AO356" i="1" s="1"/>
  <c r="AP357" i="1"/>
  <c r="AO357" i="1" s="1"/>
  <c r="AP358" i="1"/>
  <c r="AO358" i="1" s="1"/>
  <c r="AP359" i="1"/>
  <c r="AO359" i="1" s="1"/>
  <c r="AP360" i="1"/>
  <c r="AO360" i="1" s="1"/>
  <c r="AP361" i="1"/>
  <c r="AO361" i="1" s="1"/>
  <c r="AP362" i="1"/>
  <c r="AO362" i="1" s="1"/>
  <c r="AP363" i="1"/>
  <c r="AO363" i="1" s="1"/>
  <c r="AP364" i="1"/>
  <c r="AO364" i="1" s="1"/>
  <c r="AP365" i="1"/>
  <c r="AO365" i="1" s="1"/>
  <c r="AP366" i="1"/>
  <c r="AO366" i="1" s="1"/>
  <c r="AP367" i="1"/>
  <c r="AO367" i="1" s="1"/>
  <c r="AP368" i="1"/>
  <c r="AO368" i="1" s="1"/>
  <c r="AP369" i="1"/>
  <c r="AO369" i="1" s="1"/>
  <c r="AP370" i="1"/>
  <c r="AO370" i="1" s="1"/>
  <c r="AP371" i="1"/>
  <c r="AO371" i="1" s="1"/>
  <c r="AP372" i="1"/>
  <c r="AO372" i="1" s="1"/>
  <c r="AP373" i="1"/>
  <c r="AO373" i="1" s="1"/>
  <c r="AP374" i="1"/>
  <c r="AO374" i="1" s="1"/>
  <c r="AP375" i="1"/>
  <c r="AO375" i="1" s="1"/>
  <c r="AP376" i="1"/>
  <c r="AO376" i="1" s="1"/>
  <c r="AP377" i="1"/>
  <c r="AO377" i="1" s="1"/>
  <c r="AP378" i="1"/>
  <c r="AO378" i="1" s="1"/>
  <c r="AP379" i="1"/>
  <c r="AO379" i="1" s="1"/>
  <c r="AP380" i="1"/>
  <c r="AO380" i="1" s="1"/>
  <c r="AP381" i="1"/>
  <c r="AO381" i="1" s="1"/>
  <c r="AP382" i="1"/>
  <c r="AO382" i="1" s="1"/>
  <c r="AP383" i="1"/>
  <c r="AO383" i="1" s="1"/>
  <c r="AP384" i="1"/>
  <c r="AO384" i="1" s="1"/>
  <c r="AP385" i="1"/>
  <c r="AO385" i="1" s="1"/>
  <c r="AP386" i="1"/>
  <c r="AO386" i="1" s="1"/>
  <c r="AP387" i="1"/>
  <c r="AO387" i="1" s="1"/>
  <c r="AP388" i="1"/>
  <c r="AO388" i="1" s="1"/>
  <c r="AP389" i="1"/>
  <c r="AO389" i="1" s="1"/>
  <c r="AP390" i="1"/>
  <c r="AO390" i="1" s="1"/>
  <c r="AP391" i="1"/>
  <c r="AO391" i="1" s="1"/>
  <c r="AP392" i="1"/>
  <c r="AO392" i="1" s="1"/>
  <c r="AP393" i="1"/>
  <c r="AO393" i="1" s="1"/>
  <c r="AP394" i="1"/>
  <c r="AO394" i="1" s="1"/>
  <c r="AP395" i="1"/>
  <c r="AO395" i="1" s="1"/>
  <c r="AP396" i="1"/>
  <c r="AO396" i="1" s="1"/>
  <c r="AP397" i="1"/>
  <c r="AO397" i="1" s="1"/>
  <c r="AP398" i="1"/>
  <c r="AO398" i="1" s="1"/>
  <c r="AP399" i="1"/>
  <c r="AO399" i="1" s="1"/>
  <c r="AP400" i="1"/>
  <c r="AO400" i="1" s="1"/>
  <c r="AP401" i="1"/>
  <c r="AO401" i="1" s="1"/>
  <c r="AP402" i="1"/>
  <c r="AO402" i="1" s="1"/>
  <c r="AP403" i="1"/>
  <c r="AO403" i="1" s="1"/>
  <c r="AP404" i="1"/>
  <c r="AO404" i="1" s="1"/>
  <c r="AP405" i="1"/>
  <c r="AO405" i="1" s="1"/>
  <c r="AP406" i="1"/>
  <c r="AO406" i="1" s="1"/>
  <c r="AP407" i="1"/>
  <c r="AO407" i="1" s="1"/>
  <c r="AP408" i="1"/>
  <c r="AO408" i="1" s="1"/>
  <c r="AP409" i="1"/>
  <c r="AO409" i="1" s="1"/>
  <c r="AP410" i="1"/>
  <c r="AO410" i="1" s="1"/>
  <c r="AP411" i="1"/>
  <c r="AO411" i="1" s="1"/>
  <c r="AP412" i="1"/>
  <c r="AO412" i="1" s="1"/>
  <c r="AP413" i="1"/>
  <c r="AO413" i="1" s="1"/>
  <c r="AP414" i="1"/>
  <c r="AO414" i="1" s="1"/>
  <c r="AP415" i="1"/>
  <c r="AO415" i="1" s="1"/>
  <c r="AP416" i="1"/>
  <c r="AO416" i="1" s="1"/>
  <c r="AP417" i="1"/>
  <c r="AO417" i="1" s="1"/>
  <c r="AP418" i="1"/>
  <c r="AO418" i="1" s="1"/>
  <c r="AP419" i="1"/>
  <c r="AO419" i="1" s="1"/>
  <c r="AP420" i="1"/>
  <c r="AO420" i="1" s="1"/>
  <c r="AP421" i="1"/>
  <c r="AO421" i="1" s="1"/>
  <c r="AP422" i="1"/>
  <c r="AO422" i="1" s="1"/>
  <c r="AP423" i="1"/>
  <c r="AO423" i="1" s="1"/>
  <c r="AP424" i="1"/>
  <c r="AO424" i="1" s="1"/>
  <c r="AP425" i="1"/>
  <c r="AO425" i="1" s="1"/>
  <c r="AP426" i="1"/>
  <c r="AO426" i="1" s="1"/>
  <c r="AP427" i="1"/>
  <c r="AO427" i="1" s="1"/>
  <c r="AP428" i="1"/>
  <c r="AO428" i="1" s="1"/>
  <c r="AP429" i="1"/>
  <c r="AO429" i="1" s="1"/>
  <c r="AP430" i="1"/>
  <c r="AO430" i="1" s="1"/>
  <c r="AP431" i="1"/>
  <c r="AO431" i="1" s="1"/>
  <c r="AP432" i="1"/>
  <c r="AO432" i="1" s="1"/>
  <c r="AP433" i="1"/>
  <c r="AO433" i="1" s="1"/>
  <c r="AP434" i="1"/>
  <c r="AO434" i="1" s="1"/>
  <c r="AP435" i="1"/>
  <c r="AO435" i="1" s="1"/>
  <c r="AP436" i="1"/>
  <c r="AO436" i="1" s="1"/>
  <c r="AP437" i="1"/>
  <c r="AO437" i="1" s="1"/>
  <c r="AP438" i="1"/>
  <c r="AO438" i="1" s="1"/>
  <c r="AP439" i="1"/>
  <c r="AO439" i="1" s="1"/>
  <c r="AP440" i="1"/>
  <c r="AO440" i="1" s="1"/>
  <c r="AP441" i="1"/>
  <c r="AO441" i="1" s="1"/>
  <c r="AP442" i="1"/>
  <c r="AO442" i="1" s="1"/>
  <c r="AP443" i="1"/>
  <c r="AO443" i="1" s="1"/>
  <c r="AP444" i="1"/>
  <c r="AO444" i="1" s="1"/>
  <c r="AP445" i="1"/>
  <c r="AO445" i="1" s="1"/>
  <c r="AP446" i="1"/>
  <c r="AO446" i="1" s="1"/>
  <c r="AP447" i="1"/>
  <c r="AO447" i="1" s="1"/>
  <c r="AP448" i="1"/>
  <c r="AO448" i="1" s="1"/>
  <c r="AP449" i="1"/>
  <c r="AO449" i="1" s="1"/>
  <c r="AP450" i="1"/>
  <c r="AO450" i="1" s="1"/>
  <c r="AP451" i="1"/>
  <c r="AO451" i="1" s="1"/>
  <c r="AP452" i="1"/>
  <c r="AO452" i="1" s="1"/>
  <c r="AP453" i="1"/>
  <c r="AO453" i="1" s="1"/>
  <c r="AP454" i="1"/>
  <c r="AO454" i="1" s="1"/>
  <c r="AP455" i="1"/>
  <c r="AO455" i="1" s="1"/>
  <c r="AP456" i="1"/>
  <c r="AO456" i="1" s="1"/>
  <c r="AP457" i="1"/>
  <c r="AO457" i="1" s="1"/>
  <c r="AP458" i="1"/>
  <c r="AO458" i="1" s="1"/>
  <c r="AP459" i="1"/>
  <c r="AO459" i="1" s="1"/>
  <c r="AP460" i="1"/>
  <c r="AO460" i="1" s="1"/>
  <c r="AP461" i="1"/>
  <c r="AO461" i="1" s="1"/>
  <c r="AP462" i="1"/>
  <c r="AO462" i="1" s="1"/>
  <c r="AP463" i="1"/>
  <c r="AO463" i="1" s="1"/>
  <c r="AP464" i="1"/>
  <c r="AO464" i="1" s="1"/>
  <c r="AP465" i="1"/>
  <c r="AO465" i="1" s="1"/>
  <c r="AP466" i="1"/>
  <c r="AO466" i="1" s="1"/>
  <c r="AP467" i="1"/>
  <c r="AO467" i="1" s="1"/>
  <c r="AP468" i="1"/>
  <c r="AO468" i="1" s="1"/>
  <c r="AP469" i="1"/>
  <c r="AO469" i="1" s="1"/>
  <c r="AP470" i="1"/>
  <c r="AO470" i="1" s="1"/>
  <c r="AP471" i="1"/>
  <c r="AO471" i="1" s="1"/>
  <c r="AP472" i="1"/>
  <c r="AO472" i="1" s="1"/>
  <c r="AP473" i="1"/>
  <c r="AO473" i="1" s="1"/>
  <c r="AP474" i="1"/>
  <c r="AO474" i="1" s="1"/>
  <c r="AP475" i="1"/>
  <c r="AO475" i="1" s="1"/>
  <c r="AP476" i="1"/>
  <c r="AO476" i="1" s="1"/>
  <c r="AP477" i="1"/>
  <c r="AO477" i="1" s="1"/>
  <c r="AP478" i="1"/>
  <c r="AO478" i="1" s="1"/>
  <c r="AP479" i="1"/>
  <c r="AO479" i="1" s="1"/>
  <c r="AP480" i="1"/>
  <c r="AO480" i="1" s="1"/>
  <c r="AP481" i="1"/>
  <c r="AO481" i="1" s="1"/>
  <c r="AP482" i="1"/>
  <c r="AO482" i="1" s="1"/>
  <c r="AP483" i="1"/>
  <c r="AO483" i="1" s="1"/>
  <c r="AP484" i="1"/>
  <c r="AO484" i="1" s="1"/>
  <c r="AP485" i="1"/>
  <c r="AO485" i="1" s="1"/>
  <c r="AP486" i="1"/>
  <c r="AO486" i="1" s="1"/>
  <c r="AP487" i="1"/>
  <c r="AO487" i="1" s="1"/>
  <c r="AP488" i="1"/>
  <c r="AO488" i="1" s="1"/>
  <c r="AP489" i="1"/>
  <c r="AO489" i="1" s="1"/>
  <c r="AP490" i="1"/>
  <c r="AO490" i="1" s="1"/>
  <c r="AP491" i="1"/>
  <c r="AO491" i="1" s="1"/>
  <c r="AP492" i="1"/>
  <c r="AO492" i="1" s="1"/>
  <c r="AP493" i="1"/>
  <c r="AO493" i="1" s="1"/>
  <c r="AP494" i="1"/>
  <c r="AO494" i="1" s="1"/>
  <c r="AP495" i="1"/>
  <c r="AO495" i="1" s="1"/>
  <c r="AP496" i="1"/>
  <c r="AO496" i="1" s="1"/>
  <c r="AP497" i="1"/>
  <c r="AO497" i="1" s="1"/>
  <c r="AP498" i="1"/>
  <c r="AO498" i="1" s="1"/>
  <c r="AP499" i="1"/>
  <c r="AO499" i="1" s="1"/>
  <c r="AP500" i="1"/>
  <c r="AO500" i="1" s="1"/>
  <c r="AP501" i="1"/>
  <c r="AO501" i="1" s="1"/>
  <c r="AP502" i="1"/>
  <c r="AO502" i="1" s="1"/>
  <c r="AP503" i="1"/>
  <c r="AO503" i="1" s="1"/>
  <c r="AP504" i="1"/>
  <c r="AO504" i="1" s="1"/>
  <c r="AP505" i="1"/>
  <c r="AO505" i="1" s="1"/>
  <c r="AP506" i="1"/>
  <c r="AO506" i="1" s="1"/>
  <c r="AP507" i="1"/>
  <c r="AO507" i="1" s="1"/>
  <c r="AP508" i="1"/>
  <c r="AO508" i="1" s="1"/>
  <c r="AP509" i="1"/>
  <c r="AO509" i="1" s="1"/>
  <c r="AP510" i="1"/>
  <c r="AO510" i="1" s="1"/>
  <c r="AP511" i="1"/>
  <c r="AO511" i="1" s="1"/>
  <c r="AP512" i="1"/>
  <c r="AO512" i="1" s="1"/>
  <c r="AP513" i="1"/>
  <c r="AO513" i="1" s="1"/>
  <c r="AP514" i="1"/>
  <c r="AO514" i="1" s="1"/>
  <c r="AP515" i="1"/>
  <c r="AO515" i="1" s="1"/>
  <c r="AP516" i="1"/>
  <c r="AO516" i="1" s="1"/>
  <c r="AP517" i="1"/>
  <c r="AO517" i="1" s="1"/>
  <c r="AP518" i="1"/>
  <c r="AO518" i="1" s="1"/>
  <c r="AP519" i="1"/>
  <c r="AO519" i="1" s="1"/>
  <c r="AP520" i="1"/>
  <c r="AO520" i="1" s="1"/>
  <c r="AP521" i="1"/>
  <c r="AO521" i="1" s="1"/>
  <c r="AP522" i="1"/>
  <c r="AO522" i="1" s="1"/>
  <c r="AP523" i="1"/>
  <c r="AO523" i="1" s="1"/>
  <c r="AP524" i="1"/>
  <c r="AO524" i="1" s="1"/>
  <c r="AP525" i="1"/>
  <c r="AO525" i="1" s="1"/>
  <c r="AP526" i="1"/>
  <c r="AO526" i="1" s="1"/>
  <c r="AP527" i="1"/>
  <c r="AO527" i="1" s="1"/>
  <c r="AP528" i="1"/>
  <c r="AO528" i="1" s="1"/>
  <c r="AP529" i="1"/>
  <c r="AO529" i="1" s="1"/>
  <c r="AP530" i="1"/>
  <c r="AO530" i="1" s="1"/>
  <c r="AP531" i="1"/>
  <c r="AO531" i="1" s="1"/>
  <c r="AP532" i="1"/>
  <c r="AO532" i="1" s="1"/>
  <c r="AP533" i="1"/>
  <c r="AO533" i="1" s="1"/>
  <c r="AP534" i="1"/>
  <c r="AO534" i="1" s="1"/>
  <c r="AP535" i="1"/>
  <c r="AO535" i="1" s="1"/>
  <c r="AP536" i="1"/>
  <c r="AO536" i="1" s="1"/>
  <c r="AP537" i="1"/>
  <c r="AO537" i="1" s="1"/>
  <c r="AP538" i="1"/>
  <c r="AO538" i="1" s="1"/>
  <c r="AP539" i="1"/>
  <c r="AO539" i="1" s="1"/>
  <c r="AP540" i="1"/>
  <c r="AO540" i="1" s="1"/>
  <c r="AP541" i="1"/>
  <c r="AO541" i="1" s="1"/>
  <c r="AP542" i="1"/>
  <c r="AO542" i="1" s="1"/>
  <c r="AP543" i="1"/>
  <c r="AO543" i="1" s="1"/>
  <c r="AP544" i="1"/>
  <c r="AO544" i="1" s="1"/>
  <c r="AP545" i="1"/>
  <c r="AO545" i="1" s="1"/>
  <c r="AP546" i="1"/>
  <c r="AO546" i="1" s="1"/>
  <c r="AP547" i="1"/>
  <c r="AO547" i="1" s="1"/>
  <c r="AP548" i="1"/>
  <c r="AO548" i="1" s="1"/>
  <c r="AP549" i="1"/>
  <c r="AO549" i="1" s="1"/>
  <c r="AP550" i="1"/>
  <c r="AO550" i="1" s="1"/>
  <c r="AP551" i="1"/>
  <c r="AO551" i="1" s="1"/>
  <c r="AP552" i="1"/>
  <c r="AO552" i="1" s="1"/>
  <c r="AP553" i="1"/>
  <c r="AO553" i="1" s="1"/>
  <c r="AP554" i="1"/>
  <c r="AO554" i="1" s="1"/>
  <c r="AP555" i="1"/>
  <c r="AO555" i="1" s="1"/>
  <c r="AP556" i="1"/>
  <c r="AO556" i="1" s="1"/>
  <c r="AP557" i="1"/>
  <c r="AO557" i="1" s="1"/>
  <c r="AP558" i="1"/>
  <c r="AO558" i="1" s="1"/>
  <c r="AP559" i="1"/>
  <c r="AO559" i="1" s="1"/>
  <c r="AP560" i="1"/>
  <c r="AO560" i="1" s="1"/>
  <c r="AP561" i="1"/>
  <c r="AO561" i="1" s="1"/>
  <c r="AP562" i="1"/>
  <c r="AO562" i="1" s="1"/>
  <c r="AP563" i="1"/>
  <c r="AO563" i="1" s="1"/>
  <c r="AP564" i="1"/>
  <c r="AO564" i="1" s="1"/>
  <c r="AP565" i="1"/>
  <c r="AO565" i="1" s="1"/>
  <c r="AP566" i="1"/>
  <c r="AO566" i="1" s="1"/>
  <c r="AP567" i="1"/>
  <c r="AO567" i="1" s="1"/>
  <c r="AP568" i="1"/>
  <c r="AO568" i="1" s="1"/>
  <c r="AP569" i="1"/>
  <c r="AO569" i="1" s="1"/>
  <c r="AP570" i="1"/>
  <c r="AO570" i="1" s="1"/>
  <c r="AP571" i="1"/>
  <c r="AO571" i="1" s="1"/>
  <c r="AP572" i="1"/>
  <c r="AO572" i="1" s="1"/>
  <c r="AP573" i="1"/>
  <c r="AO573" i="1" s="1"/>
  <c r="AP574" i="1"/>
  <c r="AO574" i="1" s="1"/>
  <c r="AP575" i="1"/>
  <c r="AO575" i="1" s="1"/>
  <c r="AP576" i="1"/>
  <c r="AO576" i="1" s="1"/>
  <c r="AP577" i="1"/>
  <c r="AO577" i="1" s="1"/>
  <c r="AP578" i="1"/>
  <c r="AO578" i="1" s="1"/>
  <c r="AP579" i="1"/>
  <c r="AO579" i="1" s="1"/>
  <c r="AP580" i="1"/>
  <c r="AO580" i="1" s="1"/>
  <c r="AP581" i="1"/>
  <c r="AO581" i="1" s="1"/>
  <c r="AP582" i="1"/>
  <c r="AO582" i="1" s="1"/>
  <c r="AP583" i="1"/>
  <c r="AO583" i="1" s="1"/>
  <c r="AP584" i="1"/>
  <c r="AO584" i="1" s="1"/>
  <c r="AP585" i="1"/>
  <c r="AO585" i="1" s="1"/>
  <c r="AP586" i="1"/>
  <c r="AO586" i="1" s="1"/>
  <c r="AP587" i="1"/>
  <c r="AO587" i="1" s="1"/>
  <c r="AP588" i="1"/>
  <c r="AO588" i="1" s="1"/>
  <c r="AP589" i="1"/>
  <c r="AO589" i="1" s="1"/>
  <c r="AP590" i="1"/>
  <c r="AO590" i="1" s="1"/>
  <c r="AP591" i="1"/>
  <c r="AO591" i="1" s="1"/>
  <c r="AP592" i="1"/>
  <c r="AO592" i="1" s="1"/>
  <c r="AP593" i="1"/>
  <c r="AO593" i="1" s="1"/>
  <c r="AP594" i="1"/>
  <c r="AO594" i="1" s="1"/>
  <c r="AP595" i="1"/>
  <c r="AO595" i="1" s="1"/>
  <c r="AP596" i="1"/>
  <c r="AO596" i="1" s="1"/>
  <c r="AP597" i="1"/>
  <c r="AO597" i="1" s="1"/>
  <c r="AP598" i="1"/>
  <c r="AO598" i="1" s="1"/>
  <c r="AP599" i="1"/>
  <c r="AO599" i="1" s="1"/>
  <c r="AP600" i="1"/>
  <c r="AO600" i="1" s="1"/>
  <c r="AP601" i="1"/>
  <c r="AO601" i="1" s="1"/>
  <c r="AP602" i="1"/>
  <c r="AO602" i="1" s="1"/>
  <c r="AP603" i="1"/>
  <c r="AO603" i="1" s="1"/>
  <c r="AP604" i="1"/>
  <c r="AO604" i="1" s="1"/>
  <c r="AP605" i="1"/>
  <c r="AO605" i="1" s="1"/>
  <c r="AP606" i="1"/>
  <c r="AO606" i="1" s="1"/>
  <c r="AP607" i="1"/>
  <c r="AO607" i="1" s="1"/>
  <c r="AP608" i="1"/>
  <c r="AO608" i="1" s="1"/>
  <c r="AP609" i="1"/>
  <c r="AO609" i="1" s="1"/>
  <c r="AP610" i="1"/>
  <c r="AO610" i="1" s="1"/>
  <c r="AP611" i="1"/>
  <c r="AO611" i="1" s="1"/>
  <c r="P611" i="1"/>
  <c r="P610" i="1"/>
  <c r="P609" i="1"/>
  <c r="P608" i="1"/>
  <c r="P607" i="1"/>
  <c r="P606" i="1"/>
  <c r="P605" i="1"/>
  <c r="P604" i="1"/>
  <c r="P603" i="1"/>
  <c r="P602" i="1"/>
  <c r="P601" i="1"/>
  <c r="P600" i="1"/>
  <c r="P599" i="1"/>
  <c r="P595" i="1"/>
  <c r="P594" i="1"/>
  <c r="P593" i="1"/>
  <c r="P592" i="1"/>
  <c r="P591" i="1"/>
  <c r="P590" i="1"/>
  <c r="P589" i="1"/>
  <c r="P588" i="1"/>
  <c r="P587" i="1"/>
  <c r="P586" i="1"/>
  <c r="P585" i="1"/>
  <c r="P584" i="1"/>
  <c r="P583" i="1"/>
  <c r="P582" i="1"/>
  <c r="P581" i="1"/>
  <c r="P580" i="1"/>
  <c r="P579" i="1"/>
  <c r="P578" i="1"/>
  <c r="P577" i="1"/>
  <c r="P576" i="1"/>
  <c r="P575" i="1"/>
  <c r="P574" i="1"/>
  <c r="P573" i="1"/>
  <c r="P572" i="1"/>
  <c r="P571" i="1"/>
  <c r="P570" i="1"/>
  <c r="P569" i="1"/>
  <c r="P568" i="1"/>
  <c r="P567" i="1"/>
  <c r="P566" i="1"/>
  <c r="P565" i="1"/>
  <c r="P564" i="1"/>
  <c r="P563" i="1"/>
  <c r="P562" i="1"/>
  <c r="P561" i="1"/>
  <c r="P560" i="1"/>
  <c r="P559" i="1"/>
  <c r="P558" i="1"/>
  <c r="P557" i="1"/>
  <c r="P556" i="1"/>
  <c r="P555" i="1"/>
  <c r="P554" i="1"/>
  <c r="P553" i="1"/>
  <c r="P552" i="1"/>
  <c r="P551" i="1"/>
  <c r="P550" i="1"/>
  <c r="P549" i="1"/>
  <c r="P548" i="1"/>
  <c r="P547" i="1"/>
  <c r="P546" i="1"/>
  <c r="P545" i="1"/>
  <c r="P544" i="1"/>
  <c r="P543" i="1"/>
  <c r="P542" i="1"/>
  <c r="P541" i="1"/>
  <c r="P540" i="1"/>
  <c r="P539" i="1"/>
  <c r="P538" i="1"/>
  <c r="P537" i="1"/>
  <c r="P536" i="1"/>
  <c r="P535" i="1"/>
  <c r="P534" i="1"/>
  <c r="P533" i="1"/>
  <c r="P532" i="1"/>
  <c r="P531" i="1"/>
  <c r="P530" i="1"/>
  <c r="P529" i="1"/>
  <c r="P528" i="1"/>
  <c r="P527" i="1"/>
  <c r="P526" i="1"/>
  <c r="P525" i="1"/>
  <c r="P524" i="1"/>
  <c r="P523" i="1"/>
  <c r="P522" i="1"/>
  <c r="P521" i="1"/>
  <c r="P520" i="1"/>
  <c r="P519" i="1"/>
  <c r="P518" i="1"/>
  <c r="P517" i="1"/>
  <c r="P516" i="1"/>
  <c r="P515" i="1"/>
  <c r="P514" i="1"/>
  <c r="P513" i="1"/>
  <c r="P512" i="1"/>
  <c r="P511" i="1"/>
  <c r="P510" i="1"/>
  <c r="P509" i="1"/>
  <c r="P508" i="1"/>
  <c r="P507" i="1"/>
  <c r="P506" i="1"/>
  <c r="P505" i="1"/>
  <c r="P504" i="1"/>
  <c r="P503" i="1"/>
  <c r="P502" i="1"/>
  <c r="P501" i="1"/>
  <c r="P500" i="1"/>
  <c r="P499" i="1"/>
  <c r="P498" i="1"/>
  <c r="P497" i="1"/>
  <c r="P496" i="1"/>
  <c r="P495" i="1"/>
  <c r="P494" i="1"/>
  <c r="P493" i="1"/>
  <c r="P492" i="1"/>
  <c r="P491" i="1"/>
  <c r="P490" i="1"/>
  <c r="P489" i="1"/>
  <c r="P488" i="1"/>
  <c r="P487" i="1"/>
  <c r="P486" i="1"/>
  <c r="P485" i="1"/>
  <c r="P48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322" i="1"/>
  <c r="P321" i="1"/>
  <c r="P320" i="1"/>
  <c r="P319" i="1"/>
  <c r="P318" i="1"/>
  <c r="P317" i="1"/>
  <c r="P316" i="1"/>
  <c r="P315" i="1"/>
  <c r="P314" i="1"/>
  <c r="P313" i="1"/>
  <c r="P312" i="1"/>
  <c r="P311" i="1"/>
  <c r="P310" i="1"/>
  <c r="P309" i="1"/>
  <c r="P308" i="1"/>
  <c r="P307" i="1"/>
  <c r="P306" i="1"/>
  <c r="P305" i="1"/>
  <c r="P304" i="1"/>
  <c r="P303" i="1"/>
  <c r="P302" i="1"/>
  <c r="P301" i="1"/>
  <c r="P300" i="1"/>
  <c r="P299" i="1"/>
  <c r="P298" i="1"/>
  <c r="P297" i="1"/>
  <c r="P296" i="1"/>
  <c r="P295" i="1"/>
  <c r="P294" i="1"/>
  <c r="P293" i="1"/>
  <c r="P292" i="1"/>
  <c r="P291" i="1"/>
  <c r="P290" i="1"/>
  <c r="P289" i="1"/>
  <c r="P288" i="1"/>
  <c r="P287" i="1"/>
  <c r="P286" i="1"/>
  <c r="P285" i="1"/>
  <c r="P284" i="1"/>
  <c r="P283" i="1"/>
  <c r="P282" i="1"/>
  <c r="P281" i="1"/>
  <c r="P280" i="1"/>
  <c r="P279" i="1"/>
  <c r="P278" i="1"/>
  <c r="P277" i="1"/>
  <c r="P276" i="1"/>
  <c r="P275" i="1"/>
  <c r="P274" i="1"/>
  <c r="P273" i="1"/>
  <c r="P272" i="1"/>
  <c r="P271" i="1"/>
  <c r="P270" i="1"/>
  <c r="P269" i="1"/>
  <c r="P268" i="1"/>
  <c r="P267" i="1"/>
  <c r="P266" i="1"/>
  <c r="P265" i="1"/>
  <c r="P264" i="1"/>
  <c r="P263" i="1"/>
  <c r="P262" i="1"/>
  <c r="P261" i="1"/>
  <c r="P260" i="1"/>
  <c r="P259" i="1"/>
  <c r="P258" i="1"/>
  <c r="P257" i="1"/>
  <c r="P256" i="1"/>
  <c r="P255" i="1"/>
  <c r="P254" i="1"/>
  <c r="P253" i="1"/>
  <c r="P252" i="1"/>
  <c r="P251" i="1"/>
  <c r="P250" i="1"/>
  <c r="P249" i="1"/>
  <c r="P248" i="1"/>
  <c r="P247" i="1"/>
  <c r="P246" i="1"/>
  <c r="P245" i="1"/>
  <c r="P244" i="1"/>
  <c r="P243" i="1"/>
  <c r="P242" i="1"/>
  <c r="P241" i="1"/>
  <c r="P240" i="1"/>
  <c r="P239" i="1"/>
  <c r="P238" i="1"/>
  <c r="P237" i="1"/>
  <c r="P236" i="1"/>
  <c r="P235" i="1"/>
  <c r="P234" i="1"/>
  <c r="P233" i="1"/>
  <c r="P232" i="1"/>
  <c r="P231" i="1"/>
  <c r="P230" i="1"/>
  <c r="P229" i="1"/>
  <c r="P228" i="1"/>
  <c r="P227" i="1"/>
  <c r="P226" i="1"/>
  <c r="P225" i="1"/>
  <c r="P224" i="1"/>
  <c r="P223" i="1"/>
  <c r="P222" i="1"/>
  <c r="P221" i="1"/>
  <c r="P220" i="1"/>
  <c r="P219" i="1"/>
  <c r="P218" i="1"/>
  <c r="P217" i="1"/>
  <c r="P216" i="1"/>
  <c r="P215" i="1"/>
  <c r="P214" i="1"/>
  <c r="P213" i="1"/>
  <c r="P212" i="1"/>
  <c r="P211" i="1"/>
  <c r="P210" i="1"/>
  <c r="P209" i="1"/>
  <c r="P208" i="1"/>
  <c r="P207" i="1"/>
  <c r="P206" i="1"/>
  <c r="P205" i="1"/>
  <c r="P204" i="1"/>
  <c r="P203" i="1"/>
  <c r="P202" i="1"/>
  <c r="P201" i="1"/>
  <c r="P200" i="1"/>
  <c r="P199" i="1"/>
  <c r="P198" i="1"/>
  <c r="P197" i="1"/>
  <c r="P196" i="1"/>
  <c r="P195" i="1"/>
  <c r="P194" i="1"/>
  <c r="P193" i="1"/>
  <c r="P192" i="1"/>
  <c r="P191" i="1"/>
  <c r="P190" i="1"/>
  <c r="P189" i="1"/>
  <c r="P188" i="1"/>
  <c r="P187" i="1"/>
  <c r="P186" i="1"/>
  <c r="P185" i="1"/>
  <c r="P184" i="1"/>
  <c r="P183" i="1"/>
  <c r="P182" i="1"/>
  <c r="P181" i="1"/>
  <c r="P180" i="1"/>
  <c r="P179" i="1"/>
  <c r="P178" i="1"/>
  <c r="P177" i="1"/>
  <c r="P176" i="1"/>
  <c r="P175" i="1"/>
  <c r="P174" i="1"/>
  <c r="P173" i="1"/>
  <c r="P172" i="1"/>
  <c r="P171" i="1"/>
  <c r="P170" i="1"/>
  <c r="P169" i="1"/>
  <c r="P168" i="1"/>
  <c r="P167" i="1"/>
  <c r="P166" i="1"/>
  <c r="P165" i="1"/>
  <c r="P164" i="1"/>
  <c r="P163" i="1"/>
  <c r="P162" i="1"/>
  <c r="P161" i="1"/>
  <c r="P160" i="1"/>
  <c r="P159" i="1"/>
  <c r="P158" i="1"/>
  <c r="P157" i="1"/>
  <c r="P156" i="1"/>
  <c r="P155" i="1"/>
  <c r="P154" i="1"/>
  <c r="P153" i="1"/>
  <c r="P152" i="1"/>
  <c r="P151" i="1"/>
  <c r="P150" i="1"/>
  <c r="P149" i="1"/>
  <c r="P148" i="1"/>
  <c r="P147" i="1"/>
  <c r="P146" i="1"/>
  <c r="P145" i="1"/>
  <c r="P144" i="1"/>
  <c r="P143" i="1"/>
  <c r="P142" i="1"/>
  <c r="P141" i="1"/>
  <c r="P140" i="1"/>
  <c r="P139" i="1"/>
  <c r="P138" i="1"/>
  <c r="P137" i="1"/>
  <c r="P136" i="1"/>
  <c r="P135" i="1"/>
  <c r="P134" i="1"/>
  <c r="P133" i="1"/>
  <c r="P132" i="1"/>
  <c r="P131" i="1"/>
  <c r="P130" i="1"/>
  <c r="P129" i="1"/>
  <c r="P128" i="1"/>
  <c r="P127" i="1"/>
  <c r="P126" i="1"/>
  <c r="P125" i="1"/>
  <c r="P124" i="1"/>
  <c r="P123" i="1"/>
  <c r="P122" i="1"/>
  <c r="P121" i="1"/>
  <c r="P120" i="1"/>
  <c r="P119" i="1"/>
  <c r="P118" i="1"/>
  <c r="P117" i="1"/>
  <c r="P116" i="1"/>
  <c r="P115" i="1"/>
  <c r="P114" i="1"/>
  <c r="P113" i="1"/>
  <c r="P112" i="1"/>
  <c r="P111" i="1"/>
  <c r="P110" i="1"/>
  <c r="P109" i="1"/>
  <c r="P108" i="1"/>
  <c r="P107" i="1"/>
  <c r="P106" i="1"/>
  <c r="P105" i="1"/>
  <c r="P104" i="1"/>
  <c r="P103" i="1"/>
  <c r="P102" i="1"/>
  <c r="P101" i="1"/>
  <c r="P100" i="1"/>
  <c r="P99" i="1"/>
  <c r="P98" i="1"/>
  <c r="P97" i="1"/>
  <c r="P96" i="1"/>
  <c r="P95" i="1"/>
  <c r="P94" i="1"/>
  <c r="P93" i="1"/>
  <c r="P92" i="1"/>
  <c r="P91" i="1"/>
  <c r="P90" i="1"/>
  <c r="P89" i="1"/>
  <c r="P88" i="1"/>
  <c r="P87" i="1"/>
  <c r="P86" i="1"/>
  <c r="P85" i="1"/>
  <c r="P84" i="1"/>
  <c r="P83" i="1"/>
  <c r="P82" i="1"/>
  <c r="P81" i="1"/>
  <c r="P80" i="1"/>
  <c r="P79" i="1"/>
  <c r="P78" i="1"/>
  <c r="P77" i="1"/>
  <c r="P76" i="1"/>
  <c r="P75" i="1"/>
  <c r="P74" i="1"/>
  <c r="P73" i="1"/>
  <c r="P72" i="1"/>
  <c r="P71" i="1"/>
  <c r="P70" i="1"/>
  <c r="P69" i="1"/>
  <c r="P68" i="1"/>
  <c r="P67" i="1"/>
  <c r="P66" i="1"/>
  <c r="P65" i="1"/>
  <c r="P64" i="1"/>
  <c r="P63" i="1"/>
  <c r="P62" i="1"/>
  <c r="P61" i="1"/>
  <c r="P60" i="1"/>
  <c r="P59" i="1"/>
  <c r="P58" i="1"/>
  <c r="P57" i="1"/>
  <c r="P56" i="1"/>
  <c r="P55" i="1"/>
  <c r="P54" i="1"/>
  <c r="P53" i="1"/>
  <c r="P52" i="1"/>
  <c r="P51" i="1"/>
  <c r="P50" i="1"/>
  <c r="P49" i="1"/>
  <c r="P48" i="1"/>
  <c r="P47" i="1"/>
  <c r="P46" i="1"/>
  <c r="P45" i="1"/>
  <c r="P44" i="1"/>
  <c r="P43" i="1"/>
  <c r="P42" i="1"/>
  <c r="P41" i="1"/>
  <c r="P40" i="1"/>
  <c r="P39" i="1"/>
  <c r="P38" i="1"/>
  <c r="P37" i="1"/>
  <c r="P36" i="1"/>
  <c r="P35" i="1"/>
  <c r="P34" i="1"/>
  <c r="P33" i="1"/>
  <c r="P32" i="1"/>
  <c r="P31" i="1"/>
  <c r="P30" i="1"/>
  <c r="P29" i="1"/>
  <c r="P28" i="1"/>
  <c r="P27" i="1"/>
  <c r="P26" i="1"/>
  <c r="P25" i="1"/>
  <c r="P24" i="1"/>
  <c r="P23" i="1"/>
  <c r="P22" i="1"/>
  <c r="P21" i="1"/>
  <c r="P20" i="1"/>
  <c r="P19" i="1"/>
  <c r="P18" i="1"/>
  <c r="P17" i="1"/>
  <c r="P16" i="1"/>
  <c r="P15" i="1"/>
  <c r="P14" i="1"/>
  <c r="P13" i="1"/>
  <c r="P12" i="1"/>
  <c r="AG12" i="1"/>
  <c r="AF12" i="1" s="1"/>
  <c r="Z20" i="1"/>
  <c r="AA20" i="1" s="1"/>
  <c r="Z21" i="1"/>
  <c r="AA21" i="1" s="1"/>
  <c r="Z22" i="1"/>
  <c r="AA22" i="1" s="1"/>
  <c r="Z23" i="1"/>
  <c r="AA23" i="1" s="1"/>
  <c r="Z24" i="1"/>
  <c r="AA24" i="1" s="1"/>
  <c r="Z25" i="1"/>
  <c r="AA25" i="1" s="1"/>
  <c r="AB25" i="1" s="1"/>
  <c r="Z26" i="1"/>
  <c r="AA26" i="1"/>
  <c r="AB26" i="1" s="1"/>
  <c r="Z27" i="1"/>
  <c r="AA27" i="1" s="1"/>
  <c r="Z28" i="1"/>
  <c r="AA28" i="1" s="1"/>
  <c r="Z29" i="1"/>
  <c r="AA29" i="1" s="1"/>
  <c r="AB29" i="1" s="1"/>
  <c r="Z30" i="1"/>
  <c r="AA30" i="1" s="1"/>
  <c r="Z31" i="1"/>
  <c r="AA31" i="1" s="1"/>
  <c r="Z32" i="1"/>
  <c r="AA32" i="1" s="1"/>
  <c r="Z33" i="1"/>
  <c r="AA33" i="1" s="1"/>
  <c r="AB33" i="1" s="1"/>
  <c r="Z34" i="1"/>
  <c r="AA34" i="1" s="1"/>
  <c r="Z35" i="1"/>
  <c r="AA35" i="1" s="1"/>
  <c r="AB35" i="1" s="1"/>
  <c r="Z36" i="1"/>
  <c r="AA36" i="1" s="1"/>
  <c r="Z37" i="1"/>
  <c r="AA37" i="1" s="1"/>
  <c r="AB37" i="1" s="1"/>
  <c r="Z38" i="1"/>
  <c r="AA38" i="1" s="1"/>
  <c r="AB38" i="1" s="1"/>
  <c r="Z39" i="1"/>
  <c r="AA39" i="1" s="1"/>
  <c r="Z40" i="1"/>
  <c r="AA40" i="1" s="1"/>
  <c r="Z41" i="1"/>
  <c r="AA41" i="1" s="1"/>
  <c r="AC41" i="1" s="1"/>
  <c r="Z42" i="1"/>
  <c r="AA42" i="1" s="1"/>
  <c r="Z43" i="1"/>
  <c r="AA43" i="1" s="1"/>
  <c r="AB43" i="1" s="1"/>
  <c r="Z44" i="1"/>
  <c r="AA44" i="1" s="1"/>
  <c r="AB44" i="1" s="1"/>
  <c r="Z45" i="1"/>
  <c r="AA45" i="1" s="1"/>
  <c r="AC45" i="1" s="1"/>
  <c r="Z46" i="1"/>
  <c r="AA46" i="1" s="1"/>
  <c r="AC46" i="1" s="1"/>
  <c r="Z47" i="1"/>
  <c r="AA47" i="1" s="1"/>
  <c r="AB47" i="1" s="1"/>
  <c r="Z48" i="1"/>
  <c r="AA48" i="1" s="1"/>
  <c r="Z49" i="1"/>
  <c r="AA49" i="1" s="1"/>
  <c r="Z50" i="1"/>
  <c r="AA50" i="1" s="1"/>
  <c r="AC50" i="1" s="1"/>
  <c r="Z51" i="1"/>
  <c r="AA51" i="1" s="1"/>
  <c r="Z52" i="1"/>
  <c r="AA52" i="1" s="1"/>
  <c r="AC52" i="1" s="1"/>
  <c r="Z53" i="1"/>
  <c r="AA53" i="1" s="1"/>
  <c r="AB53" i="1" s="1"/>
  <c r="Z54" i="1"/>
  <c r="AA54" i="1" s="1"/>
  <c r="AC54" i="1" s="1"/>
  <c r="Z55" i="1"/>
  <c r="AA55" i="1" s="1"/>
  <c r="Z56" i="1"/>
  <c r="AA56" i="1" s="1"/>
  <c r="AB56" i="1" s="1"/>
  <c r="Z57" i="1"/>
  <c r="AA57" i="1" s="1"/>
  <c r="AB57" i="1" s="1"/>
  <c r="Z58" i="1"/>
  <c r="AA58" i="1" s="1"/>
  <c r="Z59" i="1"/>
  <c r="AA59" i="1" s="1"/>
  <c r="Z60" i="1"/>
  <c r="AA60" i="1" s="1"/>
  <c r="AC60" i="1" s="1"/>
  <c r="Z61" i="1"/>
  <c r="AA61" i="1" s="1"/>
  <c r="AB61" i="1" s="1"/>
  <c r="Z62" i="1"/>
  <c r="AA62" i="1" s="1"/>
  <c r="Z63" i="1"/>
  <c r="AA63" i="1" s="1"/>
  <c r="AB63" i="1" s="1"/>
  <c r="Z64" i="1"/>
  <c r="AA64" i="1" s="1"/>
  <c r="Z65" i="1"/>
  <c r="AA65" i="1" s="1"/>
  <c r="Z66" i="1"/>
  <c r="AA66" i="1" s="1"/>
  <c r="Z67" i="1"/>
  <c r="AA67" i="1" s="1"/>
  <c r="Z68" i="1"/>
  <c r="AA68" i="1" s="1"/>
  <c r="Z69" i="1"/>
  <c r="AA69" i="1" s="1"/>
  <c r="AB69" i="1" s="1"/>
  <c r="Z70" i="1"/>
  <c r="AA70" i="1" s="1"/>
  <c r="AB70" i="1" s="1"/>
  <c r="Z71" i="1"/>
  <c r="AA71" i="1" s="1"/>
  <c r="Z72" i="1"/>
  <c r="AA72" i="1" s="1"/>
  <c r="Z73" i="1"/>
  <c r="AA73" i="1" s="1"/>
  <c r="AC73" i="1" s="1"/>
  <c r="Z74" i="1"/>
  <c r="AA74" i="1" s="1"/>
  <c r="Z75" i="1"/>
  <c r="AA75" i="1" s="1"/>
  <c r="AB75" i="1" s="1"/>
  <c r="Z76" i="1"/>
  <c r="AA76" i="1" s="1"/>
  <c r="AC76" i="1" s="1"/>
  <c r="Z77" i="1"/>
  <c r="AA77" i="1" s="1"/>
  <c r="AB77" i="1" s="1"/>
  <c r="Z78" i="1"/>
  <c r="AA78" i="1" s="1"/>
  <c r="Z79" i="1"/>
  <c r="AA79" i="1" s="1"/>
  <c r="AC79" i="1" s="1"/>
  <c r="Z80" i="1"/>
  <c r="AA80" i="1" s="1"/>
  <c r="Z81" i="1"/>
  <c r="AA81" i="1" s="1"/>
  <c r="AC81" i="1" s="1"/>
  <c r="Z82" i="1"/>
  <c r="AA82" i="1" s="1"/>
  <c r="AC82" i="1" s="1"/>
  <c r="Z83" i="1"/>
  <c r="AA83" i="1" s="1"/>
  <c r="Z84" i="1"/>
  <c r="AA84" i="1" s="1"/>
  <c r="AB84" i="1" s="1"/>
  <c r="Z85" i="1"/>
  <c r="AA85" i="1" s="1"/>
  <c r="Z86" i="1"/>
  <c r="AA86" i="1" s="1"/>
  <c r="AC86" i="1" s="1"/>
  <c r="Z87" i="1"/>
  <c r="AA87" i="1" s="1"/>
  <c r="Z88" i="1"/>
  <c r="AA88" i="1" s="1"/>
  <c r="AB88" i="1" s="1"/>
  <c r="Z89" i="1"/>
  <c r="AA89" i="1" s="1"/>
  <c r="AB89" i="1" s="1"/>
  <c r="Z90" i="1"/>
  <c r="AA90" i="1" s="1"/>
  <c r="Z91" i="1"/>
  <c r="AA91" i="1" s="1"/>
  <c r="Z92" i="1"/>
  <c r="AA92" i="1" s="1"/>
  <c r="AB92" i="1" s="1"/>
  <c r="Z93" i="1"/>
  <c r="AA93" i="1" s="1"/>
  <c r="Z94" i="1"/>
  <c r="AA94" i="1" s="1"/>
  <c r="Z95" i="1"/>
  <c r="AA95" i="1" s="1"/>
  <c r="AB95" i="1" s="1"/>
  <c r="Z96" i="1"/>
  <c r="AA96" i="1" s="1"/>
  <c r="AC96" i="1" s="1"/>
  <c r="Z97" i="1"/>
  <c r="AA97" i="1" s="1"/>
  <c r="Z98" i="1"/>
  <c r="AA98" i="1" s="1"/>
  <c r="Z99" i="1"/>
  <c r="AA99" i="1" s="1"/>
  <c r="Z100" i="1"/>
  <c r="AA100" i="1" s="1"/>
  <c r="AB100" i="1" s="1"/>
  <c r="Z101" i="1"/>
  <c r="AA101" i="1" s="1"/>
  <c r="AB101" i="1" s="1"/>
  <c r="Z102" i="1"/>
  <c r="AA102" i="1" s="1"/>
  <c r="AC102" i="1" s="1"/>
  <c r="Z103" i="1"/>
  <c r="AA103" i="1" s="1"/>
  <c r="Z104" i="1"/>
  <c r="AA104" i="1" s="1"/>
  <c r="AC104" i="1" s="1"/>
  <c r="Z105" i="1"/>
  <c r="AA105" i="1" s="1"/>
  <c r="Z106" i="1"/>
  <c r="AA106" i="1" s="1"/>
  <c r="AB106" i="1" s="1"/>
  <c r="Z107" i="1"/>
  <c r="AA107" i="1" s="1"/>
  <c r="Z108" i="1"/>
  <c r="AA108" i="1" s="1"/>
  <c r="AC108" i="1" s="1"/>
  <c r="Z109" i="1"/>
  <c r="AA109" i="1" s="1"/>
  <c r="Z110" i="1"/>
  <c r="AA110" i="1" s="1"/>
  <c r="Z111" i="1"/>
  <c r="AA111" i="1" s="1"/>
  <c r="Z112" i="1"/>
  <c r="AA112" i="1" s="1"/>
  <c r="AB112" i="1" s="1"/>
  <c r="Z113" i="1"/>
  <c r="AA113" i="1" s="1"/>
  <c r="Z114" i="1"/>
  <c r="AA114" i="1" s="1"/>
  <c r="Z115" i="1"/>
  <c r="AA115" i="1" s="1"/>
  <c r="AB115" i="1" s="1"/>
  <c r="Z116" i="1"/>
  <c r="AA116" i="1" s="1"/>
  <c r="AC116" i="1" s="1"/>
  <c r="Z117" i="1"/>
  <c r="AA117" i="1" s="1"/>
  <c r="Z118" i="1"/>
  <c r="AA118" i="1" s="1"/>
  <c r="Z119" i="1"/>
  <c r="AA119" i="1" s="1"/>
  <c r="AB119" i="1" s="1"/>
  <c r="Z120" i="1"/>
  <c r="AA120" i="1" s="1"/>
  <c r="Z121" i="1"/>
  <c r="AA121" i="1" s="1"/>
  <c r="AB121" i="1" s="1"/>
  <c r="Z122" i="1"/>
  <c r="AA122" i="1" s="1"/>
  <c r="Z123" i="1"/>
  <c r="AA123" i="1" s="1"/>
  <c r="AB123" i="1" s="1"/>
  <c r="Z124" i="1"/>
  <c r="AA124" i="1" s="1"/>
  <c r="Z125" i="1"/>
  <c r="AA125" i="1" s="1"/>
  <c r="Z126" i="1"/>
  <c r="AA126" i="1" s="1"/>
  <c r="Z127" i="1"/>
  <c r="AA127" i="1" s="1"/>
  <c r="Z128" i="1"/>
  <c r="AA128" i="1" s="1"/>
  <c r="Z129" i="1"/>
  <c r="AA129" i="1" s="1"/>
  <c r="Z130" i="1"/>
  <c r="AA130" i="1" s="1"/>
  <c r="Z131" i="1"/>
  <c r="AA131" i="1" s="1"/>
  <c r="AB131" i="1" s="1"/>
  <c r="Z132" i="1"/>
  <c r="AA132" i="1" s="1"/>
  <c r="Z133" i="1"/>
  <c r="AA133" i="1" s="1"/>
  <c r="AB133" i="1" s="1"/>
  <c r="Z134" i="1"/>
  <c r="AA134" i="1" s="1"/>
  <c r="AC134" i="1" s="1"/>
  <c r="Z135" i="1"/>
  <c r="AA135" i="1" s="1"/>
  <c r="Z136" i="1"/>
  <c r="AA136" i="1" s="1"/>
  <c r="Z137" i="1"/>
  <c r="AA137" i="1" s="1"/>
  <c r="Z138" i="1"/>
  <c r="AA138" i="1" s="1"/>
  <c r="Z139" i="1"/>
  <c r="AA139" i="1" s="1"/>
  <c r="Z140" i="1"/>
  <c r="AA140" i="1" s="1"/>
  <c r="AB140" i="1" s="1"/>
  <c r="Z141" i="1"/>
  <c r="AA141" i="1" s="1"/>
  <c r="Z142" i="1"/>
  <c r="AA142" i="1" s="1"/>
  <c r="Z143" i="1"/>
  <c r="AA143" i="1" s="1"/>
  <c r="Z144" i="1"/>
  <c r="AA144" i="1" s="1"/>
  <c r="Z145" i="1"/>
  <c r="AA145" i="1" s="1"/>
  <c r="Z146" i="1"/>
  <c r="AA146" i="1" s="1"/>
  <c r="Z147" i="1"/>
  <c r="AA147" i="1" s="1"/>
  <c r="AB147" i="1" s="1"/>
  <c r="Z148" i="1"/>
  <c r="AA148" i="1" s="1"/>
  <c r="Z149" i="1"/>
  <c r="AA149" i="1" s="1"/>
  <c r="Z150" i="1"/>
  <c r="AA150" i="1" s="1"/>
  <c r="AB150" i="1" s="1"/>
  <c r="Z151" i="1"/>
  <c r="AA151" i="1" s="1"/>
  <c r="Z152" i="1"/>
  <c r="AA152" i="1" s="1"/>
  <c r="Z153" i="1"/>
  <c r="AA153" i="1" s="1"/>
  <c r="AB153" i="1" s="1"/>
  <c r="Z154" i="1"/>
  <c r="AA154" i="1" s="1"/>
  <c r="AB154" i="1" s="1"/>
  <c r="Z155" i="1"/>
  <c r="AA155" i="1" s="1"/>
  <c r="AB155" i="1" s="1"/>
  <c r="Z156" i="1"/>
  <c r="AA156" i="1" s="1"/>
  <c r="Z157" i="1"/>
  <c r="AA157" i="1" s="1"/>
  <c r="Z158" i="1"/>
  <c r="AA158" i="1" s="1"/>
  <c r="AC158" i="1" s="1"/>
  <c r="Z159" i="1"/>
  <c r="AA159" i="1" s="1"/>
  <c r="Z160" i="1"/>
  <c r="AA160" i="1" s="1"/>
  <c r="Z161" i="1"/>
  <c r="AA161" i="1" s="1"/>
  <c r="Z162" i="1"/>
  <c r="AA162" i="1" s="1"/>
  <c r="AB162" i="1" s="1"/>
  <c r="Z163" i="1"/>
  <c r="AA163" i="1" s="1"/>
  <c r="AB163" i="1" s="1"/>
  <c r="Z164" i="1"/>
  <c r="AA164" i="1" s="1"/>
  <c r="Z165" i="1"/>
  <c r="AA165" i="1" s="1"/>
  <c r="AB165" i="1" s="1"/>
  <c r="Z166" i="1"/>
  <c r="AA166" i="1" s="1"/>
  <c r="AC166" i="1" s="1"/>
  <c r="Z167" i="1"/>
  <c r="AA167" i="1" s="1"/>
  <c r="Z168" i="1"/>
  <c r="AA168" i="1" s="1"/>
  <c r="Z169" i="1"/>
  <c r="AA169" i="1" s="1"/>
  <c r="AC169" i="1" s="1"/>
  <c r="Z170" i="1"/>
  <c r="AA170" i="1" s="1"/>
  <c r="Z171" i="1"/>
  <c r="AA171" i="1" s="1"/>
  <c r="Z172" i="1"/>
  <c r="AA172" i="1" s="1"/>
  <c r="Z173" i="1"/>
  <c r="AA173" i="1" s="1"/>
  <c r="AB173" i="1" s="1"/>
  <c r="Z174" i="1"/>
  <c r="AA174" i="1" s="1"/>
  <c r="Z175" i="1"/>
  <c r="AA175" i="1" s="1"/>
  <c r="AB175" i="1" s="1"/>
  <c r="Z176" i="1"/>
  <c r="AA176" i="1" s="1"/>
  <c r="Z177" i="1"/>
  <c r="AA177" i="1" s="1"/>
  <c r="Z178" i="1"/>
  <c r="AA178" i="1" s="1"/>
  <c r="AC178" i="1" s="1"/>
  <c r="Z179" i="1"/>
  <c r="AA179" i="1" s="1"/>
  <c r="AC179" i="1" s="1"/>
  <c r="Z180" i="1"/>
  <c r="AA180" i="1" s="1"/>
  <c r="AC180" i="1" s="1"/>
  <c r="Z181" i="1"/>
  <c r="AA181" i="1" s="1"/>
  <c r="Z182" i="1"/>
  <c r="AA182" i="1" s="1"/>
  <c r="Z183" i="1"/>
  <c r="AA183" i="1" s="1"/>
  <c r="Z184" i="1"/>
  <c r="AA184" i="1" s="1"/>
  <c r="AB184" i="1" s="1"/>
  <c r="Z185" i="1"/>
  <c r="AA185" i="1" s="1"/>
  <c r="AB185" i="1" s="1"/>
  <c r="Z186" i="1"/>
  <c r="AA186" i="1" s="1"/>
  <c r="Z187" i="1"/>
  <c r="AA187" i="1" s="1"/>
  <c r="AB187" i="1" s="1"/>
  <c r="Z188" i="1"/>
  <c r="AA188" i="1" s="1"/>
  <c r="AC188" i="1" s="1"/>
  <c r="Z189" i="1"/>
  <c r="AA189" i="1" s="1"/>
  <c r="Z190" i="1"/>
  <c r="AA190" i="1" s="1"/>
  <c r="AB190" i="1" s="1"/>
  <c r="Z191" i="1"/>
  <c r="AA191" i="1" s="1"/>
  <c r="AB191" i="1" s="1"/>
  <c r="Z192" i="1"/>
  <c r="AA192" i="1" s="1"/>
  <c r="Z193" i="1"/>
  <c r="AA193" i="1" s="1"/>
  <c r="Z194" i="1"/>
  <c r="AA194" i="1" s="1"/>
  <c r="AB194" i="1" s="1"/>
  <c r="Z195" i="1"/>
  <c r="AA195" i="1" s="1"/>
  <c r="AB195" i="1" s="1"/>
  <c r="Z196" i="1"/>
  <c r="AA196" i="1" s="1"/>
  <c r="AB196" i="1" s="1"/>
  <c r="Z197" i="1"/>
  <c r="AA197" i="1" s="1"/>
  <c r="AC197" i="1" s="1"/>
  <c r="Z198" i="1"/>
  <c r="AA198" i="1" s="1"/>
  <c r="Z199" i="1"/>
  <c r="AA199" i="1" s="1"/>
  <c r="Z200" i="1"/>
  <c r="AA200" i="1" s="1"/>
  <c r="Z201" i="1"/>
  <c r="AA201" i="1" s="1"/>
  <c r="AB201" i="1" s="1"/>
  <c r="Z202" i="1"/>
  <c r="AA202" i="1" s="1"/>
  <c r="AB202" i="1" s="1"/>
  <c r="Z203" i="1"/>
  <c r="AA203" i="1" s="1"/>
  <c r="AC203" i="1" s="1"/>
  <c r="Z204" i="1"/>
  <c r="AA204" i="1" s="1"/>
  <c r="Z205" i="1"/>
  <c r="AA205" i="1" s="1"/>
  <c r="Z206" i="1"/>
  <c r="AA206" i="1" s="1"/>
  <c r="Z207" i="1"/>
  <c r="AA207" i="1" s="1"/>
  <c r="Z208" i="1"/>
  <c r="AA208" i="1" s="1"/>
  <c r="Z209" i="1"/>
  <c r="AA209" i="1" s="1"/>
  <c r="AB209" i="1" s="1"/>
  <c r="Z210" i="1"/>
  <c r="AA210" i="1" s="1"/>
  <c r="Z211" i="1"/>
  <c r="AA211" i="1" s="1"/>
  <c r="Z212" i="1"/>
  <c r="AA212" i="1" s="1"/>
  <c r="Z213" i="1"/>
  <c r="AA213" i="1" s="1"/>
  <c r="Z214" i="1"/>
  <c r="AA214" i="1" s="1"/>
  <c r="AB214" i="1" s="1"/>
  <c r="Z215" i="1"/>
  <c r="AA215" i="1" s="1"/>
  <c r="Z216" i="1"/>
  <c r="AA216" i="1" s="1"/>
  <c r="Z217" i="1"/>
  <c r="AA217" i="1" s="1"/>
  <c r="AB217" i="1" s="1"/>
  <c r="Z218" i="1"/>
  <c r="AA218" i="1" s="1"/>
  <c r="Z219" i="1"/>
  <c r="AA219" i="1" s="1"/>
  <c r="AC219" i="1" s="1"/>
  <c r="Z220" i="1"/>
  <c r="AA220" i="1" s="1"/>
  <c r="Z221" i="1"/>
  <c r="AA221" i="1" s="1"/>
  <c r="Z222" i="1"/>
  <c r="AA222" i="1" s="1"/>
  <c r="AB222" i="1" s="1"/>
  <c r="Z223" i="1"/>
  <c r="AA223" i="1" s="1"/>
  <c r="Z224" i="1"/>
  <c r="AA224" i="1" s="1"/>
  <c r="Z225" i="1"/>
  <c r="AA225" i="1" s="1"/>
  <c r="Z226" i="1"/>
  <c r="AA226" i="1" s="1"/>
  <c r="Z227" i="1"/>
  <c r="AA227" i="1" s="1"/>
  <c r="Z228" i="1"/>
  <c r="AA228" i="1" s="1"/>
  <c r="Z229" i="1"/>
  <c r="AA229" i="1" s="1"/>
  <c r="AC229" i="1" s="1"/>
  <c r="Z230" i="1"/>
  <c r="AA230" i="1" s="1"/>
  <c r="Z231" i="1"/>
  <c r="AA231" i="1" s="1"/>
  <c r="Z232" i="1"/>
  <c r="AA232" i="1" s="1"/>
  <c r="Z233" i="1"/>
  <c r="AA233" i="1" s="1"/>
  <c r="AB233" i="1" s="1"/>
  <c r="Z234" i="1"/>
  <c r="AA234" i="1" s="1"/>
  <c r="AB234" i="1" s="1"/>
  <c r="Z235" i="1"/>
  <c r="AA235" i="1" s="1"/>
  <c r="Z236" i="1"/>
  <c r="AA236" i="1" s="1"/>
  <c r="Z237" i="1"/>
  <c r="AA237" i="1" s="1"/>
  <c r="AC237" i="1" s="1"/>
  <c r="Z238" i="1"/>
  <c r="AA238" i="1" s="1"/>
  <c r="AB238" i="1" s="1"/>
  <c r="Z239" i="1"/>
  <c r="AA239" i="1" s="1"/>
  <c r="AB239" i="1" s="1"/>
  <c r="Z240" i="1"/>
  <c r="AA240" i="1" s="1"/>
  <c r="Z241" i="1"/>
  <c r="AA241" i="1" s="1"/>
  <c r="AB241" i="1" s="1"/>
  <c r="Z242" i="1"/>
  <c r="AA242" i="1" s="1"/>
  <c r="Z243" i="1"/>
  <c r="AA243" i="1" s="1"/>
  <c r="Z244" i="1"/>
  <c r="AA244" i="1" s="1"/>
  <c r="AC244" i="1" s="1"/>
  <c r="Z245" i="1"/>
  <c r="AA245" i="1" s="1"/>
  <c r="Z246" i="1"/>
  <c r="AA246" i="1" s="1"/>
  <c r="Z247" i="1"/>
  <c r="AA247" i="1" s="1"/>
  <c r="AB247" i="1" s="1"/>
  <c r="Z248" i="1"/>
  <c r="AA248" i="1" s="1"/>
  <c r="Z249" i="1"/>
  <c r="AA249" i="1" s="1"/>
  <c r="Z250" i="1"/>
  <c r="AA250" i="1" s="1"/>
  <c r="AC250" i="1" s="1"/>
  <c r="Z251" i="1"/>
  <c r="AA251" i="1" s="1"/>
  <c r="Z252" i="1"/>
  <c r="AA252" i="1" s="1"/>
  <c r="Z253" i="1"/>
  <c r="AA253" i="1" s="1"/>
  <c r="Z254" i="1"/>
  <c r="AA254" i="1" s="1"/>
  <c r="Z255" i="1"/>
  <c r="AA255" i="1" s="1"/>
  <c r="AB255" i="1" s="1"/>
  <c r="Z256" i="1"/>
  <c r="AA256" i="1" s="1"/>
  <c r="AC256" i="1" s="1"/>
  <c r="Z257" i="1"/>
  <c r="AA257" i="1" s="1"/>
  <c r="Z258" i="1"/>
  <c r="AA258" i="1" s="1"/>
  <c r="AC258" i="1" s="1"/>
  <c r="Z259" i="1"/>
  <c r="AA259" i="1" s="1"/>
  <c r="Z260" i="1"/>
  <c r="AA260" i="1" s="1"/>
  <c r="Z261" i="1"/>
  <c r="AA261" i="1" s="1"/>
  <c r="Z262" i="1"/>
  <c r="AA262" i="1" s="1"/>
  <c r="AB262" i="1" s="1"/>
  <c r="Z263" i="1"/>
  <c r="AA263" i="1" s="1"/>
  <c r="AB263" i="1" s="1"/>
  <c r="Z264" i="1"/>
  <c r="AA264" i="1" s="1"/>
  <c r="Z265" i="1"/>
  <c r="AA265" i="1" s="1"/>
  <c r="AC265" i="1" s="1"/>
  <c r="Z266" i="1"/>
  <c r="AA266" i="1" s="1"/>
  <c r="Z267" i="1"/>
  <c r="AA267" i="1" s="1"/>
  <c r="Z268" i="1"/>
  <c r="AA268" i="1" s="1"/>
  <c r="AB268" i="1" s="1"/>
  <c r="Z269" i="1"/>
  <c r="AA269" i="1" s="1"/>
  <c r="AB269" i="1" s="1"/>
  <c r="Z270" i="1"/>
  <c r="AA270" i="1" s="1"/>
  <c r="Z271" i="1"/>
  <c r="AA271" i="1" s="1"/>
  <c r="AB271" i="1" s="1"/>
  <c r="Z272" i="1"/>
  <c r="AA272" i="1" s="1"/>
  <c r="Z273" i="1"/>
  <c r="AA273" i="1" s="1"/>
  <c r="AB273" i="1" s="1"/>
  <c r="Z274" i="1"/>
  <c r="AA274" i="1" s="1"/>
  <c r="Z275" i="1"/>
  <c r="AA275" i="1" s="1"/>
  <c r="AC275" i="1" s="1"/>
  <c r="Z276" i="1"/>
  <c r="AA276" i="1" s="1"/>
  <c r="Z277" i="1"/>
  <c r="AA277" i="1" s="1"/>
  <c r="AB277" i="1" s="1"/>
  <c r="Z278" i="1"/>
  <c r="AA278" i="1" s="1"/>
  <c r="Z279" i="1"/>
  <c r="AA279" i="1" s="1"/>
  <c r="AB279" i="1" s="1"/>
  <c r="Z280" i="1"/>
  <c r="AA280" i="1" s="1"/>
  <c r="Z281" i="1"/>
  <c r="AA281" i="1" s="1"/>
  <c r="AC281" i="1" s="1"/>
  <c r="Z282" i="1"/>
  <c r="AA282" i="1" s="1"/>
  <c r="Z283" i="1"/>
  <c r="AA283" i="1" s="1"/>
  <c r="Z284" i="1"/>
  <c r="AA284" i="1" s="1"/>
  <c r="Z285" i="1"/>
  <c r="AA285" i="1" s="1"/>
  <c r="AC285" i="1" s="1"/>
  <c r="Z286" i="1"/>
  <c r="AA286" i="1" s="1"/>
  <c r="Z287" i="1"/>
  <c r="AA287" i="1" s="1"/>
  <c r="AB287" i="1" s="1"/>
  <c r="Z288" i="1"/>
  <c r="AA288" i="1" s="1"/>
  <c r="AB288" i="1" s="1"/>
  <c r="Z289" i="1"/>
  <c r="AA289" i="1" s="1"/>
  <c r="Z290" i="1"/>
  <c r="AA290" i="1" s="1"/>
  <c r="Z291" i="1"/>
  <c r="AA291" i="1" s="1"/>
  <c r="Z292" i="1"/>
  <c r="AA292" i="1" s="1"/>
  <c r="Z293" i="1"/>
  <c r="AA293" i="1" s="1"/>
  <c r="AC293" i="1" s="1"/>
  <c r="Z294" i="1"/>
  <c r="AA294" i="1" s="1"/>
  <c r="AB294" i="1" s="1"/>
  <c r="Z295" i="1"/>
  <c r="AA295" i="1" s="1"/>
  <c r="AB295" i="1" s="1"/>
  <c r="Z296" i="1"/>
  <c r="AA296" i="1" s="1"/>
  <c r="Z297" i="1"/>
  <c r="AA297" i="1" s="1"/>
  <c r="Z298" i="1"/>
  <c r="AA298" i="1" s="1"/>
  <c r="Z299" i="1"/>
  <c r="AA299" i="1" s="1"/>
  <c r="Z300" i="1"/>
  <c r="AA300" i="1" s="1"/>
  <c r="AB300" i="1" s="1"/>
  <c r="Z301" i="1"/>
  <c r="AA301" i="1" s="1"/>
  <c r="AB301" i="1" s="1"/>
  <c r="Z302" i="1"/>
  <c r="AA302" i="1" s="1"/>
  <c r="AC302" i="1" s="1"/>
  <c r="Z303" i="1"/>
  <c r="AA303" i="1" s="1"/>
  <c r="AC303" i="1" s="1"/>
  <c r="Z304" i="1"/>
  <c r="AA304" i="1" s="1"/>
  <c r="AB304" i="1" s="1"/>
  <c r="Z305" i="1"/>
  <c r="AA305" i="1" s="1"/>
  <c r="Z306" i="1"/>
  <c r="AA306" i="1" s="1"/>
  <c r="Z307" i="1"/>
  <c r="AA307" i="1" s="1"/>
  <c r="AC307" i="1" s="1"/>
  <c r="Z308" i="1"/>
  <c r="AA308" i="1" s="1"/>
  <c r="AB308" i="1" s="1"/>
  <c r="Z309" i="1"/>
  <c r="AA309" i="1" s="1"/>
  <c r="AB309" i="1" s="1"/>
  <c r="Z310" i="1"/>
  <c r="AA310" i="1" s="1"/>
  <c r="Z311" i="1"/>
  <c r="AA311" i="1" s="1"/>
  <c r="AC311" i="1" s="1"/>
  <c r="Z312" i="1"/>
  <c r="AA312" i="1" s="1"/>
  <c r="Z313" i="1"/>
  <c r="AA313" i="1" s="1"/>
  <c r="Z314" i="1"/>
  <c r="AA314" i="1" s="1"/>
  <c r="AC314" i="1" s="1"/>
  <c r="Z315" i="1"/>
  <c r="AA315" i="1" s="1"/>
  <c r="Z316" i="1"/>
  <c r="AA316" i="1" s="1"/>
  <c r="Z317" i="1"/>
  <c r="AA317" i="1" s="1"/>
  <c r="AC317" i="1" s="1"/>
  <c r="Z318" i="1"/>
  <c r="AA318" i="1" s="1"/>
  <c r="Z319" i="1"/>
  <c r="AA319" i="1" s="1"/>
  <c r="AB319" i="1" s="1"/>
  <c r="Z320" i="1"/>
  <c r="AA320" i="1" s="1"/>
  <c r="Z321" i="1"/>
  <c r="AA321" i="1" s="1"/>
  <c r="AB321" i="1" s="1"/>
  <c r="Z322" i="1"/>
  <c r="AA322" i="1" s="1"/>
  <c r="Z323" i="1"/>
  <c r="AA323" i="1" s="1"/>
  <c r="Z324" i="1"/>
  <c r="AA324" i="1" s="1"/>
  <c r="Z325" i="1"/>
  <c r="AA325" i="1" s="1"/>
  <c r="AB325" i="1" s="1"/>
  <c r="Z326" i="1"/>
  <c r="AA326" i="1" s="1"/>
  <c r="Z327" i="1"/>
  <c r="AA327" i="1" s="1"/>
  <c r="AB327" i="1" s="1"/>
  <c r="Z328" i="1"/>
  <c r="AA328" i="1" s="1"/>
  <c r="Z329" i="1"/>
  <c r="AA329" i="1" s="1"/>
  <c r="Z330" i="1"/>
  <c r="AA330" i="1" s="1"/>
  <c r="Z331" i="1"/>
  <c r="AA331" i="1" s="1"/>
  <c r="AC331" i="1" s="1"/>
  <c r="Z332" i="1"/>
  <c r="AA332" i="1" s="1"/>
  <c r="AB332" i="1" s="1"/>
  <c r="Z333" i="1"/>
  <c r="AA333" i="1" s="1"/>
  <c r="AB333" i="1" s="1"/>
  <c r="Z334" i="1"/>
  <c r="AA334" i="1" s="1"/>
  <c r="AB334" i="1" s="1"/>
  <c r="Z335" i="1"/>
  <c r="AA335" i="1" s="1"/>
  <c r="Z336" i="1"/>
  <c r="AA336" i="1" s="1"/>
  <c r="Z337" i="1"/>
  <c r="AA337" i="1" s="1"/>
  <c r="Z338" i="1"/>
  <c r="AA338" i="1" s="1"/>
  <c r="AC338" i="1" s="1"/>
  <c r="Z339" i="1"/>
  <c r="AA339" i="1" s="1"/>
  <c r="Z340" i="1"/>
  <c r="AA340" i="1" s="1"/>
  <c r="AB340" i="1" s="1"/>
  <c r="Z341" i="1"/>
  <c r="AA341" i="1" s="1"/>
  <c r="AC341" i="1" s="1"/>
  <c r="Z342" i="1"/>
  <c r="AA342" i="1" s="1"/>
  <c r="Z343" i="1"/>
  <c r="AA343" i="1" s="1"/>
  <c r="AC343" i="1" s="1"/>
  <c r="Z344" i="1"/>
  <c r="AA344" i="1" s="1"/>
  <c r="Z345" i="1"/>
  <c r="AA345" i="1" s="1"/>
  <c r="Z346" i="1"/>
  <c r="AA346" i="1" s="1"/>
  <c r="AB346" i="1" s="1"/>
  <c r="Z347" i="1"/>
  <c r="AA347" i="1" s="1"/>
  <c r="Z348" i="1"/>
  <c r="AA348" i="1" s="1"/>
  <c r="Z349" i="1"/>
  <c r="AA349" i="1" s="1"/>
  <c r="AC349" i="1" s="1"/>
  <c r="Z350" i="1"/>
  <c r="AA350" i="1" s="1"/>
  <c r="AB350" i="1" s="1"/>
  <c r="Z351" i="1"/>
  <c r="AA351" i="1" s="1"/>
  <c r="Z352" i="1"/>
  <c r="AA352" i="1" s="1"/>
  <c r="AB352" i="1" s="1"/>
  <c r="Z353" i="1"/>
  <c r="AA353" i="1" s="1"/>
  <c r="Z354" i="1"/>
  <c r="AA354" i="1" s="1"/>
  <c r="AB354" i="1" s="1"/>
  <c r="Z355" i="1"/>
  <c r="AA355" i="1" s="1"/>
  <c r="Z356" i="1"/>
  <c r="AA356" i="1" s="1"/>
  <c r="AB356" i="1" s="1"/>
  <c r="Z357" i="1"/>
  <c r="AA357" i="1" s="1"/>
  <c r="Z358" i="1"/>
  <c r="AA358" i="1" s="1"/>
  <c r="Z359" i="1"/>
  <c r="AA359" i="1" s="1"/>
  <c r="AB359" i="1" s="1"/>
  <c r="Z360" i="1"/>
  <c r="AA360" i="1" s="1"/>
  <c r="Z361" i="1"/>
  <c r="AA361" i="1" s="1"/>
  <c r="Z362" i="1"/>
  <c r="AA362" i="1" s="1"/>
  <c r="AC362" i="1" s="1"/>
  <c r="Z363" i="1"/>
  <c r="AA363" i="1" s="1"/>
  <c r="AC363" i="1" s="1"/>
  <c r="Z364" i="1"/>
  <c r="AA364" i="1" s="1"/>
  <c r="AC364" i="1" s="1"/>
  <c r="Z365" i="1"/>
  <c r="AA365" i="1" s="1"/>
  <c r="Z366" i="1"/>
  <c r="AA366" i="1" s="1"/>
  <c r="AB366" i="1" s="1"/>
  <c r="Z367" i="1"/>
  <c r="AA367" i="1" s="1"/>
  <c r="AC367" i="1" s="1"/>
  <c r="Z368" i="1"/>
  <c r="AA368" i="1" s="1"/>
  <c r="Z369" i="1"/>
  <c r="AA369" i="1" s="1"/>
  <c r="AB369" i="1" s="1"/>
  <c r="Z370" i="1"/>
  <c r="AA370" i="1" s="1"/>
  <c r="Z371" i="1"/>
  <c r="AA371" i="1" s="1"/>
  <c r="AB371" i="1" s="1"/>
  <c r="Z372" i="1"/>
  <c r="AA372" i="1" s="1"/>
  <c r="Z373" i="1"/>
  <c r="AA373" i="1" s="1"/>
  <c r="Z374" i="1"/>
  <c r="AA374" i="1" s="1"/>
  <c r="AC374" i="1" s="1"/>
  <c r="Z375" i="1"/>
  <c r="AA375" i="1" s="1"/>
  <c r="AB375" i="1" s="1"/>
  <c r="Z376" i="1"/>
  <c r="AA376" i="1" s="1"/>
  <c r="Z377" i="1"/>
  <c r="AA377" i="1" s="1"/>
  <c r="Z378" i="1"/>
  <c r="AA378" i="1" s="1"/>
  <c r="Z379" i="1"/>
  <c r="AA379" i="1" s="1"/>
  <c r="Z380" i="1"/>
  <c r="AA380" i="1" s="1"/>
  <c r="Z381" i="1"/>
  <c r="AA381" i="1" s="1"/>
  <c r="AB381" i="1" s="1"/>
  <c r="Z382" i="1"/>
  <c r="AA382" i="1" s="1"/>
  <c r="AB382" i="1" s="1"/>
  <c r="Z383" i="1"/>
  <c r="AA383" i="1" s="1"/>
  <c r="AC383" i="1" s="1"/>
  <c r="Z384" i="1"/>
  <c r="AA384" i="1" s="1"/>
  <c r="Z385" i="1"/>
  <c r="AA385" i="1" s="1"/>
  <c r="Z386" i="1"/>
  <c r="AA386" i="1" s="1"/>
  <c r="Z387" i="1"/>
  <c r="AA387" i="1" s="1"/>
  <c r="AC387" i="1" s="1"/>
  <c r="Z388" i="1"/>
  <c r="AA388" i="1" s="1"/>
  <c r="AB388" i="1" s="1"/>
  <c r="Z389" i="1"/>
  <c r="AA389" i="1" s="1"/>
  <c r="Z390" i="1"/>
  <c r="AA390" i="1" s="1"/>
  <c r="AB390" i="1" s="1"/>
  <c r="Z391" i="1"/>
  <c r="AA391" i="1" s="1"/>
  <c r="AB391" i="1" s="1"/>
  <c r="Z392" i="1"/>
  <c r="AA392" i="1" s="1"/>
  <c r="Z393" i="1"/>
  <c r="AA393" i="1" s="1"/>
  <c r="AB393" i="1" s="1"/>
  <c r="Z394" i="1"/>
  <c r="AA394" i="1" s="1"/>
  <c r="AC394" i="1" s="1"/>
  <c r="Z395" i="1"/>
  <c r="AA395" i="1" s="1"/>
  <c r="AC395" i="1" s="1"/>
  <c r="Z396" i="1"/>
  <c r="AA396" i="1" s="1"/>
  <c r="Z397" i="1"/>
  <c r="AA397" i="1" s="1"/>
  <c r="AB397" i="1" s="1"/>
  <c r="Z398" i="1"/>
  <c r="AA398" i="1" s="1"/>
  <c r="Z399" i="1"/>
  <c r="AA399" i="1" s="1"/>
  <c r="Z400" i="1"/>
  <c r="AA400" i="1" s="1"/>
  <c r="Z401" i="1"/>
  <c r="AA401" i="1" s="1"/>
  <c r="AB401" i="1" s="1"/>
  <c r="Z402" i="1"/>
  <c r="AA402" i="1" s="1"/>
  <c r="Z403" i="1"/>
  <c r="AA403" i="1" s="1"/>
  <c r="AB403" i="1" s="1"/>
  <c r="Z404" i="1"/>
  <c r="AA404" i="1" s="1"/>
  <c r="Z405" i="1"/>
  <c r="AA405" i="1" s="1"/>
  <c r="AB405" i="1" s="1"/>
  <c r="Z406" i="1"/>
  <c r="AA406" i="1" s="1"/>
  <c r="Z407" i="1"/>
  <c r="AA407" i="1" s="1"/>
  <c r="AB407" i="1" s="1"/>
  <c r="Z408" i="1"/>
  <c r="AA408" i="1" s="1"/>
  <c r="Z409" i="1"/>
  <c r="AA409" i="1" s="1"/>
  <c r="AB409" i="1" s="1"/>
  <c r="Z410" i="1"/>
  <c r="AA410" i="1" s="1"/>
  <c r="Z411" i="1"/>
  <c r="AA411" i="1" s="1"/>
  <c r="Z412" i="1"/>
  <c r="AA412" i="1" s="1"/>
  <c r="Z413" i="1"/>
  <c r="AA413" i="1" s="1"/>
  <c r="AB413" i="1" s="1"/>
  <c r="Z414" i="1"/>
  <c r="AA414" i="1" s="1"/>
  <c r="AB414" i="1" s="1"/>
  <c r="Z415" i="1"/>
  <c r="AA415" i="1" s="1"/>
  <c r="AC415" i="1" s="1"/>
  <c r="Z416" i="1"/>
  <c r="AA416" i="1" s="1"/>
  <c r="Z417" i="1"/>
  <c r="AA417" i="1" s="1"/>
  <c r="Z418" i="1"/>
  <c r="AA418" i="1" s="1"/>
  <c r="Z419" i="1"/>
  <c r="AA419" i="1" s="1"/>
  <c r="Z420" i="1"/>
  <c r="AA420" i="1" s="1"/>
  <c r="AB420" i="1" s="1"/>
  <c r="Z421" i="1"/>
  <c r="AA421" i="1" s="1"/>
  <c r="Z422" i="1"/>
  <c r="AA422" i="1" s="1"/>
  <c r="AB422" i="1" s="1"/>
  <c r="Z423" i="1"/>
  <c r="AA423" i="1" s="1"/>
  <c r="AB423" i="1" s="1"/>
  <c r="Z424" i="1"/>
  <c r="AA424" i="1" s="1"/>
  <c r="Z425" i="1"/>
  <c r="AA425" i="1" s="1"/>
  <c r="Z426" i="1"/>
  <c r="AA426" i="1" s="1"/>
  <c r="AC426" i="1" s="1"/>
  <c r="Z427" i="1"/>
  <c r="AA427" i="1" s="1"/>
  <c r="AC427" i="1" s="1"/>
  <c r="Z428" i="1"/>
  <c r="AA428" i="1" s="1"/>
  <c r="Z429" i="1"/>
  <c r="AA429" i="1" s="1"/>
  <c r="Z430" i="1"/>
  <c r="AA430" i="1" s="1"/>
  <c r="AB430" i="1" s="1"/>
  <c r="Z431" i="1"/>
  <c r="AA431" i="1" s="1"/>
  <c r="AC431" i="1" s="1"/>
  <c r="Z432" i="1"/>
  <c r="AA432" i="1" s="1"/>
  <c r="Z433" i="1"/>
  <c r="AA433" i="1" s="1"/>
  <c r="AB433" i="1" s="1"/>
  <c r="Z434" i="1"/>
  <c r="AA434" i="1" s="1"/>
  <c r="Z435" i="1"/>
  <c r="AA435" i="1" s="1"/>
  <c r="Z436" i="1"/>
  <c r="AA436" i="1" s="1"/>
  <c r="Z437" i="1"/>
  <c r="AA437" i="1" s="1"/>
  <c r="AB437" i="1" s="1"/>
  <c r="Z438" i="1"/>
  <c r="AA438" i="1" s="1"/>
  <c r="AB438" i="1" s="1"/>
  <c r="Z439" i="1"/>
  <c r="AA439" i="1" s="1"/>
  <c r="AB439" i="1" s="1"/>
  <c r="Z440" i="1"/>
  <c r="AA440" i="1" s="1"/>
  <c r="Z441" i="1"/>
  <c r="AA441" i="1" s="1"/>
  <c r="Z442" i="1"/>
  <c r="AA442" i="1" s="1"/>
  <c r="Z443" i="1"/>
  <c r="AA443" i="1" s="1"/>
  <c r="Z444" i="1"/>
  <c r="AA444" i="1" s="1"/>
  <c r="AB444" i="1" s="1"/>
  <c r="Z445" i="1"/>
  <c r="AA445" i="1" s="1"/>
  <c r="AB445" i="1" s="1"/>
  <c r="Z446" i="1"/>
  <c r="AA446" i="1" s="1"/>
  <c r="AB446" i="1" s="1"/>
  <c r="Z447" i="1"/>
  <c r="AA447" i="1" s="1"/>
  <c r="Z448" i="1"/>
  <c r="AA448" i="1" s="1"/>
  <c r="Z449" i="1"/>
  <c r="AA449" i="1" s="1"/>
  <c r="Z450" i="1"/>
  <c r="AA450" i="1" s="1"/>
  <c r="Z451" i="1"/>
  <c r="AA451" i="1" s="1"/>
  <c r="Z452" i="1"/>
  <c r="AA452" i="1" s="1"/>
  <c r="AB452" i="1" s="1"/>
  <c r="Z453" i="1"/>
  <c r="AA453" i="1" s="1"/>
  <c r="AB453" i="1" s="1"/>
  <c r="Z454" i="1"/>
  <c r="AA454" i="1" s="1"/>
  <c r="AB454" i="1" s="1"/>
  <c r="Z455" i="1"/>
  <c r="AA455" i="1" s="1"/>
  <c r="Z456" i="1"/>
  <c r="AA456" i="1" s="1"/>
  <c r="Z457" i="1"/>
  <c r="AA457" i="1" s="1"/>
  <c r="Z458" i="1"/>
  <c r="AA458" i="1" s="1"/>
  <c r="AC458" i="1" s="1"/>
  <c r="Z459" i="1"/>
  <c r="AA459" i="1" s="1"/>
  <c r="AC459" i="1" s="1"/>
  <c r="Z460" i="1"/>
  <c r="AA460" i="1" s="1"/>
  <c r="Z461" i="1"/>
  <c r="AA461" i="1" s="1"/>
  <c r="AB461" i="1" s="1"/>
  <c r="Z462" i="1"/>
  <c r="AA462" i="1" s="1"/>
  <c r="AB462" i="1" s="1"/>
  <c r="Z463" i="1"/>
  <c r="AA463" i="1" s="1"/>
  <c r="Z464" i="1"/>
  <c r="AA464" i="1" s="1"/>
  <c r="Z465" i="1"/>
  <c r="AA465" i="1" s="1"/>
  <c r="AB465" i="1" s="1"/>
  <c r="Z466" i="1"/>
  <c r="AA466" i="1" s="1"/>
  <c r="Z467" i="1"/>
  <c r="AA467" i="1" s="1"/>
  <c r="Z468" i="1"/>
  <c r="AA468" i="1" s="1"/>
  <c r="AB468" i="1" s="1"/>
  <c r="Z469" i="1"/>
  <c r="AA469" i="1" s="1"/>
  <c r="AB469" i="1" s="1"/>
  <c r="Z470" i="1"/>
  <c r="AA470" i="1" s="1"/>
  <c r="Z471" i="1"/>
  <c r="AA471" i="1" s="1"/>
  <c r="AB471" i="1" s="1"/>
  <c r="Z472" i="1"/>
  <c r="AA472" i="1" s="1"/>
  <c r="Z473" i="1"/>
  <c r="AA473" i="1" s="1"/>
  <c r="Z474" i="1"/>
  <c r="AA474" i="1" s="1"/>
  <c r="Z475" i="1"/>
  <c r="AA475" i="1" s="1"/>
  <c r="AB475" i="1" s="1"/>
  <c r="Z476" i="1"/>
  <c r="AA476" i="1" s="1"/>
  <c r="Z477" i="1"/>
  <c r="AA477" i="1" s="1"/>
  <c r="AB477" i="1" s="1"/>
  <c r="Z478" i="1"/>
  <c r="AA478" i="1" s="1"/>
  <c r="AB478" i="1" s="1"/>
  <c r="Z479" i="1"/>
  <c r="AA479" i="1" s="1"/>
  <c r="AB479" i="1" s="1"/>
  <c r="Z480" i="1"/>
  <c r="AA480" i="1" s="1"/>
  <c r="Z481" i="1"/>
  <c r="AA481" i="1" s="1"/>
  <c r="Z482" i="1"/>
  <c r="AA482" i="1" s="1"/>
  <c r="Z483" i="1"/>
  <c r="AA483" i="1" s="1"/>
  <c r="AB483" i="1" s="1"/>
  <c r="Z484" i="1"/>
  <c r="AA484" i="1" s="1"/>
  <c r="AB484" i="1" s="1"/>
  <c r="Z485" i="1"/>
  <c r="AA485" i="1" s="1"/>
  <c r="AB485" i="1" s="1"/>
  <c r="Z486" i="1"/>
  <c r="AA486" i="1" s="1"/>
  <c r="Z487" i="1"/>
  <c r="AA487" i="1" s="1"/>
  <c r="Z488" i="1"/>
  <c r="AA488" i="1" s="1"/>
  <c r="Z489" i="1"/>
  <c r="AA489" i="1" s="1"/>
  <c r="Z490" i="1"/>
  <c r="AA490" i="1" s="1"/>
  <c r="AC490" i="1" s="1"/>
  <c r="Z491" i="1"/>
  <c r="AA491" i="1" s="1"/>
  <c r="AC491" i="1" s="1"/>
  <c r="Z492" i="1"/>
  <c r="AA492" i="1" s="1"/>
  <c r="Z493" i="1"/>
  <c r="AA493" i="1" s="1"/>
  <c r="Z494" i="1"/>
  <c r="AA494" i="1" s="1"/>
  <c r="AC494" i="1" s="1"/>
  <c r="Z495" i="1"/>
  <c r="AA495" i="1" s="1"/>
  <c r="Z496" i="1"/>
  <c r="AA496" i="1" s="1"/>
  <c r="Z497" i="1"/>
  <c r="AA497" i="1" s="1"/>
  <c r="AB497" i="1" s="1"/>
  <c r="Z498" i="1"/>
  <c r="AA498" i="1" s="1"/>
  <c r="Z499" i="1"/>
  <c r="AA499" i="1" s="1"/>
  <c r="AC499" i="1" s="1"/>
  <c r="Z500" i="1"/>
  <c r="AA500" i="1" s="1"/>
  <c r="AB500" i="1" s="1"/>
  <c r="Z501" i="1"/>
  <c r="AA501" i="1" s="1"/>
  <c r="Z502" i="1"/>
  <c r="AA502" i="1" s="1"/>
  <c r="Z503" i="1"/>
  <c r="AA503" i="1" s="1"/>
  <c r="AB503" i="1" s="1"/>
  <c r="Z504" i="1"/>
  <c r="AA504" i="1" s="1"/>
  <c r="Z505" i="1"/>
  <c r="AA505" i="1" s="1"/>
  <c r="Z506" i="1"/>
  <c r="AA506" i="1" s="1"/>
  <c r="AC506" i="1" s="1"/>
  <c r="Z507" i="1"/>
  <c r="AA507" i="1" s="1"/>
  <c r="AB507" i="1" s="1"/>
  <c r="Z508" i="1"/>
  <c r="AA508" i="1" s="1"/>
  <c r="Z509" i="1"/>
  <c r="AA509" i="1" s="1"/>
  <c r="AB509" i="1" s="1"/>
  <c r="Z510" i="1"/>
  <c r="AA510" i="1" s="1"/>
  <c r="AB510" i="1" s="1"/>
  <c r="Z511" i="1"/>
  <c r="AA511" i="1" s="1"/>
  <c r="Z512" i="1"/>
  <c r="AA512" i="1" s="1"/>
  <c r="Z513" i="1"/>
  <c r="AA513" i="1" s="1"/>
  <c r="Z514" i="1"/>
  <c r="AA514" i="1" s="1"/>
  <c r="AC514" i="1" s="1"/>
  <c r="Z515" i="1"/>
  <c r="AA515" i="1" s="1"/>
  <c r="AB515" i="1" s="1"/>
  <c r="Z516" i="1"/>
  <c r="AA516" i="1" s="1"/>
  <c r="AB516" i="1" s="1"/>
  <c r="Z517" i="1"/>
  <c r="AA517" i="1" s="1"/>
  <c r="Z518" i="1"/>
  <c r="AA518" i="1" s="1"/>
  <c r="Z519" i="1"/>
  <c r="AA519" i="1" s="1"/>
  <c r="Z520" i="1"/>
  <c r="AA520" i="1" s="1"/>
  <c r="Z521" i="1"/>
  <c r="AA521" i="1" s="1"/>
  <c r="AB521" i="1" s="1"/>
  <c r="Z522" i="1"/>
  <c r="AA522" i="1" s="1"/>
  <c r="AC522" i="1" s="1"/>
  <c r="Z523" i="1"/>
  <c r="AA523" i="1" s="1"/>
  <c r="AC523" i="1" s="1"/>
  <c r="Z524" i="1"/>
  <c r="AA524" i="1" s="1"/>
  <c r="Z525" i="1"/>
  <c r="AA525" i="1" s="1"/>
  <c r="Z526" i="1"/>
  <c r="AA526" i="1" s="1"/>
  <c r="Z527" i="1"/>
  <c r="AA527" i="1" s="1"/>
  <c r="Z528" i="1"/>
  <c r="AA528" i="1"/>
  <c r="AB528" i="1" s="1"/>
  <c r="Z529" i="1"/>
  <c r="AA529" i="1" s="1"/>
  <c r="AB529" i="1" s="1"/>
  <c r="Z530" i="1"/>
  <c r="AA530" i="1" s="1"/>
  <c r="AC530" i="1" s="1"/>
  <c r="Z531" i="1"/>
  <c r="AA531" i="1" s="1"/>
  <c r="Z532" i="1"/>
  <c r="AA532" i="1" s="1"/>
  <c r="Z533" i="1"/>
  <c r="AA533" i="1" s="1"/>
  <c r="Z534" i="1"/>
  <c r="AA534" i="1" s="1"/>
  <c r="Z535" i="1"/>
  <c r="AA535" i="1" s="1"/>
  <c r="AB535" i="1" s="1"/>
  <c r="Z536" i="1"/>
  <c r="AA536" i="1" s="1"/>
  <c r="Z537" i="1"/>
  <c r="AA537" i="1" s="1"/>
  <c r="AC537" i="1" s="1"/>
  <c r="Z538" i="1"/>
  <c r="AA538" i="1" s="1"/>
  <c r="AB538" i="1" s="1"/>
  <c r="Z539" i="1"/>
  <c r="AA539" i="1" s="1"/>
  <c r="AB539" i="1" s="1"/>
  <c r="Z540" i="1"/>
  <c r="AA540" i="1" s="1"/>
  <c r="Z541" i="1"/>
  <c r="AA541" i="1" s="1"/>
  <c r="AB541" i="1" s="1"/>
  <c r="Z542" i="1"/>
  <c r="AA542" i="1" s="1"/>
  <c r="AB542" i="1" s="1"/>
  <c r="Z543" i="1"/>
  <c r="AA543" i="1" s="1"/>
  <c r="AB543" i="1" s="1"/>
  <c r="Z544" i="1"/>
  <c r="AA544" i="1" s="1"/>
  <c r="Z545" i="1"/>
  <c r="AA545" i="1" s="1"/>
  <c r="Z546" i="1"/>
  <c r="AA546" i="1" s="1"/>
  <c r="AC546" i="1" s="1"/>
  <c r="Z547" i="1"/>
  <c r="AA547" i="1" s="1"/>
  <c r="Z548" i="1"/>
  <c r="AA548" i="1" s="1"/>
  <c r="AB548" i="1" s="1"/>
  <c r="Z549" i="1"/>
  <c r="AA549" i="1" s="1"/>
  <c r="Z550" i="1"/>
  <c r="AA550" i="1" s="1"/>
  <c r="AB550" i="1" s="1"/>
  <c r="Z551" i="1"/>
  <c r="AA551" i="1" s="1"/>
  <c r="Z552" i="1"/>
  <c r="AA552" i="1" s="1"/>
  <c r="Z553" i="1"/>
  <c r="AA553" i="1" s="1"/>
  <c r="Z554" i="1"/>
  <c r="AA554" i="1" s="1"/>
  <c r="AC554" i="1" s="1"/>
  <c r="Z555" i="1"/>
  <c r="AA555" i="1" s="1"/>
  <c r="AC555" i="1" s="1"/>
  <c r="Z556" i="1"/>
  <c r="AA556" i="1" s="1"/>
  <c r="Z557" i="1"/>
  <c r="AA557" i="1" s="1"/>
  <c r="Z558" i="1"/>
  <c r="AA558" i="1" s="1"/>
  <c r="AB558" i="1" s="1"/>
  <c r="Z559" i="1"/>
  <c r="AA559" i="1" s="1"/>
  <c r="Z560" i="1"/>
  <c r="AA560" i="1" s="1"/>
  <c r="Z561" i="1"/>
  <c r="AA561" i="1" s="1"/>
  <c r="AB561" i="1" s="1"/>
  <c r="Z562" i="1"/>
  <c r="AA562" i="1" s="1"/>
  <c r="AC562" i="1" s="1"/>
  <c r="Z563" i="1"/>
  <c r="AA563" i="1" s="1"/>
  <c r="AB563" i="1" s="1"/>
  <c r="Z564" i="1"/>
  <c r="AA564" i="1" s="1"/>
  <c r="AB564" i="1" s="1"/>
  <c r="Z565" i="1"/>
  <c r="AA565" i="1" s="1"/>
  <c r="Z566" i="1"/>
  <c r="AA566" i="1" s="1"/>
  <c r="Z567" i="1"/>
  <c r="AA567" i="1" s="1"/>
  <c r="AB567" i="1" s="1"/>
  <c r="Z568" i="1"/>
  <c r="AA568" i="1" s="1"/>
  <c r="Z569" i="1"/>
  <c r="AA569" i="1" s="1"/>
  <c r="AB569" i="1" s="1"/>
  <c r="Z570" i="1"/>
  <c r="AA570" i="1" s="1"/>
  <c r="AB570" i="1" s="1"/>
  <c r="Z571" i="1"/>
  <c r="AA571" i="1" s="1"/>
  <c r="Z572" i="1"/>
  <c r="AA572" i="1" s="1"/>
  <c r="Z573" i="1"/>
  <c r="AA573" i="1" s="1"/>
  <c r="AB573" i="1" s="1"/>
  <c r="Z574" i="1"/>
  <c r="AA574" i="1" s="1"/>
  <c r="AB574" i="1" s="1"/>
  <c r="Z575" i="1"/>
  <c r="AA575" i="1" s="1"/>
  <c r="AC575" i="1" s="1"/>
  <c r="Z576" i="1"/>
  <c r="AA576" i="1" s="1"/>
  <c r="Z577" i="1"/>
  <c r="AA577" i="1" s="1"/>
  <c r="AC577" i="1" s="1"/>
  <c r="Z578" i="1"/>
  <c r="AA578" i="1" s="1"/>
  <c r="AC578" i="1" s="1"/>
  <c r="Z579" i="1"/>
  <c r="AA579" i="1" s="1"/>
  <c r="Z580" i="1"/>
  <c r="AA580" i="1" s="1"/>
  <c r="AB580" i="1" s="1"/>
  <c r="Z581" i="1"/>
  <c r="AA581" i="1" s="1"/>
  <c r="Z582" i="1"/>
  <c r="AA582" i="1" s="1"/>
  <c r="Z583" i="1"/>
  <c r="AA583" i="1" s="1"/>
  <c r="AC583" i="1" s="1"/>
  <c r="Z584" i="1"/>
  <c r="AA584" i="1" s="1"/>
  <c r="Z585" i="1"/>
  <c r="AA585" i="1" s="1"/>
  <c r="AB585" i="1" s="1"/>
  <c r="Z586" i="1"/>
  <c r="AA586" i="1" s="1"/>
  <c r="AC586" i="1" s="1"/>
  <c r="Z587" i="1"/>
  <c r="AA587" i="1" s="1"/>
  <c r="AC587" i="1" s="1"/>
  <c r="Z588" i="1"/>
  <c r="AA588" i="1" s="1"/>
  <c r="Z589" i="1"/>
  <c r="AA589" i="1" s="1"/>
  <c r="Z590" i="1"/>
  <c r="AA590" i="1" s="1"/>
  <c r="Z591" i="1"/>
  <c r="AA591" i="1" s="1"/>
  <c r="AC591" i="1" s="1"/>
  <c r="Z592" i="1"/>
  <c r="AA592" i="1" s="1"/>
  <c r="Z593" i="1"/>
  <c r="AA593" i="1" s="1"/>
  <c r="AB593" i="1" s="1"/>
  <c r="Z594" i="1"/>
  <c r="AA594" i="1" s="1"/>
  <c r="AB594" i="1" s="1"/>
  <c r="Z595" i="1"/>
  <c r="AA595" i="1" s="1"/>
  <c r="Z596" i="1"/>
  <c r="AA596" i="1" s="1"/>
  <c r="Z597" i="1"/>
  <c r="AA597" i="1" s="1"/>
  <c r="Z598" i="1"/>
  <c r="AA598" i="1" s="1"/>
  <c r="AC598" i="1" s="1"/>
  <c r="Z599" i="1"/>
  <c r="AA599" i="1" s="1"/>
  <c r="AB599" i="1" s="1"/>
  <c r="Z600" i="1"/>
  <c r="AA600" i="1" s="1"/>
  <c r="Z601" i="1"/>
  <c r="AA601" i="1" s="1"/>
  <c r="AC601" i="1" s="1"/>
  <c r="Z602" i="1"/>
  <c r="AA602" i="1" s="1"/>
  <c r="AB602" i="1" s="1"/>
  <c r="Z603" i="1"/>
  <c r="AA603" i="1" s="1"/>
  <c r="Z604" i="1"/>
  <c r="AA604" i="1" s="1"/>
  <c r="Z605" i="1"/>
  <c r="AA605" i="1" s="1"/>
  <c r="AB605" i="1" s="1"/>
  <c r="Z606" i="1"/>
  <c r="AA606" i="1" s="1"/>
  <c r="AB606" i="1" s="1"/>
  <c r="Z607" i="1"/>
  <c r="AA607" i="1" s="1"/>
  <c r="AB607" i="1" s="1"/>
  <c r="Z608" i="1"/>
  <c r="AA608" i="1" s="1"/>
  <c r="Z609" i="1"/>
  <c r="AA609" i="1" s="1"/>
  <c r="AB609" i="1" s="1"/>
  <c r="Z610" i="1"/>
  <c r="AA610" i="1" s="1"/>
  <c r="Z611" i="1"/>
  <c r="AA611" i="1" s="1"/>
  <c r="Z14" i="1"/>
  <c r="AA14" i="1" s="1"/>
  <c r="Z15" i="1"/>
  <c r="AA15" i="1" s="1"/>
  <c r="Z16" i="1"/>
  <c r="AA16" i="1" s="1"/>
  <c r="Z17" i="1"/>
  <c r="AA17" i="1" s="1"/>
  <c r="AC17" i="1" s="1"/>
  <c r="Z18" i="1"/>
  <c r="AA18" i="1" s="1"/>
  <c r="Z19" i="1"/>
  <c r="AA19" i="1" s="1"/>
  <c r="Z12" i="1"/>
  <c r="AA12" i="1" s="1"/>
  <c r="Z13" i="1"/>
  <c r="AA13" i="1" s="1"/>
  <c r="AB21" i="1"/>
  <c r="AB40" i="1"/>
  <c r="AB42" i="1"/>
  <c r="AB46" i="1"/>
  <c r="AB48" i="1"/>
  <c r="AB49" i="1"/>
  <c r="AB50" i="1"/>
  <c r="AB54" i="1"/>
  <c r="AB58" i="1"/>
  <c r="AB62" i="1"/>
  <c r="AB64" i="1"/>
  <c r="AB65" i="1"/>
  <c r="AB66" i="1"/>
  <c r="AB68" i="1"/>
  <c r="AB72" i="1"/>
  <c r="AB74" i="1"/>
  <c r="AB78" i="1"/>
  <c r="AB80" i="1"/>
  <c r="AB85" i="1"/>
  <c r="AB86" i="1"/>
  <c r="AB90" i="1"/>
  <c r="AB93" i="1"/>
  <c r="AB94" i="1"/>
  <c r="AB97" i="1"/>
  <c r="AB98" i="1"/>
  <c r="AB103" i="1"/>
  <c r="AB105" i="1"/>
  <c r="AB109" i="1"/>
  <c r="AB110" i="1"/>
  <c r="AB113" i="1"/>
  <c r="AB114" i="1"/>
  <c r="AB117" i="1"/>
  <c r="AB118" i="1"/>
  <c r="AB120" i="1"/>
  <c r="AB122" i="1"/>
  <c r="AB124" i="1"/>
  <c r="AB125" i="1"/>
  <c r="AB126" i="1"/>
  <c r="AB128" i="1"/>
  <c r="AB129" i="1"/>
  <c r="AB130" i="1"/>
  <c r="AB132" i="1"/>
  <c r="AB136" i="1"/>
  <c r="AB137" i="1"/>
  <c r="AB138" i="1"/>
  <c r="AB141" i="1"/>
  <c r="AB142" i="1"/>
  <c r="AB144" i="1"/>
  <c r="AB145" i="1"/>
  <c r="AB146" i="1"/>
  <c r="AB148" i="1"/>
  <c r="AB149" i="1"/>
  <c r="AB152" i="1"/>
  <c r="AB156" i="1"/>
  <c r="AB157" i="1"/>
  <c r="AB158" i="1"/>
  <c r="AB160" i="1"/>
  <c r="AB161" i="1"/>
  <c r="AB164" i="1"/>
  <c r="AB168" i="1"/>
  <c r="AB169" i="1"/>
  <c r="AB170" i="1"/>
  <c r="AB172" i="1"/>
  <c r="AB174" i="1"/>
  <c r="AB176" i="1"/>
  <c r="AB177" i="1"/>
  <c r="AB181" i="1"/>
  <c r="AB182" i="1"/>
  <c r="AB186" i="1"/>
  <c r="AB189" i="1"/>
  <c r="AB192" i="1"/>
  <c r="AB193" i="1"/>
  <c r="AB197" i="1"/>
  <c r="AB198" i="1"/>
  <c r="AB200" i="1"/>
  <c r="AB204" i="1"/>
  <c r="AB205" i="1"/>
  <c r="AB206" i="1"/>
  <c r="AB208" i="1"/>
  <c r="AB213" i="1"/>
  <c r="AB215" i="1"/>
  <c r="AB220" i="1"/>
  <c r="AB221" i="1"/>
  <c r="AB224" i="1"/>
  <c r="AB225" i="1"/>
  <c r="AB229" i="1"/>
  <c r="AB230" i="1"/>
  <c r="AB231" i="1"/>
  <c r="AB240" i="1"/>
  <c r="AB243" i="1"/>
  <c r="AB245" i="1"/>
  <c r="AB249" i="1"/>
  <c r="AB252" i="1"/>
  <c r="AB253" i="1"/>
  <c r="AB257" i="1"/>
  <c r="AB259" i="1"/>
  <c r="AB261" i="1"/>
  <c r="AB266" i="1"/>
  <c r="AB270" i="1"/>
  <c r="AB272" i="1"/>
  <c r="AB276" i="1"/>
  <c r="AB281" i="1"/>
  <c r="AB282" i="1"/>
  <c r="AB284" i="1"/>
  <c r="AB286" i="1"/>
  <c r="AB289" i="1"/>
  <c r="AB290" i="1"/>
  <c r="AB291" i="1"/>
  <c r="AB297" i="1"/>
  <c r="AB298" i="1"/>
  <c r="AB299" i="1"/>
  <c r="AB302" i="1"/>
  <c r="AB305" i="1"/>
  <c r="AB307" i="1"/>
  <c r="AB313" i="1"/>
  <c r="AB316" i="1"/>
  <c r="AB320" i="1"/>
  <c r="AB322" i="1"/>
  <c r="AB323" i="1"/>
  <c r="AB329" i="1"/>
  <c r="AB330" i="1"/>
  <c r="AB331" i="1"/>
  <c r="AB336" i="1"/>
  <c r="AB337" i="1"/>
  <c r="AB339" i="1"/>
  <c r="AB341" i="1"/>
  <c r="AB345" i="1"/>
  <c r="AB348" i="1"/>
  <c r="AB353" i="1"/>
  <c r="AB357" i="1"/>
  <c r="AB358" i="1"/>
  <c r="AB361" i="1"/>
  <c r="AB362" i="1"/>
  <c r="AB363" i="1"/>
  <c r="AB365" i="1"/>
  <c r="AB370" i="1"/>
  <c r="AB373" i="1"/>
  <c r="AB374" i="1"/>
  <c r="AB377" i="1"/>
  <c r="AB378" i="1"/>
  <c r="AB379" i="1"/>
  <c r="AB383" i="1"/>
  <c r="AB385" i="1"/>
  <c r="AB386" i="1"/>
  <c r="AB389" i="1"/>
  <c r="AB394" i="1"/>
  <c r="AB398" i="1"/>
  <c r="AB399" i="1"/>
  <c r="AB402" i="1"/>
  <c r="AB406" i="1"/>
  <c r="AB410" i="1"/>
  <c r="AB411" i="1"/>
  <c r="AB415" i="1"/>
  <c r="AB417" i="1"/>
  <c r="AB418" i="1"/>
  <c r="AB419" i="1"/>
  <c r="AB421" i="1"/>
  <c r="AB425" i="1"/>
  <c r="AB426" i="1"/>
  <c r="AB427" i="1"/>
  <c r="AB429" i="1"/>
  <c r="AB434" i="1"/>
  <c r="AB435" i="1"/>
  <c r="AB441" i="1"/>
  <c r="AB442" i="1"/>
  <c r="AB443" i="1"/>
  <c r="AB447" i="1"/>
  <c r="AB449" i="1"/>
  <c r="AB450" i="1"/>
  <c r="AB451" i="1"/>
  <c r="AB455" i="1"/>
  <c r="AB457" i="1"/>
  <c r="AB459" i="1"/>
  <c r="AB463" i="1"/>
  <c r="AB466" i="1"/>
  <c r="AB467" i="1"/>
  <c r="AB470" i="1"/>
  <c r="AB473" i="1"/>
  <c r="AB474" i="1"/>
  <c r="AB481" i="1"/>
  <c r="AB482" i="1"/>
  <c r="AB486" i="1"/>
  <c r="AB487" i="1"/>
  <c r="AB489" i="1"/>
  <c r="AB490" i="1"/>
  <c r="AB493" i="1"/>
  <c r="AB495" i="1"/>
  <c r="AB498" i="1"/>
  <c r="AB501" i="1"/>
  <c r="AB502" i="1"/>
  <c r="AB505" i="1"/>
  <c r="AB511" i="1"/>
  <c r="AB513" i="1"/>
  <c r="AB517" i="1"/>
  <c r="AB518" i="1"/>
  <c r="AB519" i="1"/>
  <c r="AB525" i="1"/>
  <c r="AB526" i="1"/>
  <c r="AB527" i="1"/>
  <c r="AB531" i="1"/>
  <c r="AB533" i="1"/>
  <c r="AB534" i="1"/>
  <c r="AB537" i="1"/>
  <c r="AB545" i="1"/>
  <c r="AB547" i="1"/>
  <c r="AB549" i="1"/>
  <c r="AB551" i="1"/>
  <c r="AB553" i="1"/>
  <c r="AB557" i="1"/>
  <c r="AB559" i="1"/>
  <c r="AB565" i="1"/>
  <c r="AB566" i="1"/>
  <c r="AB571" i="1"/>
  <c r="AB577" i="1"/>
  <c r="AB578" i="1"/>
  <c r="AB579" i="1"/>
  <c r="AB581" i="1"/>
  <c r="AB582" i="1"/>
  <c r="AB587" i="1"/>
  <c r="AB589" i="1"/>
  <c r="AB590" i="1"/>
  <c r="AB591" i="1"/>
  <c r="AB595" i="1"/>
  <c r="AB597" i="1"/>
  <c r="AB603" i="1"/>
  <c r="AB610" i="1"/>
  <c r="AB611" i="1"/>
  <c r="AC21" i="1"/>
  <c r="AC33" i="1"/>
  <c r="AC40" i="1"/>
  <c r="AC42" i="1"/>
  <c r="AC48" i="1"/>
  <c r="AC49" i="1"/>
  <c r="AC56" i="1"/>
  <c r="AC57" i="1"/>
  <c r="AC58" i="1"/>
  <c r="AC61" i="1"/>
  <c r="AC62" i="1"/>
  <c r="AC64" i="1"/>
  <c r="AC65" i="1"/>
  <c r="AC66" i="1"/>
  <c r="AC68" i="1"/>
  <c r="AC72" i="1"/>
  <c r="AC74" i="1"/>
  <c r="AC77" i="1"/>
  <c r="AC78" i="1"/>
  <c r="AC80" i="1"/>
  <c r="AC85" i="1"/>
  <c r="AC88" i="1"/>
  <c r="AC90" i="1"/>
  <c r="AC93" i="1"/>
  <c r="AC94" i="1"/>
  <c r="AC97" i="1"/>
  <c r="AC98" i="1"/>
  <c r="AC103" i="1"/>
  <c r="AC105" i="1"/>
  <c r="AC106" i="1"/>
  <c r="AC109" i="1"/>
  <c r="AC110" i="1"/>
  <c r="AC113" i="1"/>
  <c r="AC114" i="1"/>
  <c r="AC117" i="1"/>
  <c r="AC118" i="1"/>
  <c r="AC120" i="1"/>
  <c r="AC121" i="1"/>
  <c r="AC122" i="1"/>
  <c r="AC124" i="1"/>
  <c r="AC125" i="1"/>
  <c r="AC126" i="1"/>
  <c r="AC128" i="1"/>
  <c r="AC129" i="1"/>
  <c r="AC130" i="1"/>
  <c r="AC132" i="1"/>
  <c r="AC133" i="1"/>
  <c r="AC136" i="1"/>
  <c r="AC137" i="1"/>
  <c r="AC138" i="1"/>
  <c r="AC141" i="1"/>
  <c r="AC142" i="1"/>
  <c r="AC144" i="1"/>
  <c r="AC145" i="1"/>
  <c r="AC146" i="1"/>
  <c r="AC148" i="1"/>
  <c r="AC149" i="1"/>
  <c r="AC152" i="1"/>
  <c r="AC153" i="1"/>
  <c r="AC156" i="1"/>
  <c r="AC157" i="1"/>
  <c r="AC160" i="1"/>
  <c r="AC161" i="1"/>
  <c r="AC164" i="1"/>
  <c r="AC168" i="1"/>
  <c r="AC170" i="1"/>
  <c r="AC172" i="1"/>
  <c r="AC174" i="1"/>
  <c r="AC176" i="1"/>
  <c r="AC177" i="1"/>
  <c r="AC181" i="1"/>
  <c r="AC182" i="1"/>
  <c r="AC184" i="1"/>
  <c r="AC185" i="1"/>
  <c r="AC186" i="1"/>
  <c r="AC189" i="1"/>
  <c r="AC192" i="1"/>
  <c r="AC193" i="1"/>
  <c r="AC196" i="1"/>
  <c r="AC198" i="1"/>
  <c r="AC200" i="1"/>
  <c r="AC204" i="1"/>
  <c r="AC205" i="1"/>
  <c r="AC206" i="1"/>
  <c r="AC208" i="1"/>
  <c r="AC213" i="1"/>
  <c r="AC215" i="1"/>
  <c r="AC220" i="1"/>
  <c r="AC221" i="1"/>
  <c r="AC224" i="1"/>
  <c r="AC225" i="1"/>
  <c r="AC230" i="1"/>
  <c r="AC231" i="1"/>
  <c r="AC240" i="1"/>
  <c r="AC243" i="1"/>
  <c r="AC245" i="1"/>
  <c r="AC249" i="1"/>
  <c r="AC252" i="1"/>
  <c r="AC253" i="1"/>
  <c r="AC257" i="1"/>
  <c r="AC259" i="1"/>
  <c r="AC261" i="1"/>
  <c r="AC266" i="1"/>
  <c r="AC270" i="1"/>
  <c r="AC272" i="1"/>
  <c r="AC276" i="1"/>
  <c r="AC282" i="1"/>
  <c r="AC284" i="1"/>
  <c r="AC286" i="1"/>
  <c r="AC289" i="1"/>
  <c r="AC290" i="1"/>
  <c r="AC291" i="1"/>
  <c r="AC297" i="1"/>
  <c r="AC298" i="1"/>
  <c r="AC299" i="1"/>
  <c r="AC304" i="1"/>
  <c r="AC305" i="1"/>
  <c r="AC313" i="1"/>
  <c r="AC316" i="1"/>
  <c r="AC320" i="1"/>
  <c r="AC321" i="1"/>
  <c r="AC322" i="1"/>
  <c r="AC323" i="1"/>
  <c r="AC329" i="1"/>
  <c r="AC330" i="1"/>
  <c r="AC336" i="1"/>
  <c r="AC337" i="1"/>
  <c r="AC339" i="1"/>
  <c r="AD339" i="1" s="1"/>
  <c r="AC345" i="1"/>
  <c r="AC348" i="1"/>
  <c r="AC353" i="1"/>
  <c r="AC357" i="1"/>
  <c r="AC358" i="1"/>
  <c r="AC361" i="1"/>
  <c r="AC365" i="1"/>
  <c r="AC369" i="1"/>
  <c r="AC370" i="1"/>
  <c r="AC373" i="1"/>
  <c r="AC377" i="1"/>
  <c r="AC378" i="1"/>
  <c r="AC379" i="1"/>
  <c r="AC385" i="1"/>
  <c r="AC386" i="1"/>
  <c r="AC389" i="1"/>
  <c r="AC398" i="1"/>
  <c r="AC399" i="1"/>
  <c r="AC402" i="1"/>
  <c r="AC406" i="1"/>
  <c r="AC410" i="1"/>
  <c r="AC411" i="1"/>
  <c r="AC417" i="1"/>
  <c r="AC418" i="1"/>
  <c r="AC419" i="1"/>
  <c r="AC421" i="1"/>
  <c r="AC422" i="1"/>
  <c r="AC425" i="1"/>
  <c r="AC429" i="1"/>
  <c r="AC433" i="1"/>
  <c r="AC434" i="1"/>
  <c r="AC435" i="1"/>
  <c r="AC441" i="1"/>
  <c r="AC442" i="1"/>
  <c r="AC443" i="1"/>
  <c r="AC447" i="1"/>
  <c r="AC449" i="1"/>
  <c r="AC450" i="1"/>
  <c r="AC451" i="1"/>
  <c r="AD451" i="1" s="1"/>
  <c r="AC454" i="1"/>
  <c r="AC455" i="1"/>
  <c r="AC457" i="1"/>
  <c r="AC462" i="1"/>
  <c r="AC463" i="1"/>
  <c r="AC466" i="1"/>
  <c r="AC467" i="1"/>
  <c r="AC469" i="1"/>
  <c r="AC470" i="1"/>
  <c r="AC473" i="1"/>
  <c r="AC474" i="1"/>
  <c r="AC481" i="1"/>
  <c r="AC482" i="1"/>
  <c r="AC485" i="1"/>
  <c r="AC486" i="1"/>
  <c r="AC487" i="1"/>
  <c r="AC489" i="1"/>
  <c r="AC493" i="1"/>
  <c r="AC495" i="1"/>
  <c r="AC497" i="1"/>
  <c r="AC498" i="1"/>
  <c r="AC501" i="1"/>
  <c r="AC502" i="1"/>
  <c r="AC505" i="1"/>
  <c r="AC511" i="1"/>
  <c r="AC513" i="1"/>
  <c r="AC517" i="1"/>
  <c r="AC518" i="1"/>
  <c r="AC519" i="1"/>
  <c r="AC525" i="1"/>
  <c r="AC526" i="1"/>
  <c r="AC527" i="1"/>
  <c r="AC531" i="1"/>
  <c r="AC533" i="1"/>
  <c r="AC534" i="1"/>
  <c r="AC539" i="1"/>
  <c r="AC545" i="1"/>
  <c r="AC547" i="1"/>
  <c r="AC549" i="1"/>
  <c r="AC551" i="1"/>
  <c r="AC553" i="1"/>
  <c r="AC557" i="1"/>
  <c r="AC558" i="1"/>
  <c r="AC559" i="1"/>
  <c r="AC561" i="1"/>
  <c r="AC563" i="1"/>
  <c r="AC565" i="1"/>
  <c r="AC566" i="1"/>
  <c r="AC571" i="1"/>
  <c r="AC579" i="1"/>
  <c r="AC581" i="1"/>
  <c r="AC582" i="1"/>
  <c r="AC589" i="1"/>
  <c r="AC590" i="1"/>
  <c r="AC595" i="1"/>
  <c r="AC597" i="1"/>
  <c r="AC603" i="1"/>
  <c r="AC610" i="1"/>
  <c r="AC611" i="1"/>
  <c r="AD21" i="1"/>
  <c r="AD49" i="1"/>
  <c r="AD58" i="1"/>
  <c r="AD68" i="1"/>
  <c r="AD74" i="1"/>
  <c r="AD85" i="1"/>
  <c r="AD90" i="1"/>
  <c r="AD93" i="1"/>
  <c r="AD98" i="1"/>
  <c r="AD103" i="1"/>
  <c r="AD109" i="1"/>
  <c r="AD113" i="1"/>
  <c r="AD114" i="1"/>
  <c r="AD117" i="1"/>
  <c r="AD118" i="1"/>
  <c r="AD125" i="1"/>
  <c r="AD148" i="1"/>
  <c r="AD156" i="1"/>
  <c r="AD164" i="1"/>
  <c r="AD172" i="1"/>
  <c r="AD177" i="1"/>
  <c r="AD181" i="1"/>
  <c r="AD182" i="1"/>
  <c r="AD189" i="1"/>
  <c r="AD204" i="1"/>
  <c r="AD205" i="1"/>
  <c r="AD213" i="1"/>
  <c r="AD215" i="1"/>
  <c r="AD221" i="1"/>
  <c r="AD243" i="1"/>
  <c r="AD245" i="1"/>
  <c r="AD252" i="1"/>
  <c r="AD266" i="1"/>
  <c r="AD282" i="1"/>
  <c r="AD284" i="1"/>
  <c r="AD286" i="1"/>
  <c r="AD299" i="1"/>
  <c r="AD316" i="1"/>
  <c r="AD322" i="1"/>
  <c r="AD323" i="1"/>
  <c r="AD330" i="1"/>
  <c r="AD357" i="1"/>
  <c r="AD365" i="1"/>
  <c r="AD370" i="1"/>
  <c r="AD378" i="1"/>
  <c r="AD402" i="1"/>
  <c r="AD419" i="1"/>
  <c r="AD421" i="1"/>
  <c r="AD443" i="1"/>
  <c r="AD447" i="1"/>
  <c r="AD462" i="1"/>
  <c r="AD463" i="1"/>
  <c r="AD466" i="1"/>
  <c r="AD469" i="1"/>
  <c r="AD493" i="1"/>
  <c r="AD495" i="1"/>
  <c r="AD501" i="1"/>
  <c r="AD502" i="1"/>
  <c r="AD511" i="1"/>
  <c r="AD517" i="1"/>
  <c r="AD518" i="1"/>
  <c r="AD519" i="1"/>
  <c r="AD526" i="1"/>
  <c r="AD533" i="1"/>
  <c r="AD534" i="1"/>
  <c r="AD549" i="1"/>
  <c r="AD565" i="1"/>
  <c r="AD589" i="1"/>
  <c r="AD595" i="1"/>
  <c r="AD597" i="1"/>
  <c r="AD603" i="1"/>
  <c r="AD611" i="1"/>
  <c r="AB392" i="1" l="1"/>
  <c r="AC392" i="1"/>
  <c r="AB246" i="1"/>
  <c r="AC246" i="1"/>
  <c r="AD231" i="1"/>
  <c r="AD253" i="1"/>
  <c r="AD369" i="1"/>
  <c r="AD610" i="1"/>
  <c r="AD551" i="1"/>
  <c r="AD434" i="1"/>
  <c r="AD454" i="1"/>
  <c r="AD435" i="1"/>
  <c r="AD170" i="1"/>
  <c r="AD467" i="1"/>
  <c r="AD450" i="1"/>
  <c r="AD270" i="1"/>
  <c r="AD525" i="1"/>
  <c r="AD389" i="1"/>
  <c r="AD244" i="1"/>
  <c r="AD179" i="1"/>
  <c r="AD258" i="1"/>
  <c r="AB604" i="1"/>
  <c r="AC604" i="1"/>
  <c r="AD383" i="1"/>
  <c r="AD343" i="1"/>
  <c r="AD303" i="1"/>
  <c r="AC199" i="1"/>
  <c r="AB199" i="1"/>
  <c r="AD367" i="1"/>
  <c r="AD311" i="1"/>
  <c r="AD578" i="1"/>
  <c r="AC396" i="1"/>
  <c r="AB396" i="1"/>
  <c r="AD79" i="1"/>
  <c r="AD313" i="1"/>
  <c r="AD523" i="1"/>
  <c r="AD547" i="1"/>
  <c r="AD590" i="1"/>
  <c r="AD566" i="1"/>
  <c r="AD487" i="1"/>
  <c r="AC609" i="1"/>
  <c r="AD486" i="1"/>
  <c r="AD417" i="1"/>
  <c r="AC397" i="1"/>
  <c r="AC359" i="1"/>
  <c r="AD337" i="1"/>
  <c r="AD297" i="1"/>
  <c r="AD276" i="1"/>
  <c r="AD257" i="1"/>
  <c r="AC234" i="1"/>
  <c r="AD198" i="1"/>
  <c r="AD185" i="1"/>
  <c r="AD153" i="1"/>
  <c r="AD141" i="1"/>
  <c r="AD128" i="1"/>
  <c r="AD78" i="1"/>
  <c r="AD62" i="1"/>
  <c r="AD40" i="1"/>
  <c r="AB367" i="1"/>
  <c r="AB311" i="1"/>
  <c r="AD587" i="1"/>
  <c r="AD555" i="1"/>
  <c r="AD219" i="1"/>
  <c r="AD203" i="1"/>
  <c r="AD188" i="1"/>
  <c r="AD180" i="1"/>
  <c r="AD54" i="1"/>
  <c r="AD46" i="1"/>
  <c r="AD582" i="1"/>
  <c r="AD336" i="1"/>
  <c r="AD208" i="1"/>
  <c r="AD546" i="1"/>
  <c r="AD45" i="1"/>
  <c r="AD433" i="1"/>
  <c r="AD581" i="1"/>
  <c r="AD561" i="1"/>
  <c r="AD545" i="1"/>
  <c r="AD498" i="1"/>
  <c r="AD482" i="1"/>
  <c r="AD449" i="1"/>
  <c r="AD429" i="1"/>
  <c r="AD410" i="1"/>
  <c r="AC391" i="1"/>
  <c r="AD373" i="1"/>
  <c r="AD290" i="1"/>
  <c r="AC271" i="1"/>
  <c r="AD230" i="1"/>
  <c r="AD206" i="1"/>
  <c r="AC195" i="1"/>
  <c r="AD168" i="1"/>
  <c r="AD149" i="1"/>
  <c r="AD137" i="1"/>
  <c r="AD94" i="1"/>
  <c r="AC29" i="1"/>
  <c r="AB530" i="1"/>
  <c r="AD601" i="1"/>
  <c r="AD577" i="1"/>
  <c r="AD537" i="1"/>
  <c r="AD522" i="1"/>
  <c r="AD514" i="1"/>
  <c r="AD506" i="1"/>
  <c r="AD490" i="1"/>
  <c r="AD459" i="1"/>
  <c r="AD427" i="1"/>
  <c r="AD374" i="1"/>
  <c r="AD302" i="1"/>
  <c r="AD178" i="1"/>
  <c r="AD76" i="1"/>
  <c r="AD60" i="1"/>
  <c r="AD52" i="1"/>
  <c r="AD358" i="1"/>
  <c r="AD33" i="1"/>
  <c r="AD491" i="1"/>
  <c r="AD256" i="1"/>
  <c r="AC602" i="1"/>
  <c r="AD579" i="1"/>
  <c r="AD559" i="1"/>
  <c r="AD539" i="1"/>
  <c r="AD497" i="1"/>
  <c r="AD481" i="1"/>
  <c r="AD425" i="1"/>
  <c r="AD406" i="1"/>
  <c r="AD353" i="1"/>
  <c r="AD329" i="1"/>
  <c r="AD305" i="1"/>
  <c r="AD289" i="1"/>
  <c r="AD249" i="1"/>
  <c r="AD225" i="1"/>
  <c r="AD193" i="1"/>
  <c r="AD136" i="1"/>
  <c r="AD124" i="1"/>
  <c r="AD110" i="1"/>
  <c r="AD72" i="1"/>
  <c r="AD57" i="1"/>
  <c r="AB343" i="1"/>
  <c r="AB303" i="1"/>
  <c r="AB179" i="1"/>
  <c r="AD17" i="1"/>
  <c r="AD458" i="1"/>
  <c r="AD426" i="1"/>
  <c r="AD349" i="1"/>
  <c r="AD341" i="1"/>
  <c r="AD317" i="1"/>
  <c r="AD293" i="1"/>
  <c r="AD285" i="1"/>
  <c r="AD169" i="1"/>
  <c r="AD82" i="1"/>
  <c r="AD377" i="1"/>
  <c r="AD272" i="1"/>
  <c r="AD184" i="1"/>
  <c r="AD61" i="1"/>
  <c r="AD558" i="1"/>
  <c r="AC475" i="1"/>
  <c r="AD422" i="1"/>
  <c r="AC405" i="1"/>
  <c r="AD386" i="1"/>
  <c r="AD348" i="1"/>
  <c r="AD304" i="1"/>
  <c r="AD224" i="1"/>
  <c r="AD192" i="1"/>
  <c r="AD161" i="1"/>
  <c r="AD146" i="1"/>
  <c r="AD133" i="1"/>
  <c r="AD122" i="1"/>
  <c r="AD56" i="1"/>
  <c r="AB546" i="1"/>
  <c r="AD591" i="1"/>
  <c r="AD583" i="1"/>
  <c r="AD575" i="1"/>
  <c r="AD395" i="1"/>
  <c r="AD364" i="1"/>
  <c r="AD81" i="1"/>
  <c r="AD50" i="1"/>
  <c r="AD554" i="1"/>
  <c r="AD116" i="1"/>
  <c r="AD563" i="1"/>
  <c r="AD485" i="1"/>
  <c r="AD126" i="1"/>
  <c r="AD571" i="1"/>
  <c r="AD557" i="1"/>
  <c r="AD513" i="1"/>
  <c r="AD474" i="1"/>
  <c r="AD457" i="1"/>
  <c r="AD442" i="1"/>
  <c r="AD385" i="1"/>
  <c r="AD345" i="1"/>
  <c r="AC263" i="1"/>
  <c r="AC202" i="1"/>
  <c r="AD160" i="1"/>
  <c r="AD145" i="1"/>
  <c r="AD132" i="1"/>
  <c r="AD121" i="1"/>
  <c r="AD106" i="1"/>
  <c r="AD88" i="1"/>
  <c r="AD66" i="1"/>
  <c r="AD598" i="1"/>
  <c r="AD394" i="1"/>
  <c r="AD387" i="1"/>
  <c r="AD363" i="1"/>
  <c r="AD331" i="1"/>
  <c r="AD307" i="1"/>
  <c r="AD275" i="1"/>
  <c r="AD104" i="1"/>
  <c r="AD96" i="1"/>
  <c r="AD73" i="1"/>
  <c r="AD41" i="1"/>
  <c r="AD392" i="1"/>
  <c r="AD291" i="1"/>
  <c r="AD196" i="1"/>
  <c r="AD97" i="1"/>
  <c r="AD586" i="1"/>
  <c r="AD530" i="1"/>
  <c r="AD138" i="1"/>
  <c r="AD411" i="1"/>
  <c r="AC594" i="1"/>
  <c r="AC570" i="1"/>
  <c r="AD553" i="1"/>
  <c r="AD531" i="1"/>
  <c r="AD489" i="1"/>
  <c r="AD473" i="1"/>
  <c r="AD455" i="1"/>
  <c r="AD441" i="1"/>
  <c r="AD399" i="1"/>
  <c r="AD321" i="1"/>
  <c r="AD261" i="1"/>
  <c r="AD220" i="1"/>
  <c r="AD200" i="1"/>
  <c r="AC187" i="1"/>
  <c r="AD176" i="1"/>
  <c r="AD157" i="1"/>
  <c r="AD144" i="1"/>
  <c r="AD130" i="1"/>
  <c r="AD120" i="1"/>
  <c r="AD105" i="1"/>
  <c r="AD65" i="1"/>
  <c r="AD48" i="1"/>
  <c r="AD494" i="1"/>
  <c r="AD431" i="1"/>
  <c r="AD362" i="1"/>
  <c r="AD338" i="1"/>
  <c r="AD314" i="1"/>
  <c r="AD237" i="1"/>
  <c r="AD229" i="1"/>
  <c r="AD166" i="1"/>
  <c r="AD158" i="1"/>
  <c r="AD134" i="1"/>
  <c r="AD152" i="1"/>
  <c r="AD77" i="1"/>
  <c r="AD562" i="1"/>
  <c r="AD499" i="1"/>
  <c r="AD108" i="1"/>
  <c r="AD527" i="1"/>
  <c r="AD505" i="1"/>
  <c r="AD470" i="1"/>
  <c r="AD418" i="1"/>
  <c r="AD398" i="1"/>
  <c r="AD379" i="1"/>
  <c r="AD361" i="1"/>
  <c r="AD320" i="1"/>
  <c r="AD298" i="1"/>
  <c r="AC279" i="1"/>
  <c r="AD259" i="1"/>
  <c r="AD240" i="1"/>
  <c r="AD186" i="1"/>
  <c r="AD174" i="1"/>
  <c r="AD142" i="1"/>
  <c r="AD129" i="1"/>
  <c r="AD80" i="1"/>
  <c r="AD64" i="1"/>
  <c r="AD42" i="1"/>
  <c r="AD415" i="1"/>
  <c r="AD281" i="1"/>
  <c r="AD265" i="1"/>
  <c r="AD250" i="1"/>
  <c r="AD197" i="1"/>
  <c r="AD102" i="1"/>
  <c r="AD86" i="1"/>
  <c r="AB264" i="1"/>
  <c r="AC264" i="1"/>
  <c r="AB400" i="1"/>
  <c r="AC400" i="1"/>
  <c r="AB380" i="1"/>
  <c r="AC380" i="1"/>
  <c r="AB432" i="1"/>
  <c r="AC432" i="1"/>
  <c r="AC355" i="1"/>
  <c r="AB355" i="1"/>
  <c r="AC507" i="1"/>
  <c r="AC393" i="1"/>
  <c r="AC277" i="1"/>
  <c r="AC209" i="1"/>
  <c r="AB562" i="1"/>
  <c r="AB387" i="1"/>
  <c r="AB116" i="1"/>
  <c r="AC131" i="1"/>
  <c r="AC585" i="1"/>
  <c r="AC569" i="1"/>
  <c r="AC538" i="1"/>
  <c r="AC468" i="1"/>
  <c r="AC241" i="1"/>
  <c r="AC155" i="1"/>
  <c r="AB555" i="1"/>
  <c r="AB317" i="1"/>
  <c r="AB285" i="1"/>
  <c r="AC194" i="1"/>
  <c r="AB601" i="1"/>
  <c r="AB554" i="1"/>
  <c r="AC269" i="1"/>
  <c r="AC217" i="1"/>
  <c r="AC53" i="1"/>
  <c r="AB523" i="1"/>
  <c r="AB349" i="1"/>
  <c r="AC430" i="1"/>
  <c r="AC233" i="1"/>
  <c r="AC201" i="1"/>
  <c r="AC163" i="1"/>
  <c r="AC100" i="1"/>
  <c r="AC84" i="1"/>
  <c r="AB293" i="1"/>
  <c r="AC247" i="1"/>
  <c r="AC211" i="1"/>
  <c r="AB211" i="1"/>
  <c r="AB19" i="1"/>
  <c r="AC19" i="1"/>
  <c r="AB342" i="1"/>
  <c r="AC342" i="1"/>
  <c r="AB318" i="1"/>
  <c r="AC318" i="1"/>
  <c r="AC278" i="1"/>
  <c r="AB278" i="1"/>
  <c r="AB476" i="1"/>
  <c r="AC476" i="1"/>
  <c r="AC171" i="1"/>
  <c r="AB171" i="1"/>
  <c r="AC324" i="1"/>
  <c r="AB324" i="1"/>
  <c r="AB216" i="1"/>
  <c r="AC216" i="1"/>
  <c r="AC412" i="1"/>
  <c r="AB412" i="1"/>
  <c r="AB28" i="1"/>
  <c r="AC28" i="1"/>
  <c r="AC360" i="1"/>
  <c r="AB360" i="1"/>
  <c r="AC143" i="1"/>
  <c r="AB143" i="1"/>
  <c r="AB596" i="1"/>
  <c r="AC596" i="1"/>
  <c r="AB344" i="1"/>
  <c r="AC344" i="1"/>
  <c r="AC540" i="1"/>
  <c r="AB540" i="1"/>
  <c r="AC227" i="1"/>
  <c r="AB227" i="1"/>
  <c r="AC453" i="1"/>
  <c r="AC438" i="1"/>
  <c r="AC333" i="1"/>
  <c r="AC273" i="1"/>
  <c r="AC150" i="1"/>
  <c r="AC25" i="1"/>
  <c r="AB522" i="1"/>
  <c r="AB506" i="1"/>
  <c r="AB491" i="1"/>
  <c r="AB258" i="1"/>
  <c r="AB244" i="1"/>
  <c r="AB180" i="1"/>
  <c r="AB104" i="1"/>
  <c r="AB45" i="1"/>
  <c r="AC173" i="1"/>
  <c r="AB395" i="1"/>
  <c r="AC89" i="1"/>
  <c r="AB598" i="1"/>
  <c r="AB575" i="1"/>
  <c r="AC366" i="1"/>
  <c r="AC354" i="1"/>
  <c r="AC325" i="1"/>
  <c r="AB265" i="1"/>
  <c r="AB188" i="1"/>
  <c r="AB166" i="1"/>
  <c r="AB52" i="1"/>
  <c r="AC461" i="1"/>
  <c r="AC340" i="1"/>
  <c r="AB583" i="1"/>
  <c r="AB514" i="1"/>
  <c r="AB499" i="1"/>
  <c r="AB431" i="1"/>
  <c r="AB81" i="1"/>
  <c r="AC401" i="1"/>
  <c r="AB96" i="1"/>
  <c r="AC529" i="1"/>
  <c r="AC483" i="1"/>
  <c r="AB15" i="1"/>
  <c r="AC15" i="1"/>
  <c r="AB312" i="1"/>
  <c r="AC312" i="1"/>
  <c r="AC280" i="1"/>
  <c r="AB280" i="1"/>
  <c r="AC24" i="1"/>
  <c r="AB24" i="1"/>
  <c r="AB520" i="1"/>
  <c r="AC520" i="1"/>
  <c r="AB372" i="1"/>
  <c r="AC372" i="1"/>
  <c r="AC310" i="1"/>
  <c r="AB310" i="1"/>
  <c r="AB235" i="1"/>
  <c r="AC235" i="1"/>
  <c r="AB87" i="1"/>
  <c r="AC87" i="1"/>
  <c r="AC36" i="1"/>
  <c r="AB36" i="1"/>
  <c r="AC23" i="1"/>
  <c r="AB23" i="1"/>
  <c r="AB572" i="1"/>
  <c r="AC572" i="1"/>
  <c r="AB496" i="1"/>
  <c r="AC496" i="1"/>
  <c r="AB351" i="1"/>
  <c r="AC351" i="1"/>
  <c r="AC248" i="1"/>
  <c r="AB248" i="1"/>
  <c r="AB207" i="1"/>
  <c r="AC207" i="1"/>
  <c r="AC22" i="1"/>
  <c r="AB22" i="1"/>
  <c r="AB292" i="1"/>
  <c r="AC292" i="1"/>
  <c r="AB226" i="1"/>
  <c r="AC226" i="1"/>
  <c r="AB139" i="1"/>
  <c r="AC139" i="1"/>
  <c r="AC71" i="1"/>
  <c r="AB71" i="1"/>
  <c r="AC135" i="1"/>
  <c r="AB135" i="1"/>
  <c r="AC67" i="1"/>
  <c r="AB67" i="1"/>
  <c r="AB236" i="1"/>
  <c r="AC236" i="1"/>
  <c r="AB111" i="1"/>
  <c r="AC111" i="1"/>
  <c r="AC59" i="1"/>
  <c r="AB59" i="1"/>
  <c r="AB464" i="1"/>
  <c r="AC464" i="1"/>
  <c r="AB456" i="1"/>
  <c r="AC456" i="1"/>
  <c r="AB404" i="1"/>
  <c r="AC404" i="1"/>
  <c r="AB384" i="1"/>
  <c r="AC384" i="1"/>
  <c r="AB328" i="1"/>
  <c r="AC328" i="1"/>
  <c r="AB254" i="1"/>
  <c r="AC254" i="1"/>
  <c r="AB232" i="1"/>
  <c r="AC232" i="1"/>
  <c r="AB218" i="1"/>
  <c r="AC218" i="1"/>
  <c r="AC212" i="1"/>
  <c r="AB212" i="1"/>
  <c r="AB183" i="1"/>
  <c r="AC183" i="1"/>
  <c r="AB107" i="1"/>
  <c r="AC107" i="1"/>
  <c r="AB99" i="1"/>
  <c r="AC99" i="1"/>
  <c r="AB55" i="1"/>
  <c r="AC55" i="1"/>
  <c r="AB34" i="1"/>
  <c r="AC34" i="1"/>
  <c r="AB27" i="1"/>
  <c r="AC27" i="1"/>
  <c r="AC20" i="1"/>
  <c r="AB20" i="1"/>
  <c r="AB560" i="1"/>
  <c r="AC560" i="1"/>
  <c r="AB296" i="1"/>
  <c r="AC296" i="1"/>
  <c r="AC210" i="1"/>
  <c r="AB210" i="1"/>
  <c r="AC127" i="1"/>
  <c r="AB127" i="1"/>
  <c r="AC31" i="1"/>
  <c r="AB31" i="1"/>
  <c r="AB408" i="1"/>
  <c r="AC408" i="1"/>
  <c r="AC51" i="1"/>
  <c r="AB51" i="1"/>
  <c r="AB508" i="1"/>
  <c r="AC508" i="1"/>
  <c r="AB376" i="1"/>
  <c r="AC376" i="1"/>
  <c r="AB368" i="1"/>
  <c r="AC368" i="1"/>
  <c r="AB335" i="1"/>
  <c r="AC335" i="1"/>
  <c r="AB306" i="1"/>
  <c r="AC306" i="1"/>
  <c r="AB267" i="1"/>
  <c r="AC267" i="1"/>
  <c r="AC260" i="1"/>
  <c r="AB260" i="1"/>
  <c r="AB91" i="1"/>
  <c r="AC91" i="1"/>
  <c r="AC83" i="1"/>
  <c r="AB83" i="1"/>
  <c r="AC30" i="1"/>
  <c r="AB30" i="1"/>
  <c r="AB592" i="1"/>
  <c r="AC592" i="1"/>
  <c r="AB424" i="1"/>
  <c r="AC424" i="1"/>
  <c r="AB347" i="1"/>
  <c r="AC347" i="1"/>
  <c r="AB326" i="1"/>
  <c r="AC326" i="1"/>
  <c r="AC274" i="1"/>
  <c r="AB274" i="1"/>
  <c r="AB223" i="1"/>
  <c r="AC223" i="1"/>
  <c r="AC167" i="1"/>
  <c r="AB167" i="1"/>
  <c r="AC151" i="1"/>
  <c r="AB151" i="1"/>
  <c r="AC39" i="1"/>
  <c r="AB39" i="1"/>
  <c r="AC32" i="1"/>
  <c r="AB32" i="1"/>
  <c r="AC543" i="1"/>
  <c r="AC309" i="1"/>
  <c r="AC288" i="1"/>
  <c r="AC175" i="1"/>
  <c r="AC140" i="1"/>
  <c r="AC47" i="1"/>
  <c r="AC35" i="1"/>
  <c r="AC564" i="1"/>
  <c r="AC437" i="1"/>
  <c r="AC346" i="1"/>
  <c r="AC327" i="1"/>
  <c r="AC147" i="1"/>
  <c r="AC26" i="1"/>
  <c r="AB494" i="1"/>
  <c r="AB364" i="1"/>
  <c r="AB250" i="1"/>
  <c r="AB219" i="1"/>
  <c r="AB203" i="1"/>
  <c r="AB73" i="1"/>
  <c r="AC528" i="1"/>
  <c r="AC403" i="1"/>
  <c r="AC295" i="1"/>
  <c r="AC190" i="1"/>
  <c r="AC154" i="1"/>
  <c r="AC112" i="1"/>
  <c r="AC92" i="1"/>
  <c r="AB586" i="1"/>
  <c r="AB458" i="1"/>
  <c r="AB41" i="1"/>
  <c r="AC550" i="1"/>
  <c r="AC515" i="1"/>
  <c r="AC423" i="1"/>
  <c r="AC214" i="1"/>
  <c r="AC162" i="1"/>
  <c r="AB237" i="1"/>
  <c r="AB134" i="1"/>
  <c r="AB60" i="1"/>
  <c r="AC607" i="1"/>
  <c r="AC479" i="1"/>
  <c r="AC444" i="1"/>
  <c r="AC371" i="1"/>
  <c r="AC352" i="1"/>
  <c r="AC334" i="1"/>
  <c r="AC119" i="1"/>
  <c r="AC500" i="1"/>
  <c r="AC409" i="1"/>
  <c r="AC390" i="1"/>
  <c r="AB275" i="1"/>
  <c r="AB79" i="1"/>
  <c r="AC593" i="1"/>
  <c r="AC521" i="1"/>
  <c r="AC465" i="1"/>
  <c r="AB524" i="1"/>
  <c r="AC524" i="1"/>
  <c r="AB440" i="1"/>
  <c r="AC440" i="1"/>
  <c r="AB588" i="1"/>
  <c r="AC588" i="1"/>
  <c r="AB552" i="1"/>
  <c r="AC552" i="1"/>
  <c r="AB488" i="1"/>
  <c r="AC488" i="1"/>
  <c r="AB460" i="1"/>
  <c r="AC460" i="1"/>
  <c r="AC283" i="1"/>
  <c r="AB283" i="1"/>
  <c r="AB228" i="1"/>
  <c r="AC228" i="1"/>
  <c r="AC608" i="1"/>
  <c r="AB608" i="1"/>
  <c r="AC544" i="1"/>
  <c r="AB544" i="1"/>
  <c r="AC480" i="1"/>
  <c r="AB480" i="1"/>
  <c r="AC251" i="1"/>
  <c r="AB251" i="1"/>
  <c r="AB532" i="1"/>
  <c r="AC532" i="1"/>
  <c r="AB600" i="1"/>
  <c r="AC600" i="1"/>
  <c r="AC536" i="1"/>
  <c r="AB536" i="1"/>
  <c r="AB472" i="1"/>
  <c r="AC472" i="1"/>
  <c r="AC416" i="1"/>
  <c r="AB416" i="1"/>
  <c r="AC315" i="1"/>
  <c r="AB315" i="1"/>
  <c r="AB436" i="1"/>
  <c r="AC436" i="1"/>
  <c r="AC584" i="1"/>
  <c r="AB584" i="1"/>
  <c r="AB556" i="1"/>
  <c r="AC556" i="1"/>
  <c r="AB492" i="1"/>
  <c r="AC492" i="1"/>
  <c r="AB428" i="1"/>
  <c r="AC428" i="1"/>
  <c r="AC568" i="1"/>
  <c r="AB568" i="1"/>
  <c r="AC504" i="1"/>
  <c r="AB504" i="1"/>
  <c r="AC448" i="1"/>
  <c r="AB448" i="1"/>
  <c r="AC576" i="1"/>
  <c r="AB576" i="1"/>
  <c r="AC512" i="1"/>
  <c r="AB512" i="1"/>
  <c r="AC242" i="1"/>
  <c r="AB242" i="1"/>
  <c r="AB159" i="1"/>
  <c r="AC159" i="1"/>
  <c r="AB102" i="1"/>
  <c r="AC599" i="1"/>
  <c r="AC567" i="1"/>
  <c r="AC535" i="1"/>
  <c r="AC503" i="1"/>
  <c r="AC471" i="1"/>
  <c r="AC439" i="1"/>
  <c r="AC407" i="1"/>
  <c r="AC375" i="1"/>
  <c r="AC319" i="1"/>
  <c r="AC287" i="1"/>
  <c r="AC255" i="1"/>
  <c r="AC239" i="1"/>
  <c r="AC191" i="1"/>
  <c r="AC95" i="1"/>
  <c r="AC63" i="1"/>
  <c r="AB314" i="1"/>
  <c r="AC606" i="1"/>
  <c r="AC574" i="1"/>
  <c r="AC542" i="1"/>
  <c r="AC510" i="1"/>
  <c r="AC478" i="1"/>
  <c r="AC446" i="1"/>
  <c r="AC414" i="1"/>
  <c r="AC382" i="1"/>
  <c r="AC350" i="1"/>
  <c r="AC294" i="1"/>
  <c r="AC262" i="1"/>
  <c r="AC238" i="1"/>
  <c r="AC222" i="1"/>
  <c r="AC70" i="1"/>
  <c r="AC38" i="1"/>
  <c r="AB256" i="1"/>
  <c r="AB82" i="1"/>
  <c r="AB338" i="1"/>
  <c r="AC605" i="1"/>
  <c r="AC573" i="1"/>
  <c r="AC541" i="1"/>
  <c r="AC509" i="1"/>
  <c r="AC477" i="1"/>
  <c r="AC445" i="1"/>
  <c r="AC413" i="1"/>
  <c r="AC381" i="1"/>
  <c r="AC301" i="1"/>
  <c r="AC165" i="1"/>
  <c r="AC101" i="1"/>
  <c r="AC69" i="1"/>
  <c r="AC37" i="1"/>
  <c r="AB108" i="1"/>
  <c r="AB178" i="1"/>
  <c r="AB76" i="1"/>
  <c r="AC580" i="1"/>
  <c r="AC548" i="1"/>
  <c r="AC516" i="1"/>
  <c r="AC484" i="1"/>
  <c r="AC452" i="1"/>
  <c r="AC420" i="1"/>
  <c r="AC388" i="1"/>
  <c r="AC356" i="1"/>
  <c r="AC332" i="1"/>
  <c r="AC308" i="1"/>
  <c r="AC300" i="1"/>
  <c r="AC268" i="1"/>
  <c r="AC44" i="1"/>
  <c r="AC123" i="1"/>
  <c r="AC115" i="1"/>
  <c r="AC75" i="1"/>
  <c r="AC43" i="1"/>
  <c r="AC18" i="1"/>
  <c r="AB18" i="1"/>
  <c r="AB16" i="1"/>
  <c r="AC16" i="1"/>
  <c r="AC14" i="1"/>
  <c r="AB14" i="1"/>
  <c r="AB17" i="1"/>
  <c r="AD246" i="1" l="1"/>
  <c r="AD413" i="1"/>
  <c r="AD436" i="1"/>
  <c r="AD309" i="1"/>
  <c r="AD99" i="1"/>
  <c r="AD412" i="1"/>
  <c r="AD75" i="1"/>
  <c r="AD356" i="1"/>
  <c r="AD381" i="1"/>
  <c r="AD294" i="1"/>
  <c r="AD574" i="1"/>
  <c r="AD287" i="1"/>
  <c r="AD567" i="1"/>
  <c r="AD512" i="1"/>
  <c r="AD568" i="1"/>
  <c r="AD584" i="1"/>
  <c r="AD251" i="1"/>
  <c r="AD521" i="1"/>
  <c r="AD334" i="1"/>
  <c r="AD327" i="1"/>
  <c r="AD288" i="1"/>
  <c r="AD151" i="1"/>
  <c r="AD30" i="1"/>
  <c r="AD31" i="1"/>
  <c r="AD212" i="1"/>
  <c r="AD67" i="1"/>
  <c r="AD248" i="1"/>
  <c r="AD23" i="1"/>
  <c r="AD310" i="1"/>
  <c r="AD280" i="1"/>
  <c r="AD401" i="1"/>
  <c r="AD438" i="1"/>
  <c r="AD596" i="1"/>
  <c r="AD476" i="1"/>
  <c r="AD19" i="1"/>
  <c r="AD163" i="1"/>
  <c r="AD269" i="1"/>
  <c r="AD241" i="1"/>
  <c r="AD271" i="1"/>
  <c r="AD359" i="1"/>
  <c r="AD604" i="1"/>
  <c r="AD115" i="1"/>
  <c r="AD319" i="1"/>
  <c r="AD92" i="1"/>
  <c r="AD508" i="1"/>
  <c r="AD312" i="1"/>
  <c r="AD380" i="1"/>
  <c r="AD14" i="1"/>
  <c r="AD123" i="1"/>
  <c r="AD420" i="1"/>
  <c r="AD445" i="1"/>
  <c r="AD382" i="1"/>
  <c r="AD375" i="1"/>
  <c r="AD576" i="1"/>
  <c r="AD536" i="1"/>
  <c r="AD480" i="1"/>
  <c r="AD283" i="1"/>
  <c r="AD371" i="1"/>
  <c r="AD214" i="1"/>
  <c r="AD112" i="1"/>
  <c r="AD437" i="1"/>
  <c r="AD543" i="1"/>
  <c r="AD167" i="1"/>
  <c r="AD83" i="1"/>
  <c r="AD127" i="1"/>
  <c r="AD20" i="1"/>
  <c r="AD59" i="1"/>
  <c r="AD135" i="1"/>
  <c r="AD36" i="1"/>
  <c r="AD216" i="1"/>
  <c r="AD233" i="1"/>
  <c r="AD538" i="1"/>
  <c r="AD277" i="1"/>
  <c r="AD594" i="1"/>
  <c r="AD202" i="1"/>
  <c r="AD602" i="1"/>
  <c r="AD195" i="1"/>
  <c r="AD397" i="1"/>
  <c r="AD352" i="1"/>
  <c r="AD351" i="1"/>
  <c r="AD201" i="1"/>
  <c r="AD475" i="1"/>
  <c r="AD452" i="1"/>
  <c r="AD38" i="1"/>
  <c r="AD414" i="1"/>
  <c r="AD63" i="1"/>
  <c r="AD407" i="1"/>
  <c r="AD159" i="1"/>
  <c r="AD492" i="1"/>
  <c r="AD600" i="1"/>
  <c r="AD460" i="1"/>
  <c r="AD440" i="1"/>
  <c r="AD444" i="1"/>
  <c r="AD423" i="1"/>
  <c r="AD154" i="1"/>
  <c r="AD564" i="1"/>
  <c r="AD223" i="1"/>
  <c r="AD424" i="1"/>
  <c r="AD91" i="1"/>
  <c r="AD335" i="1"/>
  <c r="AD27" i="1"/>
  <c r="AD107" i="1"/>
  <c r="AD232" i="1"/>
  <c r="AD404" i="1"/>
  <c r="AD111" i="1"/>
  <c r="AD496" i="1"/>
  <c r="AD87" i="1"/>
  <c r="AD520" i="1"/>
  <c r="AD15" i="1"/>
  <c r="AD173" i="1"/>
  <c r="AD227" i="1"/>
  <c r="AD143" i="1"/>
  <c r="AD278" i="1"/>
  <c r="AD211" i="1"/>
  <c r="AD430" i="1"/>
  <c r="AD194" i="1"/>
  <c r="AD569" i="1"/>
  <c r="AD393" i="1"/>
  <c r="AD400" i="1"/>
  <c r="AD279" i="1"/>
  <c r="AD428" i="1"/>
  <c r="AD162" i="1"/>
  <c r="AD384" i="1"/>
  <c r="AD453" i="1"/>
  <c r="AD199" i="1"/>
  <c r="AD477" i="1"/>
  <c r="AD268" i="1"/>
  <c r="AD484" i="1"/>
  <c r="AD69" i="1"/>
  <c r="AD509" i="1"/>
  <c r="AD70" i="1"/>
  <c r="AD446" i="1"/>
  <c r="AD95" i="1"/>
  <c r="AD439" i="1"/>
  <c r="AD448" i="1"/>
  <c r="AD315" i="1"/>
  <c r="AD544" i="1"/>
  <c r="AD390" i="1"/>
  <c r="AD479" i="1"/>
  <c r="AD515" i="1"/>
  <c r="AD190" i="1"/>
  <c r="AD35" i="1"/>
  <c r="AD32" i="1"/>
  <c r="AD51" i="1"/>
  <c r="AD210" i="1"/>
  <c r="AD71" i="1"/>
  <c r="AD22" i="1"/>
  <c r="AD325" i="1"/>
  <c r="AD25" i="1"/>
  <c r="AD318" i="1"/>
  <c r="AD247" i="1"/>
  <c r="AD585" i="1"/>
  <c r="AD507" i="1"/>
  <c r="AD187" i="1"/>
  <c r="AD405" i="1"/>
  <c r="AD29" i="1"/>
  <c r="AD388" i="1"/>
  <c r="AD599" i="1"/>
  <c r="AD593" i="1"/>
  <c r="AD347" i="1"/>
  <c r="AD292" i="1"/>
  <c r="AD89" i="1"/>
  <c r="AD570" i="1"/>
  <c r="AD396" i="1"/>
  <c r="AD37" i="1"/>
  <c r="AD300" i="1"/>
  <c r="AD516" i="1"/>
  <c r="AD101" i="1"/>
  <c r="AD541" i="1"/>
  <c r="AD222" i="1"/>
  <c r="AD478" i="1"/>
  <c r="AD191" i="1"/>
  <c r="AD471" i="1"/>
  <c r="AD556" i="1"/>
  <c r="AD532" i="1"/>
  <c r="AD488" i="1"/>
  <c r="AD524" i="1"/>
  <c r="AD409" i="1"/>
  <c r="AD607" i="1"/>
  <c r="AD550" i="1"/>
  <c r="AD295" i="1"/>
  <c r="AD47" i="1"/>
  <c r="AD592" i="1"/>
  <c r="AD368" i="1"/>
  <c r="AD408" i="1"/>
  <c r="AD296" i="1"/>
  <c r="AD34" i="1"/>
  <c r="AD183" i="1"/>
  <c r="AD254" i="1"/>
  <c r="AD456" i="1"/>
  <c r="AD236" i="1"/>
  <c r="AD139" i="1"/>
  <c r="AD207" i="1"/>
  <c r="AD572" i="1"/>
  <c r="AD235" i="1"/>
  <c r="AD483" i="1"/>
  <c r="AD354" i="1"/>
  <c r="AD150" i="1"/>
  <c r="AD540" i="1"/>
  <c r="AD360" i="1"/>
  <c r="AD324" i="1"/>
  <c r="AD131" i="1"/>
  <c r="AD264" i="1"/>
  <c r="AD263" i="1"/>
  <c r="AD350" i="1"/>
  <c r="AD346" i="1"/>
  <c r="AD218" i="1"/>
  <c r="AD372" i="1"/>
  <c r="AD468" i="1"/>
  <c r="AD16" i="1"/>
  <c r="AD18" i="1"/>
  <c r="AD548" i="1"/>
  <c r="AD165" i="1"/>
  <c r="AD573" i="1"/>
  <c r="AD238" i="1"/>
  <c r="AD510" i="1"/>
  <c r="AD239" i="1"/>
  <c r="AD503" i="1"/>
  <c r="AD242" i="1"/>
  <c r="AD504" i="1"/>
  <c r="AD416" i="1"/>
  <c r="AD608" i="1"/>
  <c r="AD500" i="1"/>
  <c r="AD403" i="1"/>
  <c r="AD26" i="1"/>
  <c r="AD140" i="1"/>
  <c r="AD39" i="1"/>
  <c r="AD274" i="1"/>
  <c r="AD260" i="1"/>
  <c r="AD24" i="1"/>
  <c r="AD529" i="1"/>
  <c r="AD340" i="1"/>
  <c r="AD366" i="1"/>
  <c r="AD273" i="1"/>
  <c r="AD344" i="1"/>
  <c r="AD28" i="1"/>
  <c r="AD342" i="1"/>
  <c r="AD84" i="1"/>
  <c r="AD53" i="1"/>
  <c r="AD355" i="1"/>
  <c r="AD234" i="1"/>
  <c r="AD606" i="1"/>
  <c r="AD588" i="1"/>
  <c r="AD306" i="1"/>
  <c r="AD209" i="1"/>
  <c r="AD44" i="1"/>
  <c r="AD308" i="1"/>
  <c r="AD43" i="1"/>
  <c r="AD332" i="1"/>
  <c r="AD580" i="1"/>
  <c r="AD301" i="1"/>
  <c r="AD605" i="1"/>
  <c r="AD262" i="1"/>
  <c r="AD542" i="1"/>
  <c r="AD255" i="1"/>
  <c r="AD535" i="1"/>
  <c r="AD472" i="1"/>
  <c r="AD228" i="1"/>
  <c r="AD552" i="1"/>
  <c r="AD465" i="1"/>
  <c r="AD119" i="1"/>
  <c r="AD528" i="1"/>
  <c r="AD147" i="1"/>
  <c r="AD175" i="1"/>
  <c r="AD326" i="1"/>
  <c r="AD267" i="1"/>
  <c r="AD376" i="1"/>
  <c r="AD560" i="1"/>
  <c r="AD55" i="1"/>
  <c r="AD328" i="1"/>
  <c r="AD464" i="1"/>
  <c r="AD226" i="1"/>
  <c r="AD461" i="1"/>
  <c r="AD333" i="1"/>
  <c r="AD171" i="1"/>
  <c r="AD100" i="1"/>
  <c r="AD217" i="1"/>
  <c r="AD155" i="1"/>
  <c r="AD432" i="1"/>
  <c r="AD391" i="1"/>
  <c r="AD609" i="1"/>
  <c r="G609" i="1" l="1"/>
  <c r="L609" i="1"/>
  <c r="T609" i="1"/>
  <c r="V609" i="1"/>
  <c r="X609" i="1"/>
  <c r="R609" i="1"/>
  <c r="AG609" i="1"/>
  <c r="AQ609" i="1" s="1"/>
  <c r="AI609" i="1"/>
  <c r="AK609" i="1"/>
  <c r="AM609" i="1"/>
  <c r="A13" i="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R14" i="1"/>
  <c r="R15" i="1"/>
  <c r="R16" i="1"/>
  <c r="R17" i="1"/>
  <c r="R18" i="1"/>
  <c r="R19" i="1"/>
  <c r="R20" i="1"/>
  <c r="R23" i="1"/>
  <c r="R24" i="1"/>
  <c r="R25" i="1"/>
  <c r="R26" i="1"/>
  <c r="R27" i="1"/>
  <c r="R28" i="1"/>
  <c r="R31" i="1"/>
  <c r="R32" i="1"/>
  <c r="R33" i="1"/>
  <c r="R34" i="1"/>
  <c r="R35" i="1"/>
  <c r="R36" i="1"/>
  <c r="R39" i="1"/>
  <c r="R40" i="1"/>
  <c r="R41" i="1"/>
  <c r="R42" i="1"/>
  <c r="R43" i="1"/>
  <c r="R44" i="1"/>
  <c r="R47" i="1"/>
  <c r="R48" i="1"/>
  <c r="R49" i="1"/>
  <c r="R50" i="1"/>
  <c r="R51" i="1"/>
  <c r="R52" i="1"/>
  <c r="R55" i="1"/>
  <c r="R56" i="1"/>
  <c r="R57" i="1"/>
  <c r="R58" i="1"/>
  <c r="R59" i="1"/>
  <c r="R60" i="1"/>
  <c r="R63" i="1"/>
  <c r="R64" i="1"/>
  <c r="R65" i="1"/>
  <c r="R66" i="1"/>
  <c r="R67" i="1"/>
  <c r="R68" i="1"/>
  <c r="R71" i="1"/>
  <c r="R72" i="1"/>
  <c r="R73" i="1"/>
  <c r="R74" i="1"/>
  <c r="R75" i="1"/>
  <c r="R76" i="1"/>
  <c r="R79" i="1"/>
  <c r="R80" i="1"/>
  <c r="R81" i="1"/>
  <c r="R82" i="1"/>
  <c r="R83" i="1"/>
  <c r="R84" i="1"/>
  <c r="R87" i="1"/>
  <c r="R88" i="1"/>
  <c r="R89" i="1"/>
  <c r="R90" i="1"/>
  <c r="R91" i="1"/>
  <c r="R92" i="1"/>
  <c r="R95" i="1"/>
  <c r="R96" i="1"/>
  <c r="R97" i="1"/>
  <c r="R98" i="1"/>
  <c r="R99" i="1"/>
  <c r="R100" i="1"/>
  <c r="R103" i="1"/>
  <c r="R104" i="1"/>
  <c r="R105" i="1"/>
  <c r="R106" i="1"/>
  <c r="R107" i="1"/>
  <c r="R108" i="1"/>
  <c r="R111" i="1"/>
  <c r="R112" i="1"/>
  <c r="R113" i="1"/>
  <c r="R114" i="1"/>
  <c r="R115" i="1"/>
  <c r="R116" i="1"/>
  <c r="R119" i="1"/>
  <c r="R120" i="1"/>
  <c r="R121" i="1"/>
  <c r="R122" i="1"/>
  <c r="R123" i="1"/>
  <c r="R124" i="1"/>
  <c r="R127" i="1"/>
  <c r="R128" i="1"/>
  <c r="R129" i="1"/>
  <c r="R130" i="1"/>
  <c r="R131" i="1"/>
  <c r="R132" i="1"/>
  <c r="R135" i="1"/>
  <c r="R136" i="1"/>
  <c r="R137" i="1"/>
  <c r="R138" i="1"/>
  <c r="R139" i="1"/>
  <c r="R140" i="1"/>
  <c r="R143" i="1"/>
  <c r="R144" i="1"/>
  <c r="R145" i="1"/>
  <c r="R146" i="1"/>
  <c r="R147" i="1"/>
  <c r="R148" i="1"/>
  <c r="R151" i="1"/>
  <c r="R152" i="1"/>
  <c r="R153" i="1"/>
  <c r="R154" i="1"/>
  <c r="R155" i="1"/>
  <c r="R156" i="1"/>
  <c r="R159" i="1"/>
  <c r="R160" i="1"/>
  <c r="R161" i="1"/>
  <c r="R162" i="1"/>
  <c r="R163" i="1"/>
  <c r="R164" i="1"/>
  <c r="R167" i="1"/>
  <c r="R168" i="1"/>
  <c r="R169" i="1"/>
  <c r="R170" i="1"/>
  <c r="R171" i="1"/>
  <c r="R172" i="1"/>
  <c r="R175" i="1"/>
  <c r="R176" i="1"/>
  <c r="R177" i="1"/>
  <c r="R178" i="1"/>
  <c r="R179" i="1"/>
  <c r="R180" i="1"/>
  <c r="R183" i="1"/>
  <c r="R184" i="1"/>
  <c r="R185" i="1"/>
  <c r="R186" i="1"/>
  <c r="R187" i="1"/>
  <c r="R188" i="1"/>
  <c r="R191" i="1"/>
  <c r="R192" i="1"/>
  <c r="R193" i="1"/>
  <c r="R194" i="1"/>
  <c r="R195" i="1"/>
  <c r="R196" i="1"/>
  <c r="R199" i="1"/>
  <c r="R200" i="1"/>
  <c r="R201" i="1"/>
  <c r="R202" i="1"/>
  <c r="R203" i="1"/>
  <c r="R204" i="1"/>
  <c r="R207" i="1"/>
  <c r="R208" i="1"/>
  <c r="R209" i="1"/>
  <c r="R210" i="1"/>
  <c r="R211" i="1"/>
  <c r="R212" i="1"/>
  <c r="R215" i="1"/>
  <c r="R216" i="1"/>
  <c r="R217" i="1"/>
  <c r="R218" i="1"/>
  <c r="R219" i="1"/>
  <c r="R220" i="1"/>
  <c r="R223" i="1"/>
  <c r="R224" i="1"/>
  <c r="R225" i="1"/>
  <c r="R226" i="1"/>
  <c r="R227" i="1"/>
  <c r="R228" i="1"/>
  <c r="R231" i="1"/>
  <c r="R232" i="1"/>
  <c r="R233" i="1"/>
  <c r="R234" i="1"/>
  <c r="R235" i="1"/>
  <c r="R236" i="1"/>
  <c r="R239" i="1"/>
  <c r="R240" i="1"/>
  <c r="R241" i="1"/>
  <c r="R242" i="1"/>
  <c r="R243" i="1"/>
  <c r="R244" i="1"/>
  <c r="R247" i="1"/>
  <c r="R248" i="1"/>
  <c r="R249" i="1"/>
  <c r="R250" i="1"/>
  <c r="R251" i="1"/>
  <c r="R252" i="1"/>
  <c r="R255" i="1"/>
  <c r="R256" i="1"/>
  <c r="R257" i="1"/>
  <c r="R258" i="1"/>
  <c r="R259" i="1"/>
  <c r="R260" i="1"/>
  <c r="R263" i="1"/>
  <c r="R264" i="1"/>
  <c r="R265" i="1"/>
  <c r="R266" i="1"/>
  <c r="R267" i="1"/>
  <c r="R268" i="1"/>
  <c r="R271" i="1"/>
  <c r="R272" i="1"/>
  <c r="R273" i="1"/>
  <c r="R274" i="1"/>
  <c r="R275" i="1"/>
  <c r="R276" i="1"/>
  <c r="R279" i="1"/>
  <c r="R280" i="1"/>
  <c r="R281" i="1"/>
  <c r="R282" i="1"/>
  <c r="R283" i="1"/>
  <c r="R284" i="1"/>
  <c r="R287" i="1"/>
  <c r="R288" i="1"/>
  <c r="R289" i="1"/>
  <c r="R290" i="1"/>
  <c r="R291" i="1"/>
  <c r="R292" i="1"/>
  <c r="R295" i="1"/>
  <c r="R296" i="1"/>
  <c r="R297" i="1"/>
  <c r="R298" i="1"/>
  <c r="R299" i="1"/>
  <c r="R300" i="1"/>
  <c r="R303" i="1"/>
  <c r="R304" i="1"/>
  <c r="R305" i="1"/>
  <c r="R306" i="1"/>
  <c r="R307" i="1"/>
  <c r="R308" i="1"/>
  <c r="AG13" i="1"/>
  <c r="AG14" i="1"/>
  <c r="AQ14" i="1" s="1"/>
  <c r="AG15" i="1"/>
  <c r="AQ15" i="1" s="1"/>
  <c r="AG16" i="1"/>
  <c r="AQ16" i="1" s="1"/>
  <c r="AG17" i="1"/>
  <c r="AQ17" i="1" s="1"/>
  <c r="AG18" i="1"/>
  <c r="AQ18" i="1" s="1"/>
  <c r="AG19" i="1"/>
  <c r="AQ19" i="1" s="1"/>
  <c r="AG20" i="1"/>
  <c r="AQ20" i="1" s="1"/>
  <c r="AG21" i="1"/>
  <c r="AQ21" i="1" s="1"/>
  <c r="AG22" i="1"/>
  <c r="AQ22" i="1" s="1"/>
  <c r="AG23" i="1"/>
  <c r="AQ23" i="1" s="1"/>
  <c r="AG24" i="1"/>
  <c r="AQ24" i="1" s="1"/>
  <c r="AG25" i="1"/>
  <c r="AQ25" i="1" s="1"/>
  <c r="AG26" i="1"/>
  <c r="AQ26" i="1" s="1"/>
  <c r="AG27" i="1"/>
  <c r="AQ27" i="1" s="1"/>
  <c r="AG28" i="1"/>
  <c r="AQ28" i="1" s="1"/>
  <c r="AG29" i="1"/>
  <c r="AQ29" i="1" s="1"/>
  <c r="AG30" i="1"/>
  <c r="AQ30" i="1" s="1"/>
  <c r="AG31" i="1"/>
  <c r="AQ31" i="1" s="1"/>
  <c r="AG32" i="1"/>
  <c r="AQ32" i="1" s="1"/>
  <c r="AG33" i="1"/>
  <c r="AQ33" i="1" s="1"/>
  <c r="AG34" i="1"/>
  <c r="AQ34" i="1" s="1"/>
  <c r="AG35" i="1"/>
  <c r="AQ35" i="1" s="1"/>
  <c r="AG36" i="1"/>
  <c r="AQ36" i="1" s="1"/>
  <c r="AG37" i="1"/>
  <c r="AQ37" i="1" s="1"/>
  <c r="AG38" i="1"/>
  <c r="AQ38" i="1" s="1"/>
  <c r="AG39" i="1"/>
  <c r="AQ39" i="1" s="1"/>
  <c r="AG40" i="1"/>
  <c r="AQ40" i="1" s="1"/>
  <c r="AG41" i="1"/>
  <c r="AQ41" i="1" s="1"/>
  <c r="AG42" i="1"/>
  <c r="AQ42" i="1" s="1"/>
  <c r="AG43" i="1"/>
  <c r="AQ43" i="1" s="1"/>
  <c r="AG44" i="1"/>
  <c r="AQ44" i="1" s="1"/>
  <c r="AG45" i="1"/>
  <c r="AQ45" i="1" s="1"/>
  <c r="AG46" i="1"/>
  <c r="AQ46" i="1" s="1"/>
  <c r="AG47" i="1"/>
  <c r="AQ47" i="1" s="1"/>
  <c r="AG48" i="1"/>
  <c r="AQ48" i="1" s="1"/>
  <c r="AG49" i="1"/>
  <c r="AQ49" i="1" s="1"/>
  <c r="AG50" i="1"/>
  <c r="AQ50" i="1" s="1"/>
  <c r="AG51" i="1"/>
  <c r="AQ51" i="1" s="1"/>
  <c r="AG52" i="1"/>
  <c r="AQ52" i="1" s="1"/>
  <c r="AG53" i="1"/>
  <c r="AQ53" i="1" s="1"/>
  <c r="AG54" i="1"/>
  <c r="AQ54" i="1" s="1"/>
  <c r="AG55" i="1"/>
  <c r="AQ55" i="1" s="1"/>
  <c r="AG56" i="1"/>
  <c r="AQ56" i="1" s="1"/>
  <c r="AG57" i="1"/>
  <c r="AQ57" i="1" s="1"/>
  <c r="AG58" i="1"/>
  <c r="AQ58" i="1" s="1"/>
  <c r="AG59" i="1"/>
  <c r="AQ59" i="1" s="1"/>
  <c r="AG60" i="1"/>
  <c r="AQ60" i="1" s="1"/>
  <c r="AG61" i="1"/>
  <c r="AQ61" i="1" s="1"/>
  <c r="AG62" i="1"/>
  <c r="AQ62" i="1" s="1"/>
  <c r="AG63" i="1"/>
  <c r="AQ63" i="1" s="1"/>
  <c r="AG64" i="1"/>
  <c r="AQ64" i="1" s="1"/>
  <c r="AG65" i="1"/>
  <c r="AQ65" i="1" s="1"/>
  <c r="AG66" i="1"/>
  <c r="AQ66" i="1" s="1"/>
  <c r="AG67" i="1"/>
  <c r="AQ67" i="1" s="1"/>
  <c r="AG68" i="1"/>
  <c r="AQ68" i="1" s="1"/>
  <c r="AG69" i="1"/>
  <c r="AQ69" i="1" s="1"/>
  <c r="AG70" i="1"/>
  <c r="AQ70" i="1" s="1"/>
  <c r="AG71" i="1"/>
  <c r="AQ71" i="1" s="1"/>
  <c r="AG72" i="1"/>
  <c r="AQ72" i="1" s="1"/>
  <c r="AG73" i="1"/>
  <c r="AQ73" i="1" s="1"/>
  <c r="AG74" i="1"/>
  <c r="AQ74" i="1" s="1"/>
  <c r="AG75" i="1"/>
  <c r="AQ75" i="1" s="1"/>
  <c r="AG76" i="1"/>
  <c r="AQ76" i="1" s="1"/>
  <c r="AG77" i="1"/>
  <c r="AQ77" i="1" s="1"/>
  <c r="AG78" i="1"/>
  <c r="AQ78" i="1" s="1"/>
  <c r="AG79" i="1"/>
  <c r="AQ79" i="1" s="1"/>
  <c r="AG80" i="1"/>
  <c r="AQ80" i="1" s="1"/>
  <c r="AG81" i="1"/>
  <c r="AQ81" i="1" s="1"/>
  <c r="AG82" i="1"/>
  <c r="AQ82" i="1" s="1"/>
  <c r="AG83" i="1"/>
  <c r="AQ83" i="1" s="1"/>
  <c r="AG84" i="1"/>
  <c r="AQ84" i="1" s="1"/>
  <c r="AG85" i="1"/>
  <c r="AQ85" i="1" s="1"/>
  <c r="AG86" i="1"/>
  <c r="AQ86" i="1" s="1"/>
  <c r="AG87" i="1"/>
  <c r="AQ87" i="1" s="1"/>
  <c r="AG88" i="1"/>
  <c r="AQ88" i="1" s="1"/>
  <c r="AG89" i="1"/>
  <c r="AQ89" i="1" s="1"/>
  <c r="AG90" i="1"/>
  <c r="AQ90" i="1" s="1"/>
  <c r="AG91" i="1"/>
  <c r="AQ91" i="1" s="1"/>
  <c r="AG92" i="1"/>
  <c r="AQ92" i="1" s="1"/>
  <c r="AG93" i="1"/>
  <c r="AQ93" i="1" s="1"/>
  <c r="AG94" i="1"/>
  <c r="AQ94" i="1" s="1"/>
  <c r="AG95" i="1"/>
  <c r="AQ95" i="1" s="1"/>
  <c r="AG96" i="1"/>
  <c r="AQ96" i="1" s="1"/>
  <c r="AG97" i="1"/>
  <c r="AQ97" i="1" s="1"/>
  <c r="AG98" i="1"/>
  <c r="AQ98" i="1" s="1"/>
  <c r="AG99" i="1"/>
  <c r="AQ99" i="1" s="1"/>
  <c r="AG100" i="1"/>
  <c r="AQ100" i="1" s="1"/>
  <c r="AG101" i="1"/>
  <c r="AQ101" i="1" s="1"/>
  <c r="AG102" i="1"/>
  <c r="AQ102" i="1" s="1"/>
  <c r="AG103" i="1"/>
  <c r="AQ103" i="1" s="1"/>
  <c r="AG104" i="1"/>
  <c r="AQ104" i="1" s="1"/>
  <c r="AG105" i="1"/>
  <c r="AQ105" i="1" s="1"/>
  <c r="AG106" i="1"/>
  <c r="AQ106" i="1" s="1"/>
  <c r="AG107" i="1"/>
  <c r="AQ107" i="1" s="1"/>
  <c r="AG108" i="1"/>
  <c r="AQ108" i="1" s="1"/>
  <c r="AG109" i="1"/>
  <c r="AQ109" i="1" s="1"/>
  <c r="AG110" i="1"/>
  <c r="AQ110" i="1" s="1"/>
  <c r="AG111" i="1"/>
  <c r="AQ111" i="1" s="1"/>
  <c r="AG112" i="1"/>
  <c r="AQ112" i="1" s="1"/>
  <c r="AG113" i="1"/>
  <c r="AQ113" i="1" s="1"/>
  <c r="AG114" i="1"/>
  <c r="AQ114" i="1" s="1"/>
  <c r="AG115" i="1"/>
  <c r="AQ115" i="1" s="1"/>
  <c r="AG116" i="1"/>
  <c r="AQ116" i="1" s="1"/>
  <c r="AG117" i="1"/>
  <c r="AQ117" i="1" s="1"/>
  <c r="AG118" i="1"/>
  <c r="AQ118" i="1" s="1"/>
  <c r="AG119" i="1"/>
  <c r="AQ119" i="1" s="1"/>
  <c r="AG120" i="1"/>
  <c r="AQ120" i="1" s="1"/>
  <c r="AG121" i="1"/>
  <c r="AQ121" i="1" s="1"/>
  <c r="AG122" i="1"/>
  <c r="AQ122" i="1" s="1"/>
  <c r="AG123" i="1"/>
  <c r="AQ123" i="1" s="1"/>
  <c r="AG124" i="1"/>
  <c r="AQ124" i="1" s="1"/>
  <c r="AG125" i="1"/>
  <c r="AQ125" i="1" s="1"/>
  <c r="AG126" i="1"/>
  <c r="AQ126" i="1" s="1"/>
  <c r="AG127" i="1"/>
  <c r="AQ127" i="1" s="1"/>
  <c r="AG128" i="1"/>
  <c r="AQ128" i="1" s="1"/>
  <c r="AG129" i="1"/>
  <c r="AQ129" i="1" s="1"/>
  <c r="AG130" i="1"/>
  <c r="AQ130" i="1" s="1"/>
  <c r="AG131" i="1"/>
  <c r="AQ131" i="1" s="1"/>
  <c r="AG132" i="1"/>
  <c r="AQ132" i="1" s="1"/>
  <c r="AG133" i="1"/>
  <c r="AQ133" i="1" s="1"/>
  <c r="AG134" i="1"/>
  <c r="AQ134" i="1" s="1"/>
  <c r="AG135" i="1"/>
  <c r="AQ135" i="1" s="1"/>
  <c r="AG136" i="1"/>
  <c r="AQ136" i="1" s="1"/>
  <c r="AG137" i="1"/>
  <c r="AQ137" i="1" s="1"/>
  <c r="AG138" i="1"/>
  <c r="AQ138" i="1" s="1"/>
  <c r="AG139" i="1"/>
  <c r="AQ139" i="1" s="1"/>
  <c r="AG140" i="1"/>
  <c r="AQ140" i="1" s="1"/>
  <c r="AG141" i="1"/>
  <c r="AQ141" i="1" s="1"/>
  <c r="AG142" i="1"/>
  <c r="AQ142" i="1" s="1"/>
  <c r="AG143" i="1"/>
  <c r="AQ143" i="1" s="1"/>
  <c r="AG144" i="1"/>
  <c r="AQ144" i="1" s="1"/>
  <c r="AG145" i="1"/>
  <c r="AQ145" i="1" s="1"/>
  <c r="AG146" i="1"/>
  <c r="AQ146" i="1" s="1"/>
  <c r="AG147" i="1"/>
  <c r="AQ147" i="1" s="1"/>
  <c r="AG148" i="1"/>
  <c r="AQ148" i="1" s="1"/>
  <c r="AG149" i="1"/>
  <c r="AQ149" i="1" s="1"/>
  <c r="AG150" i="1"/>
  <c r="AQ150" i="1" s="1"/>
  <c r="AG151" i="1"/>
  <c r="AQ151" i="1" s="1"/>
  <c r="AG152" i="1"/>
  <c r="AQ152" i="1" s="1"/>
  <c r="AG153" i="1"/>
  <c r="AQ153" i="1" s="1"/>
  <c r="AG154" i="1"/>
  <c r="AQ154" i="1" s="1"/>
  <c r="AG155" i="1"/>
  <c r="AQ155" i="1" s="1"/>
  <c r="AG156" i="1"/>
  <c r="AQ156" i="1" s="1"/>
  <c r="AG157" i="1"/>
  <c r="AQ157" i="1" s="1"/>
  <c r="AG158" i="1"/>
  <c r="AQ158" i="1" s="1"/>
  <c r="AG159" i="1"/>
  <c r="AQ159" i="1" s="1"/>
  <c r="AG160" i="1"/>
  <c r="AQ160" i="1" s="1"/>
  <c r="AG161" i="1"/>
  <c r="AQ161" i="1" s="1"/>
  <c r="AG162" i="1"/>
  <c r="AQ162" i="1" s="1"/>
  <c r="AG163" i="1"/>
  <c r="AQ163" i="1" s="1"/>
  <c r="AG164" i="1"/>
  <c r="AQ164" i="1" s="1"/>
  <c r="AG165" i="1"/>
  <c r="AQ165" i="1" s="1"/>
  <c r="AG166" i="1"/>
  <c r="AQ166" i="1" s="1"/>
  <c r="AG167" i="1"/>
  <c r="AQ167" i="1" s="1"/>
  <c r="AG168" i="1"/>
  <c r="AQ168" i="1" s="1"/>
  <c r="AG169" i="1"/>
  <c r="AQ169" i="1" s="1"/>
  <c r="AG170" i="1"/>
  <c r="AQ170" i="1" s="1"/>
  <c r="AG171" i="1"/>
  <c r="AQ171" i="1" s="1"/>
  <c r="AG172" i="1"/>
  <c r="AQ172" i="1" s="1"/>
  <c r="AG173" i="1"/>
  <c r="AQ173" i="1" s="1"/>
  <c r="AG174" i="1"/>
  <c r="AQ174" i="1" s="1"/>
  <c r="AG175" i="1"/>
  <c r="AQ175" i="1" s="1"/>
  <c r="AG176" i="1"/>
  <c r="AQ176" i="1" s="1"/>
  <c r="AG177" i="1"/>
  <c r="AQ177" i="1" s="1"/>
  <c r="AG178" i="1"/>
  <c r="AQ178" i="1" s="1"/>
  <c r="AG179" i="1"/>
  <c r="AQ179" i="1" s="1"/>
  <c r="AG180" i="1"/>
  <c r="AQ180" i="1" s="1"/>
  <c r="AG181" i="1"/>
  <c r="AQ181" i="1" s="1"/>
  <c r="AG182" i="1"/>
  <c r="AQ182" i="1" s="1"/>
  <c r="AG183" i="1"/>
  <c r="AQ183" i="1" s="1"/>
  <c r="AG184" i="1"/>
  <c r="AQ184" i="1" s="1"/>
  <c r="AG185" i="1"/>
  <c r="AQ185" i="1" s="1"/>
  <c r="AG186" i="1"/>
  <c r="AQ186" i="1" s="1"/>
  <c r="AG187" i="1"/>
  <c r="AQ187" i="1" s="1"/>
  <c r="AG188" i="1"/>
  <c r="AQ188" i="1" s="1"/>
  <c r="AG189" i="1"/>
  <c r="AQ189" i="1" s="1"/>
  <c r="AG190" i="1"/>
  <c r="AQ190" i="1" s="1"/>
  <c r="AG191" i="1"/>
  <c r="AQ191" i="1" s="1"/>
  <c r="AG192" i="1"/>
  <c r="AQ192" i="1" s="1"/>
  <c r="AG193" i="1"/>
  <c r="AQ193" i="1" s="1"/>
  <c r="AG194" i="1"/>
  <c r="AQ194" i="1" s="1"/>
  <c r="AG195" i="1"/>
  <c r="AQ195" i="1" s="1"/>
  <c r="AG196" i="1"/>
  <c r="AQ196" i="1" s="1"/>
  <c r="AG197" i="1"/>
  <c r="AQ197" i="1" s="1"/>
  <c r="AG198" i="1"/>
  <c r="AQ198" i="1" s="1"/>
  <c r="AG199" i="1"/>
  <c r="AQ199" i="1" s="1"/>
  <c r="AG200" i="1"/>
  <c r="AQ200" i="1" s="1"/>
  <c r="AG201" i="1"/>
  <c r="AQ201" i="1" s="1"/>
  <c r="AG202" i="1"/>
  <c r="AQ202" i="1" s="1"/>
  <c r="AG203" i="1"/>
  <c r="AQ203" i="1" s="1"/>
  <c r="AG204" i="1"/>
  <c r="AQ204" i="1" s="1"/>
  <c r="AG205" i="1"/>
  <c r="AQ205" i="1" s="1"/>
  <c r="AG206" i="1"/>
  <c r="AQ206" i="1" s="1"/>
  <c r="AG207" i="1"/>
  <c r="AQ207" i="1" s="1"/>
  <c r="AG208" i="1"/>
  <c r="AQ208" i="1" s="1"/>
  <c r="AG209" i="1"/>
  <c r="AQ209" i="1" s="1"/>
  <c r="AG210" i="1"/>
  <c r="AQ210" i="1" s="1"/>
  <c r="AG211" i="1"/>
  <c r="AQ211" i="1" s="1"/>
  <c r="AG212" i="1"/>
  <c r="AQ212" i="1" s="1"/>
  <c r="AG213" i="1"/>
  <c r="AQ213" i="1" s="1"/>
  <c r="AG214" i="1"/>
  <c r="AQ214" i="1" s="1"/>
  <c r="AG215" i="1"/>
  <c r="AQ215" i="1" s="1"/>
  <c r="AG216" i="1"/>
  <c r="AQ216" i="1" s="1"/>
  <c r="AG217" i="1"/>
  <c r="AQ217" i="1" s="1"/>
  <c r="AG218" i="1"/>
  <c r="AQ218" i="1" s="1"/>
  <c r="AG219" i="1"/>
  <c r="AQ219" i="1" s="1"/>
  <c r="AG220" i="1"/>
  <c r="AQ220" i="1" s="1"/>
  <c r="AG221" i="1"/>
  <c r="AQ221" i="1" s="1"/>
  <c r="AG222" i="1"/>
  <c r="AQ222" i="1" s="1"/>
  <c r="AG223" i="1"/>
  <c r="AQ223" i="1" s="1"/>
  <c r="AG224" i="1"/>
  <c r="AQ224" i="1" s="1"/>
  <c r="AG225" i="1"/>
  <c r="AQ225" i="1" s="1"/>
  <c r="AG226" i="1"/>
  <c r="AQ226" i="1" s="1"/>
  <c r="AG227" i="1"/>
  <c r="AQ227" i="1" s="1"/>
  <c r="AG228" i="1"/>
  <c r="AQ228" i="1" s="1"/>
  <c r="AG229" i="1"/>
  <c r="AQ229" i="1" s="1"/>
  <c r="AG230" i="1"/>
  <c r="AQ230" i="1" s="1"/>
  <c r="AG231" i="1"/>
  <c r="AQ231" i="1" s="1"/>
  <c r="AG232" i="1"/>
  <c r="AQ232" i="1" s="1"/>
  <c r="AG233" i="1"/>
  <c r="AQ233" i="1" s="1"/>
  <c r="AG234" i="1"/>
  <c r="AQ234" i="1" s="1"/>
  <c r="AG235" i="1"/>
  <c r="AQ235" i="1" s="1"/>
  <c r="AG236" i="1"/>
  <c r="AQ236" i="1" s="1"/>
  <c r="AG237" i="1"/>
  <c r="AQ237" i="1" s="1"/>
  <c r="AG238" i="1"/>
  <c r="AQ238" i="1" s="1"/>
  <c r="AG239" i="1"/>
  <c r="AQ239" i="1" s="1"/>
  <c r="AG240" i="1"/>
  <c r="AQ240" i="1" s="1"/>
  <c r="AG241" i="1"/>
  <c r="AQ241" i="1" s="1"/>
  <c r="AG242" i="1"/>
  <c r="AQ242" i="1" s="1"/>
  <c r="AG243" i="1"/>
  <c r="AQ243" i="1" s="1"/>
  <c r="AG244" i="1"/>
  <c r="AQ244" i="1" s="1"/>
  <c r="AG245" i="1"/>
  <c r="AQ245" i="1" s="1"/>
  <c r="AG246" i="1"/>
  <c r="AQ246" i="1" s="1"/>
  <c r="AG247" i="1"/>
  <c r="AQ247" i="1" s="1"/>
  <c r="AG248" i="1"/>
  <c r="AQ248" i="1" s="1"/>
  <c r="AG249" i="1"/>
  <c r="AQ249" i="1" s="1"/>
  <c r="AG250" i="1"/>
  <c r="AQ250" i="1" s="1"/>
  <c r="AG251" i="1"/>
  <c r="AQ251" i="1" s="1"/>
  <c r="AG252" i="1"/>
  <c r="AQ252" i="1" s="1"/>
  <c r="AG253" i="1"/>
  <c r="AQ253" i="1" s="1"/>
  <c r="AG254" i="1"/>
  <c r="AQ254" i="1" s="1"/>
  <c r="AG255" i="1"/>
  <c r="AQ255" i="1" s="1"/>
  <c r="AG256" i="1"/>
  <c r="AQ256" i="1" s="1"/>
  <c r="AG257" i="1"/>
  <c r="AQ257" i="1" s="1"/>
  <c r="AG258" i="1"/>
  <c r="AQ258" i="1" s="1"/>
  <c r="AG259" i="1"/>
  <c r="AQ259" i="1" s="1"/>
  <c r="AG260" i="1"/>
  <c r="AQ260" i="1" s="1"/>
  <c r="AG261" i="1"/>
  <c r="AQ261" i="1" s="1"/>
  <c r="AG262" i="1"/>
  <c r="AQ262" i="1" s="1"/>
  <c r="AG263" i="1"/>
  <c r="AQ263" i="1" s="1"/>
  <c r="AG264" i="1"/>
  <c r="AQ264" i="1" s="1"/>
  <c r="AG265" i="1"/>
  <c r="AQ265" i="1" s="1"/>
  <c r="AG266" i="1"/>
  <c r="AQ266" i="1" s="1"/>
  <c r="AG267" i="1"/>
  <c r="AQ267" i="1" s="1"/>
  <c r="AG268" i="1"/>
  <c r="AQ268" i="1" s="1"/>
  <c r="AG269" i="1"/>
  <c r="AQ269" i="1" s="1"/>
  <c r="AG270" i="1"/>
  <c r="AQ270" i="1" s="1"/>
  <c r="AG271" i="1"/>
  <c r="AQ271" i="1" s="1"/>
  <c r="AG272" i="1"/>
  <c r="AQ272" i="1" s="1"/>
  <c r="AG273" i="1"/>
  <c r="AQ273" i="1" s="1"/>
  <c r="AG274" i="1"/>
  <c r="AQ274" i="1" s="1"/>
  <c r="AG275" i="1"/>
  <c r="AQ275" i="1" s="1"/>
  <c r="AG276" i="1"/>
  <c r="AQ276" i="1" s="1"/>
  <c r="AG277" i="1"/>
  <c r="AQ277" i="1" s="1"/>
  <c r="AG278" i="1"/>
  <c r="AQ278" i="1" s="1"/>
  <c r="AG279" i="1"/>
  <c r="AQ279" i="1" s="1"/>
  <c r="AG280" i="1"/>
  <c r="AQ280" i="1" s="1"/>
  <c r="AG281" i="1"/>
  <c r="AQ281" i="1" s="1"/>
  <c r="AG282" i="1"/>
  <c r="AQ282" i="1" s="1"/>
  <c r="AG283" i="1"/>
  <c r="AQ283" i="1" s="1"/>
  <c r="AG284" i="1"/>
  <c r="AQ284" i="1" s="1"/>
  <c r="AG285" i="1"/>
  <c r="AQ285" i="1" s="1"/>
  <c r="AG286" i="1"/>
  <c r="AQ286" i="1" s="1"/>
  <c r="AG287" i="1"/>
  <c r="AQ287" i="1" s="1"/>
  <c r="AG288" i="1"/>
  <c r="AQ288" i="1" s="1"/>
  <c r="AG289" i="1"/>
  <c r="AQ289" i="1" s="1"/>
  <c r="AG290" i="1"/>
  <c r="AQ290" i="1" s="1"/>
  <c r="AG291" i="1"/>
  <c r="AQ291" i="1" s="1"/>
  <c r="AG292" i="1"/>
  <c r="AQ292" i="1" s="1"/>
  <c r="AG293" i="1"/>
  <c r="AQ293" i="1" s="1"/>
  <c r="AG294" i="1"/>
  <c r="AQ294" i="1" s="1"/>
  <c r="AG295" i="1"/>
  <c r="AQ295" i="1" s="1"/>
  <c r="AG296" i="1"/>
  <c r="AQ296" i="1" s="1"/>
  <c r="AG297" i="1"/>
  <c r="AQ297" i="1" s="1"/>
  <c r="AG298" i="1"/>
  <c r="AQ298" i="1" s="1"/>
  <c r="AG299" i="1"/>
  <c r="AQ299" i="1" s="1"/>
  <c r="AG300" i="1"/>
  <c r="AQ300" i="1" s="1"/>
  <c r="AG301" i="1"/>
  <c r="AQ301" i="1" s="1"/>
  <c r="AG302" i="1"/>
  <c r="AQ302" i="1" s="1"/>
  <c r="AG303" i="1"/>
  <c r="AQ303" i="1" s="1"/>
  <c r="AG304" i="1"/>
  <c r="AQ304" i="1" s="1"/>
  <c r="AG305" i="1"/>
  <c r="AQ305" i="1" s="1"/>
  <c r="AG306" i="1"/>
  <c r="AQ306" i="1" s="1"/>
  <c r="AG307" i="1"/>
  <c r="AQ307" i="1" s="1"/>
  <c r="AG308" i="1"/>
  <c r="AQ308" i="1" s="1"/>
  <c r="AG309" i="1"/>
  <c r="AQ309" i="1" s="1"/>
  <c r="AH14" i="1"/>
  <c r="AH15" i="1"/>
  <c r="AH59" i="1"/>
  <c r="AH60" i="1"/>
  <c r="AH83" i="1"/>
  <c r="AH99" i="1"/>
  <c r="AH110" i="1"/>
  <c r="AH131" i="1"/>
  <c r="AH132" i="1"/>
  <c r="AH153" i="1"/>
  <c r="AH155" i="1"/>
  <c r="AH161" i="1"/>
  <c r="AH227"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103" i="1"/>
  <c r="AI104" i="1"/>
  <c r="AI105" i="1"/>
  <c r="AI106" i="1"/>
  <c r="AI107" i="1"/>
  <c r="AI108" i="1"/>
  <c r="AI109" i="1"/>
  <c r="AI110" i="1"/>
  <c r="AI111" i="1"/>
  <c r="AI112" i="1"/>
  <c r="AI113" i="1"/>
  <c r="AI114" i="1"/>
  <c r="AI115" i="1"/>
  <c r="AI116" i="1"/>
  <c r="AI117" i="1"/>
  <c r="AI118" i="1"/>
  <c r="AI119" i="1"/>
  <c r="AI120" i="1"/>
  <c r="AI121" i="1"/>
  <c r="AI122" i="1"/>
  <c r="AI123" i="1"/>
  <c r="AI124" i="1"/>
  <c r="AI125" i="1"/>
  <c r="AI126" i="1"/>
  <c r="AI127" i="1"/>
  <c r="AI128" i="1"/>
  <c r="AI129" i="1"/>
  <c r="AI130" i="1"/>
  <c r="AI131" i="1"/>
  <c r="AI132" i="1"/>
  <c r="AI133" i="1"/>
  <c r="AI134" i="1"/>
  <c r="AI135" i="1"/>
  <c r="AI136" i="1"/>
  <c r="AI137" i="1"/>
  <c r="AI138" i="1"/>
  <c r="AI139" i="1"/>
  <c r="AI140" i="1"/>
  <c r="AI141" i="1"/>
  <c r="AI142" i="1"/>
  <c r="AI143" i="1"/>
  <c r="AI144" i="1"/>
  <c r="AI145" i="1"/>
  <c r="AI146" i="1"/>
  <c r="AI147" i="1"/>
  <c r="AI148" i="1"/>
  <c r="AI149" i="1"/>
  <c r="AI150" i="1"/>
  <c r="AI151" i="1"/>
  <c r="AI152" i="1"/>
  <c r="AI153" i="1"/>
  <c r="AI154" i="1"/>
  <c r="AI155" i="1"/>
  <c r="AI156" i="1"/>
  <c r="AI157" i="1"/>
  <c r="AI158" i="1"/>
  <c r="AI159" i="1"/>
  <c r="AI160" i="1"/>
  <c r="AI161" i="1"/>
  <c r="AI162" i="1"/>
  <c r="AI163" i="1"/>
  <c r="AI164" i="1"/>
  <c r="AI165" i="1"/>
  <c r="AI166" i="1"/>
  <c r="AI167" i="1"/>
  <c r="AI168" i="1"/>
  <c r="AI169" i="1"/>
  <c r="AI170" i="1"/>
  <c r="AI171" i="1"/>
  <c r="AI172" i="1"/>
  <c r="AI173" i="1"/>
  <c r="AI174" i="1"/>
  <c r="AI175" i="1"/>
  <c r="AI176" i="1"/>
  <c r="AI177" i="1"/>
  <c r="AI178" i="1"/>
  <c r="AI179" i="1"/>
  <c r="AI180" i="1"/>
  <c r="AI181" i="1"/>
  <c r="AI182" i="1"/>
  <c r="AI183" i="1"/>
  <c r="AI184" i="1"/>
  <c r="AI185" i="1"/>
  <c r="AI186" i="1"/>
  <c r="AI187" i="1"/>
  <c r="AI188" i="1"/>
  <c r="AI189" i="1"/>
  <c r="AI190" i="1"/>
  <c r="AI191" i="1"/>
  <c r="AI192" i="1"/>
  <c r="AI193" i="1"/>
  <c r="AI194" i="1"/>
  <c r="AI195" i="1"/>
  <c r="AI196" i="1"/>
  <c r="AI197" i="1"/>
  <c r="AI198" i="1"/>
  <c r="AI199" i="1"/>
  <c r="AI200" i="1"/>
  <c r="AI201" i="1"/>
  <c r="AI202" i="1"/>
  <c r="AI203" i="1"/>
  <c r="AI204" i="1"/>
  <c r="AI205" i="1"/>
  <c r="AI206" i="1"/>
  <c r="AI207" i="1"/>
  <c r="AI208" i="1"/>
  <c r="AI209" i="1"/>
  <c r="AI210" i="1"/>
  <c r="AI211" i="1"/>
  <c r="AI212" i="1"/>
  <c r="AI213" i="1"/>
  <c r="AI214" i="1"/>
  <c r="AI215" i="1"/>
  <c r="AI216" i="1"/>
  <c r="AI217" i="1"/>
  <c r="AI218" i="1"/>
  <c r="AI219" i="1"/>
  <c r="AI220" i="1"/>
  <c r="AI221" i="1"/>
  <c r="AI222" i="1"/>
  <c r="AI223" i="1"/>
  <c r="AI224" i="1"/>
  <c r="AI225" i="1"/>
  <c r="AI226" i="1"/>
  <c r="AI227" i="1"/>
  <c r="AI228" i="1"/>
  <c r="AI229" i="1"/>
  <c r="AI230" i="1"/>
  <c r="AI231" i="1"/>
  <c r="AI232" i="1"/>
  <c r="AI233" i="1"/>
  <c r="AI234" i="1"/>
  <c r="AI235" i="1"/>
  <c r="AI236" i="1"/>
  <c r="AI237" i="1"/>
  <c r="AI238" i="1"/>
  <c r="AI239" i="1"/>
  <c r="AI240" i="1"/>
  <c r="AI241" i="1"/>
  <c r="AI242" i="1"/>
  <c r="AI243" i="1"/>
  <c r="AI244" i="1"/>
  <c r="AI245" i="1"/>
  <c r="AI246" i="1"/>
  <c r="AI247" i="1"/>
  <c r="AI248" i="1"/>
  <c r="AI249" i="1"/>
  <c r="AI250" i="1"/>
  <c r="AI251" i="1"/>
  <c r="AI252" i="1"/>
  <c r="AI253" i="1"/>
  <c r="AI254" i="1"/>
  <c r="AI255" i="1"/>
  <c r="AI256" i="1"/>
  <c r="AI257" i="1"/>
  <c r="AI258" i="1"/>
  <c r="AI259" i="1"/>
  <c r="AI260" i="1"/>
  <c r="AI261" i="1"/>
  <c r="AI262" i="1"/>
  <c r="AI263" i="1"/>
  <c r="AI264" i="1"/>
  <c r="AI265" i="1"/>
  <c r="AI266" i="1"/>
  <c r="AI267" i="1"/>
  <c r="AI268" i="1"/>
  <c r="AI269" i="1"/>
  <c r="AI270" i="1"/>
  <c r="AI271" i="1"/>
  <c r="AI272" i="1"/>
  <c r="AI273" i="1"/>
  <c r="AI274" i="1"/>
  <c r="AI275" i="1"/>
  <c r="AI276" i="1"/>
  <c r="AI277" i="1"/>
  <c r="AI278" i="1"/>
  <c r="AI279" i="1"/>
  <c r="AI280" i="1"/>
  <c r="AI281" i="1"/>
  <c r="AI282" i="1"/>
  <c r="AI283" i="1"/>
  <c r="AI284" i="1"/>
  <c r="AI285" i="1"/>
  <c r="AI286" i="1"/>
  <c r="AI287" i="1"/>
  <c r="AI288" i="1"/>
  <c r="AI289" i="1"/>
  <c r="AI290" i="1"/>
  <c r="AI291" i="1"/>
  <c r="AI292" i="1"/>
  <c r="AI293" i="1"/>
  <c r="AI294" i="1"/>
  <c r="AI295" i="1"/>
  <c r="AI296" i="1"/>
  <c r="AI297" i="1"/>
  <c r="AI298" i="1"/>
  <c r="AI299" i="1"/>
  <c r="AI300" i="1"/>
  <c r="AI301" i="1"/>
  <c r="AI302" i="1"/>
  <c r="AI303" i="1"/>
  <c r="AI304" i="1"/>
  <c r="AI305" i="1"/>
  <c r="AI306" i="1"/>
  <c r="AI307" i="1"/>
  <c r="AI308" i="1"/>
  <c r="AI309" i="1"/>
  <c r="AK13" i="1"/>
  <c r="AK14" i="1"/>
  <c r="AK15" i="1"/>
  <c r="AK16" i="1"/>
  <c r="AK17" i="1"/>
  <c r="AK18" i="1"/>
  <c r="AK19" i="1"/>
  <c r="AK20" i="1"/>
  <c r="AK21" i="1"/>
  <c r="AK22" i="1"/>
  <c r="AK23" i="1"/>
  <c r="AK24" i="1"/>
  <c r="AK25" i="1"/>
  <c r="AK26" i="1"/>
  <c r="AK27" i="1"/>
  <c r="AK28" i="1"/>
  <c r="AK29" i="1"/>
  <c r="AK30" i="1"/>
  <c r="AK31" i="1"/>
  <c r="AK32" i="1"/>
  <c r="AK33" i="1"/>
  <c r="AK34" i="1"/>
  <c r="AK35" i="1"/>
  <c r="AK36" i="1"/>
  <c r="AK37" i="1"/>
  <c r="AK38" i="1"/>
  <c r="AK39" i="1"/>
  <c r="AK40" i="1"/>
  <c r="AK41" i="1"/>
  <c r="AK42" i="1"/>
  <c r="AK43" i="1"/>
  <c r="AK44" i="1"/>
  <c r="AK45" i="1"/>
  <c r="AK46" i="1"/>
  <c r="AK47" i="1"/>
  <c r="AK48" i="1"/>
  <c r="AK49" i="1"/>
  <c r="AK50" i="1"/>
  <c r="AK51" i="1"/>
  <c r="AK52" i="1"/>
  <c r="AK53" i="1"/>
  <c r="AK54" i="1"/>
  <c r="AK55" i="1"/>
  <c r="AK56" i="1"/>
  <c r="AK57" i="1"/>
  <c r="AK58" i="1"/>
  <c r="AK59" i="1"/>
  <c r="AK60" i="1"/>
  <c r="AK61" i="1"/>
  <c r="AK62" i="1"/>
  <c r="AK63" i="1"/>
  <c r="AK64" i="1"/>
  <c r="AK65" i="1"/>
  <c r="AK66" i="1"/>
  <c r="AK67" i="1"/>
  <c r="AK68" i="1"/>
  <c r="AK69" i="1"/>
  <c r="AK70" i="1"/>
  <c r="AK71" i="1"/>
  <c r="AK72" i="1"/>
  <c r="AK73" i="1"/>
  <c r="AK74" i="1"/>
  <c r="AK75" i="1"/>
  <c r="AK76" i="1"/>
  <c r="AK77" i="1"/>
  <c r="AK78" i="1"/>
  <c r="AK79" i="1"/>
  <c r="AK80" i="1"/>
  <c r="AK81" i="1"/>
  <c r="AK82" i="1"/>
  <c r="AK83" i="1"/>
  <c r="AK84" i="1"/>
  <c r="AK85" i="1"/>
  <c r="AK86" i="1"/>
  <c r="AK87" i="1"/>
  <c r="AK88" i="1"/>
  <c r="AK89" i="1"/>
  <c r="AK90" i="1"/>
  <c r="AK91" i="1"/>
  <c r="AK92" i="1"/>
  <c r="AK93" i="1"/>
  <c r="AK94" i="1"/>
  <c r="AK95" i="1"/>
  <c r="AK96" i="1"/>
  <c r="AK97" i="1"/>
  <c r="AK98" i="1"/>
  <c r="AK99" i="1"/>
  <c r="AK100" i="1"/>
  <c r="AK101" i="1"/>
  <c r="AK102" i="1"/>
  <c r="AK103" i="1"/>
  <c r="AK104" i="1"/>
  <c r="AK105" i="1"/>
  <c r="AK106" i="1"/>
  <c r="AK107" i="1"/>
  <c r="AK108" i="1"/>
  <c r="AK109" i="1"/>
  <c r="AK110" i="1"/>
  <c r="AK111" i="1"/>
  <c r="AK112" i="1"/>
  <c r="AK113" i="1"/>
  <c r="AK114" i="1"/>
  <c r="AK115" i="1"/>
  <c r="AK116" i="1"/>
  <c r="AK117" i="1"/>
  <c r="AK118" i="1"/>
  <c r="AK119" i="1"/>
  <c r="AK120" i="1"/>
  <c r="AK121" i="1"/>
  <c r="AK122" i="1"/>
  <c r="AK123" i="1"/>
  <c r="AK124" i="1"/>
  <c r="AK125" i="1"/>
  <c r="AK126" i="1"/>
  <c r="AK127" i="1"/>
  <c r="AK128" i="1"/>
  <c r="AK129" i="1"/>
  <c r="AK130" i="1"/>
  <c r="AK131" i="1"/>
  <c r="AK132" i="1"/>
  <c r="AK133" i="1"/>
  <c r="AK134" i="1"/>
  <c r="AK135" i="1"/>
  <c r="AK136" i="1"/>
  <c r="AK137" i="1"/>
  <c r="AK138" i="1"/>
  <c r="AK139" i="1"/>
  <c r="AK140" i="1"/>
  <c r="AK141" i="1"/>
  <c r="AK142" i="1"/>
  <c r="AK143" i="1"/>
  <c r="AK144" i="1"/>
  <c r="AK145" i="1"/>
  <c r="AK146" i="1"/>
  <c r="AK147" i="1"/>
  <c r="AK148" i="1"/>
  <c r="AK149" i="1"/>
  <c r="AK150" i="1"/>
  <c r="AK151" i="1"/>
  <c r="AK152" i="1"/>
  <c r="AK153" i="1"/>
  <c r="AK154" i="1"/>
  <c r="AK155" i="1"/>
  <c r="AK156" i="1"/>
  <c r="AK157" i="1"/>
  <c r="AK158" i="1"/>
  <c r="AK159" i="1"/>
  <c r="AK160" i="1"/>
  <c r="AK161" i="1"/>
  <c r="AK162" i="1"/>
  <c r="AK163" i="1"/>
  <c r="AK164" i="1"/>
  <c r="AK165" i="1"/>
  <c r="AK166" i="1"/>
  <c r="AK167" i="1"/>
  <c r="AK168" i="1"/>
  <c r="AK169" i="1"/>
  <c r="AK170" i="1"/>
  <c r="AK171" i="1"/>
  <c r="AK172" i="1"/>
  <c r="AK173" i="1"/>
  <c r="AK174" i="1"/>
  <c r="AK175" i="1"/>
  <c r="AK176" i="1"/>
  <c r="AK177" i="1"/>
  <c r="AK178" i="1"/>
  <c r="AK179" i="1"/>
  <c r="AK180" i="1"/>
  <c r="AK181" i="1"/>
  <c r="AK182" i="1"/>
  <c r="AK183" i="1"/>
  <c r="AK184" i="1"/>
  <c r="AK185" i="1"/>
  <c r="AK186" i="1"/>
  <c r="AK187" i="1"/>
  <c r="AK188" i="1"/>
  <c r="AK189" i="1"/>
  <c r="AK190" i="1"/>
  <c r="AK191" i="1"/>
  <c r="AK192" i="1"/>
  <c r="AK193" i="1"/>
  <c r="AK194" i="1"/>
  <c r="AK195" i="1"/>
  <c r="AK196" i="1"/>
  <c r="AK197" i="1"/>
  <c r="AK198" i="1"/>
  <c r="AK199" i="1"/>
  <c r="AK200" i="1"/>
  <c r="AK201" i="1"/>
  <c r="AK202" i="1"/>
  <c r="AK203" i="1"/>
  <c r="AK204" i="1"/>
  <c r="AK205" i="1"/>
  <c r="AK206" i="1"/>
  <c r="AK207" i="1"/>
  <c r="AK208" i="1"/>
  <c r="AK209" i="1"/>
  <c r="AK210" i="1"/>
  <c r="AK211" i="1"/>
  <c r="AK212" i="1"/>
  <c r="AK213" i="1"/>
  <c r="AK214" i="1"/>
  <c r="AK215" i="1"/>
  <c r="AK216" i="1"/>
  <c r="AK217" i="1"/>
  <c r="AK218" i="1"/>
  <c r="AK219" i="1"/>
  <c r="AK220" i="1"/>
  <c r="AK221" i="1"/>
  <c r="AK222" i="1"/>
  <c r="AK223" i="1"/>
  <c r="AK224" i="1"/>
  <c r="AK225" i="1"/>
  <c r="AK226" i="1"/>
  <c r="AK227" i="1"/>
  <c r="AK228" i="1"/>
  <c r="AK229" i="1"/>
  <c r="AK230" i="1"/>
  <c r="AK231" i="1"/>
  <c r="AK232" i="1"/>
  <c r="AK233" i="1"/>
  <c r="AK234" i="1"/>
  <c r="AK235" i="1"/>
  <c r="AK236" i="1"/>
  <c r="AK237" i="1"/>
  <c r="AK238" i="1"/>
  <c r="AK239" i="1"/>
  <c r="AK240" i="1"/>
  <c r="AK241" i="1"/>
  <c r="AK242" i="1"/>
  <c r="AK243" i="1"/>
  <c r="AK244" i="1"/>
  <c r="AK245" i="1"/>
  <c r="AK246" i="1"/>
  <c r="AK247" i="1"/>
  <c r="AK248" i="1"/>
  <c r="AK249" i="1"/>
  <c r="AK250" i="1"/>
  <c r="AK251" i="1"/>
  <c r="AK252" i="1"/>
  <c r="AK253" i="1"/>
  <c r="AK254" i="1"/>
  <c r="AK255" i="1"/>
  <c r="AK256" i="1"/>
  <c r="AK257" i="1"/>
  <c r="AK258" i="1"/>
  <c r="AK259" i="1"/>
  <c r="AK260" i="1"/>
  <c r="AK261" i="1"/>
  <c r="AK262" i="1"/>
  <c r="AK263" i="1"/>
  <c r="AK264" i="1"/>
  <c r="AK265" i="1"/>
  <c r="AK266" i="1"/>
  <c r="AK267" i="1"/>
  <c r="AK268" i="1"/>
  <c r="AK269" i="1"/>
  <c r="AK270" i="1"/>
  <c r="AK271" i="1"/>
  <c r="AK272" i="1"/>
  <c r="AK273" i="1"/>
  <c r="AK274" i="1"/>
  <c r="AK275" i="1"/>
  <c r="AK276" i="1"/>
  <c r="AK277" i="1"/>
  <c r="AK278" i="1"/>
  <c r="AK279" i="1"/>
  <c r="AK280" i="1"/>
  <c r="AK281" i="1"/>
  <c r="AK282" i="1"/>
  <c r="AK283" i="1"/>
  <c r="AK284" i="1"/>
  <c r="AK285" i="1"/>
  <c r="AK286" i="1"/>
  <c r="AK287" i="1"/>
  <c r="AK288" i="1"/>
  <c r="AK289" i="1"/>
  <c r="AK290" i="1"/>
  <c r="AK291" i="1"/>
  <c r="AK292" i="1"/>
  <c r="AK293" i="1"/>
  <c r="AK294" i="1"/>
  <c r="AK295" i="1"/>
  <c r="AK296" i="1"/>
  <c r="AK297" i="1"/>
  <c r="AK298" i="1"/>
  <c r="AK299" i="1"/>
  <c r="AK300" i="1"/>
  <c r="AK301" i="1"/>
  <c r="AK302" i="1"/>
  <c r="AK303" i="1"/>
  <c r="AK304" i="1"/>
  <c r="AK305" i="1"/>
  <c r="AK306" i="1"/>
  <c r="AK307" i="1"/>
  <c r="AK308" i="1"/>
  <c r="AK309" i="1"/>
  <c r="AM13" i="1"/>
  <c r="AM14" i="1"/>
  <c r="AM15" i="1"/>
  <c r="AM16" i="1"/>
  <c r="AM17" i="1"/>
  <c r="AM18" i="1"/>
  <c r="AM19" i="1"/>
  <c r="AM20" i="1"/>
  <c r="AM21" i="1"/>
  <c r="AM22" i="1"/>
  <c r="AM23" i="1"/>
  <c r="AM24" i="1"/>
  <c r="AM25" i="1"/>
  <c r="AM26" i="1"/>
  <c r="AM27" i="1"/>
  <c r="AM28" i="1"/>
  <c r="AM29" i="1"/>
  <c r="AM30" i="1"/>
  <c r="AM31" i="1"/>
  <c r="AM32" i="1"/>
  <c r="AM33" i="1"/>
  <c r="AM34" i="1"/>
  <c r="AM35" i="1"/>
  <c r="AM36" i="1"/>
  <c r="AM37" i="1"/>
  <c r="AM38" i="1"/>
  <c r="AM39" i="1"/>
  <c r="AM40" i="1"/>
  <c r="AM41" i="1"/>
  <c r="AM42" i="1"/>
  <c r="AM43" i="1"/>
  <c r="AM44" i="1"/>
  <c r="AM45" i="1"/>
  <c r="AM46" i="1"/>
  <c r="AM47" i="1"/>
  <c r="AM48" i="1"/>
  <c r="AM49" i="1"/>
  <c r="AM50" i="1"/>
  <c r="AM51" i="1"/>
  <c r="AM52" i="1"/>
  <c r="AM53" i="1"/>
  <c r="AM54" i="1"/>
  <c r="AM55" i="1"/>
  <c r="AM56" i="1"/>
  <c r="AM57" i="1"/>
  <c r="AM58" i="1"/>
  <c r="AM59" i="1"/>
  <c r="AM60" i="1"/>
  <c r="AM61" i="1"/>
  <c r="AM62" i="1"/>
  <c r="AM63" i="1"/>
  <c r="AM64" i="1"/>
  <c r="AM65" i="1"/>
  <c r="AM66" i="1"/>
  <c r="AM67" i="1"/>
  <c r="AM68" i="1"/>
  <c r="AM69" i="1"/>
  <c r="AM70" i="1"/>
  <c r="AM71" i="1"/>
  <c r="AM72" i="1"/>
  <c r="AM73" i="1"/>
  <c r="AM74" i="1"/>
  <c r="AM75" i="1"/>
  <c r="AM76" i="1"/>
  <c r="AM77" i="1"/>
  <c r="AM78" i="1"/>
  <c r="AM79" i="1"/>
  <c r="AM80" i="1"/>
  <c r="AM81" i="1"/>
  <c r="AM82" i="1"/>
  <c r="AM83" i="1"/>
  <c r="AM84" i="1"/>
  <c r="AM85" i="1"/>
  <c r="AM86" i="1"/>
  <c r="AM87" i="1"/>
  <c r="AM88" i="1"/>
  <c r="AM89" i="1"/>
  <c r="AM90" i="1"/>
  <c r="AM91" i="1"/>
  <c r="AM92" i="1"/>
  <c r="AM93" i="1"/>
  <c r="AM94" i="1"/>
  <c r="AM95" i="1"/>
  <c r="AM96" i="1"/>
  <c r="AM97" i="1"/>
  <c r="AM98" i="1"/>
  <c r="AM99" i="1"/>
  <c r="AM100" i="1"/>
  <c r="AM101" i="1"/>
  <c r="AM102" i="1"/>
  <c r="AM103" i="1"/>
  <c r="AM104" i="1"/>
  <c r="AM105" i="1"/>
  <c r="AM106" i="1"/>
  <c r="AM107" i="1"/>
  <c r="AM108" i="1"/>
  <c r="AM109" i="1"/>
  <c r="AM110" i="1"/>
  <c r="AM111" i="1"/>
  <c r="AM112" i="1"/>
  <c r="AM113" i="1"/>
  <c r="AM114" i="1"/>
  <c r="AM115" i="1"/>
  <c r="AM116" i="1"/>
  <c r="AM117" i="1"/>
  <c r="AM118" i="1"/>
  <c r="AM119" i="1"/>
  <c r="AM120" i="1"/>
  <c r="AM121" i="1"/>
  <c r="AM122" i="1"/>
  <c r="AM123" i="1"/>
  <c r="AM124" i="1"/>
  <c r="AM125" i="1"/>
  <c r="AM126" i="1"/>
  <c r="AM127" i="1"/>
  <c r="AM128" i="1"/>
  <c r="AM129" i="1"/>
  <c r="AM130" i="1"/>
  <c r="AM131" i="1"/>
  <c r="AM132" i="1"/>
  <c r="AM133" i="1"/>
  <c r="AM134" i="1"/>
  <c r="AM135" i="1"/>
  <c r="AM136" i="1"/>
  <c r="AM137" i="1"/>
  <c r="AM138" i="1"/>
  <c r="AM139" i="1"/>
  <c r="AM140" i="1"/>
  <c r="AM141" i="1"/>
  <c r="AM142" i="1"/>
  <c r="AM143" i="1"/>
  <c r="AM144" i="1"/>
  <c r="AM145" i="1"/>
  <c r="AM146" i="1"/>
  <c r="AM147" i="1"/>
  <c r="AM148" i="1"/>
  <c r="AM149" i="1"/>
  <c r="AM150" i="1"/>
  <c r="AM151" i="1"/>
  <c r="AM152" i="1"/>
  <c r="AM153" i="1"/>
  <c r="AM154" i="1"/>
  <c r="AM155" i="1"/>
  <c r="AM156" i="1"/>
  <c r="AM157" i="1"/>
  <c r="AM158" i="1"/>
  <c r="AM159" i="1"/>
  <c r="AM160" i="1"/>
  <c r="AM161" i="1"/>
  <c r="AM162" i="1"/>
  <c r="AM163" i="1"/>
  <c r="AM164" i="1"/>
  <c r="AM165" i="1"/>
  <c r="AM166" i="1"/>
  <c r="AM167" i="1"/>
  <c r="AM168" i="1"/>
  <c r="AM169" i="1"/>
  <c r="AM170" i="1"/>
  <c r="AM171" i="1"/>
  <c r="AM172" i="1"/>
  <c r="AM173" i="1"/>
  <c r="AM174" i="1"/>
  <c r="AM175" i="1"/>
  <c r="AM176" i="1"/>
  <c r="AM177" i="1"/>
  <c r="AM178" i="1"/>
  <c r="AM179" i="1"/>
  <c r="AM180" i="1"/>
  <c r="AM181" i="1"/>
  <c r="AM182" i="1"/>
  <c r="AM183" i="1"/>
  <c r="AM184" i="1"/>
  <c r="AM185" i="1"/>
  <c r="AM186" i="1"/>
  <c r="AM187" i="1"/>
  <c r="AM188" i="1"/>
  <c r="AM189" i="1"/>
  <c r="AM190" i="1"/>
  <c r="AM191" i="1"/>
  <c r="AM192" i="1"/>
  <c r="AM193" i="1"/>
  <c r="AM194" i="1"/>
  <c r="AM195" i="1"/>
  <c r="AM196" i="1"/>
  <c r="AM197" i="1"/>
  <c r="AM198" i="1"/>
  <c r="AM199" i="1"/>
  <c r="AM200" i="1"/>
  <c r="AM201" i="1"/>
  <c r="AM202" i="1"/>
  <c r="AM203" i="1"/>
  <c r="AM204" i="1"/>
  <c r="AM205" i="1"/>
  <c r="AM206" i="1"/>
  <c r="AM207" i="1"/>
  <c r="AM208" i="1"/>
  <c r="AM209" i="1"/>
  <c r="AM210" i="1"/>
  <c r="AM211" i="1"/>
  <c r="AM212" i="1"/>
  <c r="AM213" i="1"/>
  <c r="AM214" i="1"/>
  <c r="AM215" i="1"/>
  <c r="AM216" i="1"/>
  <c r="AM217" i="1"/>
  <c r="AM218" i="1"/>
  <c r="AM219" i="1"/>
  <c r="AM220" i="1"/>
  <c r="AM221" i="1"/>
  <c r="AM222" i="1"/>
  <c r="AM223" i="1"/>
  <c r="AM224" i="1"/>
  <c r="AM225" i="1"/>
  <c r="AM226" i="1"/>
  <c r="AM227" i="1"/>
  <c r="AM228" i="1"/>
  <c r="AM229" i="1"/>
  <c r="AM230" i="1"/>
  <c r="AM231" i="1"/>
  <c r="AM232" i="1"/>
  <c r="AM233" i="1"/>
  <c r="AM234" i="1"/>
  <c r="AM235" i="1"/>
  <c r="AM236" i="1"/>
  <c r="AM237" i="1"/>
  <c r="AM238" i="1"/>
  <c r="AM239" i="1"/>
  <c r="AM240" i="1"/>
  <c r="AM241" i="1"/>
  <c r="AM242" i="1"/>
  <c r="AM243" i="1"/>
  <c r="AM244" i="1"/>
  <c r="AM245" i="1"/>
  <c r="AM246" i="1"/>
  <c r="AM247" i="1"/>
  <c r="AM248" i="1"/>
  <c r="AM249" i="1"/>
  <c r="AM250" i="1"/>
  <c r="AM251" i="1"/>
  <c r="AM252" i="1"/>
  <c r="AM253" i="1"/>
  <c r="AM254" i="1"/>
  <c r="AM255" i="1"/>
  <c r="AM256" i="1"/>
  <c r="AM257" i="1"/>
  <c r="AM258" i="1"/>
  <c r="AM259" i="1"/>
  <c r="AM260" i="1"/>
  <c r="AM261" i="1"/>
  <c r="AM262" i="1"/>
  <c r="AM263" i="1"/>
  <c r="AM264" i="1"/>
  <c r="AM265" i="1"/>
  <c r="AM266" i="1"/>
  <c r="AM267" i="1"/>
  <c r="AM268" i="1"/>
  <c r="AM269" i="1"/>
  <c r="AM270" i="1"/>
  <c r="AM271" i="1"/>
  <c r="AM272" i="1"/>
  <c r="AM273" i="1"/>
  <c r="AM274" i="1"/>
  <c r="AM275" i="1"/>
  <c r="AM276" i="1"/>
  <c r="AM277" i="1"/>
  <c r="AM278" i="1"/>
  <c r="AM279" i="1"/>
  <c r="AM280" i="1"/>
  <c r="AM281" i="1"/>
  <c r="AM282" i="1"/>
  <c r="AM283" i="1"/>
  <c r="AM284" i="1"/>
  <c r="AM285" i="1"/>
  <c r="AM286" i="1"/>
  <c r="AM287" i="1"/>
  <c r="AM288" i="1"/>
  <c r="AM289" i="1"/>
  <c r="AM290" i="1"/>
  <c r="AM291" i="1"/>
  <c r="AM292" i="1"/>
  <c r="AM293" i="1"/>
  <c r="AM294" i="1"/>
  <c r="AM295" i="1"/>
  <c r="AM296" i="1"/>
  <c r="AM297" i="1"/>
  <c r="AM298" i="1"/>
  <c r="AM299" i="1"/>
  <c r="AM300" i="1"/>
  <c r="AM301" i="1"/>
  <c r="AM302" i="1"/>
  <c r="AM303" i="1"/>
  <c r="AM304" i="1"/>
  <c r="AM305" i="1"/>
  <c r="AM306" i="1"/>
  <c r="AM307" i="1"/>
  <c r="AM308" i="1"/>
  <c r="AM309"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R315" i="1"/>
  <c r="R316" i="1"/>
  <c r="R320" i="1"/>
  <c r="R321" i="1"/>
  <c r="R323" i="1"/>
  <c r="R324" i="1"/>
  <c r="R328" i="1"/>
  <c r="R329" i="1"/>
  <c r="R331" i="1"/>
  <c r="R332" i="1"/>
  <c r="R335" i="1"/>
  <c r="R336" i="1"/>
  <c r="R337" i="1"/>
  <c r="R339" i="1"/>
  <c r="R340" i="1"/>
  <c r="R344" i="1"/>
  <c r="R345" i="1"/>
  <c r="R347" i="1"/>
  <c r="R348" i="1"/>
  <c r="R352" i="1"/>
  <c r="R353" i="1"/>
  <c r="R355" i="1"/>
  <c r="R356" i="1"/>
  <c r="R360" i="1"/>
  <c r="R361" i="1"/>
  <c r="R363" i="1"/>
  <c r="R364" i="1"/>
  <c r="R367" i="1"/>
  <c r="R368" i="1"/>
  <c r="R369" i="1"/>
  <c r="R371" i="1"/>
  <c r="R372" i="1"/>
  <c r="R376" i="1"/>
  <c r="R377" i="1"/>
  <c r="R379" i="1"/>
  <c r="R380" i="1"/>
  <c r="R384" i="1"/>
  <c r="AG315" i="1"/>
  <c r="AQ315" i="1" s="1"/>
  <c r="AG316" i="1"/>
  <c r="AQ316" i="1" s="1"/>
  <c r="AG317" i="1"/>
  <c r="AQ317" i="1" s="1"/>
  <c r="AG318" i="1"/>
  <c r="AQ318" i="1" s="1"/>
  <c r="AG319" i="1"/>
  <c r="AQ319" i="1" s="1"/>
  <c r="AG320" i="1"/>
  <c r="AQ320" i="1" s="1"/>
  <c r="AG321" i="1"/>
  <c r="AQ321" i="1" s="1"/>
  <c r="AG322" i="1"/>
  <c r="AQ322" i="1" s="1"/>
  <c r="AG323" i="1"/>
  <c r="AQ323" i="1" s="1"/>
  <c r="AG324" i="1"/>
  <c r="AQ324" i="1" s="1"/>
  <c r="AG325" i="1"/>
  <c r="AQ325" i="1" s="1"/>
  <c r="AG326" i="1"/>
  <c r="AQ326" i="1" s="1"/>
  <c r="AG327" i="1"/>
  <c r="AQ327" i="1" s="1"/>
  <c r="AG328" i="1"/>
  <c r="AQ328" i="1" s="1"/>
  <c r="AG329" i="1"/>
  <c r="AQ329" i="1" s="1"/>
  <c r="AG330" i="1"/>
  <c r="AQ330" i="1" s="1"/>
  <c r="AG331" i="1"/>
  <c r="AQ331" i="1" s="1"/>
  <c r="AG332" i="1"/>
  <c r="AQ332" i="1" s="1"/>
  <c r="AG333" i="1"/>
  <c r="AQ333" i="1" s="1"/>
  <c r="AG334" i="1"/>
  <c r="AQ334" i="1" s="1"/>
  <c r="AG335" i="1"/>
  <c r="AQ335" i="1" s="1"/>
  <c r="AG336" i="1"/>
  <c r="AQ336" i="1" s="1"/>
  <c r="AG337" i="1"/>
  <c r="AQ337" i="1" s="1"/>
  <c r="AG338" i="1"/>
  <c r="AQ338" i="1" s="1"/>
  <c r="AG339" i="1"/>
  <c r="AQ339" i="1" s="1"/>
  <c r="AG340" i="1"/>
  <c r="AQ340" i="1" s="1"/>
  <c r="AG341" i="1"/>
  <c r="AQ341" i="1" s="1"/>
  <c r="AG342" i="1"/>
  <c r="AQ342" i="1" s="1"/>
  <c r="AG343" i="1"/>
  <c r="AQ343" i="1" s="1"/>
  <c r="AG344" i="1"/>
  <c r="AQ344" i="1" s="1"/>
  <c r="AG345" i="1"/>
  <c r="AQ345" i="1" s="1"/>
  <c r="AG346" i="1"/>
  <c r="AQ346" i="1" s="1"/>
  <c r="AG347" i="1"/>
  <c r="AQ347" i="1" s="1"/>
  <c r="AG348" i="1"/>
  <c r="AQ348" i="1" s="1"/>
  <c r="AG349" i="1"/>
  <c r="AQ349" i="1" s="1"/>
  <c r="AG350" i="1"/>
  <c r="AQ350" i="1" s="1"/>
  <c r="AG351" i="1"/>
  <c r="AQ351" i="1" s="1"/>
  <c r="AG352" i="1"/>
  <c r="AQ352" i="1" s="1"/>
  <c r="AG353" i="1"/>
  <c r="AQ353" i="1" s="1"/>
  <c r="AG354" i="1"/>
  <c r="AQ354" i="1" s="1"/>
  <c r="AG355" i="1"/>
  <c r="AQ355" i="1" s="1"/>
  <c r="AG356" i="1"/>
  <c r="AQ356" i="1" s="1"/>
  <c r="AG357" i="1"/>
  <c r="AQ357" i="1" s="1"/>
  <c r="AG358" i="1"/>
  <c r="AQ358" i="1" s="1"/>
  <c r="AG359" i="1"/>
  <c r="AQ359" i="1" s="1"/>
  <c r="AG360" i="1"/>
  <c r="AQ360" i="1" s="1"/>
  <c r="AG361" i="1"/>
  <c r="AQ361" i="1" s="1"/>
  <c r="AG362" i="1"/>
  <c r="AQ362" i="1" s="1"/>
  <c r="AG363" i="1"/>
  <c r="AQ363" i="1" s="1"/>
  <c r="AG364" i="1"/>
  <c r="AQ364" i="1" s="1"/>
  <c r="AG365" i="1"/>
  <c r="AQ365" i="1" s="1"/>
  <c r="AG366" i="1"/>
  <c r="AQ366" i="1" s="1"/>
  <c r="AG367" i="1"/>
  <c r="AQ367" i="1" s="1"/>
  <c r="AG368" i="1"/>
  <c r="AQ368" i="1" s="1"/>
  <c r="AG369" i="1"/>
  <c r="AQ369" i="1" s="1"/>
  <c r="AG370" i="1"/>
  <c r="AQ370" i="1" s="1"/>
  <c r="AG371" i="1"/>
  <c r="AQ371" i="1" s="1"/>
  <c r="AG372" i="1"/>
  <c r="AQ372" i="1" s="1"/>
  <c r="AG373" i="1"/>
  <c r="AQ373" i="1" s="1"/>
  <c r="AG374" i="1"/>
  <c r="AQ374" i="1" s="1"/>
  <c r="AG375" i="1"/>
  <c r="AQ375" i="1" s="1"/>
  <c r="AG376" i="1"/>
  <c r="AQ376" i="1" s="1"/>
  <c r="AG377" i="1"/>
  <c r="AQ377" i="1" s="1"/>
  <c r="AG378" i="1"/>
  <c r="AQ378" i="1" s="1"/>
  <c r="AG379" i="1"/>
  <c r="AQ379" i="1" s="1"/>
  <c r="AG380" i="1"/>
  <c r="AQ380" i="1" s="1"/>
  <c r="AG381" i="1"/>
  <c r="AQ381" i="1" s="1"/>
  <c r="AG382" i="1"/>
  <c r="AQ382" i="1" s="1"/>
  <c r="AG383" i="1"/>
  <c r="AQ383" i="1" s="1"/>
  <c r="AG384" i="1"/>
  <c r="AQ384" i="1" s="1"/>
  <c r="AI315" i="1"/>
  <c r="AI316" i="1"/>
  <c r="AI317" i="1"/>
  <c r="AI318" i="1"/>
  <c r="AI319" i="1"/>
  <c r="AI320" i="1"/>
  <c r="AI321" i="1"/>
  <c r="AI322" i="1"/>
  <c r="AI323" i="1"/>
  <c r="AI324" i="1"/>
  <c r="AI325" i="1"/>
  <c r="AI326" i="1"/>
  <c r="AI327" i="1"/>
  <c r="AI328" i="1"/>
  <c r="AI329" i="1"/>
  <c r="AI330" i="1"/>
  <c r="AI331" i="1"/>
  <c r="AI332" i="1"/>
  <c r="AI333" i="1"/>
  <c r="AI334" i="1"/>
  <c r="AI335" i="1"/>
  <c r="AI336" i="1"/>
  <c r="AI337" i="1"/>
  <c r="AI338" i="1"/>
  <c r="AI339" i="1"/>
  <c r="AI340" i="1"/>
  <c r="AI341" i="1"/>
  <c r="AI342" i="1"/>
  <c r="AI343" i="1"/>
  <c r="AI344" i="1"/>
  <c r="AI345" i="1"/>
  <c r="AI346" i="1"/>
  <c r="AI347" i="1"/>
  <c r="AI348" i="1"/>
  <c r="AI349" i="1"/>
  <c r="AI350" i="1"/>
  <c r="AI351" i="1"/>
  <c r="AI352" i="1"/>
  <c r="AI353" i="1"/>
  <c r="AI354" i="1"/>
  <c r="AI355" i="1"/>
  <c r="AI356" i="1"/>
  <c r="AI357" i="1"/>
  <c r="AI358" i="1"/>
  <c r="AI359" i="1"/>
  <c r="AI360" i="1"/>
  <c r="AI361" i="1"/>
  <c r="AI362" i="1"/>
  <c r="AI363" i="1"/>
  <c r="AI364" i="1"/>
  <c r="AI365" i="1"/>
  <c r="AI366" i="1"/>
  <c r="AI367" i="1"/>
  <c r="AI368" i="1"/>
  <c r="AI369" i="1"/>
  <c r="AI370" i="1"/>
  <c r="AI371" i="1"/>
  <c r="AI372" i="1"/>
  <c r="AI373" i="1"/>
  <c r="AI374" i="1"/>
  <c r="AI375" i="1"/>
  <c r="AI376" i="1"/>
  <c r="AI377" i="1"/>
  <c r="AI378" i="1"/>
  <c r="AI379" i="1"/>
  <c r="AI380" i="1"/>
  <c r="AI381" i="1"/>
  <c r="AI382" i="1"/>
  <c r="AI383" i="1"/>
  <c r="AI384" i="1"/>
  <c r="AK315" i="1"/>
  <c r="AK316" i="1"/>
  <c r="AK317" i="1"/>
  <c r="AK318" i="1"/>
  <c r="AK319" i="1"/>
  <c r="AK320" i="1"/>
  <c r="AK321" i="1"/>
  <c r="AK322" i="1"/>
  <c r="AK323" i="1"/>
  <c r="AK324" i="1"/>
  <c r="AK325" i="1"/>
  <c r="AK326" i="1"/>
  <c r="AK327" i="1"/>
  <c r="AK328" i="1"/>
  <c r="AK329" i="1"/>
  <c r="AK330" i="1"/>
  <c r="AK331" i="1"/>
  <c r="AK332" i="1"/>
  <c r="AK333" i="1"/>
  <c r="AK334" i="1"/>
  <c r="AK335" i="1"/>
  <c r="AK336" i="1"/>
  <c r="AK337" i="1"/>
  <c r="AK338" i="1"/>
  <c r="AK339" i="1"/>
  <c r="AK340" i="1"/>
  <c r="AK341" i="1"/>
  <c r="AK342" i="1"/>
  <c r="AK343" i="1"/>
  <c r="AK344" i="1"/>
  <c r="AK345" i="1"/>
  <c r="AK346" i="1"/>
  <c r="AK347" i="1"/>
  <c r="AK348" i="1"/>
  <c r="AK349" i="1"/>
  <c r="AK350" i="1"/>
  <c r="AK351" i="1"/>
  <c r="AK352" i="1"/>
  <c r="AK353" i="1"/>
  <c r="AK354" i="1"/>
  <c r="AK355" i="1"/>
  <c r="AK356" i="1"/>
  <c r="AK357" i="1"/>
  <c r="AK358" i="1"/>
  <c r="AK359" i="1"/>
  <c r="AK360" i="1"/>
  <c r="AK361" i="1"/>
  <c r="AK362" i="1"/>
  <c r="AK363" i="1"/>
  <c r="AK364" i="1"/>
  <c r="AK365" i="1"/>
  <c r="AK366" i="1"/>
  <c r="AK367" i="1"/>
  <c r="AK368" i="1"/>
  <c r="AK369" i="1"/>
  <c r="AK370" i="1"/>
  <c r="AK371" i="1"/>
  <c r="AK372" i="1"/>
  <c r="AK373" i="1"/>
  <c r="AK374" i="1"/>
  <c r="AK375" i="1"/>
  <c r="AK376" i="1"/>
  <c r="AK377" i="1"/>
  <c r="AK378" i="1"/>
  <c r="AK379" i="1"/>
  <c r="AK380" i="1"/>
  <c r="AK381" i="1"/>
  <c r="AK382" i="1"/>
  <c r="AK383" i="1"/>
  <c r="AK384" i="1"/>
  <c r="AM315" i="1"/>
  <c r="AM316" i="1"/>
  <c r="AM317" i="1"/>
  <c r="AM318" i="1"/>
  <c r="AM319" i="1"/>
  <c r="AM320" i="1"/>
  <c r="AM321" i="1"/>
  <c r="AM322" i="1"/>
  <c r="AM323" i="1"/>
  <c r="AM324" i="1"/>
  <c r="AM325" i="1"/>
  <c r="AM326" i="1"/>
  <c r="AM327" i="1"/>
  <c r="AM328" i="1"/>
  <c r="AM329" i="1"/>
  <c r="AM330" i="1"/>
  <c r="AM331" i="1"/>
  <c r="AM332" i="1"/>
  <c r="AM333" i="1"/>
  <c r="AM334" i="1"/>
  <c r="AM335" i="1"/>
  <c r="AM336" i="1"/>
  <c r="AM337" i="1"/>
  <c r="AM338" i="1"/>
  <c r="AM339" i="1"/>
  <c r="AM340" i="1"/>
  <c r="AM341" i="1"/>
  <c r="AM342" i="1"/>
  <c r="AM343" i="1"/>
  <c r="AM344" i="1"/>
  <c r="AM345" i="1"/>
  <c r="AM346" i="1"/>
  <c r="AM347" i="1"/>
  <c r="AM348" i="1"/>
  <c r="AM349" i="1"/>
  <c r="AM350" i="1"/>
  <c r="AM351" i="1"/>
  <c r="AM352" i="1"/>
  <c r="AM353" i="1"/>
  <c r="AM354" i="1"/>
  <c r="AM355" i="1"/>
  <c r="AM356" i="1"/>
  <c r="AM357" i="1"/>
  <c r="AM358" i="1"/>
  <c r="AM359" i="1"/>
  <c r="AM360" i="1"/>
  <c r="AM361" i="1"/>
  <c r="AM362" i="1"/>
  <c r="AM363" i="1"/>
  <c r="AM364" i="1"/>
  <c r="AM365" i="1"/>
  <c r="AM366" i="1"/>
  <c r="AM367" i="1"/>
  <c r="AM368" i="1"/>
  <c r="AM369" i="1"/>
  <c r="AM370" i="1"/>
  <c r="AM371" i="1"/>
  <c r="AM372" i="1"/>
  <c r="AM373" i="1"/>
  <c r="AM374" i="1"/>
  <c r="AM375" i="1"/>
  <c r="AM376" i="1"/>
  <c r="AM377" i="1"/>
  <c r="AM378" i="1"/>
  <c r="AM379" i="1"/>
  <c r="AM380" i="1"/>
  <c r="AM381" i="1"/>
  <c r="AM382" i="1"/>
  <c r="AM383" i="1"/>
  <c r="AM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X385" i="1"/>
  <c r="X386" i="1"/>
  <c r="X387" i="1"/>
  <c r="X388" i="1"/>
  <c r="X389" i="1"/>
  <c r="X390" i="1"/>
  <c r="X391" i="1"/>
  <c r="X392" i="1"/>
  <c r="X393" i="1"/>
  <c r="X394" i="1"/>
  <c r="X395" i="1"/>
  <c r="X396" i="1"/>
  <c r="X397" i="1"/>
  <c r="X398" i="1"/>
  <c r="X399" i="1"/>
  <c r="X400" i="1"/>
  <c r="X401" i="1"/>
  <c r="X402" i="1"/>
  <c r="X403" i="1"/>
  <c r="X404" i="1"/>
  <c r="X405" i="1"/>
  <c r="X406" i="1"/>
  <c r="X407" i="1"/>
  <c r="X408" i="1"/>
  <c r="X409" i="1"/>
  <c r="X410" i="1"/>
  <c r="X411" i="1"/>
  <c r="X412" i="1"/>
  <c r="X413" i="1"/>
  <c r="X414" i="1"/>
  <c r="X415" i="1"/>
  <c r="X416" i="1"/>
  <c r="X417" i="1"/>
  <c r="X418" i="1"/>
  <c r="X419" i="1"/>
  <c r="X420" i="1"/>
  <c r="X421" i="1"/>
  <c r="X422" i="1"/>
  <c r="X423" i="1"/>
  <c r="X424" i="1"/>
  <c r="X425" i="1"/>
  <c r="X426" i="1"/>
  <c r="X427" i="1"/>
  <c r="X428" i="1"/>
  <c r="X429" i="1"/>
  <c r="X430" i="1"/>
  <c r="X431" i="1"/>
  <c r="X432" i="1"/>
  <c r="X433" i="1"/>
  <c r="X434" i="1"/>
  <c r="X435" i="1"/>
  <c r="X436" i="1"/>
  <c r="X437" i="1"/>
  <c r="X438" i="1"/>
  <c r="X439" i="1"/>
  <c r="X440" i="1"/>
  <c r="X441" i="1"/>
  <c r="X442" i="1"/>
  <c r="X443" i="1"/>
  <c r="X444" i="1"/>
  <c r="X445" i="1"/>
  <c r="X446" i="1"/>
  <c r="X447" i="1"/>
  <c r="X448" i="1"/>
  <c r="X449" i="1"/>
  <c r="X450" i="1"/>
  <c r="X451" i="1"/>
  <c r="X452" i="1"/>
  <c r="X453" i="1"/>
  <c r="X454" i="1"/>
  <c r="R387" i="1"/>
  <c r="R388" i="1"/>
  <c r="R389" i="1"/>
  <c r="R390" i="1"/>
  <c r="R392" i="1"/>
  <c r="R395" i="1"/>
  <c r="R396" i="1"/>
  <c r="R397" i="1"/>
  <c r="R398" i="1"/>
  <c r="R400" i="1"/>
  <c r="R403" i="1"/>
  <c r="R404" i="1"/>
  <c r="R405" i="1"/>
  <c r="R406" i="1"/>
  <c r="R408" i="1"/>
  <c r="R411" i="1"/>
  <c r="R412" i="1"/>
  <c r="R413" i="1"/>
  <c r="R414" i="1"/>
  <c r="R416" i="1"/>
  <c r="R419" i="1"/>
  <c r="R420" i="1"/>
  <c r="R421" i="1"/>
  <c r="R422" i="1"/>
  <c r="R424" i="1"/>
  <c r="R427" i="1"/>
  <c r="R428" i="1"/>
  <c r="R429" i="1"/>
  <c r="R430" i="1"/>
  <c r="R432" i="1"/>
  <c r="R435" i="1"/>
  <c r="R436" i="1"/>
  <c r="R437" i="1"/>
  <c r="R438" i="1"/>
  <c r="R440" i="1"/>
  <c r="R443" i="1"/>
  <c r="R444" i="1"/>
  <c r="R445" i="1"/>
  <c r="R446" i="1"/>
  <c r="R448" i="1"/>
  <c r="R451" i="1"/>
  <c r="R452" i="1"/>
  <c r="R453" i="1"/>
  <c r="R454" i="1"/>
  <c r="AG385" i="1"/>
  <c r="AQ385" i="1" s="1"/>
  <c r="AG386" i="1"/>
  <c r="AQ386" i="1" s="1"/>
  <c r="AG387" i="1"/>
  <c r="AQ387" i="1" s="1"/>
  <c r="AG388" i="1"/>
  <c r="AQ388" i="1" s="1"/>
  <c r="AG389" i="1"/>
  <c r="AQ389" i="1" s="1"/>
  <c r="AG390" i="1"/>
  <c r="AQ390" i="1" s="1"/>
  <c r="AG391" i="1"/>
  <c r="AQ391" i="1" s="1"/>
  <c r="AG392" i="1"/>
  <c r="AQ392" i="1" s="1"/>
  <c r="AG393" i="1"/>
  <c r="AQ393" i="1" s="1"/>
  <c r="AG394" i="1"/>
  <c r="AQ394" i="1" s="1"/>
  <c r="AG395" i="1"/>
  <c r="AQ395" i="1" s="1"/>
  <c r="AG396" i="1"/>
  <c r="AQ396" i="1" s="1"/>
  <c r="AG397" i="1"/>
  <c r="AQ397" i="1" s="1"/>
  <c r="AG398" i="1"/>
  <c r="AQ398" i="1" s="1"/>
  <c r="AG399" i="1"/>
  <c r="AQ399" i="1" s="1"/>
  <c r="AG400" i="1"/>
  <c r="AQ400" i="1" s="1"/>
  <c r="AG401" i="1"/>
  <c r="AQ401" i="1" s="1"/>
  <c r="AG402" i="1"/>
  <c r="AQ402" i="1" s="1"/>
  <c r="AG403" i="1"/>
  <c r="AQ403" i="1" s="1"/>
  <c r="AG404" i="1"/>
  <c r="AQ404" i="1" s="1"/>
  <c r="AG405" i="1"/>
  <c r="AQ405" i="1" s="1"/>
  <c r="AG406" i="1"/>
  <c r="AQ406" i="1" s="1"/>
  <c r="AG407" i="1"/>
  <c r="AG408" i="1"/>
  <c r="AQ408" i="1" s="1"/>
  <c r="AG409" i="1"/>
  <c r="AQ409" i="1" s="1"/>
  <c r="AG410" i="1"/>
  <c r="AQ410" i="1" s="1"/>
  <c r="AG411" i="1"/>
  <c r="AQ411" i="1" s="1"/>
  <c r="AG412" i="1"/>
  <c r="AQ412" i="1" s="1"/>
  <c r="AG413" i="1"/>
  <c r="AQ413" i="1" s="1"/>
  <c r="AG414" i="1"/>
  <c r="AQ414" i="1" s="1"/>
  <c r="AG415" i="1"/>
  <c r="AQ415" i="1" s="1"/>
  <c r="AG416" i="1"/>
  <c r="AQ416" i="1" s="1"/>
  <c r="AG417" i="1"/>
  <c r="AQ417" i="1" s="1"/>
  <c r="AG418" i="1"/>
  <c r="AQ418" i="1" s="1"/>
  <c r="AG419" i="1"/>
  <c r="AQ419" i="1" s="1"/>
  <c r="AG420" i="1"/>
  <c r="AQ420" i="1" s="1"/>
  <c r="AG421" i="1"/>
  <c r="AQ421" i="1" s="1"/>
  <c r="AG422" i="1"/>
  <c r="AQ422" i="1" s="1"/>
  <c r="AG423" i="1"/>
  <c r="AQ423" i="1" s="1"/>
  <c r="AG424" i="1"/>
  <c r="AQ424" i="1" s="1"/>
  <c r="AG425" i="1"/>
  <c r="AQ425" i="1" s="1"/>
  <c r="AG426" i="1"/>
  <c r="AQ426" i="1" s="1"/>
  <c r="AG427" i="1"/>
  <c r="AQ427" i="1" s="1"/>
  <c r="AG428" i="1"/>
  <c r="AQ428" i="1" s="1"/>
  <c r="AG429" i="1"/>
  <c r="AQ429" i="1" s="1"/>
  <c r="AG430" i="1"/>
  <c r="AQ430" i="1" s="1"/>
  <c r="AG431" i="1"/>
  <c r="AQ431" i="1" s="1"/>
  <c r="AG432" i="1"/>
  <c r="AQ432" i="1" s="1"/>
  <c r="AG433" i="1"/>
  <c r="AQ433" i="1" s="1"/>
  <c r="AG434" i="1"/>
  <c r="AQ434" i="1" s="1"/>
  <c r="AG435" i="1"/>
  <c r="AQ435" i="1" s="1"/>
  <c r="AG436" i="1"/>
  <c r="AQ436" i="1" s="1"/>
  <c r="AG437" i="1"/>
  <c r="AQ437" i="1" s="1"/>
  <c r="AG438" i="1"/>
  <c r="AQ438" i="1" s="1"/>
  <c r="AG439" i="1"/>
  <c r="AQ439" i="1" s="1"/>
  <c r="AG440" i="1"/>
  <c r="AQ440" i="1" s="1"/>
  <c r="AG441" i="1"/>
  <c r="AQ441" i="1" s="1"/>
  <c r="AG442" i="1"/>
  <c r="AQ442" i="1" s="1"/>
  <c r="AG443" i="1"/>
  <c r="AQ443" i="1" s="1"/>
  <c r="AG444" i="1"/>
  <c r="AQ444" i="1" s="1"/>
  <c r="AG445" i="1"/>
  <c r="AQ445" i="1" s="1"/>
  <c r="AG446" i="1"/>
  <c r="AQ446" i="1" s="1"/>
  <c r="AG447" i="1"/>
  <c r="AQ447" i="1" s="1"/>
  <c r="AG448" i="1"/>
  <c r="AQ448" i="1" s="1"/>
  <c r="AG449" i="1"/>
  <c r="AQ449" i="1" s="1"/>
  <c r="AG450" i="1"/>
  <c r="AQ450" i="1" s="1"/>
  <c r="AG451" i="1"/>
  <c r="AQ451" i="1" s="1"/>
  <c r="AG452" i="1"/>
  <c r="AQ452" i="1" s="1"/>
  <c r="AG453" i="1"/>
  <c r="AQ453" i="1" s="1"/>
  <c r="AG454" i="1"/>
  <c r="AQ454" i="1" s="1"/>
  <c r="AH391" i="1"/>
  <c r="AI385" i="1"/>
  <c r="AI386" i="1"/>
  <c r="AI387" i="1"/>
  <c r="AI388" i="1"/>
  <c r="AI389" i="1"/>
  <c r="AI390" i="1"/>
  <c r="AI391" i="1"/>
  <c r="AI392" i="1"/>
  <c r="AI393" i="1"/>
  <c r="AI394" i="1"/>
  <c r="AI395" i="1"/>
  <c r="AI396" i="1"/>
  <c r="AI397" i="1"/>
  <c r="AI398" i="1"/>
  <c r="AI399" i="1"/>
  <c r="AI400" i="1"/>
  <c r="AI401" i="1"/>
  <c r="AI402" i="1"/>
  <c r="AI403" i="1"/>
  <c r="AI404" i="1"/>
  <c r="AI405" i="1"/>
  <c r="AI406" i="1"/>
  <c r="AI407" i="1"/>
  <c r="AI408" i="1"/>
  <c r="AI409" i="1"/>
  <c r="AI410" i="1"/>
  <c r="AI411" i="1"/>
  <c r="AI412" i="1"/>
  <c r="AI413" i="1"/>
  <c r="AI414" i="1"/>
  <c r="AI415" i="1"/>
  <c r="AI416" i="1"/>
  <c r="AI417" i="1"/>
  <c r="AI418" i="1"/>
  <c r="AI419" i="1"/>
  <c r="AI420" i="1"/>
  <c r="AI421" i="1"/>
  <c r="AI422" i="1"/>
  <c r="AI423" i="1"/>
  <c r="AI424" i="1"/>
  <c r="AI425" i="1"/>
  <c r="AI426" i="1"/>
  <c r="AI427" i="1"/>
  <c r="AI428" i="1"/>
  <c r="AI429" i="1"/>
  <c r="AI430" i="1"/>
  <c r="AI431" i="1"/>
  <c r="AI432" i="1"/>
  <c r="AI433" i="1"/>
  <c r="AI434" i="1"/>
  <c r="AI435" i="1"/>
  <c r="AI436" i="1"/>
  <c r="AI437" i="1"/>
  <c r="AI438" i="1"/>
  <c r="AI439" i="1"/>
  <c r="AI440" i="1"/>
  <c r="AI441" i="1"/>
  <c r="AI442" i="1"/>
  <c r="AI443" i="1"/>
  <c r="AI444" i="1"/>
  <c r="AI445" i="1"/>
  <c r="AI446" i="1"/>
  <c r="AI447" i="1"/>
  <c r="AI448" i="1"/>
  <c r="AI449" i="1"/>
  <c r="AI450" i="1"/>
  <c r="AI451" i="1"/>
  <c r="AI452" i="1"/>
  <c r="AI453" i="1"/>
  <c r="AI454" i="1"/>
  <c r="AK385" i="1"/>
  <c r="AK386" i="1"/>
  <c r="AK387" i="1"/>
  <c r="AK388" i="1"/>
  <c r="AK389" i="1"/>
  <c r="AK390" i="1"/>
  <c r="AK391" i="1"/>
  <c r="AK392" i="1"/>
  <c r="AK393" i="1"/>
  <c r="AK394" i="1"/>
  <c r="AK395" i="1"/>
  <c r="AK396" i="1"/>
  <c r="AK397" i="1"/>
  <c r="AK398" i="1"/>
  <c r="AK399" i="1"/>
  <c r="AK400" i="1"/>
  <c r="AK401" i="1"/>
  <c r="AK402" i="1"/>
  <c r="AK403" i="1"/>
  <c r="AK404" i="1"/>
  <c r="AK405" i="1"/>
  <c r="AK406" i="1"/>
  <c r="AK407" i="1"/>
  <c r="AK408" i="1"/>
  <c r="AK409" i="1"/>
  <c r="AK410" i="1"/>
  <c r="AK411" i="1"/>
  <c r="AK412" i="1"/>
  <c r="AK413" i="1"/>
  <c r="AK414" i="1"/>
  <c r="AK415" i="1"/>
  <c r="AK416" i="1"/>
  <c r="AK417" i="1"/>
  <c r="AK418" i="1"/>
  <c r="AK419" i="1"/>
  <c r="AK420" i="1"/>
  <c r="AK421" i="1"/>
  <c r="AK422" i="1"/>
  <c r="AK423" i="1"/>
  <c r="AK424" i="1"/>
  <c r="AK425" i="1"/>
  <c r="AK426" i="1"/>
  <c r="AK427" i="1"/>
  <c r="AK428" i="1"/>
  <c r="AK429" i="1"/>
  <c r="AK430" i="1"/>
  <c r="AK431" i="1"/>
  <c r="AK432" i="1"/>
  <c r="AK433" i="1"/>
  <c r="AK434" i="1"/>
  <c r="AK435" i="1"/>
  <c r="AK436" i="1"/>
  <c r="AK437" i="1"/>
  <c r="AK438" i="1"/>
  <c r="AK439" i="1"/>
  <c r="AK440" i="1"/>
  <c r="AK441" i="1"/>
  <c r="AK442" i="1"/>
  <c r="AK443" i="1"/>
  <c r="AK444" i="1"/>
  <c r="AK445" i="1"/>
  <c r="AK446" i="1"/>
  <c r="AK447" i="1"/>
  <c r="AK448" i="1"/>
  <c r="AK449" i="1"/>
  <c r="AK450" i="1"/>
  <c r="AK451" i="1"/>
  <c r="AK452" i="1"/>
  <c r="AK453" i="1"/>
  <c r="AK454" i="1"/>
  <c r="AM385" i="1"/>
  <c r="AM386" i="1"/>
  <c r="AM387" i="1"/>
  <c r="AM388" i="1"/>
  <c r="AM389" i="1"/>
  <c r="AM390" i="1"/>
  <c r="AM391" i="1"/>
  <c r="AM392" i="1"/>
  <c r="AM393" i="1"/>
  <c r="AM394" i="1"/>
  <c r="AM395" i="1"/>
  <c r="AM396" i="1"/>
  <c r="AM397" i="1"/>
  <c r="AM398" i="1"/>
  <c r="AM399" i="1"/>
  <c r="AM400" i="1"/>
  <c r="AM401" i="1"/>
  <c r="AM402" i="1"/>
  <c r="AM403" i="1"/>
  <c r="AM404" i="1"/>
  <c r="AM405" i="1"/>
  <c r="AM406" i="1"/>
  <c r="AM407" i="1"/>
  <c r="AM408" i="1"/>
  <c r="AM409" i="1"/>
  <c r="AM410" i="1"/>
  <c r="AM411" i="1"/>
  <c r="AM412" i="1"/>
  <c r="AM413" i="1"/>
  <c r="AM414" i="1"/>
  <c r="AM415" i="1"/>
  <c r="AM416" i="1"/>
  <c r="AM417" i="1"/>
  <c r="AM418" i="1"/>
  <c r="AM419" i="1"/>
  <c r="AM420" i="1"/>
  <c r="AM421" i="1"/>
  <c r="AM422" i="1"/>
  <c r="AM423" i="1"/>
  <c r="AM424" i="1"/>
  <c r="AM425" i="1"/>
  <c r="AM426" i="1"/>
  <c r="AM427" i="1"/>
  <c r="AM428" i="1"/>
  <c r="AM429" i="1"/>
  <c r="AM430" i="1"/>
  <c r="AM431" i="1"/>
  <c r="AM432" i="1"/>
  <c r="AM433" i="1"/>
  <c r="AM434" i="1"/>
  <c r="AM435" i="1"/>
  <c r="AM436" i="1"/>
  <c r="AM437" i="1"/>
  <c r="AM438" i="1"/>
  <c r="AM439" i="1"/>
  <c r="AM440" i="1"/>
  <c r="AM441" i="1"/>
  <c r="AM442" i="1"/>
  <c r="AM443" i="1"/>
  <c r="AM444" i="1"/>
  <c r="AM445" i="1"/>
  <c r="AM446" i="1"/>
  <c r="AM447" i="1"/>
  <c r="AM448" i="1"/>
  <c r="AM449" i="1"/>
  <c r="AM450" i="1"/>
  <c r="AM451" i="1"/>
  <c r="AM452" i="1"/>
  <c r="AM453" i="1"/>
  <c r="AM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X455" i="1"/>
  <c r="X456" i="1"/>
  <c r="X457" i="1"/>
  <c r="X458" i="1"/>
  <c r="X459" i="1"/>
  <c r="X460" i="1"/>
  <c r="X461" i="1"/>
  <c r="X462" i="1"/>
  <c r="X463" i="1"/>
  <c r="X464" i="1"/>
  <c r="X465" i="1"/>
  <c r="X466" i="1"/>
  <c r="X467" i="1"/>
  <c r="X468" i="1"/>
  <c r="X469" i="1"/>
  <c r="X470" i="1"/>
  <c r="X471" i="1"/>
  <c r="X472" i="1"/>
  <c r="X473" i="1"/>
  <c r="X474" i="1"/>
  <c r="X475" i="1"/>
  <c r="X476" i="1"/>
  <c r="X477" i="1"/>
  <c r="X478" i="1"/>
  <c r="X479" i="1"/>
  <c r="X480" i="1"/>
  <c r="X481" i="1"/>
  <c r="X482" i="1"/>
  <c r="X483" i="1"/>
  <c r="X484" i="1"/>
  <c r="X485" i="1"/>
  <c r="X486" i="1"/>
  <c r="X487" i="1"/>
  <c r="X488" i="1"/>
  <c r="X489" i="1"/>
  <c r="X490" i="1"/>
  <c r="X491" i="1"/>
  <c r="X492" i="1"/>
  <c r="X493" i="1"/>
  <c r="X494" i="1"/>
  <c r="X495" i="1"/>
  <c r="X496" i="1"/>
  <c r="X497" i="1"/>
  <c r="X498" i="1"/>
  <c r="X499" i="1"/>
  <c r="X500" i="1"/>
  <c r="X501" i="1"/>
  <c r="X502" i="1"/>
  <c r="X503" i="1"/>
  <c r="X504" i="1"/>
  <c r="X505" i="1"/>
  <c r="X506" i="1"/>
  <c r="X507" i="1"/>
  <c r="X508" i="1"/>
  <c r="X509" i="1"/>
  <c r="X510" i="1"/>
  <c r="X511" i="1"/>
  <c r="X512" i="1"/>
  <c r="X513" i="1"/>
  <c r="X514" i="1"/>
  <c r="X515" i="1"/>
  <c r="X516" i="1"/>
  <c r="X517" i="1"/>
  <c r="X518" i="1"/>
  <c r="X519" i="1"/>
  <c r="X520" i="1"/>
  <c r="X521" i="1"/>
  <c r="X522" i="1"/>
  <c r="X523" i="1"/>
  <c r="X524" i="1"/>
  <c r="R455" i="1"/>
  <c r="R456" i="1"/>
  <c r="R458" i="1"/>
  <c r="R459" i="1"/>
  <c r="R460" i="1"/>
  <c r="R463" i="1"/>
  <c r="R464" i="1"/>
  <c r="R466" i="1"/>
  <c r="R467" i="1"/>
  <c r="R471" i="1"/>
  <c r="R472" i="1"/>
  <c r="R474" i="1"/>
  <c r="R475" i="1"/>
  <c r="R479" i="1"/>
  <c r="R480" i="1"/>
  <c r="R482" i="1"/>
  <c r="R483" i="1"/>
  <c r="R487" i="1"/>
  <c r="R488" i="1"/>
  <c r="R490" i="1"/>
  <c r="R491" i="1"/>
  <c r="R495" i="1"/>
  <c r="R496" i="1"/>
  <c r="R498" i="1"/>
  <c r="R499" i="1"/>
  <c r="R501" i="1"/>
  <c r="R502" i="1"/>
  <c r="R503" i="1"/>
  <c r="R504" i="1"/>
  <c r="R506" i="1"/>
  <c r="R507" i="1"/>
  <c r="R509" i="1"/>
  <c r="R510" i="1"/>
  <c r="R511" i="1"/>
  <c r="R512" i="1"/>
  <c r="R513" i="1"/>
  <c r="R514" i="1"/>
  <c r="R515" i="1"/>
  <c r="R517" i="1"/>
  <c r="R518" i="1"/>
  <c r="R519" i="1"/>
  <c r="R520" i="1"/>
  <c r="R521" i="1"/>
  <c r="R522" i="1"/>
  <c r="R523" i="1"/>
  <c r="AG455" i="1"/>
  <c r="AQ455" i="1" s="1"/>
  <c r="AG456" i="1"/>
  <c r="AQ456" i="1" s="1"/>
  <c r="AG457" i="1"/>
  <c r="AQ457" i="1" s="1"/>
  <c r="AG458" i="1"/>
  <c r="AQ458" i="1" s="1"/>
  <c r="AG459" i="1"/>
  <c r="AQ459" i="1" s="1"/>
  <c r="AG460" i="1"/>
  <c r="AQ460" i="1" s="1"/>
  <c r="AG461" i="1"/>
  <c r="AQ461" i="1" s="1"/>
  <c r="AG462" i="1"/>
  <c r="AQ462" i="1" s="1"/>
  <c r="AG463" i="1"/>
  <c r="AQ463" i="1" s="1"/>
  <c r="AG464" i="1"/>
  <c r="AQ464" i="1" s="1"/>
  <c r="AG465" i="1"/>
  <c r="AQ465" i="1" s="1"/>
  <c r="AG466" i="1"/>
  <c r="AQ466" i="1" s="1"/>
  <c r="AG467" i="1"/>
  <c r="AQ467" i="1" s="1"/>
  <c r="AG468" i="1"/>
  <c r="AQ468" i="1" s="1"/>
  <c r="AG469" i="1"/>
  <c r="AQ469" i="1" s="1"/>
  <c r="AG470" i="1"/>
  <c r="AQ470" i="1" s="1"/>
  <c r="AG471" i="1"/>
  <c r="AQ471" i="1" s="1"/>
  <c r="AG472" i="1"/>
  <c r="AQ472" i="1" s="1"/>
  <c r="AG473" i="1"/>
  <c r="AQ473" i="1" s="1"/>
  <c r="AG474" i="1"/>
  <c r="AQ474" i="1" s="1"/>
  <c r="AG475" i="1"/>
  <c r="AQ475" i="1" s="1"/>
  <c r="AG476" i="1"/>
  <c r="AQ476" i="1" s="1"/>
  <c r="AG477" i="1"/>
  <c r="AQ477" i="1" s="1"/>
  <c r="AG478" i="1"/>
  <c r="AQ478" i="1" s="1"/>
  <c r="AG479" i="1"/>
  <c r="AQ479" i="1" s="1"/>
  <c r="AG480" i="1"/>
  <c r="AQ480" i="1" s="1"/>
  <c r="AG481" i="1"/>
  <c r="AQ481" i="1" s="1"/>
  <c r="AG482" i="1"/>
  <c r="AQ482" i="1" s="1"/>
  <c r="AG483" i="1"/>
  <c r="AQ483" i="1" s="1"/>
  <c r="AG484" i="1"/>
  <c r="AQ484" i="1" s="1"/>
  <c r="AG485" i="1"/>
  <c r="AQ485" i="1" s="1"/>
  <c r="AG486" i="1"/>
  <c r="AQ486" i="1" s="1"/>
  <c r="AG487" i="1"/>
  <c r="AQ487" i="1" s="1"/>
  <c r="AG488" i="1"/>
  <c r="AQ488" i="1" s="1"/>
  <c r="AG489" i="1"/>
  <c r="AQ489" i="1" s="1"/>
  <c r="AG490" i="1"/>
  <c r="AQ490" i="1" s="1"/>
  <c r="AG491" i="1"/>
  <c r="AQ491" i="1" s="1"/>
  <c r="AG492" i="1"/>
  <c r="AQ492" i="1" s="1"/>
  <c r="AG493" i="1"/>
  <c r="AQ493" i="1" s="1"/>
  <c r="AG494" i="1"/>
  <c r="AQ494" i="1" s="1"/>
  <c r="AG495" i="1"/>
  <c r="AQ495" i="1" s="1"/>
  <c r="AG496" i="1"/>
  <c r="AQ496" i="1" s="1"/>
  <c r="AG497" i="1"/>
  <c r="AQ497" i="1" s="1"/>
  <c r="AG498" i="1"/>
  <c r="AQ498" i="1" s="1"/>
  <c r="AG499" i="1"/>
  <c r="AQ499" i="1" s="1"/>
  <c r="AG500" i="1"/>
  <c r="AQ500" i="1" s="1"/>
  <c r="AG501" i="1"/>
  <c r="AQ501" i="1" s="1"/>
  <c r="AG502" i="1"/>
  <c r="AQ502" i="1" s="1"/>
  <c r="AG503" i="1"/>
  <c r="AQ503" i="1" s="1"/>
  <c r="AG504" i="1"/>
  <c r="AQ504" i="1" s="1"/>
  <c r="AG505" i="1"/>
  <c r="AQ505" i="1" s="1"/>
  <c r="AG506" i="1"/>
  <c r="AQ506" i="1" s="1"/>
  <c r="AG507" i="1"/>
  <c r="AQ507" i="1" s="1"/>
  <c r="AG508" i="1"/>
  <c r="AQ508" i="1" s="1"/>
  <c r="AG509" i="1"/>
  <c r="AQ509" i="1" s="1"/>
  <c r="AG510" i="1"/>
  <c r="AQ510" i="1" s="1"/>
  <c r="AG511" i="1"/>
  <c r="AQ511" i="1" s="1"/>
  <c r="AG512" i="1"/>
  <c r="AQ512" i="1" s="1"/>
  <c r="AG513" i="1"/>
  <c r="AQ513" i="1" s="1"/>
  <c r="AG514" i="1"/>
  <c r="AQ514" i="1" s="1"/>
  <c r="AG515" i="1"/>
  <c r="AQ515" i="1" s="1"/>
  <c r="AG516" i="1"/>
  <c r="AQ516" i="1" s="1"/>
  <c r="AG517" i="1"/>
  <c r="AQ517" i="1" s="1"/>
  <c r="AG518" i="1"/>
  <c r="AQ518" i="1" s="1"/>
  <c r="AG519" i="1"/>
  <c r="AQ519" i="1" s="1"/>
  <c r="AG520" i="1"/>
  <c r="AQ520" i="1" s="1"/>
  <c r="AG521" i="1"/>
  <c r="AQ521" i="1" s="1"/>
  <c r="AG522" i="1"/>
  <c r="AQ522" i="1" s="1"/>
  <c r="AG523" i="1"/>
  <c r="AQ523" i="1" s="1"/>
  <c r="AG524" i="1"/>
  <c r="AQ524" i="1" s="1"/>
  <c r="AH470" i="1"/>
  <c r="AI455" i="1"/>
  <c r="AI456" i="1"/>
  <c r="AI457" i="1"/>
  <c r="AI458" i="1"/>
  <c r="AI459" i="1"/>
  <c r="AI460" i="1"/>
  <c r="AI461" i="1"/>
  <c r="AI462" i="1"/>
  <c r="AI463" i="1"/>
  <c r="AI464" i="1"/>
  <c r="AI465" i="1"/>
  <c r="AI466" i="1"/>
  <c r="AI467" i="1"/>
  <c r="AI468" i="1"/>
  <c r="AI469" i="1"/>
  <c r="AI470" i="1"/>
  <c r="AI471" i="1"/>
  <c r="AI472" i="1"/>
  <c r="AI473" i="1"/>
  <c r="AI474" i="1"/>
  <c r="AI475" i="1"/>
  <c r="AI476" i="1"/>
  <c r="AI477" i="1"/>
  <c r="AI478" i="1"/>
  <c r="AI479" i="1"/>
  <c r="AI480" i="1"/>
  <c r="AI481" i="1"/>
  <c r="AI482" i="1"/>
  <c r="AI483" i="1"/>
  <c r="AI484" i="1"/>
  <c r="AI485" i="1"/>
  <c r="AI486" i="1"/>
  <c r="AI487" i="1"/>
  <c r="AI488" i="1"/>
  <c r="AI489" i="1"/>
  <c r="AI490" i="1"/>
  <c r="AI491" i="1"/>
  <c r="AI492" i="1"/>
  <c r="AI493" i="1"/>
  <c r="AI494" i="1"/>
  <c r="AI495" i="1"/>
  <c r="AI496" i="1"/>
  <c r="AI497" i="1"/>
  <c r="AI498" i="1"/>
  <c r="AI499" i="1"/>
  <c r="AI500" i="1"/>
  <c r="AI501" i="1"/>
  <c r="AI502" i="1"/>
  <c r="AI503" i="1"/>
  <c r="AI504" i="1"/>
  <c r="AI505" i="1"/>
  <c r="AI506" i="1"/>
  <c r="AI507" i="1"/>
  <c r="AI508" i="1"/>
  <c r="AI509" i="1"/>
  <c r="AI510" i="1"/>
  <c r="AI511" i="1"/>
  <c r="AI512" i="1"/>
  <c r="AI513" i="1"/>
  <c r="AI514" i="1"/>
  <c r="AI515" i="1"/>
  <c r="AI516" i="1"/>
  <c r="AI517" i="1"/>
  <c r="AI518" i="1"/>
  <c r="AI519" i="1"/>
  <c r="AI520" i="1"/>
  <c r="AI521" i="1"/>
  <c r="AI522" i="1"/>
  <c r="AI523" i="1"/>
  <c r="AI524" i="1"/>
  <c r="AK455" i="1"/>
  <c r="AK456" i="1"/>
  <c r="AK457" i="1"/>
  <c r="AK458" i="1"/>
  <c r="AK459" i="1"/>
  <c r="AK460" i="1"/>
  <c r="AK461" i="1"/>
  <c r="AK462" i="1"/>
  <c r="AK463" i="1"/>
  <c r="AK464" i="1"/>
  <c r="AK465" i="1"/>
  <c r="AK466" i="1"/>
  <c r="AK467" i="1"/>
  <c r="AK468" i="1"/>
  <c r="AK469" i="1"/>
  <c r="AK470" i="1"/>
  <c r="AK471" i="1"/>
  <c r="AK472" i="1"/>
  <c r="AK473" i="1"/>
  <c r="AK474" i="1"/>
  <c r="AK475" i="1"/>
  <c r="AK476" i="1"/>
  <c r="AK477" i="1"/>
  <c r="AK478" i="1"/>
  <c r="AK479" i="1"/>
  <c r="AK480" i="1"/>
  <c r="AK481" i="1"/>
  <c r="AK482" i="1"/>
  <c r="AK483" i="1"/>
  <c r="AK484" i="1"/>
  <c r="AK485" i="1"/>
  <c r="AK486" i="1"/>
  <c r="AK487" i="1"/>
  <c r="AK488" i="1"/>
  <c r="AK489" i="1"/>
  <c r="AK490" i="1"/>
  <c r="AK491" i="1"/>
  <c r="AK492" i="1"/>
  <c r="AK493" i="1"/>
  <c r="AK494" i="1"/>
  <c r="AK495" i="1"/>
  <c r="AK496" i="1"/>
  <c r="AK497" i="1"/>
  <c r="AK498" i="1"/>
  <c r="AK499" i="1"/>
  <c r="AK500" i="1"/>
  <c r="AK501" i="1"/>
  <c r="AK502" i="1"/>
  <c r="AK503" i="1"/>
  <c r="AK504" i="1"/>
  <c r="AK505" i="1"/>
  <c r="AK506" i="1"/>
  <c r="AK507" i="1"/>
  <c r="AK508" i="1"/>
  <c r="AK509" i="1"/>
  <c r="AK510" i="1"/>
  <c r="AK511" i="1"/>
  <c r="AK512" i="1"/>
  <c r="AK513" i="1"/>
  <c r="AK514" i="1"/>
  <c r="AK515" i="1"/>
  <c r="AK516" i="1"/>
  <c r="AK517" i="1"/>
  <c r="AK518" i="1"/>
  <c r="AK519" i="1"/>
  <c r="AK520" i="1"/>
  <c r="AK521" i="1"/>
  <c r="AK522" i="1"/>
  <c r="AK523" i="1"/>
  <c r="AK524" i="1"/>
  <c r="AM455" i="1"/>
  <c r="AM456" i="1"/>
  <c r="AM457" i="1"/>
  <c r="AM458" i="1"/>
  <c r="AM459" i="1"/>
  <c r="AM460" i="1"/>
  <c r="AM461" i="1"/>
  <c r="AM462" i="1"/>
  <c r="AM463" i="1"/>
  <c r="AM464" i="1"/>
  <c r="AM465" i="1"/>
  <c r="AM466" i="1"/>
  <c r="AM467" i="1"/>
  <c r="AM468" i="1"/>
  <c r="AM469" i="1"/>
  <c r="AM470" i="1"/>
  <c r="AM471" i="1"/>
  <c r="AM472" i="1"/>
  <c r="AM473" i="1"/>
  <c r="AM474" i="1"/>
  <c r="AM475" i="1"/>
  <c r="AM476" i="1"/>
  <c r="AM477" i="1"/>
  <c r="AM478" i="1"/>
  <c r="AM479" i="1"/>
  <c r="AM480" i="1"/>
  <c r="AM481" i="1"/>
  <c r="AM482" i="1"/>
  <c r="AM483" i="1"/>
  <c r="AM484" i="1"/>
  <c r="AM485" i="1"/>
  <c r="AM486" i="1"/>
  <c r="AM487" i="1"/>
  <c r="AM488" i="1"/>
  <c r="AM489" i="1"/>
  <c r="AM490" i="1"/>
  <c r="AM491" i="1"/>
  <c r="AM492" i="1"/>
  <c r="AM493" i="1"/>
  <c r="AM494" i="1"/>
  <c r="AM495" i="1"/>
  <c r="AM496" i="1"/>
  <c r="AM497" i="1"/>
  <c r="AM498" i="1"/>
  <c r="AM499" i="1"/>
  <c r="AM500" i="1"/>
  <c r="AM501" i="1"/>
  <c r="AM502" i="1"/>
  <c r="AM503" i="1"/>
  <c r="AM504" i="1"/>
  <c r="AM505" i="1"/>
  <c r="AM506" i="1"/>
  <c r="AM507" i="1"/>
  <c r="AM508" i="1"/>
  <c r="AM509" i="1"/>
  <c r="AM510" i="1"/>
  <c r="AM511" i="1"/>
  <c r="AM512" i="1"/>
  <c r="AM513" i="1"/>
  <c r="AM514" i="1"/>
  <c r="AM515" i="1"/>
  <c r="AM516" i="1"/>
  <c r="AM517" i="1"/>
  <c r="AM518" i="1"/>
  <c r="AM519" i="1"/>
  <c r="AM520" i="1"/>
  <c r="AM521" i="1"/>
  <c r="AM522" i="1"/>
  <c r="AM523" i="1"/>
  <c r="AM524" i="1"/>
  <c r="G525" i="1"/>
  <c r="G526" i="1"/>
  <c r="G527" i="1"/>
  <c r="G528" i="1"/>
  <c r="G529" i="1"/>
  <c r="G530" i="1"/>
  <c r="G531" i="1"/>
  <c r="G532" i="1"/>
  <c r="G533" i="1"/>
  <c r="G534" i="1"/>
  <c r="G535" i="1"/>
  <c r="G536" i="1"/>
  <c r="G537" i="1"/>
  <c r="G538" i="1"/>
  <c r="L525" i="1"/>
  <c r="L526" i="1"/>
  <c r="L527" i="1"/>
  <c r="L528" i="1"/>
  <c r="L529" i="1"/>
  <c r="L530" i="1"/>
  <c r="L531" i="1"/>
  <c r="L532" i="1"/>
  <c r="L533" i="1"/>
  <c r="L534" i="1"/>
  <c r="L535" i="1"/>
  <c r="L536" i="1"/>
  <c r="L537" i="1"/>
  <c r="L538" i="1"/>
  <c r="T525" i="1"/>
  <c r="T526" i="1"/>
  <c r="T527" i="1"/>
  <c r="T528" i="1"/>
  <c r="T529" i="1"/>
  <c r="T530" i="1"/>
  <c r="T531" i="1"/>
  <c r="T532" i="1"/>
  <c r="T533" i="1"/>
  <c r="T534" i="1"/>
  <c r="T535" i="1"/>
  <c r="T536" i="1"/>
  <c r="T537" i="1"/>
  <c r="T538" i="1"/>
  <c r="V525" i="1"/>
  <c r="V526" i="1"/>
  <c r="V527" i="1"/>
  <c r="V528" i="1"/>
  <c r="V529" i="1"/>
  <c r="V530" i="1"/>
  <c r="V531" i="1"/>
  <c r="V532" i="1"/>
  <c r="V533" i="1"/>
  <c r="V534" i="1"/>
  <c r="V535" i="1"/>
  <c r="V536" i="1"/>
  <c r="V537" i="1"/>
  <c r="V538" i="1"/>
  <c r="X525" i="1"/>
  <c r="X526" i="1"/>
  <c r="X527" i="1"/>
  <c r="X528" i="1"/>
  <c r="X529" i="1"/>
  <c r="X530" i="1"/>
  <c r="X531" i="1"/>
  <c r="X532" i="1"/>
  <c r="X533" i="1"/>
  <c r="X534" i="1"/>
  <c r="X535" i="1"/>
  <c r="X536" i="1"/>
  <c r="X537" i="1"/>
  <c r="X538" i="1"/>
  <c r="R525" i="1"/>
  <c r="R526" i="1"/>
  <c r="R528" i="1"/>
  <c r="R529" i="1"/>
  <c r="R531" i="1"/>
  <c r="R532" i="1"/>
  <c r="R533" i="1"/>
  <c r="R534" i="1"/>
  <c r="R536" i="1"/>
  <c r="R537" i="1"/>
  <c r="AG525" i="1"/>
  <c r="AQ525" i="1" s="1"/>
  <c r="AG526" i="1"/>
  <c r="AQ526" i="1" s="1"/>
  <c r="AG527" i="1"/>
  <c r="AQ527" i="1" s="1"/>
  <c r="AG528" i="1"/>
  <c r="AQ528" i="1" s="1"/>
  <c r="AG529" i="1"/>
  <c r="AQ529" i="1" s="1"/>
  <c r="AG530" i="1"/>
  <c r="AQ530" i="1" s="1"/>
  <c r="AG531" i="1"/>
  <c r="AQ531" i="1" s="1"/>
  <c r="AG532" i="1"/>
  <c r="AQ532" i="1" s="1"/>
  <c r="AG533" i="1"/>
  <c r="AQ533" i="1" s="1"/>
  <c r="AG534" i="1"/>
  <c r="AQ534" i="1" s="1"/>
  <c r="AG535" i="1"/>
  <c r="AQ535" i="1" s="1"/>
  <c r="AG536" i="1"/>
  <c r="AQ536" i="1" s="1"/>
  <c r="AG537" i="1"/>
  <c r="AQ537" i="1" s="1"/>
  <c r="AG538" i="1"/>
  <c r="AQ538" i="1" s="1"/>
  <c r="AI525" i="1"/>
  <c r="AI526" i="1"/>
  <c r="AI527" i="1"/>
  <c r="AI528" i="1"/>
  <c r="AI529" i="1"/>
  <c r="AI530" i="1"/>
  <c r="AI531" i="1"/>
  <c r="AI532" i="1"/>
  <c r="AI533" i="1"/>
  <c r="AI534" i="1"/>
  <c r="AI535" i="1"/>
  <c r="AI536" i="1"/>
  <c r="AI537" i="1"/>
  <c r="AI538" i="1"/>
  <c r="AK525" i="1"/>
  <c r="AK526" i="1"/>
  <c r="AK527" i="1"/>
  <c r="AK528" i="1"/>
  <c r="AK529" i="1"/>
  <c r="AK530" i="1"/>
  <c r="AK531" i="1"/>
  <c r="AK532" i="1"/>
  <c r="AK533" i="1"/>
  <c r="AK534" i="1"/>
  <c r="AK535" i="1"/>
  <c r="AK536" i="1"/>
  <c r="AK537" i="1"/>
  <c r="AK538" i="1"/>
  <c r="AM525" i="1"/>
  <c r="AM526" i="1"/>
  <c r="AM527" i="1"/>
  <c r="AM528" i="1"/>
  <c r="AM529" i="1"/>
  <c r="AM530" i="1"/>
  <c r="AM531" i="1"/>
  <c r="AM532" i="1"/>
  <c r="AM533" i="1"/>
  <c r="AM534" i="1"/>
  <c r="AM535" i="1"/>
  <c r="AM536" i="1"/>
  <c r="AM537" i="1"/>
  <c r="AM538" i="1"/>
  <c r="G539" i="1"/>
  <c r="G540" i="1"/>
  <c r="G541" i="1"/>
  <c r="G542" i="1"/>
  <c r="G543" i="1"/>
  <c r="G544" i="1"/>
  <c r="G545" i="1"/>
  <c r="G546" i="1"/>
  <c r="G547" i="1"/>
  <c r="G548" i="1"/>
  <c r="G549" i="1"/>
  <c r="G550" i="1"/>
  <c r="G551" i="1"/>
  <c r="G552" i="1"/>
  <c r="L539" i="1"/>
  <c r="L540" i="1"/>
  <c r="L541" i="1"/>
  <c r="L542" i="1"/>
  <c r="L543" i="1"/>
  <c r="L544" i="1"/>
  <c r="L545" i="1"/>
  <c r="L546" i="1"/>
  <c r="L547" i="1"/>
  <c r="L548" i="1"/>
  <c r="L549" i="1"/>
  <c r="L550" i="1"/>
  <c r="L551" i="1"/>
  <c r="L552" i="1"/>
  <c r="T539" i="1"/>
  <c r="T540" i="1"/>
  <c r="T541" i="1"/>
  <c r="T542" i="1"/>
  <c r="T543" i="1"/>
  <c r="T544" i="1"/>
  <c r="T545" i="1"/>
  <c r="T546" i="1"/>
  <c r="T547" i="1"/>
  <c r="T548" i="1"/>
  <c r="T549" i="1"/>
  <c r="T550" i="1"/>
  <c r="T551" i="1"/>
  <c r="T552" i="1"/>
  <c r="V539" i="1"/>
  <c r="V540" i="1"/>
  <c r="V541" i="1"/>
  <c r="V542" i="1"/>
  <c r="V543" i="1"/>
  <c r="V544" i="1"/>
  <c r="V545" i="1"/>
  <c r="V546" i="1"/>
  <c r="V547" i="1"/>
  <c r="V548" i="1"/>
  <c r="V549" i="1"/>
  <c r="V550" i="1"/>
  <c r="V551" i="1"/>
  <c r="V552" i="1"/>
  <c r="X539" i="1"/>
  <c r="X540" i="1"/>
  <c r="X541" i="1"/>
  <c r="X542" i="1"/>
  <c r="X543" i="1"/>
  <c r="X544" i="1"/>
  <c r="X545" i="1"/>
  <c r="X546" i="1"/>
  <c r="X547" i="1"/>
  <c r="X548" i="1"/>
  <c r="X549" i="1"/>
  <c r="X550" i="1"/>
  <c r="X551" i="1"/>
  <c r="X552" i="1"/>
  <c r="R539" i="1"/>
  <c r="R541" i="1"/>
  <c r="R542" i="1"/>
  <c r="R544" i="1"/>
  <c r="R545" i="1"/>
  <c r="R546" i="1"/>
  <c r="R547" i="1"/>
  <c r="R549" i="1"/>
  <c r="R550" i="1"/>
  <c r="R552" i="1"/>
  <c r="AG539" i="1"/>
  <c r="AQ539" i="1" s="1"/>
  <c r="AG540" i="1"/>
  <c r="AQ540" i="1" s="1"/>
  <c r="AG541" i="1"/>
  <c r="AQ541" i="1" s="1"/>
  <c r="AG542" i="1"/>
  <c r="AQ542" i="1" s="1"/>
  <c r="AG543" i="1"/>
  <c r="AQ543" i="1" s="1"/>
  <c r="AG544" i="1"/>
  <c r="AQ544" i="1" s="1"/>
  <c r="AG545" i="1"/>
  <c r="AQ545" i="1" s="1"/>
  <c r="AG546" i="1"/>
  <c r="AQ546" i="1" s="1"/>
  <c r="AG547" i="1"/>
  <c r="AQ547" i="1" s="1"/>
  <c r="AG548" i="1"/>
  <c r="AQ548" i="1" s="1"/>
  <c r="AG549" i="1"/>
  <c r="AQ549" i="1" s="1"/>
  <c r="AG550" i="1"/>
  <c r="AQ550" i="1" s="1"/>
  <c r="AG551" i="1"/>
  <c r="AQ551" i="1" s="1"/>
  <c r="AG552" i="1"/>
  <c r="AQ552" i="1" s="1"/>
  <c r="AI539" i="1"/>
  <c r="AI540" i="1"/>
  <c r="AI541" i="1"/>
  <c r="AI542" i="1"/>
  <c r="AI543" i="1"/>
  <c r="AI544" i="1"/>
  <c r="AI545" i="1"/>
  <c r="AI546" i="1"/>
  <c r="AI547" i="1"/>
  <c r="AI548" i="1"/>
  <c r="AI549" i="1"/>
  <c r="AI550" i="1"/>
  <c r="AI551" i="1"/>
  <c r="AI552" i="1"/>
  <c r="AK539" i="1"/>
  <c r="AK540" i="1"/>
  <c r="AK541" i="1"/>
  <c r="AK542" i="1"/>
  <c r="AK543" i="1"/>
  <c r="AK544" i="1"/>
  <c r="AK545" i="1"/>
  <c r="AK546" i="1"/>
  <c r="AK547" i="1"/>
  <c r="AK548" i="1"/>
  <c r="AK549" i="1"/>
  <c r="AK550" i="1"/>
  <c r="AK551" i="1"/>
  <c r="AK552" i="1"/>
  <c r="AM539" i="1"/>
  <c r="AM540" i="1"/>
  <c r="AM541" i="1"/>
  <c r="AM542" i="1"/>
  <c r="AM543" i="1"/>
  <c r="AM544" i="1"/>
  <c r="AM545" i="1"/>
  <c r="AM546" i="1"/>
  <c r="AM547" i="1"/>
  <c r="AM548" i="1"/>
  <c r="AM549" i="1"/>
  <c r="AM550" i="1"/>
  <c r="AM551" i="1"/>
  <c r="AM552" i="1"/>
  <c r="G553" i="1"/>
  <c r="G554" i="1"/>
  <c r="G555" i="1"/>
  <c r="G556" i="1"/>
  <c r="G557" i="1"/>
  <c r="G558" i="1"/>
  <c r="G559" i="1"/>
  <c r="G560" i="1"/>
  <c r="G561" i="1"/>
  <c r="G562" i="1"/>
  <c r="G563" i="1"/>
  <c r="G564" i="1"/>
  <c r="G565" i="1"/>
  <c r="G566" i="1"/>
  <c r="L553" i="1"/>
  <c r="L554" i="1"/>
  <c r="L555" i="1"/>
  <c r="L556" i="1"/>
  <c r="L557" i="1"/>
  <c r="L558" i="1"/>
  <c r="L559" i="1"/>
  <c r="L560" i="1"/>
  <c r="L561" i="1"/>
  <c r="L562" i="1"/>
  <c r="L563" i="1"/>
  <c r="L564" i="1"/>
  <c r="L565" i="1"/>
  <c r="L566" i="1"/>
  <c r="T553" i="1"/>
  <c r="T554" i="1"/>
  <c r="T555" i="1"/>
  <c r="T556" i="1"/>
  <c r="T557" i="1"/>
  <c r="T558" i="1"/>
  <c r="T559" i="1"/>
  <c r="T560" i="1"/>
  <c r="T561" i="1"/>
  <c r="T562" i="1"/>
  <c r="T563" i="1"/>
  <c r="T564" i="1"/>
  <c r="T565" i="1"/>
  <c r="T566" i="1"/>
  <c r="V553" i="1"/>
  <c r="V554" i="1"/>
  <c r="V555" i="1"/>
  <c r="V556" i="1"/>
  <c r="V557" i="1"/>
  <c r="V558" i="1"/>
  <c r="V559" i="1"/>
  <c r="V560" i="1"/>
  <c r="V561" i="1"/>
  <c r="V562" i="1"/>
  <c r="V563" i="1"/>
  <c r="V564" i="1"/>
  <c r="V565" i="1"/>
  <c r="V566" i="1"/>
  <c r="X553" i="1"/>
  <c r="X554" i="1"/>
  <c r="X555" i="1"/>
  <c r="X556" i="1"/>
  <c r="X557" i="1"/>
  <c r="X558" i="1"/>
  <c r="X559" i="1"/>
  <c r="X560" i="1"/>
  <c r="X561" i="1"/>
  <c r="X562" i="1"/>
  <c r="X563" i="1"/>
  <c r="X564" i="1"/>
  <c r="X565" i="1"/>
  <c r="X566" i="1"/>
  <c r="R554" i="1"/>
  <c r="R555" i="1"/>
  <c r="R557" i="1"/>
  <c r="R558" i="1"/>
  <c r="R559" i="1"/>
  <c r="R560" i="1"/>
  <c r="R562" i="1"/>
  <c r="R563" i="1"/>
  <c r="R565" i="1"/>
  <c r="R566" i="1"/>
  <c r="AG553" i="1"/>
  <c r="AQ553" i="1" s="1"/>
  <c r="AG554" i="1"/>
  <c r="AQ554" i="1" s="1"/>
  <c r="AG555" i="1"/>
  <c r="AQ555" i="1" s="1"/>
  <c r="AG556" i="1"/>
  <c r="AQ556" i="1" s="1"/>
  <c r="AG557" i="1"/>
  <c r="AQ557" i="1" s="1"/>
  <c r="AG558" i="1"/>
  <c r="AQ558" i="1" s="1"/>
  <c r="AG559" i="1"/>
  <c r="AQ559" i="1" s="1"/>
  <c r="AG560" i="1"/>
  <c r="AQ560" i="1" s="1"/>
  <c r="AG561" i="1"/>
  <c r="AQ561" i="1" s="1"/>
  <c r="AG562" i="1"/>
  <c r="AQ562" i="1" s="1"/>
  <c r="AG563" i="1"/>
  <c r="AQ563" i="1" s="1"/>
  <c r="AG564" i="1"/>
  <c r="AQ564" i="1" s="1"/>
  <c r="AG565" i="1"/>
  <c r="AQ565" i="1" s="1"/>
  <c r="AG566" i="1"/>
  <c r="AQ566" i="1" s="1"/>
  <c r="AI553" i="1"/>
  <c r="AI554" i="1"/>
  <c r="AI555" i="1"/>
  <c r="AI556" i="1"/>
  <c r="AI557" i="1"/>
  <c r="AI558" i="1"/>
  <c r="AI559" i="1"/>
  <c r="AI560" i="1"/>
  <c r="AI561" i="1"/>
  <c r="AI562" i="1"/>
  <c r="AI563" i="1"/>
  <c r="AI564" i="1"/>
  <c r="AI565" i="1"/>
  <c r="AI566" i="1"/>
  <c r="AK553" i="1"/>
  <c r="AK554" i="1"/>
  <c r="AK555" i="1"/>
  <c r="AK556" i="1"/>
  <c r="AK557" i="1"/>
  <c r="AK558" i="1"/>
  <c r="AK559" i="1"/>
  <c r="AK560" i="1"/>
  <c r="AK561" i="1"/>
  <c r="AK562" i="1"/>
  <c r="AK563" i="1"/>
  <c r="AK564" i="1"/>
  <c r="AK565" i="1"/>
  <c r="AK566" i="1"/>
  <c r="AM553" i="1"/>
  <c r="AM554" i="1"/>
  <c r="AM555" i="1"/>
  <c r="AM556" i="1"/>
  <c r="AM557" i="1"/>
  <c r="AM558" i="1"/>
  <c r="AM559" i="1"/>
  <c r="AM560" i="1"/>
  <c r="AM561" i="1"/>
  <c r="AM562" i="1"/>
  <c r="AM563" i="1"/>
  <c r="AM564" i="1"/>
  <c r="AM565" i="1"/>
  <c r="AM566" i="1"/>
  <c r="G567" i="1"/>
  <c r="G568" i="1"/>
  <c r="G569" i="1"/>
  <c r="G570" i="1"/>
  <c r="G571" i="1"/>
  <c r="G572" i="1"/>
  <c r="G573" i="1"/>
  <c r="G574" i="1"/>
  <c r="G575" i="1"/>
  <c r="G576" i="1"/>
  <c r="G577" i="1"/>
  <c r="G578" i="1"/>
  <c r="G579" i="1"/>
  <c r="G580" i="1"/>
  <c r="L567" i="1"/>
  <c r="L568" i="1"/>
  <c r="L569" i="1"/>
  <c r="L570" i="1"/>
  <c r="L571" i="1"/>
  <c r="L572" i="1"/>
  <c r="L573" i="1"/>
  <c r="L574" i="1"/>
  <c r="L575" i="1"/>
  <c r="L576" i="1"/>
  <c r="L577" i="1"/>
  <c r="L578" i="1"/>
  <c r="L579" i="1"/>
  <c r="L580" i="1"/>
  <c r="T567" i="1"/>
  <c r="T568" i="1"/>
  <c r="T569" i="1"/>
  <c r="T570" i="1"/>
  <c r="T571" i="1"/>
  <c r="T572" i="1"/>
  <c r="T573" i="1"/>
  <c r="T574" i="1"/>
  <c r="T575" i="1"/>
  <c r="T576" i="1"/>
  <c r="T577" i="1"/>
  <c r="T578" i="1"/>
  <c r="T579" i="1"/>
  <c r="T580" i="1"/>
  <c r="V567" i="1"/>
  <c r="V568" i="1"/>
  <c r="V569" i="1"/>
  <c r="V570" i="1"/>
  <c r="V571" i="1"/>
  <c r="V572" i="1"/>
  <c r="V573" i="1"/>
  <c r="V574" i="1"/>
  <c r="V575" i="1"/>
  <c r="V576" i="1"/>
  <c r="V577" i="1"/>
  <c r="V578" i="1"/>
  <c r="V579" i="1"/>
  <c r="V580" i="1"/>
  <c r="X567" i="1"/>
  <c r="X568" i="1"/>
  <c r="X569" i="1"/>
  <c r="X570" i="1"/>
  <c r="X571" i="1"/>
  <c r="X572" i="1"/>
  <c r="X573" i="1"/>
  <c r="X574" i="1"/>
  <c r="X575" i="1"/>
  <c r="X576" i="1"/>
  <c r="X577" i="1"/>
  <c r="X578" i="1"/>
  <c r="X579" i="1"/>
  <c r="X580" i="1"/>
  <c r="R567" i="1"/>
  <c r="R569" i="1"/>
  <c r="R570" i="1"/>
  <c r="R571" i="1"/>
  <c r="R572" i="1"/>
  <c r="R574" i="1"/>
  <c r="R575" i="1"/>
  <c r="R577" i="1"/>
  <c r="R578" i="1"/>
  <c r="R579" i="1"/>
  <c r="R580" i="1"/>
  <c r="AG567" i="1"/>
  <c r="AQ567" i="1" s="1"/>
  <c r="AG568" i="1"/>
  <c r="AQ568" i="1" s="1"/>
  <c r="AG569" i="1"/>
  <c r="AQ569" i="1" s="1"/>
  <c r="AG570" i="1"/>
  <c r="AQ570" i="1" s="1"/>
  <c r="AG571" i="1"/>
  <c r="AQ571" i="1" s="1"/>
  <c r="AG572" i="1"/>
  <c r="AQ572" i="1" s="1"/>
  <c r="AG573" i="1"/>
  <c r="AQ573" i="1" s="1"/>
  <c r="AG574" i="1"/>
  <c r="AQ574" i="1" s="1"/>
  <c r="AG575" i="1"/>
  <c r="AQ575" i="1" s="1"/>
  <c r="AG576" i="1"/>
  <c r="AQ576" i="1" s="1"/>
  <c r="AG577" i="1"/>
  <c r="AQ577" i="1" s="1"/>
  <c r="AG578" i="1"/>
  <c r="AQ578" i="1" s="1"/>
  <c r="AG579" i="1"/>
  <c r="AQ579" i="1" s="1"/>
  <c r="AG580" i="1"/>
  <c r="AQ580" i="1" s="1"/>
  <c r="AI567" i="1"/>
  <c r="AI568" i="1"/>
  <c r="AI569" i="1"/>
  <c r="AI570" i="1"/>
  <c r="AI571" i="1"/>
  <c r="AI572" i="1"/>
  <c r="AI573" i="1"/>
  <c r="AI574" i="1"/>
  <c r="AI575" i="1"/>
  <c r="AI576" i="1"/>
  <c r="AI577" i="1"/>
  <c r="AI578" i="1"/>
  <c r="AI579" i="1"/>
  <c r="AI580" i="1"/>
  <c r="AK567" i="1"/>
  <c r="AK568" i="1"/>
  <c r="AK569" i="1"/>
  <c r="AK570" i="1"/>
  <c r="AK571" i="1"/>
  <c r="AK572" i="1"/>
  <c r="AK573" i="1"/>
  <c r="AK574" i="1"/>
  <c r="AK575" i="1"/>
  <c r="AK576" i="1"/>
  <c r="AK577" i="1"/>
  <c r="AK578" i="1"/>
  <c r="AK579" i="1"/>
  <c r="AK580" i="1"/>
  <c r="AM567" i="1"/>
  <c r="AM568" i="1"/>
  <c r="AM569" i="1"/>
  <c r="AM570" i="1"/>
  <c r="AM571" i="1"/>
  <c r="AM572" i="1"/>
  <c r="AM573" i="1"/>
  <c r="AM574" i="1"/>
  <c r="AM575" i="1"/>
  <c r="AM576" i="1"/>
  <c r="AM577" i="1"/>
  <c r="AM578" i="1"/>
  <c r="AM579" i="1"/>
  <c r="AM580" i="1"/>
  <c r="G581" i="1"/>
  <c r="G582" i="1"/>
  <c r="G583" i="1"/>
  <c r="G584" i="1"/>
  <c r="G585" i="1"/>
  <c r="G586" i="1"/>
  <c r="G587" i="1"/>
  <c r="G588" i="1"/>
  <c r="G589" i="1"/>
  <c r="G590" i="1"/>
  <c r="G591" i="1"/>
  <c r="G592" i="1"/>
  <c r="G593" i="1"/>
  <c r="G594" i="1"/>
  <c r="L581" i="1"/>
  <c r="L582" i="1"/>
  <c r="L583" i="1"/>
  <c r="L584" i="1"/>
  <c r="L585" i="1"/>
  <c r="L586" i="1"/>
  <c r="L587" i="1"/>
  <c r="L588" i="1"/>
  <c r="L589" i="1"/>
  <c r="L590" i="1"/>
  <c r="L591" i="1"/>
  <c r="L592" i="1"/>
  <c r="L593" i="1"/>
  <c r="L594" i="1"/>
  <c r="T581" i="1"/>
  <c r="T582" i="1"/>
  <c r="T583" i="1"/>
  <c r="T584" i="1"/>
  <c r="T585" i="1"/>
  <c r="T586" i="1"/>
  <c r="T587" i="1"/>
  <c r="T588" i="1"/>
  <c r="T589" i="1"/>
  <c r="T590" i="1"/>
  <c r="T591" i="1"/>
  <c r="T592" i="1"/>
  <c r="T593" i="1"/>
  <c r="T594" i="1"/>
  <c r="V581" i="1"/>
  <c r="V582" i="1"/>
  <c r="V583" i="1"/>
  <c r="V584" i="1"/>
  <c r="V585" i="1"/>
  <c r="V586" i="1"/>
  <c r="V587" i="1"/>
  <c r="V588" i="1"/>
  <c r="V589" i="1"/>
  <c r="V590" i="1"/>
  <c r="V591" i="1"/>
  <c r="V592" i="1"/>
  <c r="V593" i="1"/>
  <c r="V594" i="1"/>
  <c r="X581" i="1"/>
  <c r="X582" i="1"/>
  <c r="X583" i="1"/>
  <c r="X584" i="1"/>
  <c r="X585" i="1"/>
  <c r="X586" i="1"/>
  <c r="X587" i="1"/>
  <c r="X588" i="1"/>
  <c r="X589" i="1"/>
  <c r="X590" i="1"/>
  <c r="X591" i="1"/>
  <c r="X592" i="1"/>
  <c r="X593" i="1"/>
  <c r="X594" i="1"/>
  <c r="R581" i="1"/>
  <c r="R582" i="1"/>
  <c r="R584" i="1"/>
  <c r="R585" i="1"/>
  <c r="R587" i="1"/>
  <c r="R588" i="1"/>
  <c r="R589" i="1"/>
  <c r="R590" i="1"/>
  <c r="R592" i="1"/>
  <c r="R593" i="1"/>
  <c r="AG581" i="1"/>
  <c r="AQ581" i="1" s="1"/>
  <c r="AG582" i="1"/>
  <c r="AQ582" i="1" s="1"/>
  <c r="AG583" i="1"/>
  <c r="AQ583" i="1" s="1"/>
  <c r="AG584" i="1"/>
  <c r="AQ584" i="1" s="1"/>
  <c r="AG585" i="1"/>
  <c r="AQ585" i="1" s="1"/>
  <c r="AG586" i="1"/>
  <c r="AQ586" i="1" s="1"/>
  <c r="AG587" i="1"/>
  <c r="AQ587" i="1" s="1"/>
  <c r="AG588" i="1"/>
  <c r="AQ588" i="1" s="1"/>
  <c r="AG589" i="1"/>
  <c r="AQ589" i="1" s="1"/>
  <c r="AG590" i="1"/>
  <c r="AQ590" i="1" s="1"/>
  <c r="AG591" i="1"/>
  <c r="AQ591" i="1" s="1"/>
  <c r="AG592" i="1"/>
  <c r="AQ592" i="1" s="1"/>
  <c r="AG593" i="1"/>
  <c r="AQ593" i="1" s="1"/>
  <c r="AG594" i="1"/>
  <c r="AQ594" i="1" s="1"/>
  <c r="AI581" i="1"/>
  <c r="AI582" i="1"/>
  <c r="AI583" i="1"/>
  <c r="AI584" i="1"/>
  <c r="AI585" i="1"/>
  <c r="AI586" i="1"/>
  <c r="AI587" i="1"/>
  <c r="AI588" i="1"/>
  <c r="AI589" i="1"/>
  <c r="AI590" i="1"/>
  <c r="AI591" i="1"/>
  <c r="AI592" i="1"/>
  <c r="AI593" i="1"/>
  <c r="AI594" i="1"/>
  <c r="AK581" i="1"/>
  <c r="AK582" i="1"/>
  <c r="AK583" i="1"/>
  <c r="AK584" i="1"/>
  <c r="AK585" i="1"/>
  <c r="AK586" i="1"/>
  <c r="AK587" i="1"/>
  <c r="AK588" i="1"/>
  <c r="AK589" i="1"/>
  <c r="AK590" i="1"/>
  <c r="AK591" i="1"/>
  <c r="AK592" i="1"/>
  <c r="AK593" i="1"/>
  <c r="AK594" i="1"/>
  <c r="AM581" i="1"/>
  <c r="AM582" i="1"/>
  <c r="AM583" i="1"/>
  <c r="AM584" i="1"/>
  <c r="AM585" i="1"/>
  <c r="AM586" i="1"/>
  <c r="AM587" i="1"/>
  <c r="AM588" i="1"/>
  <c r="AM589" i="1"/>
  <c r="AM590" i="1"/>
  <c r="AM591" i="1"/>
  <c r="AM592" i="1"/>
  <c r="AM593" i="1"/>
  <c r="AM594" i="1"/>
  <c r="I3" i="1"/>
  <c r="B11" i="3"/>
  <c r="AH335" i="1" l="1"/>
  <c r="AH460" i="1"/>
  <c r="AH407" i="1"/>
  <c r="AQ407" i="1"/>
  <c r="AF537" i="1"/>
  <c r="AF489" i="1"/>
  <c r="AF412" i="1"/>
  <c r="AF287" i="1"/>
  <c r="AF239" i="1"/>
  <c r="AF191" i="1"/>
  <c r="AF143" i="1"/>
  <c r="AF87" i="1"/>
  <c r="AF31" i="1"/>
  <c r="AF573" i="1"/>
  <c r="AF564" i="1"/>
  <c r="AF556" i="1"/>
  <c r="AF546" i="1"/>
  <c r="AF536" i="1"/>
  <c r="AF528" i="1"/>
  <c r="AF520" i="1"/>
  <c r="AF512" i="1"/>
  <c r="AF504" i="1"/>
  <c r="AF496" i="1"/>
  <c r="AF488" i="1"/>
  <c r="AF480" i="1"/>
  <c r="AF472" i="1"/>
  <c r="AF464" i="1"/>
  <c r="AF456" i="1"/>
  <c r="AF435" i="1"/>
  <c r="AF403" i="1"/>
  <c r="AF372" i="1"/>
  <c r="AF340" i="1"/>
  <c r="AF302" i="1"/>
  <c r="AF294" i="1"/>
  <c r="AF286" i="1"/>
  <c r="AF278" i="1"/>
  <c r="AF270" i="1"/>
  <c r="AF262" i="1"/>
  <c r="AF254" i="1"/>
  <c r="AF246" i="1"/>
  <c r="AF238" i="1"/>
  <c r="AF230" i="1"/>
  <c r="AF222" i="1"/>
  <c r="AF214" i="1"/>
  <c r="AF206" i="1"/>
  <c r="AF198" i="1"/>
  <c r="AF190" i="1"/>
  <c r="AF182" i="1"/>
  <c r="AF174" i="1"/>
  <c r="AF166" i="1"/>
  <c r="AF158" i="1"/>
  <c r="AF150" i="1"/>
  <c r="AF142" i="1"/>
  <c r="AF134" i="1"/>
  <c r="AF126" i="1"/>
  <c r="AF118" i="1"/>
  <c r="AF110" i="1"/>
  <c r="AF102" i="1"/>
  <c r="AF94" i="1"/>
  <c r="AF86" i="1"/>
  <c r="AF78" i="1"/>
  <c r="AF70" i="1"/>
  <c r="AF62" i="1"/>
  <c r="AF54" i="1"/>
  <c r="AF46" i="1"/>
  <c r="AF38" i="1"/>
  <c r="AF30" i="1"/>
  <c r="AF22" i="1"/>
  <c r="AF14" i="1"/>
  <c r="AF557" i="1"/>
  <c r="AF473" i="1"/>
  <c r="AF404" i="1"/>
  <c r="AF135" i="1"/>
  <c r="AF79" i="1"/>
  <c r="AF23" i="1"/>
  <c r="AF580" i="1"/>
  <c r="AF563" i="1"/>
  <c r="AF555" i="1"/>
  <c r="AF545" i="1"/>
  <c r="AF519" i="1"/>
  <c r="AF511" i="1"/>
  <c r="AF503" i="1"/>
  <c r="AF495" i="1"/>
  <c r="AF487" i="1"/>
  <c r="AF479" i="1"/>
  <c r="AF471" i="1"/>
  <c r="AF463" i="1"/>
  <c r="AF455" i="1"/>
  <c r="AF379" i="1"/>
  <c r="AF371" i="1"/>
  <c r="AF363" i="1"/>
  <c r="AF355" i="1"/>
  <c r="AF347" i="1"/>
  <c r="AF339" i="1"/>
  <c r="AF331" i="1"/>
  <c r="AF323" i="1"/>
  <c r="AF315" i="1"/>
  <c r="AH79" i="1"/>
  <c r="AF309" i="1"/>
  <c r="AF285" i="1"/>
  <c r="AF269" i="1"/>
  <c r="AF205" i="1"/>
  <c r="AF197" i="1"/>
  <c r="AF157" i="1"/>
  <c r="AF93" i="1"/>
  <c r="AF505" i="1"/>
  <c r="AF420" i="1"/>
  <c r="AF271" i="1"/>
  <c r="AF223" i="1"/>
  <c r="AF167" i="1"/>
  <c r="AF111" i="1"/>
  <c r="AF63" i="1"/>
  <c r="AF590" i="1"/>
  <c r="AF572" i="1"/>
  <c r="AF589" i="1"/>
  <c r="AF579" i="1"/>
  <c r="AF571" i="1"/>
  <c r="AF562" i="1"/>
  <c r="AF554" i="1"/>
  <c r="AF552" i="1"/>
  <c r="AF544" i="1"/>
  <c r="AF534" i="1"/>
  <c r="AF526" i="1"/>
  <c r="AF518" i="1"/>
  <c r="AF510" i="1"/>
  <c r="AF502" i="1"/>
  <c r="AF494" i="1"/>
  <c r="AF486" i="1"/>
  <c r="AF478" i="1"/>
  <c r="AF470" i="1"/>
  <c r="AF462" i="1"/>
  <c r="AF378" i="1"/>
  <c r="AF370" i="1"/>
  <c r="AF362" i="1"/>
  <c r="AF354" i="1"/>
  <c r="AF346" i="1"/>
  <c r="AF338" i="1"/>
  <c r="AF330" i="1"/>
  <c r="AF322" i="1"/>
  <c r="AH63" i="1"/>
  <c r="AF308" i="1"/>
  <c r="AF300" i="1"/>
  <c r="AF292" i="1"/>
  <c r="AF284" i="1"/>
  <c r="AF276" i="1"/>
  <c r="AF268" i="1"/>
  <c r="AF260" i="1"/>
  <c r="AF252" i="1"/>
  <c r="AF244" i="1"/>
  <c r="AF236" i="1"/>
  <c r="AF228" i="1"/>
  <c r="AF220" i="1"/>
  <c r="AF212" i="1"/>
  <c r="AF204" i="1"/>
  <c r="AF196" i="1"/>
  <c r="AF188" i="1"/>
  <c r="AF180" i="1"/>
  <c r="AF172" i="1"/>
  <c r="AF164" i="1"/>
  <c r="AF156" i="1"/>
  <c r="AF148" i="1"/>
  <c r="AF140" i="1"/>
  <c r="AF132" i="1"/>
  <c r="AF124" i="1"/>
  <c r="AF116" i="1"/>
  <c r="AF108" i="1"/>
  <c r="AF100" i="1"/>
  <c r="AF92" i="1"/>
  <c r="AF84" i="1"/>
  <c r="AF76" i="1"/>
  <c r="AF68" i="1"/>
  <c r="AF60" i="1"/>
  <c r="AF52" i="1"/>
  <c r="AF44" i="1"/>
  <c r="AF36" i="1"/>
  <c r="AF28" i="1"/>
  <c r="AF20" i="1"/>
  <c r="AF547" i="1"/>
  <c r="AF529" i="1"/>
  <c r="AF521" i="1"/>
  <c r="AF465" i="1"/>
  <c r="AF452" i="1"/>
  <c r="AF396" i="1"/>
  <c r="AF263" i="1"/>
  <c r="AF215" i="1"/>
  <c r="AF175" i="1"/>
  <c r="AF127" i="1"/>
  <c r="AF71" i="1"/>
  <c r="AF15" i="1"/>
  <c r="AF581" i="1"/>
  <c r="AF588" i="1"/>
  <c r="AF578" i="1"/>
  <c r="AF570" i="1"/>
  <c r="AF561" i="1"/>
  <c r="AF553" i="1"/>
  <c r="AF551" i="1"/>
  <c r="AF543" i="1"/>
  <c r="AF533" i="1"/>
  <c r="AF525" i="1"/>
  <c r="AF517" i="1"/>
  <c r="AF509" i="1"/>
  <c r="AF501" i="1"/>
  <c r="AF493" i="1"/>
  <c r="AF485" i="1"/>
  <c r="AF477" i="1"/>
  <c r="AF469" i="1"/>
  <c r="AF461" i="1"/>
  <c r="AF448" i="1"/>
  <c r="AF440" i="1"/>
  <c r="AF432" i="1"/>
  <c r="AF424" i="1"/>
  <c r="AF416" i="1"/>
  <c r="AF408" i="1"/>
  <c r="AF400" i="1"/>
  <c r="AF392" i="1"/>
  <c r="AF369" i="1"/>
  <c r="AF337" i="1"/>
  <c r="AF307" i="1"/>
  <c r="AF299" i="1"/>
  <c r="AF291" i="1"/>
  <c r="AF283" i="1"/>
  <c r="AF275" i="1"/>
  <c r="AF267" i="1"/>
  <c r="AF259" i="1"/>
  <c r="AF251" i="1"/>
  <c r="AF243" i="1"/>
  <c r="AF235" i="1"/>
  <c r="AF227" i="1"/>
  <c r="AF219" i="1"/>
  <c r="AF211" i="1"/>
  <c r="AF203" i="1"/>
  <c r="AF195" i="1"/>
  <c r="AF187" i="1"/>
  <c r="AF179" i="1"/>
  <c r="AF171" i="1"/>
  <c r="AF163" i="1"/>
  <c r="AF155" i="1"/>
  <c r="AF147" i="1"/>
  <c r="AF139" i="1"/>
  <c r="AF131" i="1"/>
  <c r="AF123" i="1"/>
  <c r="AF115" i="1"/>
  <c r="AF107" i="1"/>
  <c r="AF99" i="1"/>
  <c r="AF91" i="1"/>
  <c r="AF83" i="1"/>
  <c r="AF75" i="1"/>
  <c r="AF67" i="1"/>
  <c r="AF59" i="1"/>
  <c r="AF51" i="1"/>
  <c r="AF43" i="1"/>
  <c r="AF35" i="1"/>
  <c r="AF27" i="1"/>
  <c r="AF19" i="1"/>
  <c r="AF592" i="1"/>
  <c r="AF481" i="1"/>
  <c r="AF436" i="1"/>
  <c r="AF295" i="1"/>
  <c r="AF247" i="1"/>
  <c r="AF199" i="1"/>
  <c r="AF151" i="1"/>
  <c r="AF95" i="1"/>
  <c r="AF39" i="1"/>
  <c r="AF582" i="1"/>
  <c r="AF587" i="1"/>
  <c r="AF577" i="1"/>
  <c r="AF569" i="1"/>
  <c r="AF560" i="1"/>
  <c r="AF550" i="1"/>
  <c r="AF542" i="1"/>
  <c r="AF524" i="1"/>
  <c r="AF516" i="1"/>
  <c r="AF508" i="1"/>
  <c r="AF500" i="1"/>
  <c r="AF492" i="1"/>
  <c r="AF484" i="1"/>
  <c r="AF476" i="1"/>
  <c r="AF468" i="1"/>
  <c r="AF460" i="1"/>
  <c r="AF447" i="1"/>
  <c r="AF439" i="1"/>
  <c r="AF431" i="1"/>
  <c r="AF423" i="1"/>
  <c r="AF415" i="1"/>
  <c r="AF407" i="1"/>
  <c r="AF399" i="1"/>
  <c r="AF391" i="1"/>
  <c r="AF384" i="1"/>
  <c r="AF376" i="1"/>
  <c r="AF368" i="1"/>
  <c r="AF360" i="1"/>
  <c r="AF352" i="1"/>
  <c r="AF344" i="1"/>
  <c r="AF336" i="1"/>
  <c r="AF328" i="1"/>
  <c r="AF320" i="1"/>
  <c r="AF306" i="1"/>
  <c r="AF298" i="1"/>
  <c r="AF290" i="1"/>
  <c r="AF282" i="1"/>
  <c r="AF274" i="1"/>
  <c r="AF609" i="1"/>
  <c r="AF584" i="1"/>
  <c r="AF513" i="1"/>
  <c r="AF457" i="1"/>
  <c r="AF444" i="1"/>
  <c r="AF388" i="1"/>
  <c r="AF303" i="1"/>
  <c r="AF255" i="1"/>
  <c r="AF207" i="1"/>
  <c r="AF159" i="1"/>
  <c r="AF103" i="1"/>
  <c r="AF55" i="1"/>
  <c r="AF594" i="1"/>
  <c r="AF576" i="1"/>
  <c r="AF568" i="1"/>
  <c r="AF559" i="1"/>
  <c r="AF549" i="1"/>
  <c r="AF541" i="1"/>
  <c r="AF531" i="1"/>
  <c r="AF523" i="1"/>
  <c r="AF515" i="1"/>
  <c r="AF507" i="1"/>
  <c r="AF499" i="1"/>
  <c r="AF491" i="1"/>
  <c r="AF483" i="1"/>
  <c r="AF475" i="1"/>
  <c r="AF467" i="1"/>
  <c r="AF459" i="1"/>
  <c r="AF438" i="1"/>
  <c r="AF406" i="1"/>
  <c r="AF383" i="1"/>
  <c r="AF375" i="1"/>
  <c r="AF367" i="1"/>
  <c r="AF359" i="1"/>
  <c r="AF351" i="1"/>
  <c r="AF343" i="1"/>
  <c r="AF335" i="1"/>
  <c r="AF327" i="1"/>
  <c r="AF319" i="1"/>
  <c r="AH111" i="1"/>
  <c r="AH39" i="1"/>
  <c r="AF305" i="1"/>
  <c r="AF297" i="1"/>
  <c r="AF289" i="1"/>
  <c r="AF281" i="1"/>
  <c r="AF273" i="1"/>
  <c r="AF265" i="1"/>
  <c r="AF257" i="1"/>
  <c r="AF249" i="1"/>
  <c r="AF241" i="1"/>
  <c r="AF233" i="1"/>
  <c r="AF225" i="1"/>
  <c r="AF217" i="1"/>
  <c r="AF209" i="1"/>
  <c r="AF201" i="1"/>
  <c r="AF193" i="1"/>
  <c r="AF185" i="1"/>
  <c r="AF177" i="1"/>
  <c r="AF169" i="1"/>
  <c r="AF161" i="1"/>
  <c r="AF153" i="1"/>
  <c r="AF145" i="1"/>
  <c r="AF137" i="1"/>
  <c r="AF129" i="1"/>
  <c r="AF121" i="1"/>
  <c r="AF113" i="1"/>
  <c r="AF105" i="1"/>
  <c r="AF97" i="1"/>
  <c r="AF89" i="1"/>
  <c r="AF81" i="1"/>
  <c r="AF73" i="1"/>
  <c r="AF65" i="1"/>
  <c r="AF57" i="1"/>
  <c r="AF49" i="1"/>
  <c r="AF41" i="1"/>
  <c r="AF33" i="1"/>
  <c r="AF25" i="1"/>
  <c r="AF17" i="1"/>
  <c r="AF565" i="1"/>
  <c r="AF539" i="1"/>
  <c r="AF497" i="1"/>
  <c r="AF428" i="1"/>
  <c r="AF279" i="1"/>
  <c r="AF231" i="1"/>
  <c r="AF183" i="1"/>
  <c r="AF119" i="1"/>
  <c r="AF47" i="1"/>
  <c r="AF593" i="1"/>
  <c r="AF585" i="1"/>
  <c r="AF575" i="1"/>
  <c r="AF567" i="1"/>
  <c r="AF566" i="1"/>
  <c r="AF558" i="1"/>
  <c r="AF538" i="1"/>
  <c r="AF530" i="1"/>
  <c r="AF522" i="1"/>
  <c r="AF514" i="1"/>
  <c r="AF506" i="1"/>
  <c r="AF498" i="1"/>
  <c r="AF490" i="1"/>
  <c r="AF482" i="1"/>
  <c r="AF474" i="1"/>
  <c r="AF466" i="1"/>
  <c r="AF458" i="1"/>
  <c r="AF453" i="1"/>
  <c r="AF445" i="1"/>
  <c r="AF437" i="1"/>
  <c r="AF429" i="1"/>
  <c r="AF421" i="1"/>
  <c r="AF413" i="1"/>
  <c r="AF405" i="1"/>
  <c r="AF397" i="1"/>
  <c r="AF389" i="1"/>
  <c r="AH31" i="1"/>
  <c r="AF256" i="1"/>
  <c r="AF224" i="1"/>
  <c r="AF152" i="1"/>
  <c r="AF88" i="1"/>
  <c r="AH102" i="1"/>
  <c r="AH151" i="1"/>
  <c r="AH55" i="1"/>
  <c r="AH145" i="1"/>
  <c r="AH87" i="1"/>
  <c r="AH47" i="1"/>
  <c r="AH137" i="1"/>
  <c r="AH190" i="1"/>
  <c r="AH169" i="1"/>
  <c r="AH71" i="1"/>
  <c r="AH23" i="1"/>
  <c r="AH298" i="1"/>
  <c r="AH93" i="1"/>
  <c r="AH337" i="1"/>
  <c r="AH445" i="1"/>
  <c r="AH319" i="1"/>
  <c r="AH233" i="1"/>
  <c r="AH95" i="1"/>
  <c r="AH467" i="1"/>
  <c r="AH423" i="1"/>
  <c r="AH421" i="1"/>
  <c r="AH379" i="1"/>
  <c r="AH413" i="1"/>
  <c r="AH378" i="1"/>
  <c r="AH300" i="1"/>
  <c r="AH587" i="1"/>
  <c r="AH239" i="1"/>
  <c r="AH588" i="1"/>
  <c r="AH571" i="1"/>
  <c r="AH340" i="1"/>
  <c r="AH339" i="1"/>
  <c r="AH228" i="1"/>
  <c r="AH195" i="1"/>
  <c r="AH163" i="1"/>
  <c r="AH107" i="1"/>
  <c r="AH35" i="1"/>
  <c r="AH220" i="1"/>
  <c r="AH553" i="1"/>
  <c r="AH323" i="1"/>
  <c r="AH292" i="1"/>
  <c r="AH219" i="1"/>
  <c r="AH187" i="1"/>
  <c r="AH124" i="1"/>
  <c r="AH78" i="1"/>
  <c r="AH27" i="1"/>
  <c r="AH524" i="1"/>
  <c r="AH397" i="1"/>
  <c r="AH372" i="1"/>
  <c r="AH276" i="1"/>
  <c r="AH212" i="1"/>
  <c r="AH179" i="1"/>
  <c r="AH123" i="1"/>
  <c r="AH94" i="1"/>
  <c r="AH75" i="1"/>
  <c r="AH51" i="1"/>
  <c r="AH28" i="1"/>
  <c r="AH492" i="1"/>
  <c r="AH371" i="1"/>
  <c r="AH211" i="1"/>
  <c r="AH172" i="1"/>
  <c r="AH147" i="1"/>
  <c r="AH115" i="1"/>
  <c r="AH19" i="1"/>
  <c r="AH188" i="1"/>
  <c r="AH572" i="1"/>
  <c r="AH541" i="1"/>
  <c r="AH476" i="1"/>
  <c r="AH347" i="1"/>
  <c r="AH236" i="1"/>
  <c r="AH204" i="1"/>
  <c r="AH171" i="1"/>
  <c r="AH92" i="1"/>
  <c r="AH68" i="1"/>
  <c r="AH43" i="1"/>
  <c r="AH531" i="1"/>
  <c r="AH203" i="1"/>
  <c r="AH139" i="1"/>
  <c r="AH91" i="1"/>
  <c r="AH67" i="1"/>
  <c r="AH305" i="1"/>
  <c r="AH254" i="1"/>
  <c r="AH191" i="1"/>
  <c r="AH207" i="1"/>
  <c r="AH167" i="1"/>
  <c r="AH127" i="1"/>
  <c r="AH502" i="1"/>
  <c r="AH182" i="1"/>
  <c r="AH143" i="1"/>
  <c r="AH126" i="1"/>
  <c r="AH536" i="1"/>
  <c r="AH494" i="1"/>
  <c r="AH452" i="1"/>
  <c r="AH367" i="1"/>
  <c r="AH142" i="1"/>
  <c r="AH355" i="1"/>
  <c r="AH315" i="1"/>
  <c r="AH268" i="1"/>
  <c r="AH224" i="1"/>
  <c r="AH198" i="1"/>
  <c r="AH175" i="1"/>
  <c r="AH156" i="1"/>
  <c r="AH140" i="1"/>
  <c r="AH539" i="1"/>
  <c r="AH528" i="1"/>
  <c r="AH486" i="1"/>
  <c r="AH262" i="1"/>
  <c r="AH174" i="1"/>
  <c r="AH119" i="1"/>
  <c r="AH17" i="1"/>
  <c r="AH108" i="1"/>
  <c r="AH44" i="1"/>
  <c r="AH30" i="1"/>
  <c r="AH81" i="1"/>
  <c r="AH105" i="1"/>
  <c r="AH41" i="1"/>
  <c r="AH73" i="1"/>
  <c r="AH25" i="1"/>
  <c r="AH86" i="1"/>
  <c r="AH54" i="1"/>
  <c r="AH38" i="1"/>
  <c r="AH97" i="1"/>
  <c r="AH84" i="1"/>
  <c r="AH70" i="1"/>
  <c r="AH52" i="1"/>
  <c r="AH36" i="1"/>
  <c r="AH22" i="1"/>
  <c r="AH499" i="1"/>
  <c r="AH475" i="1"/>
  <c r="AH303" i="1"/>
  <c r="AH270" i="1"/>
  <c r="AH238" i="1"/>
  <c r="AH222" i="1"/>
  <c r="AH206" i="1"/>
  <c r="AH523" i="1"/>
  <c r="AH491" i="1"/>
  <c r="AH462" i="1"/>
  <c r="AH444" i="1"/>
  <c r="AH405" i="1"/>
  <c r="AH359" i="1"/>
  <c r="AH336" i="1"/>
  <c r="AH295" i="1"/>
  <c r="AH257" i="1"/>
  <c r="AH231" i="1"/>
  <c r="AH214" i="1"/>
  <c r="AH199" i="1"/>
  <c r="AH183" i="1"/>
  <c r="AH515" i="1"/>
  <c r="AH438" i="1"/>
  <c r="AH384" i="1"/>
  <c r="AH551" i="1"/>
  <c r="AH510" i="1"/>
  <c r="AH483" i="1"/>
  <c r="AH459" i="1"/>
  <c r="AH437" i="1"/>
  <c r="AH383" i="1"/>
  <c r="AH352" i="1"/>
  <c r="AH327" i="1"/>
  <c r="AH284" i="1"/>
  <c r="AH252" i="1"/>
  <c r="AH196" i="1"/>
  <c r="AH180" i="1"/>
  <c r="AH166" i="1"/>
  <c r="AH150" i="1"/>
  <c r="AH573" i="1"/>
  <c r="AH564" i="1"/>
  <c r="AH549" i="1"/>
  <c r="AH507" i="1"/>
  <c r="AH478" i="1"/>
  <c r="AH429" i="1"/>
  <c r="AH389" i="1"/>
  <c r="AH351" i="1"/>
  <c r="AH308" i="1"/>
  <c r="AH279" i="1"/>
  <c r="AH244" i="1"/>
  <c r="AH225" i="1"/>
  <c r="AH209" i="1"/>
  <c r="AH164" i="1"/>
  <c r="AH148" i="1"/>
  <c r="AH135" i="1"/>
  <c r="AH116" i="1"/>
  <c r="AH100" i="1"/>
  <c r="AH89" i="1"/>
  <c r="AH76" i="1"/>
  <c r="AH62" i="1"/>
  <c r="AH46" i="1"/>
  <c r="AH33" i="1"/>
  <c r="AH20" i="1"/>
  <c r="AH579" i="1"/>
  <c r="AH575" i="1"/>
  <c r="AH538" i="1"/>
  <c r="AH440" i="1"/>
  <c r="AH428" i="1"/>
  <c r="AH412" i="1"/>
  <c r="AH396" i="1"/>
  <c r="AH362" i="1"/>
  <c r="AH584" i="1"/>
  <c r="AH537" i="1"/>
  <c r="AH509" i="1"/>
  <c r="AH493" i="1"/>
  <c r="AH477" i="1"/>
  <c r="AH461" i="1"/>
  <c r="AH439" i="1"/>
  <c r="AH424" i="1"/>
  <c r="AH408" i="1"/>
  <c r="AH392" i="1"/>
  <c r="AH338" i="1"/>
  <c r="AH320" i="1"/>
  <c r="AH278" i="1"/>
  <c r="AH255" i="1"/>
  <c r="AH223" i="1"/>
  <c r="AH508" i="1"/>
  <c r="AH568" i="1"/>
  <c r="AH530" i="1"/>
  <c r="AH448" i="1"/>
  <c r="AH436" i="1"/>
  <c r="AH420" i="1"/>
  <c r="AH404" i="1"/>
  <c r="AH388" i="1"/>
  <c r="AH294" i="1"/>
  <c r="AH247" i="1"/>
  <c r="AH230" i="1"/>
  <c r="AH567" i="1"/>
  <c r="AH559" i="1"/>
  <c r="AH544" i="1"/>
  <c r="AH529" i="1"/>
  <c r="AH501" i="1"/>
  <c r="AH485" i="1"/>
  <c r="AH469" i="1"/>
  <c r="AH447" i="1"/>
  <c r="AH432" i="1"/>
  <c r="AH416" i="1"/>
  <c r="AH400" i="1"/>
  <c r="AH370" i="1"/>
  <c r="AH330" i="1"/>
  <c r="AH265" i="1"/>
  <c r="AH246" i="1"/>
  <c r="AH217" i="1"/>
  <c r="AH159" i="1"/>
  <c r="AH134" i="1"/>
  <c r="AH118" i="1"/>
  <c r="AH103" i="1"/>
  <c r="AH563" i="1"/>
  <c r="AH592" i="1"/>
  <c r="AH555" i="1"/>
  <c r="AH543" i="1"/>
  <c r="AH516" i="1"/>
  <c r="AH500" i="1"/>
  <c r="AH484" i="1"/>
  <c r="AH468" i="1"/>
  <c r="AH431" i="1"/>
  <c r="AH415" i="1"/>
  <c r="AH399" i="1"/>
  <c r="AH368" i="1"/>
  <c r="AH346" i="1"/>
  <c r="AH328" i="1"/>
  <c r="AH306" i="1"/>
  <c r="AH286" i="1"/>
  <c r="AH263" i="1"/>
  <c r="AH215" i="1"/>
  <c r="AH158" i="1"/>
  <c r="R489" i="1"/>
  <c r="AF301" i="1"/>
  <c r="AH301" i="1"/>
  <c r="AF237" i="1"/>
  <c r="AH237" i="1"/>
  <c r="AF101" i="1"/>
  <c r="AH101" i="1"/>
  <c r="AF451" i="1"/>
  <c r="AH451" i="1"/>
  <c r="AF443" i="1"/>
  <c r="AH443" i="1"/>
  <c r="AF427" i="1"/>
  <c r="AH427" i="1"/>
  <c r="AF419" i="1"/>
  <c r="AH419" i="1"/>
  <c r="AF411" i="1"/>
  <c r="AH411" i="1"/>
  <c r="AF395" i="1"/>
  <c r="AH395" i="1"/>
  <c r="AF387" i="1"/>
  <c r="AH387" i="1"/>
  <c r="AH369" i="1"/>
  <c r="R564" i="1"/>
  <c r="R497" i="1"/>
  <c r="R473" i="1"/>
  <c r="AF173" i="1"/>
  <c r="AH173" i="1"/>
  <c r="AF125" i="1"/>
  <c r="AH125" i="1"/>
  <c r="R538" i="1"/>
  <c r="R530" i="1"/>
  <c r="AH406" i="1"/>
  <c r="AH157" i="1"/>
  <c r="R556" i="1"/>
  <c r="R505" i="1"/>
  <c r="R465" i="1"/>
  <c r="AF261" i="1"/>
  <c r="AH261" i="1"/>
  <c r="AF229" i="1"/>
  <c r="AH229" i="1"/>
  <c r="AF213" i="1"/>
  <c r="AH213" i="1"/>
  <c r="AF141" i="1"/>
  <c r="AH141" i="1"/>
  <c r="AF77" i="1"/>
  <c r="AH77" i="1"/>
  <c r="AF61" i="1"/>
  <c r="AH61" i="1"/>
  <c r="AF45" i="1"/>
  <c r="AH45" i="1"/>
  <c r="AF21" i="1"/>
  <c r="AH21" i="1"/>
  <c r="R591" i="1"/>
  <c r="R540" i="1"/>
  <c r="AF586" i="1"/>
  <c r="AH586" i="1"/>
  <c r="R573" i="1"/>
  <c r="R561" i="1"/>
  <c r="R553" i="1"/>
  <c r="AF535" i="1"/>
  <c r="AH535" i="1"/>
  <c r="AF527" i="1"/>
  <c r="AH527" i="1"/>
  <c r="AH435" i="1"/>
  <c r="R378" i="1"/>
  <c r="R370" i="1"/>
  <c r="R362" i="1"/>
  <c r="R354" i="1"/>
  <c r="R346" i="1"/>
  <c r="R338" i="1"/>
  <c r="R330" i="1"/>
  <c r="R322" i="1"/>
  <c r="AH309" i="1"/>
  <c r="AH197" i="1"/>
  <c r="R576" i="1"/>
  <c r="R457" i="1"/>
  <c r="AF277" i="1"/>
  <c r="AH277" i="1"/>
  <c r="AF245" i="1"/>
  <c r="AH245" i="1"/>
  <c r="AF181" i="1"/>
  <c r="AH181" i="1"/>
  <c r="AF149" i="1"/>
  <c r="AH149" i="1"/>
  <c r="AF133" i="1"/>
  <c r="AH133" i="1"/>
  <c r="AF117" i="1"/>
  <c r="AH117" i="1"/>
  <c r="AF85" i="1"/>
  <c r="AH85" i="1"/>
  <c r="AF69" i="1"/>
  <c r="AH69" i="1"/>
  <c r="AF53" i="1"/>
  <c r="AH53" i="1"/>
  <c r="AF37" i="1"/>
  <c r="AH37" i="1"/>
  <c r="AF29" i="1"/>
  <c r="AH29" i="1"/>
  <c r="AF13" i="1"/>
  <c r="AH13" i="1"/>
  <c r="R583" i="1"/>
  <c r="R548" i="1"/>
  <c r="AF548" i="1"/>
  <c r="AH548" i="1"/>
  <c r="AF540" i="1"/>
  <c r="AH540" i="1"/>
  <c r="AF380" i="1"/>
  <c r="AH380" i="1"/>
  <c r="AF364" i="1"/>
  <c r="AH364" i="1"/>
  <c r="AF356" i="1"/>
  <c r="AH356" i="1"/>
  <c r="AF348" i="1"/>
  <c r="AH348" i="1"/>
  <c r="AF332" i="1"/>
  <c r="AH332" i="1"/>
  <c r="AF324" i="1"/>
  <c r="AH324" i="1"/>
  <c r="AF316" i="1"/>
  <c r="AH316" i="1"/>
  <c r="AH269" i="1"/>
  <c r="R568" i="1"/>
  <c r="R481" i="1"/>
  <c r="AF293" i="1"/>
  <c r="AH293" i="1"/>
  <c r="AF253" i="1"/>
  <c r="AH253" i="1"/>
  <c r="AF221" i="1"/>
  <c r="AH221" i="1"/>
  <c r="AF189" i="1"/>
  <c r="AH189" i="1"/>
  <c r="AF165" i="1"/>
  <c r="AH165" i="1"/>
  <c r="AF109" i="1"/>
  <c r="AH109" i="1"/>
  <c r="R535" i="1"/>
  <c r="R527" i="1"/>
  <c r="R524" i="1"/>
  <c r="R516" i="1"/>
  <c r="R508" i="1"/>
  <c r="R500" i="1"/>
  <c r="R492" i="1"/>
  <c r="R484" i="1"/>
  <c r="R476" i="1"/>
  <c r="R468" i="1"/>
  <c r="AH403" i="1"/>
  <c r="R447" i="1"/>
  <c r="R439" i="1"/>
  <c r="R431" i="1"/>
  <c r="R423" i="1"/>
  <c r="R415" i="1"/>
  <c r="R407" i="1"/>
  <c r="R399" i="1"/>
  <c r="R391" i="1"/>
  <c r="AF304" i="1"/>
  <c r="AH304" i="1"/>
  <c r="AF216" i="1"/>
  <c r="AH216" i="1"/>
  <c r="AF24" i="1"/>
  <c r="AH24" i="1"/>
  <c r="AF591" i="1"/>
  <c r="AH591" i="1"/>
  <c r="R586" i="1"/>
  <c r="R551" i="1"/>
  <c r="R543" i="1"/>
  <c r="AF532" i="1"/>
  <c r="AH532" i="1"/>
  <c r="AF454" i="1"/>
  <c r="AH454" i="1"/>
  <c r="AF446" i="1"/>
  <c r="AH446" i="1"/>
  <c r="AF430" i="1"/>
  <c r="AH430" i="1"/>
  <c r="AF422" i="1"/>
  <c r="AH422" i="1"/>
  <c r="AF414" i="1"/>
  <c r="AH414" i="1"/>
  <c r="AF398" i="1"/>
  <c r="AH398" i="1"/>
  <c r="AF390" i="1"/>
  <c r="AH390" i="1"/>
  <c r="R383" i="1"/>
  <c r="R375" i="1"/>
  <c r="R359" i="1"/>
  <c r="R351" i="1"/>
  <c r="R343" i="1"/>
  <c r="R327" i="1"/>
  <c r="R319" i="1"/>
  <c r="AH285" i="1"/>
  <c r="AH205" i="1"/>
  <c r="AF583" i="1"/>
  <c r="AH583" i="1"/>
  <c r="R594" i="1"/>
  <c r="AF574" i="1"/>
  <c r="AH574" i="1"/>
  <c r="AF377" i="1"/>
  <c r="AH377" i="1"/>
  <c r="AF361" i="1"/>
  <c r="AH361" i="1"/>
  <c r="AF353" i="1"/>
  <c r="AH353" i="1"/>
  <c r="AF345" i="1"/>
  <c r="AH345" i="1"/>
  <c r="AF329" i="1"/>
  <c r="AH329" i="1"/>
  <c r="AF321" i="1"/>
  <c r="AH321" i="1"/>
  <c r="AH560" i="1"/>
  <c r="AH552" i="1"/>
  <c r="AH360" i="1"/>
  <c r="AH580" i="1"/>
  <c r="AH556" i="1"/>
  <c r="AH453" i="1"/>
  <c r="AH547" i="1"/>
  <c r="AH518" i="1"/>
  <c r="AH376" i="1"/>
  <c r="AH354" i="1"/>
  <c r="AH344" i="1"/>
  <c r="AH322" i="1"/>
  <c r="AH302" i="1"/>
  <c r="AH287" i="1"/>
  <c r="AH271" i="1"/>
  <c r="AH260" i="1"/>
  <c r="AH585" i="1"/>
  <c r="AH517" i="1"/>
  <c r="AH375" i="1"/>
  <c r="AH363" i="1"/>
  <c r="AH343" i="1"/>
  <c r="AH331" i="1"/>
  <c r="AF386" i="1"/>
  <c r="AH386" i="1"/>
  <c r="R366" i="1"/>
  <c r="R318" i="1"/>
  <c r="AF433" i="1"/>
  <c r="AH433" i="1"/>
  <c r="AF401" i="1"/>
  <c r="AH401" i="1"/>
  <c r="R365" i="1"/>
  <c r="R333" i="1"/>
  <c r="AH593" i="1"/>
  <c r="AH561" i="1"/>
  <c r="AF296" i="1"/>
  <c r="AH296" i="1"/>
  <c r="AF288" i="1"/>
  <c r="AH288" i="1"/>
  <c r="AF280" i="1"/>
  <c r="AH280" i="1"/>
  <c r="AF272" i="1"/>
  <c r="AH272" i="1"/>
  <c r="AF264" i="1"/>
  <c r="AH264" i="1"/>
  <c r="AF248" i="1"/>
  <c r="AH248" i="1"/>
  <c r="AF240" i="1"/>
  <c r="AH240" i="1"/>
  <c r="AF232" i="1"/>
  <c r="AH232" i="1"/>
  <c r="AF208" i="1"/>
  <c r="AH208" i="1"/>
  <c r="AF200" i="1"/>
  <c r="AH200" i="1"/>
  <c r="AF192" i="1"/>
  <c r="AH192" i="1"/>
  <c r="AF184" i="1"/>
  <c r="AH184" i="1"/>
  <c r="AF176" i="1"/>
  <c r="AH176" i="1"/>
  <c r="AF168" i="1"/>
  <c r="AH168" i="1"/>
  <c r="AF160" i="1"/>
  <c r="AH160" i="1"/>
  <c r="AF144" i="1"/>
  <c r="AH144" i="1"/>
  <c r="AF136" i="1"/>
  <c r="AH136" i="1"/>
  <c r="AF128" i="1"/>
  <c r="AH128" i="1"/>
  <c r="AF120" i="1"/>
  <c r="AH120" i="1"/>
  <c r="AF112" i="1"/>
  <c r="AH112" i="1"/>
  <c r="AF104" i="1"/>
  <c r="AH104" i="1"/>
  <c r="AF96" i="1"/>
  <c r="AH96" i="1"/>
  <c r="AF80" i="1"/>
  <c r="AH80" i="1"/>
  <c r="AF72" i="1"/>
  <c r="AH72" i="1"/>
  <c r="AF64" i="1"/>
  <c r="AH64" i="1"/>
  <c r="AF56" i="1"/>
  <c r="AH56" i="1"/>
  <c r="AF48" i="1"/>
  <c r="AH48" i="1"/>
  <c r="AF40" i="1"/>
  <c r="AH40" i="1"/>
  <c r="AF32" i="1"/>
  <c r="AH32" i="1"/>
  <c r="AF16" i="1"/>
  <c r="AH16" i="1"/>
  <c r="AF434" i="1"/>
  <c r="AH434" i="1"/>
  <c r="AF442" i="1"/>
  <c r="AH442" i="1"/>
  <c r="AF418" i="1"/>
  <c r="AH418" i="1"/>
  <c r="R350" i="1"/>
  <c r="AF441" i="1"/>
  <c r="AH441" i="1"/>
  <c r="AF417" i="1"/>
  <c r="AH417" i="1"/>
  <c r="AF385" i="1"/>
  <c r="AH385" i="1"/>
  <c r="R373" i="1"/>
  <c r="R325" i="1"/>
  <c r="AH590" i="1"/>
  <c r="AH582" i="1"/>
  <c r="AH578" i="1"/>
  <c r="AH570" i="1"/>
  <c r="AH566" i="1"/>
  <c r="AH558" i="1"/>
  <c r="AH546" i="1"/>
  <c r="AH534" i="1"/>
  <c r="AH526" i="1"/>
  <c r="AH522" i="1"/>
  <c r="AH514" i="1"/>
  <c r="AH506" i="1"/>
  <c r="AH498" i="1"/>
  <c r="AH490" i="1"/>
  <c r="AH482" i="1"/>
  <c r="AH474" i="1"/>
  <c r="AH466" i="1"/>
  <c r="AH458" i="1"/>
  <c r="R494" i="1"/>
  <c r="R486" i="1"/>
  <c r="R478" i="1"/>
  <c r="R470" i="1"/>
  <c r="R462" i="1"/>
  <c r="AF382" i="1"/>
  <c r="AH382" i="1"/>
  <c r="AF374" i="1"/>
  <c r="AH374" i="1"/>
  <c r="AF366" i="1"/>
  <c r="AH366" i="1"/>
  <c r="AF358" i="1"/>
  <c r="AH358" i="1"/>
  <c r="AF350" i="1"/>
  <c r="AH350" i="1"/>
  <c r="AF342" i="1"/>
  <c r="AH342" i="1"/>
  <c r="AF334" i="1"/>
  <c r="AH334" i="1"/>
  <c r="AF326" i="1"/>
  <c r="AH326" i="1"/>
  <c r="AF318" i="1"/>
  <c r="AH318" i="1"/>
  <c r="AH88" i="1"/>
  <c r="AF393" i="1"/>
  <c r="AH393" i="1"/>
  <c r="R357" i="1"/>
  <c r="AH589" i="1"/>
  <c r="AH581" i="1"/>
  <c r="AH577" i="1"/>
  <c r="AH569" i="1"/>
  <c r="AH565" i="1"/>
  <c r="AH557" i="1"/>
  <c r="AH545" i="1"/>
  <c r="AH533" i="1"/>
  <c r="AH525" i="1"/>
  <c r="AH521" i="1"/>
  <c r="AH513" i="1"/>
  <c r="AH505" i="1"/>
  <c r="AH497" i="1"/>
  <c r="AH489" i="1"/>
  <c r="AH481" i="1"/>
  <c r="AH473" i="1"/>
  <c r="AH465" i="1"/>
  <c r="AH457" i="1"/>
  <c r="R493" i="1"/>
  <c r="R485" i="1"/>
  <c r="R477" i="1"/>
  <c r="R469" i="1"/>
  <c r="R461" i="1"/>
  <c r="AF381" i="1"/>
  <c r="AH381" i="1"/>
  <c r="AF373" i="1"/>
  <c r="AH373" i="1"/>
  <c r="AF365" i="1"/>
  <c r="AH365" i="1"/>
  <c r="AF357" i="1"/>
  <c r="AH357" i="1"/>
  <c r="AF349" i="1"/>
  <c r="AH349" i="1"/>
  <c r="AF341" i="1"/>
  <c r="AH341" i="1"/>
  <c r="AF333" i="1"/>
  <c r="AH333" i="1"/>
  <c r="AF325" i="1"/>
  <c r="AH325" i="1"/>
  <c r="AF317" i="1"/>
  <c r="AH317" i="1"/>
  <c r="AF450" i="1"/>
  <c r="AH450" i="1"/>
  <c r="AF410" i="1"/>
  <c r="AH410" i="1"/>
  <c r="R382" i="1"/>
  <c r="R334" i="1"/>
  <c r="R349" i="1"/>
  <c r="AH576" i="1"/>
  <c r="AH520" i="1"/>
  <c r="AH512" i="1"/>
  <c r="AH504" i="1"/>
  <c r="AH496" i="1"/>
  <c r="AH488" i="1"/>
  <c r="AH480" i="1"/>
  <c r="AH472" i="1"/>
  <c r="AH464" i="1"/>
  <c r="AH456" i="1"/>
  <c r="R450" i="1"/>
  <c r="R442" i="1"/>
  <c r="R434" i="1"/>
  <c r="R426" i="1"/>
  <c r="R418" i="1"/>
  <c r="R410" i="1"/>
  <c r="R402" i="1"/>
  <c r="R394" i="1"/>
  <c r="R386" i="1"/>
  <c r="AH256" i="1"/>
  <c r="AH152" i="1"/>
  <c r="AF426" i="1"/>
  <c r="AH426" i="1"/>
  <c r="AF394" i="1"/>
  <c r="AH394" i="1"/>
  <c r="R358" i="1"/>
  <c r="R326" i="1"/>
  <c r="R341" i="1"/>
  <c r="AH519" i="1"/>
  <c r="AH511" i="1"/>
  <c r="AH503" i="1"/>
  <c r="AH495" i="1"/>
  <c r="AH487" i="1"/>
  <c r="AH479" i="1"/>
  <c r="AH471" i="1"/>
  <c r="AH463" i="1"/>
  <c r="AH455" i="1"/>
  <c r="R449" i="1"/>
  <c r="R441" i="1"/>
  <c r="R433" i="1"/>
  <c r="R425" i="1"/>
  <c r="R417" i="1"/>
  <c r="R409" i="1"/>
  <c r="R401" i="1"/>
  <c r="R393" i="1"/>
  <c r="R385" i="1"/>
  <c r="AF402" i="1"/>
  <c r="AH402" i="1"/>
  <c r="R374" i="1"/>
  <c r="R342" i="1"/>
  <c r="AF449" i="1"/>
  <c r="AH449" i="1"/>
  <c r="AF425" i="1"/>
  <c r="AH425" i="1"/>
  <c r="AF409" i="1"/>
  <c r="AH409" i="1"/>
  <c r="R381" i="1"/>
  <c r="R317" i="1"/>
  <c r="AH594" i="1"/>
  <c r="AH562" i="1"/>
  <c r="AH554" i="1"/>
  <c r="AH550" i="1"/>
  <c r="AH542" i="1"/>
  <c r="AH274" i="1"/>
  <c r="AH177" i="1"/>
  <c r="AH113" i="1"/>
  <c r="AH49" i="1"/>
  <c r="AH282" i="1"/>
  <c r="AH273" i="1"/>
  <c r="AH241" i="1"/>
  <c r="AH185" i="1"/>
  <c r="AH121" i="1"/>
  <c r="AH57" i="1"/>
  <c r="AH290" i="1"/>
  <c r="AH281" i="1"/>
  <c r="AH193" i="1"/>
  <c r="AH129" i="1"/>
  <c r="AH65" i="1"/>
  <c r="AH289" i="1"/>
  <c r="AH249" i="1"/>
  <c r="AH201" i="1"/>
  <c r="AH297" i="1"/>
  <c r="AF266" i="1"/>
  <c r="AH266" i="1"/>
  <c r="AF258" i="1"/>
  <c r="AH258" i="1"/>
  <c r="AF250" i="1"/>
  <c r="AH250" i="1"/>
  <c r="AF242" i="1"/>
  <c r="AH242" i="1"/>
  <c r="AF234" i="1"/>
  <c r="AH234" i="1"/>
  <c r="AF226" i="1"/>
  <c r="AH226" i="1"/>
  <c r="AF218" i="1"/>
  <c r="AH218" i="1"/>
  <c r="AF210" i="1"/>
  <c r="AH210" i="1"/>
  <c r="AF202" i="1"/>
  <c r="AH202" i="1"/>
  <c r="AF194" i="1"/>
  <c r="AH194" i="1"/>
  <c r="AF186" i="1"/>
  <c r="AH186" i="1"/>
  <c r="AF178" i="1"/>
  <c r="AH178" i="1"/>
  <c r="AF170" i="1"/>
  <c r="AH170" i="1"/>
  <c r="AF162" i="1"/>
  <c r="AH162" i="1"/>
  <c r="AF154" i="1"/>
  <c r="AH154" i="1"/>
  <c r="AF146" i="1"/>
  <c r="AH146" i="1"/>
  <c r="AF138" i="1"/>
  <c r="AH138" i="1"/>
  <c r="AF130" i="1"/>
  <c r="AH130" i="1"/>
  <c r="AF122" i="1"/>
  <c r="AH122" i="1"/>
  <c r="AF114" i="1"/>
  <c r="AH114" i="1"/>
  <c r="AF106" i="1"/>
  <c r="AH106" i="1"/>
  <c r="AF98" i="1"/>
  <c r="AH98" i="1"/>
  <c r="AF90" i="1"/>
  <c r="AH90" i="1"/>
  <c r="AF82" i="1"/>
  <c r="AH82" i="1"/>
  <c r="AF74" i="1"/>
  <c r="AH74" i="1"/>
  <c r="AF66" i="1"/>
  <c r="AH66" i="1"/>
  <c r="AF58" i="1"/>
  <c r="AH58" i="1"/>
  <c r="AF50" i="1"/>
  <c r="AH50" i="1"/>
  <c r="AF42" i="1"/>
  <c r="AH42" i="1"/>
  <c r="AF34" i="1"/>
  <c r="AH34" i="1"/>
  <c r="AF26" i="1"/>
  <c r="AH26" i="1"/>
  <c r="AF18" i="1"/>
  <c r="AH18" i="1"/>
  <c r="AH307" i="1"/>
  <c r="AH299" i="1"/>
  <c r="AH291" i="1"/>
  <c r="AH283" i="1"/>
  <c r="AH275" i="1"/>
  <c r="AH267" i="1"/>
  <c r="AH259" i="1"/>
  <c r="AH251" i="1"/>
  <c r="AH243" i="1"/>
  <c r="AH235" i="1"/>
  <c r="R302" i="1"/>
  <c r="R294" i="1"/>
  <c r="R286" i="1"/>
  <c r="R278" i="1"/>
  <c r="R270" i="1"/>
  <c r="R262" i="1"/>
  <c r="R254" i="1"/>
  <c r="R246" i="1"/>
  <c r="R238" i="1"/>
  <c r="R230" i="1"/>
  <c r="R222" i="1"/>
  <c r="R214" i="1"/>
  <c r="R206" i="1"/>
  <c r="R198" i="1"/>
  <c r="R190" i="1"/>
  <c r="R182" i="1"/>
  <c r="R174" i="1"/>
  <c r="R166" i="1"/>
  <c r="R158" i="1"/>
  <c r="R150" i="1"/>
  <c r="R142" i="1"/>
  <c r="R134" i="1"/>
  <c r="R126" i="1"/>
  <c r="R118" i="1"/>
  <c r="R110" i="1"/>
  <c r="R102" i="1"/>
  <c r="R94" i="1"/>
  <c r="R86" i="1"/>
  <c r="R78" i="1"/>
  <c r="R70" i="1"/>
  <c r="R62" i="1"/>
  <c r="R54" i="1"/>
  <c r="R46" i="1"/>
  <c r="R38" i="1"/>
  <c r="R30" i="1"/>
  <c r="R22" i="1"/>
  <c r="R309" i="1"/>
  <c r="R301" i="1"/>
  <c r="R293" i="1"/>
  <c r="R285" i="1"/>
  <c r="R277" i="1"/>
  <c r="R269" i="1"/>
  <c r="R261" i="1"/>
  <c r="R253" i="1"/>
  <c r="R245" i="1"/>
  <c r="R237" i="1"/>
  <c r="R229" i="1"/>
  <c r="R221" i="1"/>
  <c r="R213" i="1"/>
  <c r="R205" i="1"/>
  <c r="R197" i="1"/>
  <c r="R189" i="1"/>
  <c r="R181" i="1"/>
  <c r="R173" i="1"/>
  <c r="R165" i="1"/>
  <c r="R157" i="1"/>
  <c r="R149" i="1"/>
  <c r="R141" i="1"/>
  <c r="R133" i="1"/>
  <c r="R125" i="1"/>
  <c r="R117" i="1"/>
  <c r="R109" i="1"/>
  <c r="R101" i="1"/>
  <c r="R93" i="1"/>
  <c r="R85" i="1"/>
  <c r="R77" i="1"/>
  <c r="R69" i="1"/>
  <c r="R61" i="1"/>
  <c r="R53" i="1"/>
  <c r="R45" i="1"/>
  <c r="R37" i="1"/>
  <c r="R29" i="1"/>
  <c r="R21" i="1"/>
  <c r="AH609" i="1"/>
  <c r="R610" i="1"/>
  <c r="M5" i="1"/>
  <c r="X597" i="1" l="1"/>
  <c r="T314" i="1" l="1"/>
  <c r="T611" i="1"/>
  <c r="T610" i="1"/>
  <c r="T608" i="1"/>
  <c r="T607" i="1"/>
  <c r="T606" i="1"/>
  <c r="T605" i="1"/>
  <c r="T604" i="1"/>
  <c r="T603" i="1"/>
  <c r="T602" i="1"/>
  <c r="T601" i="1"/>
  <c r="T600" i="1"/>
  <c r="T599" i="1"/>
  <c r="T598" i="1"/>
  <c r="T597" i="1"/>
  <c r="T596" i="1"/>
  <c r="T595" i="1"/>
  <c r="T313" i="1"/>
  <c r="T312" i="1"/>
  <c r="T311" i="1"/>
  <c r="T310" i="1"/>
  <c r="T12" i="1"/>
  <c r="AI12" i="1"/>
  <c r="AI310" i="1"/>
  <c r="AI311" i="1"/>
  <c r="AI312" i="1"/>
  <c r="AI313" i="1"/>
  <c r="AI314" i="1"/>
  <c r="AI595" i="1"/>
  <c r="AI596" i="1"/>
  <c r="AI597" i="1"/>
  <c r="AI598" i="1"/>
  <c r="AI599" i="1"/>
  <c r="AI600" i="1"/>
  <c r="AI601" i="1"/>
  <c r="AI602" i="1"/>
  <c r="AI603" i="1"/>
  <c r="AI604" i="1"/>
  <c r="AI605" i="1"/>
  <c r="AI606" i="1"/>
  <c r="AI607" i="1"/>
  <c r="AI608" i="1"/>
  <c r="AI610" i="1"/>
  <c r="AI611" i="1"/>
  <c r="AM12" i="1"/>
  <c r="AM310" i="1"/>
  <c r="B5" i="3" l="1"/>
  <c r="Z4" i="3"/>
  <c r="B4" i="3"/>
  <c r="Z3" i="3"/>
  <c r="B3" i="3"/>
  <c r="B2" i="3"/>
  <c r="B1" i="3"/>
  <c r="AM611" i="1"/>
  <c r="AK611" i="1"/>
  <c r="AG611" i="1"/>
  <c r="AQ611" i="1" s="1"/>
  <c r="X611" i="1"/>
  <c r="V611" i="1"/>
  <c r="L611" i="1"/>
  <c r="G611" i="1"/>
  <c r="AM610" i="1"/>
  <c r="AK610" i="1"/>
  <c r="AG610" i="1"/>
  <c r="AQ610" i="1" s="1"/>
  <c r="X610" i="1"/>
  <c r="V610" i="1"/>
  <c r="L610" i="1"/>
  <c r="G610" i="1"/>
  <c r="AM608" i="1"/>
  <c r="AK608" i="1"/>
  <c r="AG608" i="1"/>
  <c r="AQ608" i="1" s="1"/>
  <c r="X608" i="1"/>
  <c r="V608" i="1"/>
  <c r="L608" i="1"/>
  <c r="G608" i="1"/>
  <c r="AM607" i="1"/>
  <c r="AK607" i="1"/>
  <c r="AG607" i="1"/>
  <c r="AQ607" i="1" s="1"/>
  <c r="X607" i="1"/>
  <c r="V607" i="1"/>
  <c r="L607" i="1"/>
  <c r="G607" i="1"/>
  <c r="AM606" i="1"/>
  <c r="AK606" i="1"/>
  <c r="AG606" i="1"/>
  <c r="AQ606" i="1" s="1"/>
  <c r="X606" i="1"/>
  <c r="V606" i="1"/>
  <c r="L606" i="1"/>
  <c r="G606" i="1"/>
  <c r="AM605" i="1"/>
  <c r="AK605" i="1"/>
  <c r="AG605" i="1"/>
  <c r="AQ605" i="1" s="1"/>
  <c r="X605" i="1"/>
  <c r="V605" i="1"/>
  <c r="L605" i="1"/>
  <c r="G605" i="1"/>
  <c r="AM604" i="1"/>
  <c r="AK604" i="1"/>
  <c r="AG604" i="1"/>
  <c r="AQ604" i="1" s="1"/>
  <c r="X604" i="1"/>
  <c r="V604" i="1"/>
  <c r="L604" i="1"/>
  <c r="G604" i="1"/>
  <c r="AM603" i="1"/>
  <c r="AK603" i="1"/>
  <c r="AG603" i="1"/>
  <c r="AQ603" i="1" s="1"/>
  <c r="X603" i="1"/>
  <c r="V603" i="1"/>
  <c r="L603" i="1"/>
  <c r="G603" i="1"/>
  <c r="AM602" i="1"/>
  <c r="AK602" i="1"/>
  <c r="AG602" i="1"/>
  <c r="AQ602" i="1" s="1"/>
  <c r="X602" i="1"/>
  <c r="V602" i="1"/>
  <c r="L602" i="1"/>
  <c r="G602" i="1"/>
  <c r="AM601" i="1"/>
  <c r="AK601" i="1"/>
  <c r="AG601" i="1"/>
  <c r="AQ601" i="1" s="1"/>
  <c r="X601" i="1"/>
  <c r="V601" i="1"/>
  <c r="L601" i="1"/>
  <c r="G601" i="1"/>
  <c r="AM600" i="1"/>
  <c r="AK600" i="1"/>
  <c r="AG600" i="1"/>
  <c r="AQ600" i="1" s="1"/>
  <c r="X600" i="1"/>
  <c r="V600" i="1"/>
  <c r="L600" i="1"/>
  <c r="G600" i="1"/>
  <c r="AM599" i="1"/>
  <c r="AK599" i="1"/>
  <c r="AG599" i="1"/>
  <c r="AQ599" i="1" s="1"/>
  <c r="X599" i="1"/>
  <c r="V599" i="1"/>
  <c r="L599" i="1"/>
  <c r="G599" i="1"/>
  <c r="AM598" i="1"/>
  <c r="AK598" i="1"/>
  <c r="AG598" i="1"/>
  <c r="AQ598" i="1" s="1"/>
  <c r="X598" i="1"/>
  <c r="V598" i="1"/>
  <c r="L598" i="1"/>
  <c r="G598" i="1"/>
  <c r="AM597" i="1"/>
  <c r="AK597" i="1"/>
  <c r="AG597" i="1"/>
  <c r="AQ597" i="1" s="1"/>
  <c r="V597" i="1"/>
  <c r="L597" i="1"/>
  <c r="G597" i="1"/>
  <c r="AM596" i="1"/>
  <c r="AK596" i="1"/>
  <c r="AG596" i="1"/>
  <c r="AQ596" i="1" s="1"/>
  <c r="X596" i="1"/>
  <c r="V596" i="1"/>
  <c r="L596" i="1"/>
  <c r="G596" i="1"/>
  <c r="AM595" i="1"/>
  <c r="AK595" i="1"/>
  <c r="AG595" i="1"/>
  <c r="AQ595" i="1" s="1"/>
  <c r="X595" i="1"/>
  <c r="V595" i="1"/>
  <c r="L595" i="1"/>
  <c r="G595" i="1"/>
  <c r="AM314" i="1"/>
  <c r="AK314" i="1"/>
  <c r="AG314" i="1"/>
  <c r="AQ314" i="1" s="1"/>
  <c r="X314" i="1"/>
  <c r="V314" i="1"/>
  <c r="L314" i="1"/>
  <c r="G314" i="1"/>
  <c r="AM313" i="1"/>
  <c r="AK313" i="1"/>
  <c r="AG313" i="1"/>
  <c r="AQ313" i="1" s="1"/>
  <c r="X313" i="1"/>
  <c r="V313" i="1"/>
  <c r="L313" i="1"/>
  <c r="G313" i="1"/>
  <c r="AM312" i="1"/>
  <c r="AK312" i="1"/>
  <c r="AG312" i="1"/>
  <c r="AQ312" i="1" s="1"/>
  <c r="X312" i="1"/>
  <c r="V312" i="1"/>
  <c r="L312" i="1"/>
  <c r="G312" i="1"/>
  <c r="AM311" i="1"/>
  <c r="AK311" i="1"/>
  <c r="AG311" i="1"/>
  <c r="AQ311" i="1" s="1"/>
  <c r="X311" i="1"/>
  <c r="V311" i="1"/>
  <c r="L311" i="1"/>
  <c r="G311" i="1"/>
  <c r="AK310" i="1"/>
  <c r="AG310" i="1"/>
  <c r="AQ310" i="1" s="1"/>
  <c r="X310" i="1"/>
  <c r="V310" i="1"/>
  <c r="L310" i="1"/>
  <c r="G310" i="1"/>
  <c r="AK12" i="1"/>
  <c r="AH12" i="1"/>
  <c r="X12" i="1"/>
  <c r="V12" i="1"/>
  <c r="L12" i="1"/>
  <c r="G12" i="1"/>
  <c r="E12" i="1"/>
  <c r="I4" i="1"/>
  <c r="AF608" i="1" l="1"/>
  <c r="AF598" i="1"/>
  <c r="AF606" i="1"/>
  <c r="AF597" i="1"/>
  <c r="AF605" i="1"/>
  <c r="AF604" i="1"/>
  <c r="AF607" i="1"/>
  <c r="AF599" i="1"/>
  <c r="AF596" i="1"/>
  <c r="AF603" i="1"/>
  <c r="AF602" i="1"/>
  <c r="AF611" i="1"/>
  <c r="AF314" i="1"/>
  <c r="AF601" i="1"/>
  <c r="AF610" i="1"/>
  <c r="E13" i="1"/>
  <c r="E14" i="1" s="1"/>
  <c r="E15" i="1" s="1"/>
  <c r="E16" i="1" s="1"/>
  <c r="E17" i="1" s="1"/>
  <c r="E18" i="1" s="1"/>
  <c r="E19" i="1" s="1"/>
  <c r="E20" i="1" s="1"/>
  <c r="E21" i="1" s="1"/>
  <c r="E22" i="1" s="1"/>
  <c r="E23" i="1" s="1"/>
  <c r="E24" i="1" s="1"/>
  <c r="E25" i="1" s="1"/>
  <c r="E26" i="1" s="1"/>
  <c r="E27" i="1" s="1"/>
  <c r="E28" i="1" s="1"/>
  <c r="E29" i="1" s="1"/>
  <c r="E30" i="1" s="1"/>
  <c r="E31" i="1" s="1"/>
  <c r="E32" i="1" s="1"/>
  <c r="E33" i="1" s="1"/>
  <c r="E34" i="1" s="1"/>
  <c r="E35" i="1" s="1"/>
  <c r="E36" i="1" s="1"/>
  <c r="E37" i="1" s="1"/>
  <c r="E38" i="1" s="1"/>
  <c r="E39" i="1" s="1"/>
  <c r="E40" i="1" s="1"/>
  <c r="E41" i="1" s="1"/>
  <c r="E42" i="1" s="1"/>
  <c r="E43" i="1" s="1"/>
  <c r="E44" i="1" s="1"/>
  <c r="E45" i="1" s="1"/>
  <c r="E46" i="1" s="1"/>
  <c r="E47" i="1" s="1"/>
  <c r="E48" i="1" s="1"/>
  <c r="E49" i="1" s="1"/>
  <c r="E50" i="1" s="1"/>
  <c r="E51" i="1" s="1"/>
  <c r="E52" i="1" s="1"/>
  <c r="E53" i="1" s="1"/>
  <c r="E54" i="1" s="1"/>
  <c r="E55" i="1" s="1"/>
  <c r="E56" i="1" s="1"/>
  <c r="E57" i="1" s="1"/>
  <c r="E58" i="1" s="1"/>
  <c r="E59" i="1" s="1"/>
  <c r="E60" i="1" s="1"/>
  <c r="E61" i="1" s="1"/>
  <c r="E62" i="1" s="1"/>
  <c r="E63" i="1" s="1"/>
  <c r="E64" i="1" s="1"/>
  <c r="E65" i="1" s="1"/>
  <c r="E66" i="1" s="1"/>
  <c r="E67" i="1" s="1"/>
  <c r="E68" i="1" s="1"/>
  <c r="E69" i="1" s="1"/>
  <c r="E70" i="1" s="1"/>
  <c r="E71" i="1" s="1"/>
  <c r="E72" i="1" s="1"/>
  <c r="E73" i="1" s="1"/>
  <c r="E74" i="1" s="1"/>
  <c r="E75" i="1" s="1"/>
  <c r="E76" i="1" s="1"/>
  <c r="E77" i="1" s="1"/>
  <c r="E78" i="1" s="1"/>
  <c r="E79" i="1" s="1"/>
  <c r="E80" i="1" s="1"/>
  <c r="E81" i="1" s="1"/>
  <c r="E82" i="1" s="1"/>
  <c r="E83" i="1" s="1"/>
  <c r="E84" i="1" s="1"/>
  <c r="E85" i="1" s="1"/>
  <c r="E86" i="1" s="1"/>
  <c r="E87" i="1" s="1"/>
  <c r="E88" i="1" s="1"/>
  <c r="E89" i="1" s="1"/>
  <c r="E90" i="1" s="1"/>
  <c r="E91" i="1" s="1"/>
  <c r="E92" i="1" s="1"/>
  <c r="E93" i="1" s="1"/>
  <c r="E94" i="1" s="1"/>
  <c r="E95" i="1" s="1"/>
  <c r="E96" i="1" s="1"/>
  <c r="E97" i="1" s="1"/>
  <c r="E98" i="1" s="1"/>
  <c r="E99" i="1" s="1"/>
  <c r="E100" i="1" s="1"/>
  <c r="E101" i="1" s="1"/>
  <c r="E102" i="1" s="1"/>
  <c r="E103" i="1" s="1"/>
  <c r="E104" i="1" s="1"/>
  <c r="E105" i="1" s="1"/>
  <c r="E106" i="1" s="1"/>
  <c r="E107" i="1" s="1"/>
  <c r="E108" i="1" s="1"/>
  <c r="E109" i="1" s="1"/>
  <c r="E110" i="1" s="1"/>
  <c r="E111" i="1" s="1"/>
  <c r="E112" i="1" s="1"/>
  <c r="E113" i="1" s="1"/>
  <c r="E114" i="1" s="1"/>
  <c r="E115" i="1" s="1"/>
  <c r="E116" i="1" s="1"/>
  <c r="E117" i="1" s="1"/>
  <c r="E118" i="1" s="1"/>
  <c r="E119" i="1" s="1"/>
  <c r="E120" i="1" s="1"/>
  <c r="E121" i="1" s="1"/>
  <c r="E122" i="1" s="1"/>
  <c r="E123" i="1" s="1"/>
  <c r="E124" i="1" s="1"/>
  <c r="E125" i="1" s="1"/>
  <c r="E126" i="1" s="1"/>
  <c r="E127" i="1" s="1"/>
  <c r="E128" i="1" s="1"/>
  <c r="E129" i="1" s="1"/>
  <c r="E130" i="1" s="1"/>
  <c r="E131" i="1" s="1"/>
  <c r="E132" i="1" s="1"/>
  <c r="E133" i="1" s="1"/>
  <c r="E134" i="1" s="1"/>
  <c r="E135" i="1" s="1"/>
  <c r="E136" i="1" s="1"/>
  <c r="E137" i="1" s="1"/>
  <c r="E138" i="1" s="1"/>
  <c r="E139" i="1" s="1"/>
  <c r="E140" i="1" s="1"/>
  <c r="E141" i="1" s="1"/>
  <c r="E142" i="1" s="1"/>
  <c r="E143" i="1" s="1"/>
  <c r="E144" i="1" s="1"/>
  <c r="E145" i="1" s="1"/>
  <c r="E146" i="1" s="1"/>
  <c r="E147" i="1" s="1"/>
  <c r="E148" i="1" s="1"/>
  <c r="E149" i="1" s="1"/>
  <c r="E150" i="1" s="1"/>
  <c r="E151" i="1" s="1"/>
  <c r="E152" i="1" s="1"/>
  <c r="E153" i="1" s="1"/>
  <c r="E154" i="1" s="1"/>
  <c r="E155" i="1" s="1"/>
  <c r="E156" i="1" s="1"/>
  <c r="E157" i="1" s="1"/>
  <c r="E158" i="1" s="1"/>
  <c r="E159" i="1" s="1"/>
  <c r="E160" i="1" s="1"/>
  <c r="E161" i="1" s="1"/>
  <c r="E162" i="1" s="1"/>
  <c r="E163" i="1" s="1"/>
  <c r="E164" i="1" s="1"/>
  <c r="E165" i="1" s="1"/>
  <c r="E166" i="1" s="1"/>
  <c r="E167" i="1" s="1"/>
  <c r="E168" i="1" s="1"/>
  <c r="E169" i="1" s="1"/>
  <c r="E170" i="1" s="1"/>
  <c r="E171" i="1" s="1"/>
  <c r="E172" i="1" s="1"/>
  <c r="E173" i="1" s="1"/>
  <c r="E174" i="1" s="1"/>
  <c r="E175" i="1" s="1"/>
  <c r="E176" i="1" s="1"/>
  <c r="E177" i="1" s="1"/>
  <c r="E178" i="1" s="1"/>
  <c r="E179" i="1" s="1"/>
  <c r="E180" i="1" s="1"/>
  <c r="E181" i="1" s="1"/>
  <c r="E182" i="1" s="1"/>
  <c r="E183" i="1" s="1"/>
  <c r="E184" i="1" s="1"/>
  <c r="E185" i="1" s="1"/>
  <c r="E186" i="1" s="1"/>
  <c r="E187" i="1" s="1"/>
  <c r="E188" i="1" s="1"/>
  <c r="E189" i="1" s="1"/>
  <c r="E190" i="1" s="1"/>
  <c r="E191" i="1" s="1"/>
  <c r="E192" i="1" s="1"/>
  <c r="E193" i="1" s="1"/>
  <c r="E194" i="1" s="1"/>
  <c r="E195" i="1" s="1"/>
  <c r="E196" i="1" s="1"/>
  <c r="E197" i="1" s="1"/>
  <c r="E198" i="1" s="1"/>
  <c r="E199" i="1" s="1"/>
  <c r="E200" i="1" s="1"/>
  <c r="E201" i="1" s="1"/>
  <c r="E202" i="1" s="1"/>
  <c r="E203" i="1" s="1"/>
  <c r="E204" i="1" s="1"/>
  <c r="E205" i="1" s="1"/>
  <c r="E206" i="1" s="1"/>
  <c r="E207" i="1" s="1"/>
  <c r="E208" i="1" s="1"/>
  <c r="E209" i="1" s="1"/>
  <c r="E210" i="1" s="1"/>
  <c r="E211" i="1" s="1"/>
  <c r="E212" i="1" s="1"/>
  <c r="E213" i="1" s="1"/>
  <c r="E214" i="1" s="1"/>
  <c r="E215" i="1" s="1"/>
  <c r="E216" i="1" s="1"/>
  <c r="E217" i="1" s="1"/>
  <c r="E218" i="1" s="1"/>
  <c r="E219" i="1" s="1"/>
  <c r="E220" i="1" s="1"/>
  <c r="E221" i="1" s="1"/>
  <c r="E222" i="1" s="1"/>
  <c r="E223" i="1" s="1"/>
  <c r="E224" i="1" s="1"/>
  <c r="E225" i="1" s="1"/>
  <c r="E226" i="1" s="1"/>
  <c r="E227" i="1" s="1"/>
  <c r="E228" i="1" s="1"/>
  <c r="E229" i="1" s="1"/>
  <c r="E230" i="1" s="1"/>
  <c r="E231" i="1" s="1"/>
  <c r="E232" i="1" s="1"/>
  <c r="E233" i="1" s="1"/>
  <c r="E234" i="1" s="1"/>
  <c r="E235" i="1" s="1"/>
  <c r="E236" i="1" s="1"/>
  <c r="E237" i="1" s="1"/>
  <c r="E238" i="1" s="1"/>
  <c r="E239" i="1" s="1"/>
  <c r="E240" i="1" s="1"/>
  <c r="E241" i="1" s="1"/>
  <c r="E242" i="1" s="1"/>
  <c r="E243" i="1" s="1"/>
  <c r="E244" i="1" s="1"/>
  <c r="E245" i="1" s="1"/>
  <c r="E246" i="1" s="1"/>
  <c r="E247" i="1" s="1"/>
  <c r="E248" i="1" s="1"/>
  <c r="E249" i="1" s="1"/>
  <c r="E250" i="1" s="1"/>
  <c r="E251" i="1" s="1"/>
  <c r="E252" i="1" s="1"/>
  <c r="E253" i="1" s="1"/>
  <c r="E254" i="1" s="1"/>
  <c r="E255" i="1" s="1"/>
  <c r="E256" i="1" s="1"/>
  <c r="E257" i="1" s="1"/>
  <c r="E258" i="1" s="1"/>
  <c r="E259" i="1" s="1"/>
  <c r="E260" i="1" s="1"/>
  <c r="E261" i="1" s="1"/>
  <c r="E262" i="1" s="1"/>
  <c r="E263" i="1" s="1"/>
  <c r="E264" i="1" s="1"/>
  <c r="E265" i="1" s="1"/>
  <c r="E266" i="1" s="1"/>
  <c r="E267" i="1" s="1"/>
  <c r="E268" i="1" s="1"/>
  <c r="E269" i="1" s="1"/>
  <c r="E270" i="1" s="1"/>
  <c r="E271" i="1" s="1"/>
  <c r="E272" i="1" s="1"/>
  <c r="E273" i="1" s="1"/>
  <c r="E274" i="1" s="1"/>
  <c r="E275" i="1" s="1"/>
  <c r="E276" i="1" s="1"/>
  <c r="E277" i="1" s="1"/>
  <c r="E278" i="1" s="1"/>
  <c r="E279" i="1" s="1"/>
  <c r="E280" i="1" s="1"/>
  <c r="E281" i="1" s="1"/>
  <c r="E282" i="1" s="1"/>
  <c r="E283" i="1" s="1"/>
  <c r="E284" i="1" s="1"/>
  <c r="E285" i="1" s="1"/>
  <c r="E286" i="1" s="1"/>
  <c r="E287" i="1" s="1"/>
  <c r="E288" i="1" s="1"/>
  <c r="E289" i="1" s="1"/>
  <c r="E290" i="1" s="1"/>
  <c r="E291" i="1" s="1"/>
  <c r="E292" i="1" s="1"/>
  <c r="E293" i="1" s="1"/>
  <c r="E294" i="1" s="1"/>
  <c r="E295" i="1" s="1"/>
  <c r="E296" i="1" s="1"/>
  <c r="E297" i="1" s="1"/>
  <c r="E298" i="1" s="1"/>
  <c r="E299" i="1" s="1"/>
  <c r="E300" i="1" s="1"/>
  <c r="E301" i="1" s="1"/>
  <c r="E302" i="1" s="1"/>
  <c r="E303" i="1" s="1"/>
  <c r="E304" i="1" s="1"/>
  <c r="E305" i="1" s="1"/>
  <c r="E306" i="1" s="1"/>
  <c r="E307" i="1" s="1"/>
  <c r="E308" i="1" s="1"/>
  <c r="E309" i="1" s="1"/>
  <c r="E310" i="1" s="1"/>
  <c r="E311" i="1" s="1"/>
  <c r="E312" i="1" s="1"/>
  <c r="E313" i="1" s="1"/>
  <c r="E314" i="1" s="1"/>
  <c r="E315" i="1" s="1"/>
  <c r="E316" i="1" s="1"/>
  <c r="E317" i="1" s="1"/>
  <c r="E318" i="1" s="1"/>
  <c r="E319" i="1" s="1"/>
  <c r="E320" i="1" s="1"/>
  <c r="E321" i="1" s="1"/>
  <c r="E322" i="1" s="1"/>
  <c r="E323" i="1" s="1"/>
  <c r="E324" i="1" s="1"/>
  <c r="E325" i="1" s="1"/>
  <c r="E326" i="1" s="1"/>
  <c r="E327" i="1" s="1"/>
  <c r="E328" i="1" s="1"/>
  <c r="E329" i="1" s="1"/>
  <c r="E330" i="1" s="1"/>
  <c r="E331" i="1" s="1"/>
  <c r="E332" i="1" s="1"/>
  <c r="E333" i="1" s="1"/>
  <c r="E334" i="1" s="1"/>
  <c r="E335" i="1" s="1"/>
  <c r="E336" i="1" s="1"/>
  <c r="E337" i="1" s="1"/>
  <c r="E338" i="1" s="1"/>
  <c r="E339" i="1" s="1"/>
  <c r="E340" i="1" s="1"/>
  <c r="E341" i="1" s="1"/>
  <c r="E342" i="1" s="1"/>
  <c r="E343" i="1" s="1"/>
  <c r="E344" i="1" s="1"/>
  <c r="E345" i="1" s="1"/>
  <c r="E346" i="1" s="1"/>
  <c r="E347" i="1" s="1"/>
  <c r="E348" i="1" s="1"/>
  <c r="E349" i="1" s="1"/>
  <c r="E350" i="1" s="1"/>
  <c r="E351" i="1" s="1"/>
  <c r="E352" i="1" s="1"/>
  <c r="E353" i="1" s="1"/>
  <c r="E354" i="1" s="1"/>
  <c r="E355" i="1" s="1"/>
  <c r="E356" i="1" s="1"/>
  <c r="E357" i="1" s="1"/>
  <c r="E358" i="1" s="1"/>
  <c r="E359" i="1" s="1"/>
  <c r="E360" i="1" s="1"/>
  <c r="E361" i="1" s="1"/>
  <c r="E362" i="1" s="1"/>
  <c r="E363" i="1" s="1"/>
  <c r="E364" i="1" s="1"/>
  <c r="E365" i="1" s="1"/>
  <c r="E366" i="1" s="1"/>
  <c r="E367" i="1" s="1"/>
  <c r="E368" i="1" s="1"/>
  <c r="E369" i="1" s="1"/>
  <c r="E370" i="1" s="1"/>
  <c r="E371" i="1" s="1"/>
  <c r="E372" i="1" s="1"/>
  <c r="E373" i="1" s="1"/>
  <c r="E374" i="1" s="1"/>
  <c r="E375" i="1" s="1"/>
  <c r="E376" i="1" s="1"/>
  <c r="E377" i="1" s="1"/>
  <c r="E378" i="1" s="1"/>
  <c r="E379" i="1" s="1"/>
  <c r="E380" i="1" s="1"/>
  <c r="E381" i="1" s="1"/>
  <c r="E382" i="1" s="1"/>
  <c r="E383" i="1" s="1"/>
  <c r="E384" i="1" s="1"/>
  <c r="E385" i="1" s="1"/>
  <c r="E386" i="1" s="1"/>
  <c r="E387" i="1" s="1"/>
  <c r="E388" i="1" s="1"/>
  <c r="E389" i="1" s="1"/>
  <c r="E390" i="1" s="1"/>
  <c r="E391" i="1" s="1"/>
  <c r="E392" i="1" s="1"/>
  <c r="E393" i="1" s="1"/>
  <c r="E394" i="1" s="1"/>
  <c r="E395" i="1" s="1"/>
  <c r="E396" i="1" s="1"/>
  <c r="E397" i="1" s="1"/>
  <c r="E398" i="1" s="1"/>
  <c r="E399" i="1" s="1"/>
  <c r="E400" i="1" s="1"/>
  <c r="E401" i="1" s="1"/>
  <c r="E402" i="1" s="1"/>
  <c r="E403" i="1" s="1"/>
  <c r="E404" i="1" s="1"/>
  <c r="E405" i="1" s="1"/>
  <c r="E406" i="1" s="1"/>
  <c r="E407" i="1" s="1"/>
  <c r="E408" i="1" s="1"/>
  <c r="E409" i="1" s="1"/>
  <c r="E410" i="1" s="1"/>
  <c r="E411" i="1" s="1"/>
  <c r="E412" i="1" s="1"/>
  <c r="E413" i="1" s="1"/>
  <c r="E414" i="1" s="1"/>
  <c r="E415" i="1" s="1"/>
  <c r="E416" i="1" s="1"/>
  <c r="E417" i="1" s="1"/>
  <c r="E418" i="1" s="1"/>
  <c r="E419" i="1" s="1"/>
  <c r="E420" i="1" s="1"/>
  <c r="E421" i="1" s="1"/>
  <c r="E422" i="1" s="1"/>
  <c r="E423" i="1" s="1"/>
  <c r="E424" i="1" s="1"/>
  <c r="E425" i="1" s="1"/>
  <c r="E426" i="1" s="1"/>
  <c r="E427" i="1" s="1"/>
  <c r="E428" i="1" s="1"/>
  <c r="E429" i="1" s="1"/>
  <c r="E430" i="1" s="1"/>
  <c r="E431" i="1" s="1"/>
  <c r="E432" i="1" s="1"/>
  <c r="E433" i="1" s="1"/>
  <c r="E434" i="1" s="1"/>
  <c r="E435" i="1" s="1"/>
  <c r="E436" i="1" s="1"/>
  <c r="E437" i="1" s="1"/>
  <c r="E438" i="1" s="1"/>
  <c r="E439" i="1" s="1"/>
  <c r="E440" i="1" s="1"/>
  <c r="E441" i="1" s="1"/>
  <c r="E442" i="1" s="1"/>
  <c r="E443" i="1" s="1"/>
  <c r="E444" i="1" s="1"/>
  <c r="E445" i="1" s="1"/>
  <c r="E446" i="1" s="1"/>
  <c r="E447" i="1" s="1"/>
  <c r="E448" i="1" s="1"/>
  <c r="E449" i="1" s="1"/>
  <c r="E450" i="1" s="1"/>
  <c r="E451" i="1" s="1"/>
  <c r="E452" i="1" s="1"/>
  <c r="E453" i="1" s="1"/>
  <c r="E454" i="1" s="1"/>
  <c r="E455" i="1" s="1"/>
  <c r="E456" i="1" s="1"/>
  <c r="E457" i="1" s="1"/>
  <c r="E458" i="1" s="1"/>
  <c r="E459" i="1" s="1"/>
  <c r="E460" i="1" s="1"/>
  <c r="E461" i="1" s="1"/>
  <c r="E462" i="1" s="1"/>
  <c r="E463" i="1" s="1"/>
  <c r="E464" i="1" s="1"/>
  <c r="E465" i="1" s="1"/>
  <c r="E466" i="1" s="1"/>
  <c r="E467" i="1" s="1"/>
  <c r="E468" i="1" s="1"/>
  <c r="E469" i="1" s="1"/>
  <c r="E470" i="1" s="1"/>
  <c r="E471" i="1" s="1"/>
  <c r="E472" i="1" s="1"/>
  <c r="E473" i="1" s="1"/>
  <c r="E474" i="1" s="1"/>
  <c r="E475" i="1" s="1"/>
  <c r="E476" i="1" s="1"/>
  <c r="E477" i="1" s="1"/>
  <c r="E478" i="1" s="1"/>
  <c r="E479" i="1" s="1"/>
  <c r="E480" i="1" s="1"/>
  <c r="E481" i="1" s="1"/>
  <c r="E482" i="1" s="1"/>
  <c r="E483" i="1" s="1"/>
  <c r="E484" i="1" s="1"/>
  <c r="E485" i="1" s="1"/>
  <c r="E486" i="1" s="1"/>
  <c r="E487" i="1" s="1"/>
  <c r="E488" i="1" s="1"/>
  <c r="E489" i="1" s="1"/>
  <c r="E490" i="1" s="1"/>
  <c r="E491" i="1" s="1"/>
  <c r="E492" i="1" s="1"/>
  <c r="E493" i="1" s="1"/>
  <c r="E494" i="1" s="1"/>
  <c r="E495" i="1" s="1"/>
  <c r="E496" i="1" s="1"/>
  <c r="E497" i="1" s="1"/>
  <c r="E498" i="1" s="1"/>
  <c r="E499" i="1" s="1"/>
  <c r="E500" i="1" s="1"/>
  <c r="E501" i="1" s="1"/>
  <c r="E502" i="1" s="1"/>
  <c r="E503" i="1" s="1"/>
  <c r="E504" i="1" s="1"/>
  <c r="E505" i="1" s="1"/>
  <c r="E506" i="1" s="1"/>
  <c r="E507" i="1" s="1"/>
  <c r="E508" i="1" s="1"/>
  <c r="E509" i="1" s="1"/>
  <c r="E510" i="1" s="1"/>
  <c r="E511" i="1" s="1"/>
  <c r="E512" i="1" s="1"/>
  <c r="E513" i="1" s="1"/>
  <c r="E514" i="1" s="1"/>
  <c r="E515" i="1" s="1"/>
  <c r="E516" i="1" s="1"/>
  <c r="E517" i="1" s="1"/>
  <c r="E518" i="1" s="1"/>
  <c r="E519" i="1" s="1"/>
  <c r="E520" i="1" s="1"/>
  <c r="E521" i="1" s="1"/>
  <c r="E522" i="1" s="1"/>
  <c r="E523" i="1" s="1"/>
  <c r="E524" i="1" s="1"/>
  <c r="E525" i="1" s="1"/>
  <c r="E526" i="1" s="1"/>
  <c r="E527" i="1" s="1"/>
  <c r="E528" i="1" s="1"/>
  <c r="E529" i="1" s="1"/>
  <c r="E530" i="1" s="1"/>
  <c r="E531" i="1" s="1"/>
  <c r="E532" i="1" s="1"/>
  <c r="E533" i="1" s="1"/>
  <c r="E534" i="1" s="1"/>
  <c r="E535" i="1" s="1"/>
  <c r="E536" i="1" s="1"/>
  <c r="E537" i="1" s="1"/>
  <c r="E538" i="1" s="1"/>
  <c r="E539" i="1" s="1"/>
  <c r="E540" i="1" s="1"/>
  <c r="E541" i="1" s="1"/>
  <c r="E542" i="1" s="1"/>
  <c r="E543" i="1" s="1"/>
  <c r="E544" i="1" s="1"/>
  <c r="E545" i="1" s="1"/>
  <c r="E546" i="1" s="1"/>
  <c r="E547" i="1" s="1"/>
  <c r="E548" i="1" s="1"/>
  <c r="E549" i="1" s="1"/>
  <c r="E550" i="1" s="1"/>
  <c r="E551" i="1" s="1"/>
  <c r="E552" i="1" s="1"/>
  <c r="E553" i="1" s="1"/>
  <c r="E554" i="1" s="1"/>
  <c r="E555" i="1" s="1"/>
  <c r="E556" i="1" s="1"/>
  <c r="E557" i="1" s="1"/>
  <c r="E558" i="1" s="1"/>
  <c r="E559" i="1" s="1"/>
  <c r="E560" i="1" s="1"/>
  <c r="E561" i="1" s="1"/>
  <c r="E562" i="1" s="1"/>
  <c r="E563" i="1" s="1"/>
  <c r="E564" i="1" s="1"/>
  <c r="E565" i="1" s="1"/>
  <c r="E566" i="1" s="1"/>
  <c r="E567" i="1" s="1"/>
  <c r="E568" i="1" s="1"/>
  <c r="E569" i="1" s="1"/>
  <c r="E570" i="1" s="1"/>
  <c r="E571" i="1" s="1"/>
  <c r="E572" i="1" s="1"/>
  <c r="E573" i="1" s="1"/>
  <c r="E574" i="1" s="1"/>
  <c r="E575" i="1" s="1"/>
  <c r="E576" i="1" s="1"/>
  <c r="E577" i="1" s="1"/>
  <c r="E578" i="1" s="1"/>
  <c r="E579" i="1" s="1"/>
  <c r="E580" i="1" s="1"/>
  <c r="E581" i="1" s="1"/>
  <c r="E582" i="1" s="1"/>
  <c r="E583" i="1" s="1"/>
  <c r="E584" i="1" s="1"/>
  <c r="E585" i="1" s="1"/>
  <c r="E586" i="1" s="1"/>
  <c r="E587" i="1" s="1"/>
  <c r="E588" i="1" s="1"/>
  <c r="E589" i="1" s="1"/>
  <c r="E590" i="1" s="1"/>
  <c r="E591" i="1" s="1"/>
  <c r="E592" i="1" s="1"/>
  <c r="E593" i="1" s="1"/>
  <c r="E594" i="1" s="1"/>
  <c r="E595" i="1" s="1"/>
  <c r="E596" i="1" s="1"/>
  <c r="E597" i="1" s="1"/>
  <c r="E598" i="1" s="1"/>
  <c r="E599" i="1" s="1"/>
  <c r="E600" i="1" s="1"/>
  <c r="E601" i="1" s="1"/>
  <c r="E602" i="1" s="1"/>
  <c r="E603" i="1" s="1"/>
  <c r="E604" i="1" s="1"/>
  <c r="E605" i="1" s="1"/>
  <c r="E606" i="1" s="1"/>
  <c r="E607" i="1" s="1"/>
  <c r="E608" i="1" s="1"/>
  <c r="E609" i="1" s="1"/>
  <c r="E610" i="1" s="1"/>
  <c r="E611" i="1" s="1"/>
  <c r="R597" i="1"/>
  <c r="R603" i="1"/>
  <c r="R605" i="1"/>
  <c r="R312" i="1"/>
  <c r="R598" i="1"/>
  <c r="R604" i="1"/>
  <c r="R599" i="1"/>
  <c r="R601" i="1"/>
  <c r="R611" i="1"/>
  <c r="R314" i="1"/>
  <c r="R596" i="1"/>
  <c r="R595" i="1"/>
  <c r="R608" i="1"/>
  <c r="R606" i="1"/>
  <c r="R313" i="1"/>
  <c r="R607" i="1"/>
  <c r="R600" i="1"/>
  <c r="R602" i="1"/>
  <c r="R311" i="1"/>
  <c r="AH311" i="1"/>
  <c r="AF311" i="1"/>
  <c r="AH600" i="1"/>
  <c r="AF600" i="1"/>
  <c r="AH312" i="1"/>
  <c r="AF312" i="1"/>
  <c r="AH310" i="1"/>
  <c r="AF310" i="1"/>
  <c r="AH313" i="1"/>
  <c r="AF313" i="1"/>
  <c r="AH595" i="1"/>
  <c r="AF595" i="1"/>
  <c r="AH611" i="1"/>
  <c r="AH596" i="1"/>
  <c r="AH607" i="1"/>
  <c r="AH605" i="1"/>
  <c r="AH608" i="1"/>
  <c r="AH314" i="1"/>
  <c r="AH597" i="1"/>
  <c r="AH602" i="1"/>
  <c r="AH599" i="1"/>
  <c r="AH604" i="1"/>
  <c r="AH598" i="1"/>
  <c r="AH601" i="1"/>
  <c r="AH603" i="1"/>
  <c r="AH606" i="1"/>
  <c r="AH610" i="1"/>
  <c r="R310" i="1" l="1"/>
  <c r="R12" i="1" l="1"/>
  <c r="AB12" i="1"/>
  <c r="AC12" i="1"/>
  <c r="AQ12" i="1" s="1"/>
  <c r="AD12" i="1" l="1"/>
  <c r="AF5" i="1"/>
  <c r="I5" i="1" a="1"/>
  <c r="I5" i="1" s="1"/>
  <c r="I6" i="1" s="1"/>
  <c r="R13" i="1"/>
  <c r="AB13" i="1"/>
  <c r="AC13" i="1"/>
  <c r="AQ13" i="1" s="1"/>
  <c r="AD13" i="1" l="1"/>
  <c r="AQ61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Patrik Karlsson</author>
  </authors>
  <commentList>
    <comment ref="P9" authorId="0" shapeId="0" xr:uid="{F8AA0998-A511-4951-8B1E-9E1D09A8702C}">
      <text>
        <r>
          <rPr>
            <b/>
            <sz val="9"/>
            <color indexed="81"/>
            <rFont val="Tahoma"/>
            <family val="2"/>
          </rPr>
          <t>Patrik Karlsson:</t>
        </r>
        <r>
          <rPr>
            <sz val="9"/>
            <color indexed="81"/>
            <rFont val="Tahoma"/>
            <family val="2"/>
          </rPr>
          <t xml:space="preserve">
Based on S3 H03 w 0.41LPM coolant flow</t>
        </r>
      </text>
    </comment>
    <comment ref="AO9" authorId="0" shapeId="0" xr:uid="{929F94FC-A632-4E42-A937-78D507B96A2D}">
      <text>
        <r>
          <rPr>
            <b/>
            <sz val="9"/>
            <color indexed="81"/>
            <rFont val="Tahoma"/>
            <family val="2"/>
          </rPr>
          <t>Patrik Karlsson:</t>
        </r>
        <r>
          <rPr>
            <sz val="9"/>
            <color indexed="81"/>
            <rFont val="Tahoma"/>
            <family val="2"/>
          </rPr>
          <t xml:space="preserve">
Based on S3 H03 w 0.41LPM coolant flow</t>
        </r>
      </text>
    </comment>
    <comment ref="AP9" authorId="0" shapeId="0" xr:uid="{2884730A-83AE-4383-A2C7-E9A32CA5A17C}">
      <text>
        <r>
          <rPr>
            <b/>
            <sz val="9"/>
            <color indexed="81"/>
            <rFont val="Tahoma"/>
            <family val="2"/>
          </rPr>
          <t>Patrik Karlsson:</t>
        </r>
        <r>
          <rPr>
            <sz val="9"/>
            <color indexed="81"/>
            <rFont val="Tahoma"/>
            <family val="2"/>
          </rPr>
          <t xml:space="preserve">
Based on S3 H03 w 0.41LPM coolant flow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tc={E536D10B-15E6-487D-8049-686F5F3FE490}</author>
  </authors>
  <commentList>
    <comment ref="A10" authorId="0" shapeId="0" xr:uid="{E536D10B-15E6-487D-8049-686F5F3FE490}">
      <text>
        <t>[Threaded comment]
Your version of Excel allows you to read this threaded comment; however, any edits to it will get removed if the file is opened in a newer version of Excel. Learn more: https://go.microsoft.com/fwlink/?linkid=870924
Comment:
    The bundle is self propelled, meaning that the pressure in the bottles are used to perform the work needed for transport through all piping and valves. Therefore we cannot use the whole bundle, as at some point the pressure gets to low to achieve enough massflow. Approximated to be 90%, but could be as low as 80%? Can be investigated further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<sst xmlns="http://schemas.openxmlformats.org/spreadsheetml/2006/main" count="2589" uniqueCount="734">
  <si>
    <t>Test short description</t>
  </si>
  <si>
    <t>Settings</t>
  </si>
  <si>
    <t>Test statistics</t>
  </si>
  <si>
    <t>Excel sheet color coding</t>
  </si>
  <si>
    <t>Relative humidity reference on T_Si_CL for anode and cathode</t>
  </si>
  <si>
    <t>Cell number</t>
  </si>
  <si>
    <t xml:space="preserve">[-]   </t>
  </si>
  <si>
    <t>Approximate total time</t>
  </si>
  <si>
    <r>
      <rPr>
        <sz val="10"/>
        <rFont val="Calibri"/>
        <family val="2"/>
      </rPr>
      <t>[</t>
    </r>
    <r>
      <rPr>
        <sz val="10"/>
        <rFont val="Arial"/>
        <family val="2"/>
      </rPr>
      <t>h]</t>
    </r>
  </si>
  <si>
    <t>input =black</t>
  </si>
  <si>
    <t>Only N2 and H2 on anode, only air on cathode.</t>
  </si>
  <si>
    <t>Cell area</t>
  </si>
  <si>
    <r>
      <t>[cm</t>
    </r>
    <r>
      <rPr>
        <vertAlign val="superscript"/>
        <sz val="10"/>
        <rFont val="Arial"/>
        <family val="2"/>
      </rPr>
      <t>2</t>
    </r>
    <r>
      <rPr>
        <sz val="10"/>
        <rFont val="Arial"/>
        <family val="2"/>
      </rPr>
      <t xml:space="preserve">]   </t>
    </r>
  </si>
  <si>
    <t>Data points</t>
  </si>
  <si>
    <t xml:space="preserve">output (calculated values)=red </t>
  </si>
  <si>
    <t>Log. Freq.</t>
  </si>
  <si>
    <t>Hz</t>
  </si>
  <si>
    <t>Tot. H2</t>
  </si>
  <si>
    <r>
      <rPr>
        <sz val="10"/>
        <rFont val="Calibri"/>
        <family val="2"/>
      </rPr>
      <t>[N</t>
    </r>
    <r>
      <rPr>
        <sz val="10"/>
        <rFont val="Arial"/>
        <family val="2"/>
      </rPr>
      <t>m3]</t>
    </r>
  </si>
  <si>
    <t>Coolant</t>
  </si>
  <si>
    <t>Water</t>
  </si>
  <si>
    <t>[Bundle]</t>
  </si>
  <si>
    <t>Load</t>
  </si>
  <si>
    <t>Anode</t>
  </si>
  <si>
    <t>Cathode</t>
  </si>
  <si>
    <t>-</t>
  </si>
  <si>
    <t>Current</t>
  </si>
  <si>
    <t>Stoich/Flow</t>
  </si>
  <si>
    <t>Min. flow</t>
  </si>
  <si>
    <t>Flow</t>
  </si>
  <si>
    <t>Pressure</t>
  </si>
  <si>
    <t>Temp.</t>
  </si>
  <si>
    <t>Coolant dT</t>
  </si>
  <si>
    <t>Stoich</t>
  </si>
  <si>
    <t>Conc.</t>
  </si>
  <si>
    <t>Pres. Ctrl</t>
  </si>
  <si>
    <t>Humidity</t>
  </si>
  <si>
    <t>Flow Tot</t>
  </si>
  <si>
    <t>Flow H2</t>
  </si>
  <si>
    <t>Flow N2</t>
  </si>
  <si>
    <t>Coolant outlet T</t>
  </si>
  <si>
    <t>s</t>
  </si>
  <si>
    <t>min</t>
  </si>
  <si>
    <t>A</t>
  </si>
  <si>
    <r>
      <t>Acm</t>
    </r>
    <r>
      <rPr>
        <i/>
        <vertAlign val="superscript"/>
        <sz val="10"/>
        <rFont val="Arial"/>
        <family val="2"/>
      </rPr>
      <t>-2</t>
    </r>
  </si>
  <si>
    <t>DPT/RH</t>
  </si>
  <si>
    <t>LPM/cell</t>
  </si>
  <si>
    <t>LPM</t>
  </si>
  <si>
    <t>barg</t>
  </si>
  <si>
    <t>°C</t>
  </si>
  <si>
    <t>K</t>
  </si>
  <si>
    <t>%</t>
  </si>
  <si>
    <t>Inlet/outlet</t>
  </si>
  <si>
    <t>% or °C</t>
  </si>
  <si>
    <t>NLPM</t>
  </si>
  <si>
    <t>g/s</t>
  </si>
  <si>
    <t>Step</t>
  </si>
  <si>
    <t>Change</t>
  </si>
  <si>
    <t>Description</t>
  </si>
  <si>
    <t>Approx. step time</t>
  </si>
  <si>
    <t>Acc. time</t>
  </si>
  <si>
    <t>I_S</t>
  </si>
  <si>
    <t>Idens_s</t>
  </si>
  <si>
    <t>Flow mode</t>
  </si>
  <si>
    <t>I_MinGasFlow</t>
  </si>
  <si>
    <t>Humidity calc</t>
  </si>
  <si>
    <t>F_Cell_CL</t>
  </si>
  <si>
    <t>F_Si_CL</t>
  </si>
  <si>
    <t>p_Si_CL</t>
  </si>
  <si>
    <t>T_Si_CL</t>
  </si>
  <si>
    <t>T_So_CL</t>
  </si>
  <si>
    <t>dT_S_CL</t>
  </si>
  <si>
    <t>STC_A</t>
  </si>
  <si>
    <t>Calc_STC_A</t>
  </si>
  <si>
    <t>Conc_Si_A_H2</t>
  </si>
  <si>
    <t>P_S_A_Ctrl</t>
  </si>
  <si>
    <t>p_S_A</t>
  </si>
  <si>
    <t>T_Si_A</t>
  </si>
  <si>
    <t>Hum_Si_A</t>
  </si>
  <si>
    <t>Calc_DPT_Si_A</t>
  </si>
  <si>
    <t>Calc_RH_Si_A</t>
  </si>
  <si>
    <t>FN_Si_Atot</t>
  </si>
  <si>
    <t>FN_Si_A_H2</t>
  </si>
  <si>
    <t>Fm_Si_A_H2</t>
  </si>
  <si>
    <t>F_Si_A_N2</t>
  </si>
  <si>
    <t>Fm_Si_N2</t>
  </si>
  <si>
    <t>STC_C</t>
  </si>
  <si>
    <t>Calc_STC_C</t>
  </si>
  <si>
    <t>FN_Si_C_Air</t>
  </si>
  <si>
    <t>Fm_Si_C_Air</t>
  </si>
  <si>
    <t>P_S_C_ctrl</t>
  </si>
  <si>
    <t>p_S_C</t>
  </si>
  <si>
    <t>T_Si_C</t>
  </si>
  <si>
    <t>Hum_Si_C</t>
  </si>
  <si>
    <t>Calc_DPT_Si_C</t>
  </si>
  <si>
    <t>Calc_RH_Si_C</t>
  </si>
  <si>
    <t>T_So_CL2</t>
  </si>
  <si>
    <t>dT_S_CL2</t>
  </si>
  <si>
    <t>Error check</t>
  </si>
  <si>
    <t>Column1</t>
  </si>
  <si>
    <t>OpCons</t>
  </si>
  <si>
    <t>DOE point 1</t>
  </si>
  <si>
    <t>DPT</t>
  </si>
  <si>
    <t>DOE point 2</t>
  </si>
  <si>
    <t>DOE point 3</t>
  </si>
  <si>
    <t>DOE point 4</t>
  </si>
  <si>
    <t>DOE point 5</t>
  </si>
  <si>
    <t>DOE point 6</t>
  </si>
  <si>
    <t>DOE point 7</t>
  </si>
  <si>
    <t>DOE point 8</t>
  </si>
  <si>
    <t>DOE point 9</t>
  </si>
  <si>
    <t>DOE point 10</t>
  </si>
  <si>
    <t>DOE point 11</t>
  </si>
  <si>
    <t>DOE point 12</t>
  </si>
  <si>
    <t>DOE point 13</t>
  </si>
  <si>
    <t>DOE point 14</t>
  </si>
  <si>
    <t>DOE point 15</t>
  </si>
  <si>
    <t>DOE point 16</t>
  </si>
  <si>
    <t>DOE point 17</t>
  </si>
  <si>
    <t>DOE point 18</t>
  </si>
  <si>
    <t>DOE point 19</t>
  </si>
  <si>
    <t>DOE point 20</t>
  </si>
  <si>
    <t>DOE point 21</t>
  </si>
  <si>
    <t>DOE point 22</t>
  </si>
  <si>
    <t>DOE point 23</t>
  </si>
  <si>
    <t>DOE point 24</t>
  </si>
  <si>
    <t>DOE point 25</t>
  </si>
  <si>
    <t>DOE point 26</t>
  </si>
  <si>
    <t>DOE point 27</t>
  </si>
  <si>
    <t>DOE point 28</t>
  </si>
  <si>
    <t>DOE point 29</t>
  </si>
  <si>
    <t>DOE point 30</t>
  </si>
  <si>
    <t>DOE point 31</t>
  </si>
  <si>
    <t>DOE point 32</t>
  </si>
  <si>
    <t>DOE point 33</t>
  </si>
  <si>
    <t>DOE point 34</t>
  </si>
  <si>
    <t>DOE point 35</t>
  </si>
  <si>
    <t>DOE point 36</t>
  </si>
  <si>
    <t>DOE point 37</t>
  </si>
  <si>
    <t>DOE point 38</t>
  </si>
  <si>
    <t>DOE point 39</t>
  </si>
  <si>
    <t>DOE point 40</t>
  </si>
  <si>
    <t>DOE point 41</t>
  </si>
  <si>
    <t>DOE point 42</t>
  </si>
  <si>
    <t>DOE point 43</t>
  </si>
  <si>
    <t>DOE point 44</t>
  </si>
  <si>
    <t>DOE point 45</t>
  </si>
  <si>
    <t>DOE point 46</t>
  </si>
  <si>
    <t>DOE point 47</t>
  </si>
  <si>
    <t>DOE point 48</t>
  </si>
  <si>
    <t>DOE point 49</t>
  </si>
  <si>
    <t>DOE point 50</t>
  </si>
  <si>
    <t>DOE point 51</t>
  </si>
  <si>
    <t>DOE point 52</t>
  </si>
  <si>
    <t>DOE point 53</t>
  </si>
  <si>
    <t>DOE point 54</t>
  </si>
  <si>
    <t>DOE point 55</t>
  </si>
  <si>
    <t>DOE point 56</t>
  </si>
  <si>
    <t>DOE point 57</t>
  </si>
  <si>
    <t>DOE point 58</t>
  </si>
  <si>
    <t>DOE point 59</t>
  </si>
  <si>
    <t>DOE point 60</t>
  </si>
  <si>
    <t>DOE point 61</t>
  </si>
  <si>
    <t>DOE point 62</t>
  </si>
  <si>
    <t>DOE point 63</t>
  </si>
  <si>
    <t>DOE point 64</t>
  </si>
  <si>
    <t>DOE point 65</t>
  </si>
  <si>
    <t>DOE point 66</t>
  </si>
  <si>
    <t>DOE point 67</t>
  </si>
  <si>
    <t>DOE point 68</t>
  </si>
  <si>
    <t>DOE point 69</t>
  </si>
  <si>
    <t>DOE point 70</t>
  </si>
  <si>
    <t>DOE point 71</t>
  </si>
  <si>
    <t>DOE point 72</t>
  </si>
  <si>
    <t>DOE point 73</t>
  </si>
  <si>
    <t>DOE point 74</t>
  </si>
  <si>
    <t>DOE point 75</t>
  </si>
  <si>
    <t>DOE point 76</t>
  </si>
  <si>
    <t>DOE point 77</t>
  </si>
  <si>
    <t>DOE point 78</t>
  </si>
  <si>
    <t>DOE point 79</t>
  </si>
  <si>
    <t>DOE point 80</t>
  </si>
  <si>
    <t>DOE point 81</t>
  </si>
  <si>
    <t>DOE point 82</t>
  </si>
  <si>
    <t>DOE point 83</t>
  </si>
  <si>
    <t>DOE point 84</t>
  </si>
  <si>
    <t>DOE point 85</t>
  </si>
  <si>
    <t>DOE point 86</t>
  </si>
  <si>
    <t>DOE point 87</t>
  </si>
  <si>
    <t>DOE point 88</t>
  </si>
  <si>
    <t>DOE point 89</t>
  </si>
  <si>
    <t>DOE point 90</t>
  </si>
  <si>
    <t>DOE point 91</t>
  </si>
  <si>
    <t>DOE point 92</t>
  </si>
  <si>
    <t>DOE point 93</t>
  </si>
  <si>
    <t>DOE point 94</t>
  </si>
  <si>
    <t>DOE point 95</t>
  </si>
  <si>
    <t>DOE point 96</t>
  </si>
  <si>
    <t>DOE point 97</t>
  </si>
  <si>
    <t>DOE point 98</t>
  </si>
  <si>
    <t>DOE point 99</t>
  </si>
  <si>
    <t>DOE point 100</t>
  </si>
  <si>
    <t>DOE point 101</t>
  </si>
  <si>
    <t>DOE point 102</t>
  </si>
  <si>
    <t>DOE point 103</t>
  </si>
  <si>
    <t>DOE point 104</t>
  </si>
  <si>
    <t>DOE point 105</t>
  </si>
  <si>
    <t>DOE point 106</t>
  </si>
  <si>
    <t>DOE point 107</t>
  </si>
  <si>
    <t>DOE point 108</t>
  </si>
  <si>
    <t>DOE point 109</t>
  </si>
  <si>
    <t>DOE point 110</t>
  </si>
  <si>
    <t>DOE point 111</t>
  </si>
  <si>
    <t>DOE point 112</t>
  </si>
  <si>
    <t>DOE point 113</t>
  </si>
  <si>
    <t>DOE point 114</t>
  </si>
  <si>
    <t>DOE point 115</t>
  </si>
  <si>
    <t>DOE point 116</t>
  </si>
  <si>
    <t>DOE point 117</t>
  </si>
  <si>
    <t>DOE point 118</t>
  </si>
  <si>
    <t>DOE point 119</t>
  </si>
  <si>
    <t>DOE point 120</t>
  </si>
  <si>
    <t>DOE point 121</t>
  </si>
  <si>
    <t>DOE point 122</t>
  </si>
  <si>
    <t>DOE point 123</t>
  </si>
  <si>
    <t>DOE point 124</t>
  </si>
  <si>
    <t>DOE point 125</t>
  </si>
  <si>
    <t>DOE point 126</t>
  </si>
  <si>
    <t>DOE point 127</t>
  </si>
  <si>
    <t>DOE point 128</t>
  </si>
  <si>
    <t>DOE point 129</t>
  </si>
  <si>
    <t>DOE point 130</t>
  </si>
  <si>
    <t>DOE point 131</t>
  </si>
  <si>
    <t>DOE point 132</t>
  </si>
  <si>
    <t>DOE point 133</t>
  </si>
  <si>
    <t>DOE point 134</t>
  </si>
  <si>
    <t>DOE point 135</t>
  </si>
  <si>
    <t>DOE point 136</t>
  </si>
  <si>
    <t>DOE point 137</t>
  </si>
  <si>
    <t>DOE point 138</t>
  </si>
  <si>
    <t>DOE point 139</t>
  </si>
  <si>
    <t>DOE point 140</t>
  </si>
  <si>
    <t>DOE point 141</t>
  </si>
  <si>
    <t>DOE point 142</t>
  </si>
  <si>
    <t>DOE point 143</t>
  </si>
  <si>
    <t>DOE point 144</t>
  </si>
  <si>
    <t>DOE point 145</t>
  </si>
  <si>
    <t>DOE point 146</t>
  </si>
  <si>
    <t>DOE point 147</t>
  </si>
  <si>
    <t>DOE point 148</t>
  </si>
  <si>
    <t>DOE point 149</t>
  </si>
  <si>
    <t>DOE point 150</t>
  </si>
  <si>
    <t>DOE point 151</t>
  </si>
  <si>
    <t>DOE point 152</t>
  </si>
  <si>
    <t>DOE point 153</t>
  </si>
  <si>
    <t>DOE point 154</t>
  </si>
  <si>
    <t>DOE point 155</t>
  </si>
  <si>
    <t>DOE point 156</t>
  </si>
  <si>
    <t>DOE point 157</t>
  </si>
  <si>
    <t>DOE point 158</t>
  </si>
  <si>
    <t>DOE point 159</t>
  </si>
  <si>
    <t>DOE point 160</t>
  </si>
  <si>
    <t>DOE point 161</t>
  </si>
  <si>
    <t>DOE point 162</t>
  </si>
  <si>
    <t>DOE point 163</t>
  </si>
  <si>
    <t>DOE point 164</t>
  </si>
  <si>
    <t>DOE point 165</t>
  </si>
  <si>
    <t>DOE point 166</t>
  </si>
  <si>
    <t>DOE point 167</t>
  </si>
  <si>
    <t>DOE point 168</t>
  </si>
  <si>
    <t>DOE point 169</t>
  </si>
  <si>
    <t>DOE point 170</t>
  </si>
  <si>
    <t>DOE point 171</t>
  </si>
  <si>
    <t>DOE point 172</t>
  </si>
  <si>
    <t>DOE point 173</t>
  </si>
  <si>
    <t>DOE point 174</t>
  </si>
  <si>
    <t>DOE point 175</t>
  </si>
  <si>
    <t>DOE point 176</t>
  </si>
  <si>
    <t>DOE point 177</t>
  </si>
  <si>
    <t>DOE point 178</t>
  </si>
  <si>
    <t>DOE point 179</t>
  </si>
  <si>
    <t>DOE point 180</t>
  </si>
  <si>
    <t>DOE point 181</t>
  </si>
  <si>
    <t>DOE point 182</t>
  </si>
  <si>
    <t>DOE point 183</t>
  </si>
  <si>
    <t>DOE point 184</t>
  </si>
  <si>
    <t>DOE point 185</t>
  </si>
  <si>
    <t>DOE point 186</t>
  </si>
  <si>
    <t>DOE point 187</t>
  </si>
  <si>
    <t>DOE point 188</t>
  </si>
  <si>
    <t>DOE point 189</t>
  </si>
  <si>
    <t>DOE point 190</t>
  </si>
  <si>
    <t>DOE point 191</t>
  </si>
  <si>
    <t>DOE point 192</t>
  </si>
  <si>
    <t>DOE point 193</t>
  </si>
  <si>
    <t>DOE point 194</t>
  </si>
  <si>
    <t>DOE point 195</t>
  </si>
  <si>
    <t>DOE point 196</t>
  </si>
  <si>
    <t>DOE point 197</t>
  </si>
  <si>
    <t>DOE point 198</t>
  </si>
  <si>
    <t>DOE point 199</t>
  </si>
  <si>
    <t>DOE point 200</t>
  </si>
  <si>
    <t>DOE point 201</t>
  </si>
  <si>
    <t>DOE point 202</t>
  </si>
  <si>
    <t>DOE point 203</t>
  </si>
  <si>
    <t>DOE point 204</t>
  </si>
  <si>
    <t>DOE point 205</t>
  </si>
  <si>
    <t>DOE point 206</t>
  </si>
  <si>
    <t>DOE point 207</t>
  </si>
  <si>
    <t>DOE point 208</t>
  </si>
  <si>
    <t>DOE point 209</t>
  </si>
  <si>
    <t>DOE point 210</t>
  </si>
  <si>
    <t>DOE point 211</t>
  </si>
  <si>
    <t>DOE point 212</t>
  </si>
  <si>
    <t>DOE point 213</t>
  </si>
  <si>
    <t>DOE point 214</t>
  </si>
  <si>
    <t>DOE point 215</t>
  </si>
  <si>
    <t>DOE point 216</t>
  </si>
  <si>
    <t>DOE point 217</t>
  </si>
  <si>
    <t>DOE point 218</t>
  </si>
  <si>
    <t>DOE point 219</t>
  </si>
  <si>
    <t>DOE point 220</t>
  </si>
  <si>
    <t>DOE point 221</t>
  </si>
  <si>
    <t>DOE point 222</t>
  </si>
  <si>
    <t>DOE point 223</t>
  </si>
  <si>
    <t>DOE point 224</t>
  </si>
  <si>
    <t>DOE point 225</t>
  </si>
  <si>
    <t>DOE point 226</t>
  </si>
  <si>
    <t>DOE point 227</t>
  </si>
  <si>
    <t>DOE point 228</t>
  </si>
  <si>
    <t>DOE point 229</t>
  </si>
  <si>
    <t>DOE point 230</t>
  </si>
  <si>
    <t>DOE point 231</t>
  </si>
  <si>
    <t>DOE point 232</t>
  </si>
  <si>
    <t>DOE point 233</t>
  </si>
  <si>
    <t>DOE point 234</t>
  </si>
  <si>
    <t>DOE point 235</t>
  </si>
  <si>
    <t>DOE point 236</t>
  </si>
  <si>
    <t>DOE point 237</t>
  </si>
  <si>
    <t>DOE point 238</t>
  </si>
  <si>
    <t>DOE point 239</t>
  </si>
  <si>
    <t>DOE point 240</t>
  </si>
  <si>
    <t>DOE point 241</t>
  </si>
  <si>
    <t>DOE point 242</t>
  </si>
  <si>
    <t>DOE point 243</t>
  </si>
  <si>
    <t>DOE point 244</t>
  </si>
  <si>
    <t>DOE point 245</t>
  </si>
  <si>
    <t>DOE point 246</t>
  </si>
  <si>
    <t>DOE point 247</t>
  </si>
  <si>
    <t>DOE point 248</t>
  </si>
  <si>
    <t>DOE point 249</t>
  </si>
  <si>
    <t>DOE point 250</t>
  </si>
  <si>
    <t>DOE point 251</t>
  </si>
  <si>
    <t>DOE point 252</t>
  </si>
  <si>
    <t>DOE point 253</t>
  </si>
  <si>
    <t>DOE point 254</t>
  </si>
  <si>
    <t>DOE point 255</t>
  </si>
  <si>
    <t>DOE point 256</t>
  </si>
  <si>
    <t>DOE point 257</t>
  </si>
  <si>
    <t>DOE point 258</t>
  </si>
  <si>
    <t>DOE point 259</t>
  </si>
  <si>
    <t>DOE point 260</t>
  </si>
  <si>
    <t>DOE point 261</t>
  </si>
  <si>
    <t>DOE point 262</t>
  </si>
  <si>
    <t>DOE point 263</t>
  </si>
  <si>
    <t>DOE point 264</t>
  </si>
  <si>
    <t>DOE point 265</t>
  </si>
  <si>
    <t>DOE point 266</t>
  </si>
  <si>
    <t>DOE point 267</t>
  </si>
  <si>
    <t>DOE point 268</t>
  </si>
  <si>
    <t>DOE point 269</t>
  </si>
  <si>
    <t>DOE point 270</t>
  </si>
  <si>
    <t>DOE point 271</t>
  </si>
  <si>
    <t>DOE point 272</t>
  </si>
  <si>
    <t>DOE point 273</t>
  </si>
  <si>
    <t>DOE point 274</t>
  </si>
  <si>
    <t>DOE point 275</t>
  </si>
  <si>
    <t>DOE point 276</t>
  </si>
  <si>
    <t>DOE point 277</t>
  </si>
  <si>
    <t>DOE point 278</t>
  </si>
  <si>
    <t>DOE point 279</t>
  </si>
  <si>
    <t>DOE point 280</t>
  </si>
  <si>
    <t>DOE point 281</t>
  </si>
  <si>
    <t>DOE point 282</t>
  </si>
  <si>
    <t>DOE point 283</t>
  </si>
  <si>
    <t>DOE point 284</t>
  </si>
  <si>
    <t>DOE point 285</t>
  </si>
  <si>
    <t>DOE point 286</t>
  </si>
  <si>
    <t>DOE point 287</t>
  </si>
  <si>
    <t>DOE point 288</t>
  </si>
  <si>
    <t>DOE point 289</t>
  </si>
  <si>
    <t>DOE point 290</t>
  </si>
  <si>
    <t>DOE point 291</t>
  </si>
  <si>
    <t>DOE point 292</t>
  </si>
  <si>
    <t>DOE point 293</t>
  </si>
  <si>
    <t>DOE point 294</t>
  </si>
  <si>
    <t>DOE point 295</t>
  </si>
  <si>
    <t>DOE point 296</t>
  </si>
  <si>
    <t>DOE point 297</t>
  </si>
  <si>
    <t>DOE point 298</t>
  </si>
  <si>
    <t>DOE point 299</t>
  </si>
  <si>
    <t>DOE point 300</t>
  </si>
  <si>
    <t>DOE point 301</t>
  </si>
  <si>
    <t>DOE point 302</t>
  </si>
  <si>
    <t>DOE point 303</t>
  </si>
  <si>
    <t>DOE point 304</t>
  </si>
  <si>
    <t>DOE point 305</t>
  </si>
  <si>
    <t>DOE point 306</t>
  </si>
  <si>
    <t>DOE point 307</t>
  </si>
  <si>
    <t>DOE point 308</t>
  </si>
  <si>
    <t>DOE point 309</t>
  </si>
  <si>
    <t>DOE point 310</t>
  </si>
  <si>
    <t>DOE point 311</t>
  </si>
  <si>
    <t>DOE point 312</t>
  </si>
  <si>
    <t>DOE point 313</t>
  </si>
  <si>
    <t>DOE point 314</t>
  </si>
  <si>
    <t>DOE point 315</t>
  </si>
  <si>
    <t>DOE point 316</t>
  </si>
  <si>
    <t>DOE point 317</t>
  </si>
  <si>
    <t>DOE point 318</t>
  </si>
  <si>
    <t>DOE point 319</t>
  </si>
  <si>
    <t>DOE point 320</t>
  </si>
  <si>
    <t>DOE point 321</t>
  </si>
  <si>
    <t>DOE point 322</t>
  </si>
  <si>
    <t>DOE point 323</t>
  </si>
  <si>
    <t>DOE point 324</t>
  </si>
  <si>
    <t>DOE point 325</t>
  </si>
  <si>
    <t>DOE point 326</t>
  </si>
  <si>
    <t>DOE point 327</t>
  </si>
  <si>
    <t>DOE point 328</t>
  </si>
  <si>
    <t>DOE point 329</t>
  </si>
  <si>
    <t>DOE point 330</t>
  </si>
  <si>
    <t>DOE point 331</t>
  </si>
  <si>
    <t>DOE point 332</t>
  </si>
  <si>
    <t>DOE point 333</t>
  </si>
  <si>
    <t>DOE point 334</t>
  </si>
  <si>
    <t>DOE point 335</t>
  </si>
  <si>
    <t>DOE point 336</t>
  </si>
  <si>
    <t>DOE point 337</t>
  </si>
  <si>
    <t>DOE point 338</t>
  </si>
  <si>
    <t>DOE point 339</t>
  </si>
  <si>
    <t>DOE point 340</t>
  </si>
  <si>
    <t>DOE point 341</t>
  </si>
  <si>
    <t>DOE point 342</t>
  </si>
  <si>
    <t>DOE point 343</t>
  </si>
  <si>
    <t>DOE point 344</t>
  </si>
  <si>
    <t>DOE point 345</t>
  </si>
  <si>
    <t>DOE point 346</t>
  </si>
  <si>
    <t>DOE point 347</t>
  </si>
  <si>
    <t>DOE point 348</t>
  </si>
  <si>
    <t>DOE point 349</t>
  </si>
  <si>
    <t>DOE point 350</t>
  </si>
  <si>
    <t>DOE point 351</t>
  </si>
  <si>
    <t>DOE point 352</t>
  </si>
  <si>
    <t>DOE point 353</t>
  </si>
  <si>
    <t>DOE point 354</t>
  </si>
  <si>
    <t>DOE point 355</t>
  </si>
  <si>
    <t>DOE point 356</t>
  </si>
  <si>
    <t>DOE point 357</t>
  </si>
  <si>
    <t>DOE point 358</t>
  </si>
  <si>
    <t>DOE point 359</t>
  </si>
  <si>
    <t>DOE point 360</t>
  </si>
  <si>
    <t>DOE point 361</t>
  </si>
  <si>
    <t>DOE point 362</t>
  </si>
  <si>
    <t>DOE point 363</t>
  </si>
  <si>
    <t>DOE point 364</t>
  </si>
  <si>
    <t>DOE point 365</t>
  </si>
  <si>
    <t>DOE point 366</t>
  </si>
  <si>
    <t>DOE point 367</t>
  </si>
  <si>
    <t>DOE point 368</t>
  </si>
  <si>
    <t>DOE point 369</t>
  </si>
  <si>
    <t>DOE point 370</t>
  </si>
  <si>
    <t>DOE point 371</t>
  </si>
  <si>
    <t>DOE point 372</t>
  </si>
  <si>
    <t>DOE point 373</t>
  </si>
  <si>
    <t>DOE point 374</t>
  </si>
  <si>
    <t>DOE point 375</t>
  </si>
  <si>
    <t>DOE point 376</t>
  </si>
  <si>
    <t>DOE point 377</t>
  </si>
  <si>
    <t>DOE point 378</t>
  </si>
  <si>
    <t>DOE point 379</t>
  </si>
  <si>
    <t>DOE point 380</t>
  </si>
  <si>
    <t>DOE point 381</t>
  </si>
  <si>
    <t>DOE point 382</t>
  </si>
  <si>
    <t>DOE point 383</t>
  </si>
  <si>
    <t>DOE point 384</t>
  </si>
  <si>
    <t>DOE point 385</t>
  </si>
  <si>
    <t>DOE point 386</t>
  </si>
  <si>
    <t>DOE point 387</t>
  </si>
  <si>
    <t>DOE point 388</t>
  </si>
  <si>
    <t>DOE point 389</t>
  </si>
  <si>
    <t>DOE point 390</t>
  </si>
  <si>
    <t>DOE point 391</t>
  </si>
  <si>
    <t>DOE point 392</t>
  </si>
  <si>
    <t>DOE point 393</t>
  </si>
  <si>
    <t>DOE point 394</t>
  </si>
  <si>
    <t>DOE point 395</t>
  </si>
  <si>
    <t>DOE point 396</t>
  </si>
  <si>
    <t>DOE point 397</t>
  </si>
  <si>
    <t>DOE point 398</t>
  </si>
  <si>
    <t>DOE point 399</t>
  </si>
  <si>
    <t>DOE point 400</t>
  </si>
  <si>
    <t>DOE point 401</t>
  </si>
  <si>
    <t>DOE point 402</t>
  </si>
  <si>
    <t>DOE point 403</t>
  </si>
  <si>
    <t>DOE point 404</t>
  </si>
  <si>
    <t>DOE point 405</t>
  </si>
  <si>
    <t>DOE point 406</t>
  </si>
  <si>
    <t>DOE point 407</t>
  </si>
  <si>
    <t>DOE point 408</t>
  </si>
  <si>
    <t>DOE point 409</t>
  </si>
  <si>
    <t>DOE point 410</t>
  </si>
  <si>
    <t>DOE point 411</t>
  </si>
  <si>
    <t>DOE point 412</t>
  </si>
  <si>
    <t>DOE point 413</t>
  </si>
  <si>
    <t>DOE point 414</t>
  </si>
  <si>
    <t>DOE point 415</t>
  </si>
  <si>
    <t>DOE point 416</t>
  </si>
  <si>
    <t>DOE point 417</t>
  </si>
  <si>
    <t>DOE point 418</t>
  </si>
  <si>
    <t>DOE point 419</t>
  </si>
  <si>
    <t>DOE point 420</t>
  </si>
  <si>
    <t>DOE point 421</t>
  </si>
  <si>
    <t>DOE point 422</t>
  </si>
  <si>
    <t>DOE point 423</t>
  </si>
  <si>
    <t>DOE point 424</t>
  </si>
  <si>
    <t>DOE point 425</t>
  </si>
  <si>
    <t>DOE point 426</t>
  </si>
  <si>
    <t>DOE point 427</t>
  </si>
  <si>
    <t>DOE point 428</t>
  </si>
  <si>
    <t>DOE point 429</t>
  </si>
  <si>
    <t>DOE point 430</t>
  </si>
  <si>
    <t>DOE point 431</t>
  </si>
  <si>
    <t>DOE point 432</t>
  </si>
  <si>
    <t>DOE point 433</t>
  </si>
  <si>
    <t>DOE point 434</t>
  </si>
  <si>
    <t>DOE point 435</t>
  </si>
  <si>
    <t>DOE point 436</t>
  </si>
  <si>
    <t>DOE point 437</t>
  </si>
  <si>
    <t>DOE point 438</t>
  </si>
  <si>
    <t>DOE point 439</t>
  </si>
  <si>
    <t>DOE point 440</t>
  </si>
  <si>
    <t>DOE point 441</t>
  </si>
  <si>
    <t>DOE point 442</t>
  </si>
  <si>
    <t>DOE point 443</t>
  </si>
  <si>
    <t>DOE point 444</t>
  </si>
  <si>
    <t>DOE point 445</t>
  </si>
  <si>
    <t>DOE point 446</t>
  </si>
  <si>
    <t>DOE point 447</t>
  </si>
  <si>
    <t>DOE point 448</t>
  </si>
  <si>
    <t>DOE point 449</t>
  </si>
  <si>
    <t>DOE point 450</t>
  </si>
  <si>
    <t>DOE point 451</t>
  </si>
  <si>
    <t>DOE point 452</t>
  </si>
  <si>
    <t>DOE point 453</t>
  </si>
  <si>
    <t>DOE point 454</t>
  </si>
  <si>
    <t>DOE point 455</t>
  </si>
  <si>
    <t>DOE point 456</t>
  </si>
  <si>
    <t>DOE point 457</t>
  </si>
  <si>
    <t>DOE point 458</t>
  </si>
  <si>
    <t>DOE point 459</t>
  </si>
  <si>
    <t>DOE point 460</t>
  </si>
  <si>
    <t>DOE point 461</t>
  </si>
  <si>
    <t>DOE point 462</t>
  </si>
  <si>
    <t>DOE point 463</t>
  </si>
  <si>
    <t>DOE point 464</t>
  </si>
  <si>
    <t>DOE point 465</t>
  </si>
  <si>
    <t>DOE point 466</t>
  </si>
  <si>
    <t>DOE point 467</t>
  </si>
  <si>
    <t>DOE point 468</t>
  </si>
  <si>
    <t>DOE point 469</t>
  </si>
  <si>
    <t>DOE point 470</t>
  </si>
  <si>
    <t>DOE point 471</t>
  </si>
  <si>
    <t>DOE point 472</t>
  </si>
  <si>
    <t>DOE point 473</t>
  </si>
  <si>
    <t>DOE point 474</t>
  </si>
  <si>
    <t>DOE point 475</t>
  </si>
  <si>
    <t>DOE point 476</t>
  </si>
  <si>
    <t>DOE point 477</t>
  </si>
  <si>
    <t>DOE point 478</t>
  </si>
  <si>
    <t>DOE point 479</t>
  </si>
  <si>
    <t>DOE point 480</t>
  </si>
  <si>
    <t>DOE point 481</t>
  </si>
  <si>
    <t>DOE point 482</t>
  </si>
  <si>
    <t>DOE point 483</t>
  </si>
  <si>
    <t>DOE point 484</t>
  </si>
  <si>
    <t>DOE point 485</t>
  </si>
  <si>
    <t>DOE point 486</t>
  </si>
  <si>
    <t>DOE point 487</t>
  </si>
  <si>
    <t>DOE point 488</t>
  </si>
  <si>
    <t>DOE point 489</t>
  </si>
  <si>
    <t>DOE point 490</t>
  </si>
  <si>
    <t>DOE point 491</t>
  </si>
  <si>
    <t>DOE point 492</t>
  </si>
  <si>
    <t>DOE point 493</t>
  </si>
  <si>
    <t>DOE point 494</t>
  </si>
  <si>
    <t>DOE point 495</t>
  </si>
  <si>
    <t>DOE point 496</t>
  </si>
  <si>
    <t>DOE point 497</t>
  </si>
  <si>
    <t>DOE point 498</t>
  </si>
  <si>
    <t>DOE point 499</t>
  </si>
  <si>
    <t>DOE point 500</t>
  </si>
  <si>
    <t>DOE point 501</t>
  </si>
  <si>
    <t>DOE point 502</t>
  </si>
  <si>
    <t>DOE point 503</t>
  </si>
  <si>
    <t>DOE point 504</t>
  </si>
  <si>
    <t>DOE point 505</t>
  </si>
  <si>
    <t>DOE point 506</t>
  </si>
  <si>
    <t>DOE point 507</t>
  </si>
  <si>
    <t>DOE point 508</t>
  </si>
  <si>
    <t>DOE point 509</t>
  </si>
  <si>
    <t>DOE point 510</t>
  </si>
  <si>
    <t>DOE point 511</t>
  </si>
  <si>
    <t>DOE point 512</t>
  </si>
  <si>
    <t>DOE point 513</t>
  </si>
  <si>
    <t>DOE point 514</t>
  </si>
  <si>
    <t>DOE point 515</t>
  </si>
  <si>
    <t>DOE point 516</t>
  </si>
  <si>
    <t>DOE point 517</t>
  </si>
  <si>
    <t>DOE point 518</t>
  </si>
  <si>
    <t>DOE point 519</t>
  </si>
  <si>
    <t>DOE point 520</t>
  </si>
  <si>
    <t>DOE point 521</t>
  </si>
  <si>
    <t>DOE point 522</t>
  </si>
  <si>
    <t>DOE point 523</t>
  </si>
  <si>
    <t>DOE point 524</t>
  </si>
  <si>
    <t>DOE point 525</t>
  </si>
  <si>
    <t>DOE point 526</t>
  </si>
  <si>
    <t>DOE point 527</t>
  </si>
  <si>
    <t>DOE point 528</t>
  </si>
  <si>
    <t>DOE point 529</t>
  </si>
  <si>
    <t>DOE point 530</t>
  </si>
  <si>
    <t>DOE point 531</t>
  </si>
  <si>
    <t>DOE point 532</t>
  </si>
  <si>
    <t>DOE point 533</t>
  </si>
  <si>
    <t>DOE point 534</t>
  </si>
  <si>
    <t>DOE point 535</t>
  </si>
  <si>
    <t>DOE point 536</t>
  </si>
  <si>
    <t>DOE point 537</t>
  </si>
  <si>
    <t>DOE point 538</t>
  </si>
  <si>
    <t>DOE point 539</t>
  </si>
  <si>
    <t>DOE point 540</t>
  </si>
  <si>
    <t>DOE point 541</t>
  </si>
  <si>
    <t>DOE point 542</t>
  </si>
  <si>
    <t>DOE point 543</t>
  </si>
  <si>
    <t>DOE point 544</t>
  </si>
  <si>
    <t>DOE point 545</t>
  </si>
  <si>
    <t>DOE point 546</t>
  </si>
  <si>
    <t>DOE point 547</t>
  </si>
  <si>
    <t>DOE point 548</t>
  </si>
  <si>
    <t>DOE point 549</t>
  </si>
  <si>
    <t>DOE point 550</t>
  </si>
  <si>
    <t>DOE point 551</t>
  </si>
  <si>
    <t>DOE point 552</t>
  </si>
  <si>
    <t>DOE point 553</t>
  </si>
  <si>
    <t>DOE point 554</t>
  </si>
  <si>
    <t>DOE point 555</t>
  </si>
  <si>
    <t>DOE point 556</t>
  </si>
  <si>
    <t>DOE point 557</t>
  </si>
  <si>
    <t>DOE point 558</t>
  </si>
  <si>
    <t>DOE point 559</t>
  </si>
  <si>
    <t>DOE point 560</t>
  </si>
  <si>
    <t>DOE point 561</t>
  </si>
  <si>
    <t>DOE point 562</t>
  </si>
  <si>
    <t>DOE point 563</t>
  </si>
  <si>
    <t>DOE point 564</t>
  </si>
  <si>
    <t>DOE point 565</t>
  </si>
  <si>
    <t>DOE point 566</t>
  </si>
  <si>
    <t>DOE point 567</t>
  </si>
  <si>
    <t>DOE point 568</t>
  </si>
  <si>
    <t>DOE point 569</t>
  </si>
  <si>
    <t>DOE point 570</t>
  </si>
  <si>
    <t>DOE point 571</t>
  </si>
  <si>
    <t>DOE point 572</t>
  </si>
  <si>
    <t>DOE point 573</t>
  </si>
  <si>
    <t>DOE point 574</t>
  </si>
  <si>
    <t>DOE point 575</t>
  </si>
  <si>
    <t>DOE point 576</t>
  </si>
  <si>
    <t>DOE point 577</t>
  </si>
  <si>
    <t>DOE point 578</t>
  </si>
  <si>
    <t>DOE point 579</t>
  </si>
  <si>
    <t>DOE point 580</t>
  </si>
  <si>
    <t>DOE point 581</t>
  </si>
  <si>
    <t>DOE point 582</t>
  </si>
  <si>
    <t>DOE point 583</t>
  </si>
  <si>
    <t>DOE point 584</t>
  </si>
  <si>
    <t>DOE point 585</t>
  </si>
  <si>
    <t>DOE point 586</t>
  </si>
  <si>
    <t>DOE point 587</t>
  </si>
  <si>
    <t>DOE point 588</t>
  </si>
  <si>
    <t>DOE point 589</t>
  </si>
  <si>
    <t>DOE point 590</t>
  </si>
  <si>
    <t>DOE point 591</t>
  </si>
  <si>
    <t>DOE point 592</t>
  </si>
  <si>
    <t>DOE point 593</t>
  </si>
  <si>
    <t>DOE point 594</t>
  </si>
  <si>
    <t>DOE point 595</t>
  </si>
  <si>
    <t>DOE point 596</t>
  </si>
  <si>
    <t>DOE point 597</t>
  </si>
  <si>
    <t>DOE point 598</t>
  </si>
  <si>
    <t>DOE point 599</t>
  </si>
  <si>
    <t>DOE point 600</t>
  </si>
  <si>
    <t>Date</t>
  </si>
  <si>
    <t>Name</t>
  </si>
  <si>
    <t>pcpaka</t>
  </si>
  <si>
    <t>Drafted</t>
  </si>
  <si>
    <t>air_dens_gL</t>
  </si>
  <si>
    <t>(g/l) density of air@0°C;1bar</t>
  </si>
  <si>
    <t>Drop down lists</t>
  </si>
  <si>
    <t>H2_dens_gL</t>
  </si>
  <si>
    <t>g/L 100% hydrogen at STP</t>
  </si>
  <si>
    <t>Flow control mode</t>
  </si>
  <si>
    <t>Move to next step</t>
  </si>
  <si>
    <t>Pressure control</t>
  </si>
  <si>
    <t>Humidity alc</t>
  </si>
  <si>
    <t>N2_dens_gL</t>
  </si>
  <si>
    <t>g/L 100% nitrogen at STP</t>
  </si>
  <si>
    <t>Wait until (Set points)</t>
  </si>
  <si>
    <t>Q_H2</t>
  </si>
  <si>
    <t>CellV &lt; 0.05</t>
  </si>
  <si>
    <t>RH</t>
  </si>
  <si>
    <t>Q_air</t>
  </si>
  <si>
    <t>STP,pressure</t>
  </si>
  <si>
    <t>kPa</t>
  </si>
  <si>
    <t>STP,temperature</t>
  </si>
  <si>
    <t>H2 supply bundle size</t>
  </si>
  <si>
    <t>Nm3</t>
  </si>
  <si>
    <t>H2 supply bundle efficiency</t>
  </si>
  <si>
    <t>ratio</t>
  </si>
  <si>
    <t>H2 supply bundle, approx available H2</t>
  </si>
  <si>
    <t>Barbir 2013:</t>
  </si>
  <si>
    <t>S3 Manual:</t>
  </si>
  <si>
    <t>Vaisala humidity conversion formulas, B210973EN-F, 2013</t>
  </si>
  <si>
    <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</si>
</sst>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3">
    <font>
      <sz val="10"/>
      <name val="Arial"/>
    </font>
    <font>
      <sz val="11"/>
      <color theme="1"/>
      <name val="Calibri"/>
      <family val="2"/>
      <scheme val="minor"/>
    </font>
    <font>
      <sz val="10"/>
      <name val="Arial"/>
      <family val="2"/>
    </font>
    <font>
      <b/>
      <sz val="14"/>
      <color theme="0"/>
      <name val="Arial"/>
      <family val="2"/>
    </font>
    <font>
      <vertAlign val="superscript"/>
      <sz val="10"/>
      <name val="Arial"/>
      <family val="2"/>
    </font>
    <font>
      <b/>
      <sz val="10"/>
      <name val="Arial"/>
      <family val="2"/>
    </font>
    <font>
      <sz val="10"/>
      <name val="Calibri"/>
      <family val="2"/>
    </font>
    <font>
      <i/>
      <sz val="10"/>
      <name val="Arial"/>
      <family val="2"/>
    </font>
    <font>
      <i/>
      <vertAlign val="superscript"/>
      <sz val="10"/>
      <name val="Arial"/>
      <family val="2"/>
    </font>
    <font>
      <sz val="10"/>
      <color rgb="FFC00000"/>
      <name val="Arial"/>
      <family val="2"/>
    </font>
    <font>
      <sz val="14"/>
      <name val="Arial"/>
      <family val="2"/>
    </font>
    <font>
      <sz val="16"/>
      <name val="Arial"/>
      <family val="2"/>
    </font>
    <font>
      <sz val="8"/>
      <name val="Arial"/>
      <family val="2"/>
    </font>
    <font>
      <b/>
      <u/>
      <sz val="10"/>
      <name val="Arial"/>
      <family val="2"/>
    </font>
    <font>
      <sz val="9"/>
      <color indexed="81"/>
      <name val="Tahoma"/>
      <family val="2"/>
    </font>
    <font>
      <b/>
      <sz val="9"/>
      <color indexed="81"/>
      <name val="Tahoma"/>
      <family val="2"/>
    </font>
    <font>
      <b/>
      <u/>
      <sz val="10"/>
      <color rgb="FF000000"/>
      <name val="Arial"/>
      <family val="2"/>
    </font>
    <font>
      <b/>
      <sz val="10"/>
      <color rgb="FF000000"/>
      <name val="Arial"/>
      <family val="2"/>
    </font>
    <font>
      <b/>
      <sz val="10"/>
      <color rgb="FFC00000"/>
      <name val="Arial"/>
      <family val="2"/>
    </font>
    <font>
      <u/>
      <sz val="10"/>
      <name val="Arial"/>
      <family val="2"/>
    </font>
    <font>
      <sz val="10"/>
      <color rgb="FFC00000"/>
      <name val="Arial"/>
    </font>
    <font>
      <b/>
      <sz val="11"/>
      <color theme="1"/>
      <name val="Calibri"/>
      <family val="2"/>
      <scheme val="minor"/>
    </font>
    <font>
      <b/>
      <sz val="10"/>
      <name val="Arial"/>
    </font>
  </fonts>
  <fills count="13">
    <fill>
      <patternFill patternType="none"/>
    </fill>
    <fill>
      <patternFill patternType="gray125"/>
    </fill>
    <fill>
      <patternFill patternType="solid">
        <fgColor rgb="FF5BA42C"/>
        <bgColor indexed="64"/>
      </patternFill>
    </fill>
    <fill>
      <patternFill patternType="solid">
        <fgColor theme="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79998168889431442"/>
        <bgColor indexed="64"/>
      </patternFill>
    </fill>
    <fill>
      <patternFill patternType="solid">
        <fgColor theme="5" tint="0.39997558519241921"/>
        <bgColor indexed="64"/>
      </patternFill>
    </fill>
    <fill>
      <patternFill patternType="solid">
        <fgColor theme="0" tint="-0.14999847407452621"/>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rgb="FF000000"/>
      </left>
      <right/>
      <top/>
      <bottom/>
      <diagonal/>
    </border>
    <border>
      <left style="medium">
        <color indexed="64"/>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medium">
        <color indexed="64"/>
      </bottom>
      <diagonal/>
    </border>
    <border>
      <left/>
      <right/>
      <top style="thin">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2">
    <xf numFmtId="0" fontId="0" fillId="0" borderId="0"/>
    <xf numFmtId="0" fontId="2" fillId="0" borderId="0"/>
  </cellStyleXfs>
  <cellXfs count="191">
    <xf numFmtId="0" fontId="0" fillId="0" borderId="0" xfId="0"/>
    <xf numFmtId="0" fontId="0" fillId="2" borderId="0" xfId="0" applyFill="1"/>
    <xf numFmtId="0" fontId="2" fillId="0" borderId="0" xfId="0" applyFont="1"/>
    <xf numFmtId="0" fontId="0" fillId="0" borderId="0" xfId="0" quotePrefix="1"/>
    <xf numFmtId="0" fontId="0" fillId="6" borderId="0" xfId="0" applyFill="1"/>
    <xf numFmtId="0" fontId="2" fillId="0" borderId="0" xfId="1" applyAlignment="1">
      <alignment horizontal="center" vertical="center"/>
    </xf>
    <xf numFmtId="0" fontId="0" fillId="0" borderId="3" xfId="0" applyBorder="1"/>
    <xf numFmtId="0" fontId="2" fillId="0" borderId="3" xfId="0" applyFont="1" applyBorder="1" applyAlignment="1">
      <alignment horizontal="center" vertical="center"/>
    </xf>
    <xf numFmtId="0" fontId="7" fillId="5" borderId="3" xfId="1" applyFont="1" applyFill="1" applyBorder="1" applyAlignment="1">
      <alignment horizontal="center" vertical="center"/>
    </xf>
    <xf numFmtId="0" fontId="7" fillId="5" borderId="6" xfId="1" applyFont="1" applyFill="1" applyBorder="1" applyAlignment="1">
      <alignment horizontal="center" vertical="center"/>
    </xf>
    <xf numFmtId="0" fontId="9" fillId="3" borderId="1" xfId="1" applyFont="1" applyFill="1" applyBorder="1" applyAlignment="1">
      <alignment horizontal="right" vertical="center"/>
    </xf>
    <xf numFmtId="164" fontId="9" fillId="3" borderId="1" xfId="1" applyNumberFormat="1" applyFont="1" applyFill="1" applyBorder="1" applyAlignment="1">
      <alignment horizontal="right" vertical="center"/>
    </xf>
    <xf numFmtId="0" fontId="2" fillId="5" borderId="0" xfId="0" applyFont="1" applyFill="1" applyAlignment="1">
      <alignment horizontal="center"/>
    </xf>
    <xf numFmtId="0" fontId="2" fillId="7" borderId="0" xfId="0" applyFont="1" applyFill="1" applyAlignment="1">
      <alignment horizontal="center"/>
    </xf>
    <xf numFmtId="0" fontId="2" fillId="7" borderId="7" xfId="0" applyFont="1" applyFill="1" applyBorder="1" applyAlignment="1">
      <alignment horizontal="center"/>
    </xf>
    <xf numFmtId="0" fontId="2" fillId="7" borderId="10" xfId="0" applyFont="1" applyFill="1" applyBorder="1" applyAlignment="1">
      <alignment horizontal="center"/>
    </xf>
    <xf numFmtId="0" fontId="3" fillId="2" borderId="0" xfId="1" applyFont="1" applyFill="1" applyAlignment="1">
      <alignment vertical="center"/>
    </xf>
    <xf numFmtId="2" fontId="2" fillId="3" borderId="1" xfId="1" applyNumberFormat="1" applyFill="1" applyBorder="1" applyAlignment="1">
      <alignment horizontal="right" vertical="center"/>
    </xf>
    <xf numFmtId="0" fontId="7" fillId="8" borderId="12" xfId="0" applyFont="1" applyFill="1" applyBorder="1" applyAlignment="1">
      <alignment horizontal="center" vertical="center"/>
    </xf>
    <xf numFmtId="0" fontId="7" fillId="8" borderId="4" xfId="0" applyFont="1" applyFill="1" applyBorder="1" applyAlignment="1">
      <alignment horizontal="center" vertical="center"/>
    </xf>
    <xf numFmtId="0" fontId="2" fillId="8" borderId="7" xfId="0" applyFont="1" applyFill="1" applyBorder="1"/>
    <xf numFmtId="0" fontId="2" fillId="8" borderId="0" xfId="0" applyFont="1" applyFill="1"/>
    <xf numFmtId="0" fontId="0" fillId="8" borderId="3" xfId="0" applyFill="1" applyBorder="1"/>
    <xf numFmtId="0" fontId="10" fillId="8" borderId="2" xfId="0" applyFont="1" applyFill="1" applyBorder="1" applyAlignment="1">
      <alignment horizontal="left"/>
    </xf>
    <xf numFmtId="0" fontId="2" fillId="0" borderId="2" xfId="0" applyFont="1" applyBorder="1"/>
    <xf numFmtId="0" fontId="2" fillId="0" borderId="7" xfId="0" applyFont="1" applyBorder="1"/>
    <xf numFmtId="0" fontId="2" fillId="0" borderId="6" xfId="0" applyFont="1" applyBorder="1" applyAlignment="1">
      <alignment horizontal="center" vertical="center"/>
    </xf>
    <xf numFmtId="0" fontId="1" fillId="0" borderId="0" xfId="0" applyFont="1"/>
    <xf numFmtId="164" fontId="0" fillId="0" borderId="0" xfId="0" applyNumberFormat="1"/>
    <xf numFmtId="0" fontId="2" fillId="3" borderId="1" xfId="1" applyFill="1" applyBorder="1" applyAlignment="1">
      <alignment vertical="center"/>
    </xf>
    <xf numFmtId="0" fontId="2" fillId="3" borderId="15" xfId="1" applyFill="1" applyBorder="1" applyAlignment="1">
      <alignment horizontal="right" vertical="center"/>
    </xf>
    <xf numFmtId="0" fontId="2" fillId="3" borderId="15" xfId="0" applyFont="1" applyFill="1" applyBorder="1" applyAlignment="1">
      <alignment horizontal="right"/>
    </xf>
    <xf numFmtId="0" fontId="2" fillId="3" borderId="1" xfId="0" applyFont="1" applyFill="1" applyBorder="1"/>
    <xf numFmtId="0" fontId="13" fillId="3" borderId="13" xfId="0" applyFont="1" applyFill="1" applyBorder="1"/>
    <xf numFmtId="0" fontId="2" fillId="0" borderId="1" xfId="0" applyFont="1" applyBorder="1"/>
    <xf numFmtId="0" fontId="0" fillId="0" borderId="1" xfId="0" applyBorder="1"/>
    <xf numFmtId="0" fontId="10" fillId="10" borderId="2" xfId="0" applyFont="1" applyFill="1" applyBorder="1" applyAlignment="1">
      <alignment horizontal="left"/>
    </xf>
    <xf numFmtId="0" fontId="2" fillId="10" borderId="7" xfId="0" applyFont="1" applyFill="1" applyBorder="1" applyAlignment="1">
      <alignment horizontal="center"/>
    </xf>
    <xf numFmtId="0" fontId="7" fillId="10" borderId="12" xfId="0" applyFont="1" applyFill="1" applyBorder="1" applyAlignment="1">
      <alignment horizontal="center" vertical="center"/>
    </xf>
    <xf numFmtId="0" fontId="2" fillId="0" borderId="3" xfId="0" applyFont="1" applyBorder="1"/>
    <xf numFmtId="0" fontId="5" fillId="10" borderId="12" xfId="0" applyFont="1" applyFill="1" applyBorder="1" applyAlignment="1">
      <alignment horizontal="center" vertical="center" textRotation="90"/>
    </xf>
    <xf numFmtId="0" fontId="5" fillId="5" borderId="20" xfId="1" applyFont="1" applyFill="1" applyBorder="1" applyAlignment="1">
      <alignment horizontal="center" vertical="center" textRotation="90"/>
    </xf>
    <xf numFmtId="0" fontId="5" fillId="7" borderId="8" xfId="1" applyFont="1" applyFill="1" applyBorder="1" applyAlignment="1">
      <alignment horizontal="center" vertical="center" textRotation="90"/>
    </xf>
    <xf numFmtId="0" fontId="5" fillId="7" borderId="20" xfId="1" applyFont="1" applyFill="1" applyBorder="1" applyAlignment="1">
      <alignment horizontal="center" vertical="center" textRotation="90"/>
    </xf>
    <xf numFmtId="0" fontId="5" fillId="7" borderId="9" xfId="1" applyFont="1" applyFill="1" applyBorder="1" applyAlignment="1">
      <alignment horizontal="center" vertical="center" textRotation="90"/>
    </xf>
    <xf numFmtId="0" fontId="5" fillId="0" borderId="8" xfId="0" applyFont="1" applyBorder="1" applyAlignment="1">
      <alignment horizontal="center" vertical="center" textRotation="90"/>
    </xf>
    <xf numFmtId="0" fontId="5" fillId="0" borderId="20" xfId="0" applyFont="1" applyBorder="1" applyAlignment="1">
      <alignment horizontal="center" vertical="center" textRotation="90"/>
    </xf>
    <xf numFmtId="0" fontId="5" fillId="0" borderId="9" xfId="0" applyFont="1" applyBorder="1" applyAlignment="1">
      <alignment horizontal="center" vertical="center" textRotation="90"/>
    </xf>
    <xf numFmtId="0" fontId="2" fillId="0" borderId="7" xfId="0" applyFont="1" applyBorder="1" applyAlignment="1">
      <alignment horizontal="center" vertical="center"/>
    </xf>
    <xf numFmtId="0" fontId="0" fillId="0" borderId="11" xfId="0" applyBorder="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164" fontId="9" fillId="0" borderId="0" xfId="0" applyNumberFormat="1" applyFont="1" applyAlignment="1">
      <alignment horizontal="center" vertical="center"/>
    </xf>
    <xf numFmtId="2" fontId="9" fillId="0" borderId="0" xfId="0" applyNumberFormat="1" applyFont="1" applyAlignment="1">
      <alignment horizontal="center" vertical="center"/>
    </xf>
    <xf numFmtId="165" fontId="9" fillId="0" borderId="0" xfId="0" applyNumberFormat="1" applyFont="1" applyAlignment="1">
      <alignment horizontal="center" vertical="center"/>
    </xf>
    <xf numFmtId="165" fontId="9" fillId="0" borderId="10" xfId="0" applyNumberFormat="1" applyFont="1" applyBorder="1" applyAlignment="1">
      <alignment horizontal="center" vertical="center"/>
    </xf>
    <xf numFmtId="164" fontId="9" fillId="0" borderId="0" xfId="1" applyNumberFormat="1" applyFont="1" applyAlignment="1">
      <alignment horizontal="center" vertical="center"/>
    </xf>
    <xf numFmtId="2" fontId="9" fillId="0" borderId="0" xfId="1" applyNumberFormat="1" applyFont="1" applyAlignment="1">
      <alignment horizontal="center" vertical="center"/>
    </xf>
    <xf numFmtId="2" fontId="2" fillId="0" borderId="0" xfId="1" applyNumberFormat="1" applyAlignment="1">
      <alignment horizontal="center" vertical="center"/>
    </xf>
    <xf numFmtId="2" fontId="9" fillId="0" borderId="6" xfId="0" applyNumberFormat="1" applyFont="1" applyBorder="1" applyAlignment="1">
      <alignment horizontal="center" vertical="center"/>
    </xf>
    <xf numFmtId="2" fontId="9" fillId="0" borderId="10" xfId="0" applyNumberFormat="1" applyFont="1" applyBorder="1" applyAlignment="1">
      <alignment horizontal="center" vertical="center"/>
    </xf>
    <xf numFmtId="0" fontId="2" fillId="0" borderId="0" xfId="0" applyFont="1" applyAlignment="1">
      <alignment textRotation="90"/>
    </xf>
    <xf numFmtId="0" fontId="0" fillId="0" borderId="20" xfId="0" applyBorder="1"/>
    <xf numFmtId="0" fontId="0" fillId="0" borderId="3" xfId="0" applyBorder="1" applyAlignment="1">
      <alignment horizontal="center"/>
    </xf>
    <xf numFmtId="0" fontId="0" fillId="0" borderId="2" xfId="0" applyBorder="1" applyAlignment="1">
      <alignment horizontal="center"/>
    </xf>
    <xf numFmtId="0" fontId="18" fillId="0" borderId="0" xfId="0" applyFont="1"/>
    <xf numFmtId="0" fontId="5" fillId="0" borderId="20" xfId="0" applyFont="1" applyBorder="1" applyAlignment="1">
      <alignment horizontal="center" vertical="center" textRotation="90" wrapText="1"/>
    </xf>
    <xf numFmtId="0" fontId="2" fillId="3" borderId="17" xfId="1" applyFill="1" applyBorder="1" applyAlignment="1">
      <alignment horizontal="right" vertical="center"/>
    </xf>
    <xf numFmtId="0" fontId="2" fillId="3" borderId="18" xfId="1" applyFill="1" applyBorder="1" applyAlignment="1">
      <alignment horizontal="left" vertical="center"/>
    </xf>
    <xf numFmtId="0" fontId="0" fillId="10" borderId="3" xfId="0" applyFill="1" applyBorder="1" applyAlignment="1">
      <alignment horizontal="center"/>
    </xf>
    <xf numFmtId="0" fontId="2" fillId="10" borderId="0" xfId="0" applyFont="1" applyFill="1"/>
    <xf numFmtId="0" fontId="2" fillId="10" borderId="4" xfId="0" applyFont="1" applyFill="1" applyBorder="1" applyAlignment="1">
      <alignment horizontal="center" vertical="center"/>
    </xf>
    <xf numFmtId="0" fontId="5" fillId="0" borderId="0" xfId="0" applyFont="1"/>
    <xf numFmtId="0" fontId="10" fillId="7" borderId="6" xfId="0" applyFont="1" applyFill="1" applyBorder="1"/>
    <xf numFmtId="0" fontId="11" fillId="9" borderId="2" xfId="0" applyFont="1" applyFill="1" applyBorder="1"/>
    <xf numFmtId="0" fontId="7" fillId="7" borderId="12" xfId="1" applyFont="1" applyFill="1" applyBorder="1" applyAlignment="1">
      <alignment horizontal="center" vertical="center"/>
    </xf>
    <xf numFmtId="0" fontId="7" fillId="7" borderId="4" xfId="1" applyFont="1" applyFill="1" applyBorder="1" applyAlignment="1">
      <alignment horizontal="center" vertical="center"/>
    </xf>
    <xf numFmtId="0" fontId="7" fillId="7" borderId="5" xfId="1" applyFont="1" applyFill="1" applyBorder="1" applyAlignment="1">
      <alignment horizontal="center" vertical="center"/>
    </xf>
    <xf numFmtId="0" fontId="7" fillId="9" borderId="12" xfId="1" applyFont="1" applyFill="1" applyBorder="1" applyAlignment="1">
      <alignment horizontal="center" vertical="center"/>
    </xf>
    <xf numFmtId="0" fontId="7" fillId="9" borderId="5" xfId="1" applyFont="1" applyFill="1" applyBorder="1" applyAlignment="1">
      <alignment horizontal="center" vertical="center"/>
    </xf>
    <xf numFmtId="0" fontId="5" fillId="9" borderId="7" xfId="1" applyFont="1" applyFill="1" applyBorder="1" applyAlignment="1">
      <alignment horizontal="center" vertical="center" textRotation="90"/>
    </xf>
    <xf numFmtId="0" fontId="5" fillId="9" borderId="10" xfId="1" applyFont="1" applyFill="1" applyBorder="1" applyAlignment="1">
      <alignment horizontal="center" vertical="center" textRotation="90"/>
    </xf>
    <xf numFmtId="2" fontId="9" fillId="0" borderId="2" xfId="0" applyNumberFormat="1" applyFont="1" applyBorder="1" applyAlignment="1">
      <alignment horizontal="center" vertical="center"/>
    </xf>
    <xf numFmtId="2" fontId="9" fillId="0" borderId="7" xfId="0" applyNumberFormat="1" applyFont="1" applyBorder="1" applyAlignment="1">
      <alignment horizontal="center" vertical="center"/>
    </xf>
    <xf numFmtId="2" fontId="9" fillId="0" borderId="8" xfId="0" applyNumberFormat="1" applyFont="1" applyBorder="1" applyAlignment="1">
      <alignment horizontal="center" vertical="center"/>
    </xf>
    <xf numFmtId="2" fontId="9" fillId="0" borderId="9" xfId="0" applyNumberFormat="1" applyFont="1" applyBorder="1" applyAlignment="1">
      <alignment horizontal="center" vertical="center"/>
    </xf>
    <xf numFmtId="2" fontId="2" fillId="0" borderId="10" xfId="0" applyNumberFormat="1" applyFont="1" applyBorder="1" applyAlignment="1">
      <alignment horizontal="center" vertical="center"/>
    </xf>
    <xf numFmtId="1" fontId="9" fillId="0" borderId="0" xfId="0" applyNumberFormat="1" applyFont="1" applyAlignment="1">
      <alignment horizontal="center" vertical="center"/>
    </xf>
    <xf numFmtId="0" fontId="5" fillId="8" borderId="12" xfId="0" applyFont="1" applyFill="1" applyBorder="1" applyAlignment="1">
      <alignment horizontal="center" vertical="center" textRotation="90"/>
    </xf>
    <xf numFmtId="0" fontId="5" fillId="8" borderId="4" xfId="0" applyFont="1" applyFill="1" applyBorder="1" applyAlignment="1">
      <alignment horizontal="center" vertical="center" textRotation="90"/>
    </xf>
    <xf numFmtId="0" fontId="5" fillId="10" borderId="4" xfId="0" applyFont="1" applyFill="1" applyBorder="1" applyAlignment="1">
      <alignment horizontal="center" vertical="center" textRotation="90"/>
    </xf>
    <xf numFmtId="0" fontId="2" fillId="5" borderId="9" xfId="0" applyFont="1" applyFill="1" applyBorder="1" applyAlignment="1">
      <alignment horizontal="center"/>
    </xf>
    <xf numFmtId="0" fontId="2" fillId="9" borderId="8" xfId="0" applyFont="1" applyFill="1" applyBorder="1" applyAlignment="1">
      <alignment horizontal="center"/>
    </xf>
    <xf numFmtId="0" fontId="11" fillId="4" borderId="2" xfId="0" applyFont="1" applyFill="1" applyBorder="1"/>
    <xf numFmtId="0" fontId="11" fillId="4" borderId="3" xfId="0" applyFont="1" applyFill="1" applyBorder="1"/>
    <xf numFmtId="0" fontId="10" fillId="5" borderId="3" xfId="0" applyFont="1" applyFill="1" applyBorder="1"/>
    <xf numFmtId="0" fontId="10" fillId="5" borderId="6" xfId="0" applyFont="1" applyFill="1" applyBorder="1"/>
    <xf numFmtId="0" fontId="10" fillId="7" borderId="2" xfId="0" applyFont="1" applyFill="1" applyBorder="1"/>
    <xf numFmtId="0" fontId="10" fillId="7" borderId="3" xfId="0" applyFont="1" applyFill="1" applyBorder="1"/>
    <xf numFmtId="0" fontId="13" fillId="0" borderId="0" xfId="0" applyFont="1" applyAlignment="1">
      <alignment vertical="top" wrapText="1"/>
    </xf>
    <xf numFmtId="0" fontId="17" fillId="0" borderId="0" xfId="0" applyFont="1" applyAlignment="1">
      <alignment horizontal="left"/>
    </xf>
    <xf numFmtId="14" fontId="0" fillId="0" borderId="1" xfId="0" applyNumberFormat="1" applyBorder="1"/>
    <xf numFmtId="0" fontId="2" fillId="5" borderId="20" xfId="1" applyFill="1" applyBorder="1" applyAlignment="1">
      <alignment horizontal="center" vertical="center" textRotation="90"/>
    </xf>
    <xf numFmtId="0" fontId="2" fillId="5" borderId="9" xfId="1" applyFill="1" applyBorder="1" applyAlignment="1">
      <alignment horizontal="center" vertical="center" textRotation="90"/>
    </xf>
    <xf numFmtId="0" fontId="5" fillId="3" borderId="15" xfId="1" applyFont="1" applyFill="1" applyBorder="1" applyAlignment="1">
      <alignment horizontal="right" vertical="center"/>
    </xf>
    <xf numFmtId="1" fontId="5" fillId="3" borderId="1" xfId="1" applyNumberFormat="1" applyFont="1" applyFill="1" applyBorder="1" applyAlignment="1">
      <alignment vertical="center"/>
    </xf>
    <xf numFmtId="0" fontId="19" fillId="3" borderId="21" xfId="0" applyFont="1" applyFill="1" applyBorder="1" applyAlignment="1">
      <alignment horizontal="center"/>
    </xf>
    <xf numFmtId="2" fontId="9" fillId="3" borderId="1" xfId="1" applyNumberFormat="1" applyFont="1" applyFill="1" applyBorder="1" applyAlignment="1">
      <alignment horizontal="right" vertical="center"/>
    </xf>
    <xf numFmtId="0" fontId="11" fillId="4" borderId="6" xfId="0" applyFont="1" applyFill="1" applyBorder="1"/>
    <xf numFmtId="0" fontId="2" fillId="3" borderId="0" xfId="1" applyFill="1" applyAlignment="1">
      <alignment horizontal="left" vertical="center"/>
    </xf>
    <xf numFmtId="0" fontId="2" fillId="3" borderId="13" xfId="1" applyFill="1" applyBorder="1" applyAlignment="1">
      <alignment vertical="center"/>
    </xf>
    <xf numFmtId="0" fontId="2" fillId="3" borderId="22" xfId="1" applyFill="1" applyBorder="1" applyAlignment="1">
      <alignment vertical="center"/>
    </xf>
    <xf numFmtId="0" fontId="2" fillId="3" borderId="14" xfId="1" applyFill="1" applyBorder="1" applyAlignment="1">
      <alignment vertical="center"/>
    </xf>
    <xf numFmtId="0" fontId="0" fillId="0" borderId="22" xfId="0" applyBorder="1"/>
    <xf numFmtId="0" fontId="13" fillId="0" borderId="22" xfId="0" applyFont="1" applyBorder="1" applyAlignment="1">
      <alignment vertical="top" wrapText="1"/>
    </xf>
    <xf numFmtId="0" fontId="13" fillId="0" borderId="14" xfId="0" applyFont="1" applyBorder="1" applyAlignment="1">
      <alignment vertical="top" wrapText="1"/>
    </xf>
    <xf numFmtId="0" fontId="2" fillId="0" borderId="17" xfId="0" applyFont="1" applyBorder="1"/>
    <xf numFmtId="0" fontId="2" fillId="0" borderId="18" xfId="0" applyFont="1" applyBorder="1"/>
    <xf numFmtId="0" fontId="2" fillId="0" borderId="19" xfId="0" applyFont="1" applyBorder="1"/>
    <xf numFmtId="0" fontId="16" fillId="0" borderId="18" xfId="0" applyFont="1" applyBorder="1"/>
    <xf numFmtId="0" fontId="13" fillId="0" borderId="18" xfId="0" applyFont="1" applyBorder="1" applyAlignment="1">
      <alignment vertical="top" wrapText="1"/>
    </xf>
    <xf numFmtId="0" fontId="13" fillId="0" borderId="19" xfId="0" applyFont="1" applyBorder="1" applyAlignment="1">
      <alignment vertical="top" wrapText="1"/>
    </xf>
    <xf numFmtId="0" fontId="0" fillId="3" borderId="22" xfId="0" applyFill="1" applyBorder="1"/>
    <xf numFmtId="0" fontId="0" fillId="3" borderId="0" xfId="0" applyFill="1"/>
    <xf numFmtId="0" fontId="0" fillId="3" borderId="18" xfId="0" applyFill="1" applyBorder="1"/>
    <xf numFmtId="0" fontId="13" fillId="3" borderId="22" xfId="0" applyFont="1" applyFill="1" applyBorder="1" applyAlignment="1">
      <alignment horizontal="center"/>
    </xf>
    <xf numFmtId="0" fontId="2" fillId="3" borderId="0" xfId="1" applyFill="1" applyAlignment="1">
      <alignment horizontal="right" vertical="center"/>
    </xf>
    <xf numFmtId="0" fontId="13" fillId="3" borderId="22" xfId="0" applyFont="1" applyFill="1" applyBorder="1"/>
    <xf numFmtId="0" fontId="19" fillId="3" borderId="22" xfId="0" applyFont="1" applyFill="1" applyBorder="1" applyAlignment="1">
      <alignment horizontal="center"/>
    </xf>
    <xf numFmtId="0" fontId="16" fillId="0" borderId="2" xfId="0" applyFont="1" applyBorder="1"/>
    <xf numFmtId="0" fontId="16" fillId="0" borderId="3" xfId="0" applyFont="1" applyBorder="1" applyAlignment="1">
      <alignment horizontal="center"/>
    </xf>
    <xf numFmtId="0" fontId="13" fillId="0" borderId="6" xfId="0" applyFont="1" applyBorder="1" applyAlignment="1">
      <alignment vertical="top" wrapText="1"/>
    </xf>
    <xf numFmtId="0" fontId="17" fillId="0" borderId="7" xfId="0" applyFont="1" applyBorder="1"/>
    <xf numFmtId="0" fontId="13" fillId="0" borderId="10" xfId="0" applyFont="1" applyBorder="1" applyAlignment="1">
      <alignment vertical="top" wrapText="1"/>
    </xf>
    <xf numFmtId="0" fontId="18" fillId="0" borderId="7" xfId="0" applyFont="1" applyBorder="1"/>
    <xf numFmtId="0" fontId="2" fillId="11" borderId="8" xfId="0" applyFont="1" applyFill="1" applyBorder="1"/>
    <xf numFmtId="0" fontId="2" fillId="0" borderId="20" xfId="0" applyFont="1" applyBorder="1"/>
    <xf numFmtId="0" fontId="13" fillId="0" borderId="9" xfId="0" applyFont="1" applyBorder="1" applyAlignment="1">
      <alignment vertical="top" wrapText="1"/>
    </xf>
    <xf numFmtId="1" fontId="9" fillId="0" borderId="10" xfId="0" applyNumberFormat="1" applyFont="1" applyBorder="1" applyAlignment="1">
      <alignment horizontal="center" vertical="center"/>
    </xf>
    <xf numFmtId="2" fontId="20" fillId="0" borderId="0" xfId="0" applyNumberFormat="1" applyFont="1" applyAlignment="1">
      <alignment horizontal="center" vertical="center"/>
    </xf>
    <xf numFmtId="2" fontId="20" fillId="0" borderId="0" xfId="1" applyNumberFormat="1" applyFont="1" applyAlignment="1">
      <alignment horizontal="center" vertical="center"/>
    </xf>
    <xf numFmtId="1" fontId="0" fillId="0" borderId="0" xfId="0" applyNumberFormat="1"/>
    <xf numFmtId="0" fontId="2" fillId="0" borderId="2" xfId="0" applyFont="1" applyBorder="1" applyAlignment="1">
      <alignment horizontal="center" vertical="center"/>
    </xf>
    <xf numFmtId="0" fontId="2" fillId="0" borderId="8" xfId="0" applyFont="1" applyBorder="1" applyAlignment="1">
      <alignment horizontal="center" vertical="center"/>
    </xf>
    <xf numFmtId="0" fontId="2" fillId="0" borderId="20" xfId="0" applyFont="1" applyBorder="1" applyAlignment="1">
      <alignment horizontal="center" vertical="center"/>
    </xf>
    <xf numFmtId="0" fontId="0" fillId="0" borderId="2" xfId="0" applyBorder="1"/>
    <xf numFmtId="164" fontId="9" fillId="0" borderId="3" xfId="0" applyNumberFormat="1" applyFont="1" applyBorder="1" applyAlignment="1">
      <alignment horizontal="center" vertical="center"/>
    </xf>
    <xf numFmtId="0" fontId="0" fillId="0" borderId="7" xfId="0" applyBorder="1"/>
    <xf numFmtId="0" fontId="0" fillId="0" borderId="8" xfId="0" applyBorder="1"/>
    <xf numFmtId="164" fontId="9" fillId="0" borderId="20" xfId="0" applyNumberFormat="1" applyFont="1" applyBorder="1" applyAlignment="1">
      <alignment horizontal="center" vertical="center"/>
    </xf>
    <xf numFmtId="0" fontId="16" fillId="0" borderId="3" xfId="0" applyFont="1" applyBorder="1"/>
    <xf numFmtId="0" fontId="17" fillId="0" borderId="0" xfId="0" applyFont="1"/>
    <xf numFmtId="0" fontId="2" fillId="11" borderId="20" xfId="0" applyFont="1" applyFill="1" applyBorder="1"/>
    <xf numFmtId="0" fontId="2" fillId="0" borderId="10" xfId="0" applyFont="1" applyBorder="1" applyAlignment="1">
      <alignment horizontal="center" vertical="center"/>
    </xf>
    <xf numFmtId="0" fontId="2" fillId="4" borderId="8" xfId="0" applyFont="1" applyFill="1" applyBorder="1" applyAlignment="1">
      <alignment horizontal="center"/>
    </xf>
    <xf numFmtId="0" fontId="2" fillId="4" borderId="20" xfId="0" applyFont="1" applyFill="1" applyBorder="1" applyAlignment="1">
      <alignment horizontal="center"/>
    </xf>
    <xf numFmtId="0" fontId="2" fillId="4" borderId="9" xfId="0" applyFont="1" applyFill="1" applyBorder="1" applyAlignment="1">
      <alignment horizontal="center"/>
    </xf>
    <xf numFmtId="15" fontId="7" fillId="4" borderId="12" xfId="1" applyNumberFormat="1" applyFont="1" applyFill="1" applyBorder="1" applyAlignment="1">
      <alignment horizontal="center" vertical="center"/>
    </xf>
    <xf numFmtId="15" fontId="7" fillId="4" borderId="4" xfId="1" applyNumberFormat="1" applyFont="1" applyFill="1" applyBorder="1" applyAlignment="1">
      <alignment horizontal="center" vertical="center"/>
    </xf>
    <xf numFmtId="0" fontId="7" fillId="4" borderId="4" xfId="1" applyFont="1" applyFill="1" applyBorder="1" applyAlignment="1">
      <alignment horizontal="center" vertical="center"/>
    </xf>
    <xf numFmtId="15" fontId="5" fillId="4" borderId="12" xfId="1" applyNumberFormat="1" applyFont="1" applyFill="1" applyBorder="1" applyAlignment="1">
      <alignment horizontal="center" vertical="center" textRotation="90" wrapText="1"/>
    </xf>
    <xf numFmtId="15" fontId="5" fillId="4" borderId="4" xfId="1" applyNumberFormat="1" applyFont="1" applyFill="1" applyBorder="1" applyAlignment="1">
      <alignment horizontal="center" vertical="center" textRotation="90" wrapText="1"/>
    </xf>
    <xf numFmtId="0" fontId="2" fillId="4" borderId="4" xfId="1" applyFill="1" applyBorder="1" applyAlignment="1">
      <alignment horizontal="center" vertical="center" textRotation="90"/>
    </xf>
    <xf numFmtId="0" fontId="5" fillId="4" borderId="4" xfId="1" applyFont="1" applyFill="1" applyBorder="1" applyAlignment="1">
      <alignment horizontal="center" vertical="center" textRotation="90"/>
    </xf>
    <xf numFmtId="15" fontId="7" fillId="4" borderId="5" xfId="1" applyNumberFormat="1" applyFont="1" applyFill="1" applyBorder="1" applyAlignment="1">
      <alignment horizontal="center" vertical="center"/>
    </xf>
    <xf numFmtId="0" fontId="5" fillId="4" borderId="5" xfId="1" applyFont="1" applyFill="1" applyBorder="1" applyAlignment="1">
      <alignment horizontal="center" vertical="center" textRotation="90"/>
    </xf>
    <xf numFmtId="0" fontId="21" fillId="12" borderId="23" xfId="0" applyFont="1" applyFill="1" applyBorder="1" applyAlignment="1">
      <alignment horizontal="center" vertical="center"/>
    </xf>
    <xf numFmtId="0" fontId="0" fillId="0" borderId="0" xfId="0" applyAlignment="1">
      <alignment horizontal="center" vertical="center"/>
    </xf>
    <xf numFmtId="0" fontId="11" fillId="9" borderId="3" xfId="0" applyFont="1" applyFill="1" applyBorder="1"/>
    <xf numFmtId="0" fontId="2" fillId="9" borderId="20" xfId="0" applyFont="1" applyFill="1" applyBorder="1" applyAlignment="1">
      <alignment horizontal="center"/>
    </xf>
    <xf numFmtId="0" fontId="21" fillId="12" borderId="24" xfId="0" applyFont="1" applyFill="1" applyBorder="1" applyAlignment="1">
      <alignment horizontal="center" vertical="center"/>
    </xf>
    <xf numFmtId="0" fontId="21" fillId="12" borderId="25" xfId="0" applyFont="1" applyFill="1" applyBorder="1" applyAlignment="1">
      <alignment horizontal="center" vertical="center"/>
    </xf>
    <xf numFmtId="0" fontId="0" fillId="0" borderId="0" xfId="0" applyAlignment="1">
      <alignment horizontal="center" vertical="center" wrapText="1"/>
    </xf>
    <xf numFmtId="2" fontId="2" fillId="0" borderId="0" xfId="0" applyNumberFormat="1" applyFont="1" applyAlignment="1">
      <alignment horizontal="center" vertical="center"/>
    </xf>
    <xf numFmtId="2" fontId="2" fillId="0" borderId="7" xfId="0" applyNumberFormat="1" applyFont="1" applyBorder="1" applyAlignment="1">
      <alignment horizontal="center" vertical="center"/>
    </xf>
    <xf numFmtId="164" fontId="2" fillId="0" borderId="0" xfId="0" applyNumberFormat="1" applyFont="1" applyAlignment="1">
      <alignment horizontal="center" vertical="center"/>
    </xf>
    <xf numFmtId="1" fontId="2" fillId="0" borderId="0" xfId="0" applyNumberFormat="1" applyFont="1" applyAlignment="1">
      <alignment horizontal="center" vertical="center"/>
    </xf>
    <xf numFmtId="0" fontId="0" fillId="0" borderId="25" xfId="0" applyBorder="1"/>
    <xf numFmtId="0" fontId="0" fillId="0" borderId="26" xfId="0" applyBorder="1"/>
    <xf numFmtId="0" fontId="0" fillId="0" borderId="26" xfId="0" applyBorder="1" applyAlignment="1">
      <alignment horizontal="center" vertical="center"/>
    </xf>
    <xf numFmtId="0" fontId="2" fillId="0" borderId="26" xfId="1" applyBorder="1" applyAlignment="1">
      <alignment horizontal="center" vertical="center"/>
    </xf>
    <xf numFmtId="0" fontId="0" fillId="0" borderId="24" xfId="0" applyBorder="1"/>
    <xf numFmtId="0" fontId="22" fillId="5" borderId="20" xfId="1" applyFont="1" applyFill="1" applyBorder="1" applyAlignment="1">
      <alignment horizontal="center" vertical="center" textRotation="90"/>
    </xf>
    <xf numFmtId="0" fontId="13" fillId="3" borderId="22" xfId="0" applyFont="1" applyFill="1" applyBorder="1" applyAlignment="1">
      <alignment horizontal="center"/>
    </xf>
    <xf numFmtId="0" fontId="13" fillId="3" borderId="14" xfId="0" applyFont="1" applyFill="1" applyBorder="1" applyAlignment="1">
      <alignment horizontal="center"/>
    </xf>
    <xf numFmtId="0" fontId="2" fillId="3" borderId="16" xfId="1" applyFill="1" applyBorder="1" applyAlignment="1">
      <alignment horizontal="right" vertical="center"/>
    </xf>
    <xf numFmtId="0" fontId="2" fillId="3" borderId="19" xfId="1" applyFill="1" applyBorder="1" applyAlignment="1">
      <alignment horizontal="right" vertical="center"/>
    </xf>
    <xf numFmtId="0" fontId="2" fillId="3" borderId="18" xfId="0" applyFont="1" applyFill="1" applyBorder="1" applyAlignment="1">
      <alignment horizontal="left"/>
    </xf>
    <xf numFmtId="0" fontId="2" fillId="3" borderId="19" xfId="0" applyFont="1" applyFill="1" applyBorder="1" applyAlignment="1">
      <alignment horizontal="left"/>
    </xf>
    <xf numFmtId="0" fontId="2" fillId="3" borderId="15" xfId="1" applyFill="1" applyBorder="1" applyAlignment="1">
      <alignment horizontal="left" vertical="center"/>
    </xf>
    <xf numFmtId="0" fontId="2" fillId="3" borderId="16" xfId="1" applyFill="1" applyBorder="1" applyAlignment="1">
      <alignment horizontal="left" vertical="center"/>
    </xf>
  </cellXfs>
  <cellStyles count="2">
    <cellStyle name="Normal 3" xfId="1" xr:uid="{C6E1F8E3-1792-4BF0-94A7-2007C5022FF0}"/>
    <cellStyle name="Standard" xfId="0" builtinId="0"/>
  </cellStyles>
  <dxfs count="110">
    <dxf>
      <numFmt numFmtId="0" formatCode="General"/>
      <fill>
        <patternFill patternType="none">
          <fgColor indexed="64"/>
          <bgColor auto="1"/>
        </patternFill>
      </fill>
    </dxf>
    <dxf>
      <numFmt numFmtId="0" formatCode="General"/>
      <fill>
        <patternFill patternType="none">
          <fgColor indexed="64"/>
          <bgColor auto="1"/>
        </patternFill>
      </fill>
      <border diagonalUp="0" diagonalDown="0">
        <left style="medium">
          <color indexed="64"/>
        </left>
        <right style="medium">
          <color indexed="64"/>
        </right>
        <top/>
        <bottom/>
        <vertical/>
        <horizontal/>
      </border>
    </dxf>
    <dxf>
      <border diagonalUp="0" diagonalDown="0" outline="0">
        <left style="medium">
          <color indexed="64"/>
        </left>
        <right style="medium">
          <color indexed="64"/>
        </right>
        <top/>
        <bottom style="medium">
          <color indexed="64"/>
        </bottom>
      </border>
    </dxf>
    <dxf>
      <font>
        <b val="0"/>
        <i val="0"/>
        <strike val="0"/>
        <condense val="0"/>
        <extend val="0"/>
        <outline val="0"/>
        <shadow val="0"/>
        <u val="none"/>
        <vertAlign val="baseline"/>
        <sz val="10"/>
        <color rgb="FFC00000"/>
        <name val="Arial"/>
        <family val="2"/>
        <scheme val="none"/>
      </font>
      <numFmt numFmtId="2" formatCode="0.00"/>
      <fill>
        <patternFill patternType="none">
          <fgColor indexed="64"/>
          <bgColor auto="1"/>
        </patternFill>
      </fill>
      <alignment horizontal="center" vertical="center"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0"/>
        <color rgb="FFC00000"/>
        <name val="Arial"/>
        <family val="2"/>
        <scheme val="none"/>
      </font>
      <numFmt numFmtId="2" formatCode="0.00"/>
      <alignment horizontal="center" vertical="center" textRotation="0" wrapText="0" indent="0" justifyLastLine="0" shrinkToFit="0" readingOrder="0"/>
      <border diagonalUp="0" diagonalDown="0" outline="0">
        <left/>
        <right style="medium">
          <color indexed="64"/>
        </right>
        <top/>
        <bottom/>
      </border>
    </dxf>
    <dxf>
      <font>
        <b val="0"/>
        <i val="0"/>
        <strike val="0"/>
        <condense val="0"/>
        <extend val="0"/>
        <outline val="0"/>
        <shadow val="0"/>
        <u val="none"/>
        <vertAlign val="baseline"/>
        <sz val="10"/>
        <color rgb="FFC00000"/>
        <name val="Arial"/>
        <family val="2"/>
        <scheme val="none"/>
      </font>
      <numFmt numFmtId="2" formatCode="0.00"/>
      <fill>
        <patternFill patternType="none">
          <fgColor indexed="64"/>
          <bgColor auto="1"/>
        </patternFill>
      </fill>
      <alignment horizontal="center" vertical="center"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0"/>
        <color rgb="FFC00000"/>
        <name val="Arial"/>
        <family val="2"/>
        <scheme val="none"/>
      </font>
      <numFmt numFmtId="2" formatCode="0.00"/>
      <alignment horizontal="center" vertical="center" textRotation="0" wrapText="0" indent="0" justifyLastLine="0" shrinkToFit="0" readingOrder="0"/>
      <border diagonalUp="0" diagonalDown="0" outline="0">
        <left style="medium">
          <color indexed="64"/>
        </left>
        <right/>
        <top/>
        <bottom/>
      </border>
    </dxf>
    <dxf>
      <font>
        <b val="0"/>
        <i val="0"/>
        <strike val="0"/>
        <condense val="0"/>
        <extend val="0"/>
        <outline val="0"/>
        <shadow val="0"/>
        <u val="none"/>
        <vertAlign val="baseline"/>
        <sz val="10"/>
        <color rgb="FFC00000"/>
        <name val="Arial"/>
        <family val="2"/>
        <scheme val="none"/>
      </font>
      <numFmt numFmtId="1"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C00000"/>
        <name val="Arial"/>
        <family val="2"/>
        <scheme val="none"/>
      </font>
      <numFmt numFmtId="1" formatCode="0"/>
      <alignment horizontal="center" vertical="center" textRotation="0" wrapText="0" indent="0" justifyLastLine="0" shrinkToFit="0" readingOrder="0"/>
    </dxf>
    <dxf>
      <font>
        <b val="0"/>
        <i val="0"/>
        <strike val="0"/>
        <condense val="0"/>
        <extend val="0"/>
        <outline val="0"/>
        <shadow val="0"/>
        <u val="none"/>
        <vertAlign val="baseline"/>
        <sz val="10"/>
        <color rgb="FFC00000"/>
        <name val="Arial"/>
        <family val="2"/>
        <scheme val="none"/>
      </font>
      <numFmt numFmtId="164" formatCode="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rgb="FFC00000"/>
        <name val="Arial"/>
        <family val="2"/>
        <scheme val="none"/>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alignment horizontal="center" vertical="center" textRotation="0" wrapText="0" indent="0" justifyLastLine="0" shrinkToFit="0" readingOrder="0"/>
    </dxf>
    <dxf>
      <font>
        <strike val="0"/>
        <outline val="0"/>
        <shadow val="0"/>
        <u val="none"/>
        <vertAlign val="baseline"/>
        <sz val="10"/>
        <color rgb="FFC00000"/>
        <name val="Arial"/>
        <scheme val="none"/>
      </font>
      <numFmt numFmtId="2"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rgb="FFC00000"/>
        <name val="Arial"/>
        <scheme val="none"/>
      </font>
      <numFmt numFmtId="2" formatCode="0.00"/>
      <alignment horizontal="center" vertical="center" textRotation="0" wrapText="0" indent="0" justifyLastLine="0" shrinkToFit="0" readingOrder="0"/>
    </dxf>
    <dxf>
      <font>
        <strike val="0"/>
        <outline val="0"/>
        <shadow val="0"/>
        <u val="none"/>
        <vertAlign val="baseline"/>
        <sz val="10"/>
        <color rgb="FFC00000"/>
        <name val="Arial"/>
        <family val="2"/>
        <scheme val="none"/>
      </font>
      <numFmt numFmtId="164" formatCode="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rgb="FFC00000"/>
        <name val="Arial"/>
        <family val="2"/>
        <scheme val="none"/>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0"/>
        <color rgb="FFC00000"/>
        <name val="Arial"/>
        <family val="2"/>
        <scheme val="none"/>
      </font>
      <numFmt numFmtId="2"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rgb="FFC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border>
    </dxf>
    <dxf>
      <font>
        <b val="0"/>
        <i val="0"/>
        <strike val="0"/>
        <condense val="0"/>
        <extend val="0"/>
        <outline val="0"/>
        <shadow val="0"/>
        <u val="none"/>
        <vertAlign val="baseline"/>
        <sz val="10"/>
        <color auto="1"/>
        <name val="Arial"/>
        <family val="2"/>
        <scheme val="none"/>
      </font>
      <numFmt numFmtId="2" formatCode="0.00"/>
      <alignment horizontal="center" vertical="center" textRotation="0" wrapText="0" indent="0" justifyLastLine="0" shrinkToFit="0" readingOrder="0"/>
      <border diagonalUp="0" diagonalDown="0" outline="0">
        <left style="medium">
          <color indexed="64"/>
        </left>
        <right/>
        <top/>
        <bottom/>
      </border>
    </dxf>
    <dxf>
      <font>
        <strike val="0"/>
        <outline val="0"/>
        <shadow val="0"/>
        <u val="none"/>
        <vertAlign val="baseline"/>
        <sz val="10"/>
        <color rgb="FFC00000"/>
        <name val="Arial"/>
        <family val="2"/>
        <scheme val="none"/>
      </font>
      <numFmt numFmtId="165" formatCode="0.000"/>
      <fill>
        <patternFill patternType="none">
          <fgColor indexed="64"/>
          <bgColor auto="1"/>
        </patternFill>
      </fill>
      <alignment horizontal="center" vertical="center" textRotation="0" wrapText="0" indent="0" justifyLastLine="0" shrinkToFit="0" readingOrder="0"/>
      <border diagonalUp="0" diagonalDown="0" outline="0">
        <left/>
        <right style="medium">
          <color indexed="64"/>
        </right>
      </border>
    </dxf>
    <dxf>
      <font>
        <b val="0"/>
        <i val="0"/>
        <strike val="0"/>
        <condense val="0"/>
        <extend val="0"/>
        <outline val="0"/>
        <shadow val="0"/>
        <u val="none"/>
        <vertAlign val="baseline"/>
        <sz val="10"/>
        <color rgb="FFC00000"/>
        <name val="Arial"/>
        <family val="2"/>
        <scheme val="none"/>
      </font>
      <numFmt numFmtId="165" formatCode="0.000"/>
      <alignment horizontal="center" vertical="center" textRotation="0" wrapText="0" indent="0" justifyLastLine="0" shrinkToFit="0" readingOrder="0"/>
      <border diagonalUp="0" diagonalDown="0" outline="0">
        <left/>
        <right style="medium">
          <color indexed="64"/>
        </right>
        <top/>
        <bottom/>
      </border>
    </dxf>
    <dxf>
      <font>
        <strike val="0"/>
        <outline val="0"/>
        <shadow val="0"/>
        <u val="none"/>
        <vertAlign val="baseline"/>
        <sz val="10"/>
        <color rgb="FFC00000"/>
        <name val="Arial"/>
        <family val="2"/>
        <scheme val="none"/>
      </font>
      <numFmt numFmtId="2"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rgb="FFC00000"/>
        <name val="Arial"/>
        <family val="2"/>
        <scheme val="none"/>
      </font>
      <numFmt numFmtId="2" formatCode="0.00"/>
      <alignment horizontal="center" vertical="center" textRotation="0" wrapText="0" indent="0" justifyLastLine="0" shrinkToFit="0" readingOrder="0"/>
    </dxf>
    <dxf>
      <font>
        <strike val="0"/>
        <outline val="0"/>
        <shadow val="0"/>
        <u val="none"/>
        <vertAlign val="baseline"/>
        <sz val="10"/>
        <color rgb="FFC00000"/>
        <name val="Arial"/>
        <family val="2"/>
        <scheme val="none"/>
      </font>
      <numFmt numFmtId="165" formatCode="0.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rgb="FFC00000"/>
        <name val="Arial"/>
        <family val="2"/>
        <scheme val="none"/>
      </font>
      <numFmt numFmtId="165" formatCode="0.000"/>
      <alignment horizontal="center" vertical="center" textRotation="0" wrapText="0" indent="0" justifyLastLine="0" shrinkToFit="0" readingOrder="0"/>
    </dxf>
    <dxf>
      <font>
        <strike val="0"/>
        <outline val="0"/>
        <shadow val="0"/>
        <u val="none"/>
        <vertAlign val="baseline"/>
        <sz val="10"/>
        <color rgb="FFC00000"/>
        <name val="Arial"/>
        <family val="2"/>
        <scheme val="none"/>
      </font>
      <numFmt numFmtId="2"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rgb="FFC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0"/>
        <color rgb="FFC00000"/>
        <name val="Arial"/>
        <family val="2"/>
        <scheme val="none"/>
      </font>
      <numFmt numFmtId="164" formatCode="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rgb="FFC00000"/>
        <name val="Arial"/>
        <family val="2"/>
        <scheme val="none"/>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0"/>
        <color rgb="FFC00000"/>
        <name val="Arial"/>
        <family val="2"/>
        <scheme val="none"/>
      </font>
      <numFmt numFmtId="1"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C00000"/>
        <name val="Arial"/>
        <family val="2"/>
        <scheme val="none"/>
      </font>
      <numFmt numFmtId="1" formatCode="0"/>
      <alignment horizontal="center" vertical="center" textRotation="0" wrapText="0" indent="0" justifyLastLine="0" shrinkToFit="0" readingOrder="0"/>
    </dxf>
    <dxf>
      <font>
        <b val="0"/>
        <i val="0"/>
        <strike val="0"/>
        <condense val="0"/>
        <extend val="0"/>
        <outline val="0"/>
        <shadow val="0"/>
        <u val="none"/>
        <vertAlign val="baseline"/>
        <sz val="10"/>
        <color rgb="FFC00000"/>
        <name val="Arial"/>
        <family val="2"/>
        <scheme val="none"/>
      </font>
      <numFmt numFmtId="164" formatCode="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rgb="FFC00000"/>
        <name val="Arial"/>
        <family val="2"/>
        <scheme val="none"/>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auto="1"/>
        <name val="Arial"/>
        <family val="2"/>
        <scheme val="none"/>
      </font>
      <numFmt numFmtId="164" formatCode="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0"/>
        <color rgb="FFC00000"/>
        <name val="Arial"/>
        <family val="2"/>
        <scheme val="none"/>
      </font>
      <numFmt numFmtId="2"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rgb="FFC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border>
    </dxf>
    <dxf>
      <font>
        <b val="0"/>
        <i val="0"/>
        <strike val="0"/>
        <condense val="0"/>
        <extend val="0"/>
        <outline val="0"/>
        <shadow val="0"/>
        <u val="none"/>
        <vertAlign val="baseline"/>
        <sz val="10"/>
        <color auto="1"/>
        <name val="Arial"/>
        <family val="2"/>
        <scheme val="none"/>
      </font>
      <numFmt numFmtId="2" formatCode="0.00"/>
      <alignment horizontal="center" vertical="center" textRotation="0" wrapText="0" indent="0" justifyLastLine="0" shrinkToFit="0" readingOrder="0"/>
      <border diagonalUp="0" diagonalDown="0" outline="0">
        <left style="medium">
          <color indexed="64"/>
        </left>
        <right/>
        <top/>
        <bottom/>
      </border>
    </dxf>
    <dxf>
      <font>
        <b val="0"/>
        <i val="0"/>
        <strike val="0"/>
        <condense val="0"/>
        <extend val="0"/>
        <outline val="0"/>
        <shadow val="0"/>
        <u val="none"/>
        <vertAlign val="baseline"/>
        <sz val="10"/>
        <color rgb="FFC00000"/>
        <name val="Arial"/>
        <family val="2"/>
        <scheme val="none"/>
      </font>
      <numFmt numFmtId="2" formatCode="0.00"/>
      <fill>
        <patternFill patternType="none">
          <fgColor indexed="64"/>
          <bgColor indexed="65"/>
        </patternFill>
      </fill>
      <alignment horizontal="center" vertical="center"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0"/>
        <color rgb="FFC00000"/>
        <name val="Arial"/>
        <family val="2"/>
        <scheme val="none"/>
      </font>
      <numFmt numFmtId="2" formatCode="0.00"/>
      <alignment horizontal="center" vertical="center" textRotation="0" wrapText="0" indent="0" justifyLastLine="0" shrinkToFit="0" readingOrder="0"/>
      <border diagonalUp="0" diagonalDown="0" outline="0">
        <left/>
        <right style="medium">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0"/>
        <color rgb="FFC00000"/>
        <name val="Arial"/>
        <family val="2"/>
        <scheme val="none"/>
      </font>
      <numFmt numFmtId="164" formatCode="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rgb="FFC00000"/>
        <name val="Arial"/>
        <family val="2"/>
        <scheme val="none"/>
      </font>
      <numFmt numFmtId="164" formatCode="0.0"/>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auto="1"/>
        </patternFill>
      </fill>
      <alignment horizontal="center" vertical="center"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0"/>
        <color auto="1"/>
        <name val="Arial"/>
        <family val="2"/>
        <scheme val="none"/>
      </font>
      <alignment horizontal="center" vertical="center" textRotation="0" wrapText="0" indent="0" justifyLastLine="0" shrinkToFit="0" readingOrder="0"/>
      <border diagonalUp="0" diagonalDown="0" outline="0">
        <left style="medium">
          <color indexed="64"/>
        </left>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0"/>
        <color auto="1"/>
        <name val="Arial"/>
        <family val="2"/>
        <scheme val="none"/>
      </font>
      <alignment horizontal="center" vertical="center" textRotation="0" wrapText="0" indent="0" justifyLastLine="0" shrinkToFit="0" readingOrder="0"/>
      <border diagonalUp="0" diagonalDown="0" outline="0">
        <left/>
        <right style="medium">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0"/>
        <color auto="1"/>
        <name val="Arial"/>
        <family val="2"/>
        <scheme val="none"/>
      </font>
      <alignment horizontal="center" vertical="center" textRotation="0" wrapText="0" indent="0" justifyLastLine="0" shrinkToFit="0" readingOrder="0"/>
      <border diagonalUp="0" diagonalDown="0" outline="0">
        <left style="medium">
          <color indexed="64"/>
        </left>
        <right/>
        <top/>
        <bottom/>
      </border>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auto="1"/>
        </patternFill>
      </fill>
      <alignment horizontal="center" vertical="center" textRotation="0" wrapText="0" indent="0" justifyLastLine="0" shrinkToFit="0" readingOrder="0"/>
      <border diagonalUp="0" diagonalDown="0" outline="0">
        <left/>
        <right style="medium">
          <color auto="1"/>
        </right>
        <top/>
        <bottom/>
      </border>
    </dxf>
    <dxf>
      <font>
        <b val="0"/>
        <i val="0"/>
        <strike val="0"/>
        <condense val="0"/>
        <extend val="0"/>
        <outline val="0"/>
        <shadow val="0"/>
        <u val="none"/>
        <vertAlign val="baseline"/>
        <sz val="10"/>
        <color auto="1"/>
        <name val="Arial"/>
        <family val="2"/>
        <scheme val="none"/>
      </font>
      <numFmt numFmtId="2" formatCode="0.00"/>
      <alignment horizontal="center" vertical="center" textRotation="0" wrapText="0" indent="0" justifyLastLine="0" shrinkToFit="0" readingOrder="0"/>
      <border diagonalUp="0" diagonalDown="0" outline="0">
        <left/>
        <right style="medium">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left style="medium">
          <color auto="1"/>
        </left>
        <right/>
        <top/>
        <bottom/>
        <vertical/>
        <horizontal/>
      </border>
    </dxf>
    <dxf>
      <font>
        <b val="0"/>
        <i val="0"/>
        <strike val="0"/>
        <condense val="0"/>
        <extend val="0"/>
        <outline val="0"/>
        <shadow val="0"/>
        <u val="none"/>
        <vertAlign val="baseline"/>
        <sz val="10"/>
        <color auto="1"/>
        <name val="Arial"/>
        <family val="2"/>
        <scheme val="none"/>
      </font>
      <alignment horizontal="center" vertical="center" textRotation="0" wrapText="0" indent="0" justifyLastLine="0" shrinkToFit="0" readingOrder="0"/>
      <border diagonalUp="0" diagonalDown="0" outline="0">
        <left style="medium">
          <color indexed="64"/>
        </left>
        <right/>
        <top/>
        <bottom/>
      </border>
    </dxf>
    <dxf>
      <font>
        <b val="0"/>
        <i val="0"/>
        <strike val="0"/>
        <condense val="0"/>
        <extend val="0"/>
        <outline val="0"/>
        <shadow val="0"/>
        <u val="none"/>
        <vertAlign val="baseline"/>
        <sz val="10"/>
        <color rgb="FFC00000"/>
        <name val="Arial"/>
        <family val="2"/>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outline="0">
        <left/>
        <right style="medium">
          <color indexed="64"/>
        </right>
        <top/>
        <bottom/>
      </border>
    </dxf>
    <dxf>
      <font>
        <b val="0"/>
        <i val="0"/>
        <strike val="0"/>
        <condense val="0"/>
        <extend val="0"/>
        <outline val="0"/>
        <shadow val="0"/>
        <u val="none"/>
        <vertAlign val="baseline"/>
        <sz val="10"/>
        <color rgb="FFC00000"/>
        <name val="Arial"/>
        <family val="2"/>
        <scheme val="none"/>
      </font>
      <numFmt numFmtId="1" formatCode="0"/>
      <alignment horizontal="center" vertical="center" textRotation="0" wrapText="0" indent="0" justifyLastLine="0" shrinkToFit="0" readingOrder="0"/>
      <border diagonalUp="0" diagonalDown="0" outline="0">
        <left/>
        <right style="medium">
          <color indexed="64"/>
        </right>
        <top/>
        <bottom/>
      </border>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wrapText="1" indent="0" justifyLastLine="0" shrinkToFit="0" readingOrder="0"/>
    </dxf>
    <dxf>
      <alignment horizontal="center" vertical="center" textRotation="0" wrapText="1" indent="0" justifyLastLine="0" shrinkToFit="0" readingOrder="0"/>
    </dxf>
    <dxf>
      <fill>
        <patternFill patternType="none">
          <fgColor indexed="64"/>
          <bgColor auto="1"/>
        </patternFill>
      </fill>
      <alignment horizontal="center" vertical="center" textRotation="0" wrapText="0" indent="0" justifyLastLine="0" shrinkToFit="0" readingOrder="0"/>
    </dxf>
    <dxf>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border diagonalUp="0" diagonalDown="0" outline="0">
        <left style="medium">
          <color rgb="FF000000"/>
        </left>
        <right/>
        <top/>
        <bottom/>
      </border>
    </dxf>
    <dxf>
      <alignment horizontal="center" vertical="center" textRotation="0" wrapText="0" indent="0" justifyLastLine="0" shrinkToFit="0" readingOrder="0"/>
      <border diagonalUp="0" diagonalDown="0" outline="0">
        <left style="medium">
          <color rgb="FF000000"/>
        </left>
        <right/>
        <top/>
        <bottom/>
      </border>
    </dxf>
    <dxf>
      <border outline="0">
        <bottom style="medium">
          <color indexed="64"/>
        </bottom>
      </border>
    </dxf>
    <dxf>
      <border outline="0">
        <top style="medium">
          <color indexed="64"/>
        </top>
        <bottom style="medium">
          <color rgb="FF000000"/>
        </bottom>
      </border>
    </dxf>
    <dxf>
      <fill>
        <patternFill patternType="none">
          <fgColor indexed="64"/>
          <bgColor auto="1"/>
        </patternFill>
      </fill>
    </dxf>
    <dxf>
      <font>
        <b/>
        <i val="0"/>
        <strike val="0"/>
        <condense val="0"/>
        <extend val="0"/>
        <outline val="0"/>
        <shadow val="0"/>
        <u val="none"/>
        <vertAlign val="baseline"/>
        <sz val="10"/>
        <color auto="1"/>
        <name val="Arial"/>
        <scheme val="none"/>
      </font>
      <fill>
        <patternFill patternType="solid">
          <fgColor indexed="64"/>
          <bgColor theme="5" tint="0.79998168889431442"/>
        </patternFill>
      </fill>
      <alignment horizontal="center" vertical="center" textRotation="90" wrapText="0" indent="0" justifyLastLine="0" shrinkToFit="0" readingOrder="0"/>
    </dxf>
    <dxf>
      <font>
        <color rgb="FF9C0006"/>
      </font>
      <fill>
        <patternFill>
          <bgColor rgb="FFFFC7CE"/>
        </patternFill>
      </fill>
    </dxf>
    <dxf>
      <font>
        <color rgb="FF9C0006"/>
      </font>
      <fill>
        <patternFill>
          <bgColor rgb="FFFFC7CE"/>
        </patternFill>
      </fill>
    </dxf>
    <dxf>
      <fill>
        <patternFill>
          <bgColor rgb="FFFF0000"/>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theme="0" tint="-4.9989318521683403E-2"/>
      </font>
    </dxf>
    <dxf>
      <font>
        <color theme="0" tint="-4.9989318521683403E-2"/>
      </font>
    </dxf>
    <dxf>
      <font>
        <color rgb="FF9C0006"/>
      </font>
      <fill>
        <patternFill>
          <bgColor rgb="FFFFC7CE"/>
        </patternFill>
      </fill>
    </dxf>
    <dxf>
      <font>
        <b/>
        <i val="0"/>
        <strike val="0"/>
        <color theme="0"/>
      </font>
      <fill>
        <patternFill>
          <bgColor rgb="FFFF0000"/>
        </patternFill>
      </fill>
    </dxf>
    <dxf>
      <fill>
        <patternFill>
          <bgColor theme="5"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 Id="rId14" Type="http://schemas.openxmlformats.org/officeDocument/2006/relationships/customXml" Target="../customXml/item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46397</xdr:colOff>
      <xdr:row>24</xdr:row>
      <xdr:rowOff>77765</xdr:rowOff>
    </xdr:to>
    <xdr:sp macro="" textlink="">
      <xdr:nvSpPr>
        <xdr:cNvPr id="2" name="TextBox 1">
          <a:extLst>
            <a:ext uri="{FF2B5EF4-FFF2-40B4-BE49-F238E27FC236}">
              <a16:creationId xmlns:a16="http://schemas.microsoft.com/office/drawing/2014/main" id="{6ED45BCA-CE63-4392-895A-8339164C3E65}"/>
            </a:ext>
          </a:extLst>
        </xdr:cNvPr>
        <xdr:cNvSpPr txBox="1"/>
      </xdr:nvSpPr>
      <xdr:spPr>
        <a:xfrm>
          <a:off x="0" y="0"/>
          <a:ext cx="12238397" cy="4101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b="1" u="sng"/>
            <a:t>User instruction</a:t>
          </a:r>
          <a:endParaRPr lang="sv-SE" sz="110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aseline="0"/>
            <a:t>1. </a:t>
          </a:r>
          <a:r>
            <a:rPr lang="sv-SE" sz="1100"/>
            <a:t>A step is defined as</a:t>
          </a:r>
          <a:r>
            <a:rPr lang="sv-SE" sz="1100" baseline="0"/>
            <a:t> a set of actions that will be carried out simoultaneously. </a:t>
          </a:r>
          <a:r>
            <a:rPr lang="sv-SE" sz="1100"/>
            <a:t>If it is important</a:t>
          </a:r>
          <a:r>
            <a:rPr lang="sv-SE" sz="1100" baseline="0"/>
            <a:t> that actions are carried</a:t>
          </a:r>
          <a:r>
            <a:rPr lang="sv-SE" sz="1100"/>
            <a:t> out in a specific order then split</a:t>
          </a:r>
          <a:r>
            <a:rPr lang="sv-SE" sz="1100" baseline="0"/>
            <a:t> it up in several steps. Eg. if</a:t>
          </a:r>
          <a:r>
            <a:rPr lang="sv-SE" sz="1100"/>
            <a:t> temperature should reach its set point before the pressure is ramped for example, then these are two separate steps. </a:t>
          </a:r>
          <a:r>
            <a:rPr lang="sv-SE" sz="1100">
              <a:solidFill>
                <a:schemeClr val="dk1"/>
              </a:solidFill>
              <a:effectLst/>
              <a:latin typeface="+mn-lt"/>
              <a:ea typeface="+mn-ea"/>
              <a:cs typeface="+mn-cs"/>
            </a:rPr>
            <a:t>The parameters entered should be the final value at the end of the step.</a:t>
          </a:r>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a:t>2. </a:t>
          </a:r>
          <a:r>
            <a:rPr lang="sv-SE" sz="1100" baseline="0">
              <a:solidFill>
                <a:schemeClr val="dk1"/>
              </a:solidFill>
              <a:effectLst/>
              <a:latin typeface="+mn-lt"/>
              <a:ea typeface="+mn-ea"/>
              <a:cs typeface="+mn-cs"/>
            </a:rPr>
            <a:t>When adding a new step, all cells needing an input are marked with orange. Input cells have black text and output/calculated cells have red text.</a:t>
          </a:r>
        </a:p>
        <a:p>
          <a:pPr marL="0" marR="0" lvl="0" indent="0" defTabSz="914400" eaLnBrk="1" fontAlgn="auto" latinLnBrk="0" hangingPunct="1">
            <a:lnSpc>
              <a:spcPct val="100000"/>
            </a:lnSpc>
            <a:spcBef>
              <a:spcPts val="0"/>
            </a:spcBef>
            <a:spcAft>
              <a:spcPts val="0"/>
            </a:spcAft>
            <a:buClrTx/>
            <a:buSzTx/>
            <a:buFontTx/>
            <a:buNone/>
            <a:tabLst/>
            <a:defRPr/>
          </a:pPr>
          <a:r>
            <a:rPr lang="sv-SE" sz="1100" baseline="0">
              <a:solidFill>
                <a:schemeClr val="dk1"/>
              </a:solidFill>
              <a:effectLst/>
              <a:latin typeface="+mn-lt"/>
              <a:ea typeface="+mn-ea"/>
              <a:cs typeface="+mn-cs"/>
            </a:rPr>
            <a:t>- Enter the anode pressure before the other pressures, per default the coolant and cathode pressure are calculated +/- 0.2bar from the anode.</a:t>
          </a:r>
        </a:p>
        <a:p>
          <a:pPr marL="0" marR="0" lvl="0" indent="0" defTabSz="914400" eaLnBrk="1" fontAlgn="auto" latinLnBrk="0" hangingPunct="1">
            <a:lnSpc>
              <a:spcPct val="100000"/>
            </a:lnSpc>
            <a:spcBef>
              <a:spcPts val="0"/>
            </a:spcBef>
            <a:spcAft>
              <a:spcPts val="0"/>
            </a:spcAft>
            <a:buClrTx/>
            <a:buSzTx/>
            <a:buFontTx/>
            <a:buNone/>
            <a:tabLst/>
            <a:defRPr/>
          </a:pPr>
          <a:r>
            <a:rPr lang="sv-SE" sz="1100" baseline="0">
              <a:solidFill>
                <a:schemeClr val="dk1"/>
              </a:solidFill>
              <a:effectLst/>
              <a:latin typeface="+mn-lt"/>
              <a:ea typeface="+mn-ea"/>
              <a:cs typeface="+mn-cs"/>
            </a:rPr>
            <a:t>- Specify the pressure control for each gas (inlet or outlet).</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aseline="0">
              <a:solidFill>
                <a:schemeClr val="dk1"/>
              </a:solidFill>
              <a:effectLst/>
              <a:latin typeface="+mn-lt"/>
              <a:ea typeface="+mn-ea"/>
              <a:cs typeface="+mn-cs"/>
            </a:rPr>
            <a:t>- </a:t>
          </a:r>
          <a:r>
            <a:rPr lang="sv-SE" sz="1100">
              <a:solidFill>
                <a:schemeClr val="dk1"/>
              </a:solidFill>
              <a:effectLst/>
              <a:latin typeface="+mn-lt"/>
              <a:ea typeface="+mn-ea"/>
              <a:cs typeface="+mn-cs"/>
            </a:rPr>
            <a:t>A temperature or pressure value of 0 is equivalent to</a:t>
          </a:r>
          <a:r>
            <a:rPr lang="sv-SE" sz="1100" baseline="0">
              <a:solidFill>
                <a:schemeClr val="dk1"/>
              </a:solidFill>
              <a:effectLst/>
              <a:latin typeface="+mn-lt"/>
              <a:ea typeface="+mn-ea"/>
              <a:cs typeface="+mn-cs"/>
            </a:rPr>
            <a:t> stopping the regulation of temperature/pressure (pressure will be ambient and temperature will be whatever it is in the test station at the time).</a:t>
          </a:r>
          <a:endParaRPr lang="sv-SE">
            <a:effectLst/>
          </a:endParaRPr>
        </a:p>
        <a:p>
          <a:r>
            <a:rPr lang="sv-SE" sz="1100"/>
            <a:t>3. </a:t>
          </a:r>
          <a:r>
            <a:rPr lang="sv-SE" sz="1100">
              <a:solidFill>
                <a:schemeClr val="dk1"/>
              </a:solidFill>
              <a:effectLst/>
              <a:latin typeface="+mn-lt"/>
              <a:ea typeface="+mn-ea"/>
              <a:cs typeface="+mn-cs"/>
            </a:rPr>
            <a:t>Ensure</a:t>
          </a:r>
          <a:r>
            <a:rPr lang="sv-SE" sz="1100" baseline="0">
              <a:solidFill>
                <a:schemeClr val="dk1"/>
              </a:solidFill>
              <a:effectLst/>
              <a:latin typeface="+mn-lt"/>
              <a:ea typeface="+mn-ea"/>
              <a:cs typeface="+mn-cs"/>
            </a:rPr>
            <a:t> that the settings </a:t>
          </a:r>
          <a:r>
            <a:rPr lang="sv-SE" sz="1100" b="1" baseline="0">
              <a:solidFill>
                <a:schemeClr val="dk1"/>
              </a:solidFill>
              <a:effectLst/>
              <a:latin typeface="+mn-lt"/>
              <a:ea typeface="+mn-ea"/>
              <a:cs typeface="+mn-cs"/>
            </a:rPr>
            <a:t>Cell number</a:t>
          </a:r>
          <a:r>
            <a:rPr lang="sv-SE" sz="1100" b="0" baseline="0">
              <a:solidFill>
                <a:schemeClr val="dk1"/>
              </a:solidFill>
              <a:effectLst/>
              <a:latin typeface="+mn-lt"/>
              <a:ea typeface="+mn-ea"/>
              <a:cs typeface="+mn-cs"/>
            </a:rPr>
            <a:t>,</a:t>
          </a:r>
          <a:r>
            <a:rPr lang="sv-SE" sz="1100" b="1" baseline="0">
              <a:solidFill>
                <a:schemeClr val="dk1"/>
              </a:solidFill>
              <a:effectLst/>
              <a:latin typeface="+mn-lt"/>
              <a:ea typeface="+mn-ea"/>
              <a:cs typeface="+mn-cs"/>
            </a:rPr>
            <a:t> Flow mode</a:t>
          </a:r>
          <a:r>
            <a:rPr lang="sv-SE" sz="1100" b="0" baseline="0">
              <a:solidFill>
                <a:schemeClr val="dk1"/>
              </a:solidFill>
              <a:effectLst/>
              <a:latin typeface="+mn-lt"/>
              <a:ea typeface="+mn-ea"/>
              <a:cs typeface="+mn-cs"/>
            </a:rPr>
            <a:t>,</a:t>
          </a:r>
          <a:r>
            <a:rPr lang="sv-SE" sz="1100" b="1" baseline="0">
              <a:solidFill>
                <a:schemeClr val="dk1"/>
              </a:solidFill>
              <a:effectLst/>
              <a:latin typeface="+mn-lt"/>
              <a:ea typeface="+mn-ea"/>
              <a:cs typeface="+mn-cs"/>
            </a:rPr>
            <a:t> I_MinGasFlow </a:t>
          </a:r>
          <a:r>
            <a:rPr lang="sv-SE" sz="1100" b="0" baseline="0">
              <a:solidFill>
                <a:schemeClr val="dk1"/>
              </a:solidFill>
              <a:effectLst/>
              <a:latin typeface="+mn-lt"/>
              <a:ea typeface="+mn-ea"/>
              <a:cs typeface="+mn-cs"/>
            </a:rPr>
            <a:t>and</a:t>
          </a:r>
          <a:r>
            <a:rPr lang="sv-SE" sz="1100" b="1" baseline="0">
              <a:solidFill>
                <a:schemeClr val="dk1"/>
              </a:solidFill>
              <a:effectLst/>
              <a:latin typeface="+mn-lt"/>
              <a:ea typeface="+mn-ea"/>
              <a:cs typeface="+mn-cs"/>
            </a:rPr>
            <a:t> Humidity calc</a:t>
          </a:r>
          <a:r>
            <a:rPr lang="sv-SE" sz="1100" baseline="0">
              <a:solidFill>
                <a:schemeClr val="dk1"/>
              </a:solidFill>
              <a:effectLst/>
              <a:latin typeface="+mn-lt"/>
              <a:ea typeface="+mn-ea"/>
              <a:cs typeface="+mn-cs"/>
            </a:rPr>
            <a:t> are correct. The table will visually change depending on settings.</a:t>
          </a:r>
        </a:p>
        <a:p>
          <a:pPr marL="0" marR="0" lvl="0" indent="0" defTabSz="914400" eaLnBrk="1" fontAlgn="auto" latinLnBrk="0" hangingPunct="1">
            <a:lnSpc>
              <a:spcPct val="100000"/>
            </a:lnSpc>
            <a:spcBef>
              <a:spcPts val="0"/>
            </a:spcBef>
            <a:spcAft>
              <a:spcPts val="0"/>
            </a:spcAft>
            <a:buClrTx/>
            <a:buSzTx/>
            <a:buFontTx/>
            <a:buNone/>
            <a:tabLst/>
            <a:defRPr/>
          </a:pPr>
          <a:r>
            <a:rPr lang="sv-SE" sz="1100" baseline="0">
              <a:solidFill>
                <a:schemeClr val="dk1"/>
              </a:solidFill>
              <a:effectLst/>
              <a:latin typeface="+mn-lt"/>
              <a:ea typeface="+mn-ea"/>
              <a:cs typeface="+mn-cs"/>
            </a:rPr>
            <a:t>- The most used </a:t>
          </a:r>
          <a:r>
            <a:rPr lang="sv-SE" sz="1100" b="1" baseline="0">
              <a:solidFill>
                <a:schemeClr val="dk1"/>
              </a:solidFill>
              <a:effectLst/>
              <a:latin typeface="+mn-lt"/>
              <a:ea typeface="+mn-ea"/>
              <a:cs typeface="+mn-cs"/>
            </a:rPr>
            <a:t>Flow mode</a:t>
          </a:r>
          <a:r>
            <a:rPr lang="sv-SE" sz="1100" baseline="0">
              <a:solidFill>
                <a:schemeClr val="dk1"/>
              </a:solidFill>
              <a:effectLst/>
              <a:latin typeface="+mn-lt"/>
              <a:ea typeface="+mn-ea"/>
              <a:cs typeface="+mn-cs"/>
            </a:rPr>
            <a:t> is stoich, then only min flow and stoich needs to be set. If flow mode is changed to Flow, then min flow needs to be set to 0. And Gas flows needs to be entered manually in </a:t>
          </a:r>
          <a:r>
            <a:rPr lang="sv-SE" sz="1100" b="1" baseline="0">
              <a:solidFill>
                <a:schemeClr val="dk1"/>
              </a:solidFill>
              <a:effectLst/>
              <a:latin typeface="+mn-lt"/>
              <a:ea typeface="+mn-ea"/>
              <a:cs typeface="+mn-cs"/>
            </a:rPr>
            <a:t>FN_Si_A_H2</a:t>
          </a:r>
          <a:r>
            <a:rPr lang="sv-SE" sz="1100" b="0" baseline="0">
              <a:solidFill>
                <a:schemeClr val="dk1"/>
              </a:solidFill>
              <a:effectLst/>
              <a:latin typeface="+mn-lt"/>
              <a:ea typeface="+mn-ea"/>
              <a:cs typeface="+mn-cs"/>
            </a:rPr>
            <a:t>,</a:t>
          </a:r>
          <a:r>
            <a:rPr lang="sv-SE" sz="1100" b="1" baseline="0">
              <a:solidFill>
                <a:schemeClr val="dk1"/>
              </a:solidFill>
              <a:effectLst/>
              <a:latin typeface="+mn-lt"/>
              <a:ea typeface="+mn-ea"/>
              <a:cs typeface="+mn-cs"/>
            </a:rPr>
            <a:t> F_Si_A_N2</a:t>
          </a:r>
          <a:r>
            <a:rPr lang="sv-SE" sz="1100" b="0" baseline="0">
              <a:solidFill>
                <a:schemeClr val="dk1"/>
              </a:solidFill>
              <a:effectLst/>
              <a:latin typeface="+mn-lt"/>
              <a:ea typeface="+mn-ea"/>
              <a:cs typeface="+mn-cs"/>
            </a:rPr>
            <a:t> and </a:t>
          </a:r>
          <a:r>
            <a:rPr lang="sv-SE" sz="1100" b="1" baseline="0">
              <a:solidFill>
                <a:schemeClr val="dk1"/>
              </a:solidFill>
              <a:effectLst/>
              <a:latin typeface="+mn-lt"/>
              <a:ea typeface="+mn-ea"/>
              <a:cs typeface="+mn-cs"/>
            </a:rPr>
            <a:t>FN_Si_C_Air</a:t>
          </a:r>
          <a:r>
            <a:rPr lang="sv-SE" sz="1100" baseline="0">
              <a:solidFill>
                <a:schemeClr val="dk1"/>
              </a:solidFill>
              <a:effectLst/>
              <a:latin typeface="+mn-lt"/>
              <a:ea typeface="+mn-ea"/>
              <a:cs typeface="+mn-cs"/>
            </a:rPr>
            <a:t>. When entering flows manually, the formulas for flow calculation will be lost, this can be recovered but copying the formula from another flow cell.</a:t>
          </a:r>
          <a:endParaRPr lang="sv-SE">
            <a:effectLst/>
          </a:endParaRPr>
        </a:p>
        <a:p>
          <a:r>
            <a:rPr lang="sv-SE" sz="1100" baseline="0">
              <a:solidFill>
                <a:schemeClr val="dk1"/>
              </a:solidFill>
              <a:effectLst/>
              <a:latin typeface="+mn-lt"/>
              <a:ea typeface="+mn-ea"/>
              <a:cs typeface="+mn-cs"/>
            </a:rPr>
            <a:t>- The </a:t>
          </a:r>
          <a:r>
            <a:rPr lang="sv-SE" sz="1100" b="1" baseline="0">
              <a:solidFill>
                <a:schemeClr val="dk1"/>
              </a:solidFill>
              <a:effectLst/>
              <a:latin typeface="+mn-lt"/>
              <a:ea typeface="+mn-ea"/>
              <a:cs typeface="+mn-cs"/>
            </a:rPr>
            <a:t>I_MinGasFlow</a:t>
          </a:r>
          <a:r>
            <a:rPr lang="sv-SE" sz="1100" baseline="0">
              <a:solidFill>
                <a:schemeClr val="dk1"/>
              </a:solidFill>
              <a:effectLst/>
              <a:latin typeface="+mn-lt"/>
              <a:ea typeface="+mn-ea"/>
              <a:cs typeface="+mn-cs"/>
            </a:rPr>
            <a:t> setting affects the calculation of flow and real stoich, only valid when running in Stoich flow control mode. Otherwise set it to 0.</a:t>
          </a:r>
          <a:endParaRPr lang="sv-SE">
            <a:effectLst/>
          </a:endParaRPr>
        </a:p>
        <a:p>
          <a:r>
            <a:rPr lang="sv-SE" sz="1100"/>
            <a:t>- The </a:t>
          </a:r>
          <a:r>
            <a:rPr lang="sv-SE" sz="1100" b="1"/>
            <a:t>Humidity</a:t>
          </a:r>
          <a:r>
            <a:rPr lang="sv-SE" sz="1100" b="1" baseline="0"/>
            <a:t> calc</a:t>
          </a:r>
          <a:r>
            <a:rPr lang="sv-SE" sz="1100" baseline="0"/>
            <a:t> setting specifies wether the input humidity number is in RH or DPT. Depending on the choice, then the values for one hum. calc. column will be hidden.</a:t>
          </a:r>
        </a:p>
        <a:p>
          <a:pPr marL="0" marR="0" lvl="0" indent="0" defTabSz="914400" eaLnBrk="1" fontAlgn="auto" latinLnBrk="0" hangingPunct="1">
            <a:lnSpc>
              <a:spcPct val="100000"/>
            </a:lnSpc>
            <a:spcBef>
              <a:spcPts val="0"/>
            </a:spcBef>
            <a:spcAft>
              <a:spcPts val="0"/>
            </a:spcAft>
            <a:buClrTx/>
            <a:buSzTx/>
            <a:buFontTx/>
            <a:buNone/>
            <a:tabLst/>
            <a:defRPr/>
          </a:pPr>
          <a:r>
            <a:rPr lang="sv-SE" sz="1100" baseline="0">
              <a:solidFill>
                <a:schemeClr val="dk1"/>
              </a:solidFill>
              <a:effectLst/>
              <a:latin typeface="+mn-lt"/>
              <a:ea typeface="+mn-ea"/>
              <a:cs typeface="+mn-cs"/>
            </a:rPr>
            <a:t>- When changing </a:t>
          </a:r>
          <a:r>
            <a:rPr lang="sv-SE" sz="1100" b="1" baseline="0">
              <a:solidFill>
                <a:schemeClr val="dk1"/>
              </a:solidFill>
              <a:effectLst/>
              <a:latin typeface="+mn-lt"/>
              <a:ea typeface="+mn-ea"/>
              <a:cs typeface="+mn-cs"/>
            </a:rPr>
            <a:t>Flow mode</a:t>
          </a:r>
          <a:r>
            <a:rPr lang="sv-SE" sz="1100" baseline="0">
              <a:solidFill>
                <a:schemeClr val="dk1"/>
              </a:solidFill>
              <a:effectLst/>
              <a:latin typeface="+mn-lt"/>
              <a:ea typeface="+mn-ea"/>
              <a:cs typeface="+mn-cs"/>
            </a:rPr>
            <a:t>, the flow and stoich colums change colour to indicate what is the determining factor. But you still have to manually change the value in each cell.</a:t>
          </a:r>
        </a:p>
        <a:p>
          <a:pPr marL="0" marR="0" lvl="0" indent="0" defTabSz="914400" eaLnBrk="1" fontAlgn="auto" latinLnBrk="0" hangingPunct="1">
            <a:lnSpc>
              <a:spcPct val="100000"/>
            </a:lnSpc>
            <a:spcBef>
              <a:spcPts val="0"/>
            </a:spcBef>
            <a:spcAft>
              <a:spcPts val="0"/>
            </a:spcAft>
            <a:buClrTx/>
            <a:buSzTx/>
            <a:buFontTx/>
            <a:buNone/>
            <a:tabLst/>
            <a:defRPr/>
          </a:pPr>
          <a:r>
            <a:rPr lang="sv-SE" sz="1100" baseline="0">
              <a:solidFill>
                <a:schemeClr val="dk1"/>
              </a:solidFill>
              <a:effectLst/>
              <a:latin typeface="+mn-lt"/>
              <a:ea typeface="+mn-ea"/>
              <a:cs typeface="+mn-cs"/>
            </a:rPr>
            <a:t>4. </a:t>
          </a:r>
          <a:r>
            <a:rPr lang="sv-SE" sz="1100" b="1" baseline="0">
              <a:solidFill>
                <a:schemeClr val="dk1"/>
              </a:solidFill>
              <a:effectLst/>
              <a:latin typeface="+mn-lt"/>
              <a:ea typeface="+mn-ea"/>
              <a:cs typeface="+mn-cs"/>
            </a:rPr>
            <a:t>Approx. step time</a:t>
          </a:r>
          <a:r>
            <a:rPr lang="sv-SE" sz="1100" baseline="0">
              <a:solidFill>
                <a:schemeClr val="dk1"/>
              </a:solidFill>
              <a:effectLst/>
              <a:latin typeface="+mn-lt"/>
              <a:ea typeface="+mn-ea"/>
              <a:cs typeface="+mn-cs"/>
            </a:rPr>
            <a:t> needs to be manually entered for each step. The time is used to estimate the test station time needed to run all steps. The time includes all time consumed for the step, e.g. ramp time, all waiting time and estimation of any Wait_until time needed.</a:t>
          </a:r>
        </a:p>
        <a:p>
          <a:pPr marL="0" marR="0" lvl="0" indent="0" defTabSz="914400" eaLnBrk="1" fontAlgn="auto" latinLnBrk="0" hangingPunct="1">
            <a:lnSpc>
              <a:spcPct val="100000"/>
            </a:lnSpc>
            <a:spcBef>
              <a:spcPts val="0"/>
            </a:spcBef>
            <a:spcAft>
              <a:spcPts val="0"/>
            </a:spcAft>
            <a:buClrTx/>
            <a:buSzTx/>
            <a:buFontTx/>
            <a:buNone/>
            <a:tabLst/>
            <a:defRPr/>
          </a:pPr>
          <a:r>
            <a:rPr lang="sv-SE">
              <a:effectLst/>
            </a:rPr>
            <a:t>5. The</a:t>
          </a:r>
          <a:r>
            <a:rPr lang="sv-SE" baseline="0">
              <a:effectLst/>
            </a:rPr>
            <a:t> </a:t>
          </a:r>
          <a:r>
            <a:rPr lang="sv-SE" b="1" i="0" baseline="0">
              <a:effectLst/>
            </a:rPr>
            <a:t>Description </a:t>
          </a:r>
          <a:r>
            <a:rPr lang="sv-SE" b="0" i="0" baseline="0">
              <a:effectLst/>
            </a:rPr>
            <a:t>field is to shortly describe the step, and to enter any special instructions if needed, e.g. wait until temperature is reached before proceeding or program a wait 360seconds at the end of the step.</a:t>
          </a:r>
          <a:endParaRPr lang="sv-SE" b="1" i="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sv-SE">
              <a:effectLst/>
            </a:rPr>
            <a:t>6. </a:t>
          </a:r>
          <a:r>
            <a:rPr lang="sv-SE" sz="1100">
              <a:solidFill>
                <a:schemeClr val="dk1"/>
              </a:solidFill>
              <a:effectLst/>
              <a:latin typeface="+mn-lt"/>
              <a:ea typeface="+mn-ea"/>
              <a:cs typeface="+mn-cs"/>
            </a:rPr>
            <a:t>The </a:t>
          </a:r>
          <a:r>
            <a:rPr lang="sv-SE" sz="1100" b="1">
              <a:solidFill>
                <a:schemeClr val="dk1"/>
              </a:solidFill>
              <a:effectLst/>
              <a:latin typeface="+mn-lt"/>
              <a:ea typeface="+mn-ea"/>
              <a:cs typeface="+mn-cs"/>
            </a:rPr>
            <a:t>Change</a:t>
          </a:r>
          <a:r>
            <a:rPr lang="sv-SE" sz="1100">
              <a:solidFill>
                <a:schemeClr val="dk1"/>
              </a:solidFill>
              <a:effectLst/>
              <a:latin typeface="+mn-lt"/>
              <a:ea typeface="+mn-ea"/>
              <a:cs typeface="+mn-cs"/>
            </a:rPr>
            <a:t> field can be used to</a:t>
          </a:r>
          <a:r>
            <a:rPr lang="sv-SE" sz="1100" baseline="0">
              <a:solidFill>
                <a:schemeClr val="dk1"/>
              </a:solidFill>
              <a:effectLst/>
              <a:latin typeface="+mn-lt"/>
              <a:ea typeface="+mn-ea"/>
              <a:cs typeface="+mn-cs"/>
            </a:rPr>
            <a:t> highlight a change carried out during the step</a:t>
          </a:r>
          <a:r>
            <a:rPr lang="sv-SE" sz="1100">
              <a:solidFill>
                <a:schemeClr val="dk1"/>
              </a:solidFill>
              <a:effectLst/>
              <a:latin typeface="+mn-lt"/>
              <a:ea typeface="+mn-ea"/>
              <a:cs typeface="+mn-cs"/>
            </a:rPr>
            <a:t>,</a:t>
          </a:r>
          <a:r>
            <a:rPr lang="sv-SE" sz="1100" baseline="0">
              <a:solidFill>
                <a:schemeClr val="dk1"/>
              </a:solidFill>
              <a:effectLst/>
              <a:latin typeface="+mn-lt"/>
              <a:ea typeface="+mn-ea"/>
              <a:cs typeface="+mn-cs"/>
            </a:rPr>
            <a:t> for a clearer visualization. Eg. temperature, current etc.</a:t>
          </a:r>
          <a:endParaRPr lang="sv-SE"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sv-SE">
              <a:effectLst/>
            </a:rPr>
            <a:t>Tips and tricks:</a:t>
          </a:r>
        </a:p>
        <a:p>
          <a:pPr marL="0" marR="0" lvl="0" indent="0" defTabSz="914400" eaLnBrk="1" fontAlgn="auto" latinLnBrk="0" hangingPunct="1">
            <a:lnSpc>
              <a:spcPct val="100000"/>
            </a:lnSpc>
            <a:spcBef>
              <a:spcPts val="0"/>
            </a:spcBef>
            <a:spcAft>
              <a:spcPts val="0"/>
            </a:spcAft>
            <a:buClrTx/>
            <a:buSzTx/>
            <a:buFontTx/>
            <a:buNone/>
            <a:tabLst/>
            <a:defRPr/>
          </a:pPr>
          <a:r>
            <a:rPr lang="sv-SE">
              <a:effectLst/>
            </a:rPr>
            <a:t>-</a:t>
          </a:r>
          <a:r>
            <a:rPr lang="sv-SE" baseline="0">
              <a:effectLst/>
            </a:rPr>
            <a:t> </a:t>
          </a:r>
          <a:r>
            <a:rPr lang="sv-SE">
              <a:effectLst/>
            </a:rPr>
            <a:t>If color coding is desired</a:t>
          </a:r>
          <a:r>
            <a:rPr lang="sv-SE" baseline="0">
              <a:effectLst/>
            </a:rPr>
            <a:t> </a:t>
          </a:r>
          <a:r>
            <a:rPr lang="sv-SE">
              <a:effectLst/>
            </a:rPr>
            <a:t>select the column of choice and under the Home tab choose Conditional Formatting &gt; Color Scales &gt; Choose scale or create your own.</a:t>
          </a:r>
        </a:p>
        <a:p>
          <a:pPr marL="0" marR="0" lvl="0" indent="0" defTabSz="914400" eaLnBrk="1" fontAlgn="auto" latinLnBrk="0" hangingPunct="1">
            <a:lnSpc>
              <a:spcPct val="100000"/>
            </a:lnSpc>
            <a:spcBef>
              <a:spcPts val="0"/>
            </a:spcBef>
            <a:spcAft>
              <a:spcPts val="0"/>
            </a:spcAft>
            <a:buClrTx/>
            <a:buSzTx/>
            <a:buFontTx/>
            <a:buNone/>
            <a:tabLst/>
            <a:defRPr/>
          </a:pPr>
          <a:r>
            <a:rPr lang="sv-SE">
              <a:effectLst/>
            </a:rPr>
            <a:t>- If any cell equations are changed and are desired to be restored, left click on the cell and choose "Restore to Calculated Column Formula" in the exclamation point drop down list. If this fails,</a:t>
          </a:r>
          <a:r>
            <a:rPr lang="sv-SE" baseline="0">
              <a:effectLst/>
            </a:rPr>
            <a:t> then the correct formatting can be copied from the template.</a:t>
          </a:r>
        </a:p>
        <a:p>
          <a:pPr marL="0" marR="0" lvl="0" indent="0" defTabSz="914400" eaLnBrk="1" fontAlgn="auto" latinLnBrk="0" hangingPunct="1">
            <a:lnSpc>
              <a:spcPct val="100000"/>
            </a:lnSpc>
            <a:spcBef>
              <a:spcPts val="0"/>
            </a:spcBef>
            <a:spcAft>
              <a:spcPts val="0"/>
            </a:spcAft>
            <a:buClrTx/>
            <a:buSzTx/>
            <a:buFontTx/>
            <a:buNone/>
            <a:tabLst/>
            <a:defRPr/>
          </a:pPr>
          <a:r>
            <a:rPr lang="sv-SE" baseline="0">
              <a:effectLst/>
            </a:rPr>
            <a:t>- Reference for how the flow and humidity calculations has been done is available on the </a:t>
          </a:r>
          <a:r>
            <a:rPr lang="sv-SE" i="1" baseline="0">
              <a:effectLst/>
            </a:rPr>
            <a:t>Reference</a:t>
          </a:r>
          <a:r>
            <a:rPr lang="sv-SE" baseline="0">
              <a:effectLst/>
            </a:rPr>
            <a:t> sheet.</a:t>
          </a:r>
          <a:endParaRPr lang="sv-SE">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259080</xdr:colOff>
      <xdr:row>13</xdr:row>
      <xdr:rowOff>60960</xdr:rowOff>
    </xdr:from>
    <xdr:to>
      <xdr:col>11</xdr:col>
      <xdr:colOff>130574</xdr:colOff>
      <xdr:row>32</xdr:row>
      <xdr:rowOff>59236</xdr:rowOff>
    </xdr:to>
    <xdr:pic>
      <xdr:nvPicPr>
        <xdr:cNvPr id="2" name="Picture 1">
          <a:extLst>
            <a:ext uri="{FF2B5EF4-FFF2-40B4-BE49-F238E27FC236}">
              <a16:creationId xmlns:a16="http://schemas.microsoft.com/office/drawing/2014/main" id="{6945488A-DB19-45C1-8F4D-4F43AA4C8FA6}"/>
            </a:ext>
          </a:extLst>
        </xdr:cNvPr>
        <xdr:cNvPicPr>
          <a:picLocks noChangeAspect="1"/>
        </xdr:cNvPicPr>
      </xdr:nvPicPr>
      <xdr:blipFill>
        <a:blip xmlns:r="http://schemas.openxmlformats.org/officeDocument/2006/relationships" r:embed="rId1"/>
        <a:stretch>
          <a:fillRect/>
        </a:stretch>
      </xdr:blipFill>
      <xdr:spPr>
        <a:xfrm>
          <a:off x="4617720" y="1783080"/>
          <a:ext cx="2317514" cy="3175816"/>
        </a:xfrm>
        <a:prstGeom prst="rect">
          <a:avLst/>
        </a:prstGeom>
      </xdr:spPr>
    </xdr:pic>
    <xdr:clientData/>
  </xdr:twoCellAnchor>
  <xdr:twoCellAnchor editAs="oneCell">
    <xdr:from>
      <xdr:col>0</xdr:col>
      <xdr:colOff>0</xdr:colOff>
      <xdr:row>13</xdr:row>
      <xdr:rowOff>99060</xdr:rowOff>
    </xdr:from>
    <xdr:to>
      <xdr:col>4</xdr:col>
      <xdr:colOff>403048</xdr:colOff>
      <xdr:row>48</xdr:row>
      <xdr:rowOff>58032</xdr:rowOff>
    </xdr:to>
    <xdr:pic>
      <xdr:nvPicPr>
        <xdr:cNvPr id="3" name="Picture 2">
          <a:extLst>
            <a:ext uri="{FF2B5EF4-FFF2-40B4-BE49-F238E27FC236}">
              <a16:creationId xmlns:a16="http://schemas.microsoft.com/office/drawing/2014/main" id="{8BC72153-C7F0-4F75-A14C-D722265B8C19}"/>
            </a:ext>
          </a:extLst>
        </xdr:cNvPr>
        <xdr:cNvPicPr>
          <a:picLocks noChangeAspect="1"/>
        </xdr:cNvPicPr>
      </xdr:nvPicPr>
      <xdr:blipFill>
        <a:blip xmlns:r="http://schemas.openxmlformats.org/officeDocument/2006/relationships" r:embed="rId2"/>
        <a:stretch>
          <a:fillRect/>
        </a:stretch>
      </xdr:blipFill>
      <xdr:spPr>
        <a:xfrm>
          <a:off x="0" y="1805940"/>
          <a:ext cx="4437838" cy="5811132"/>
        </a:xfrm>
        <a:prstGeom prst="rect">
          <a:avLst/>
        </a:prstGeom>
      </xdr:spPr>
    </xdr:pic>
    <xdr:clientData/>
  </xdr:twoCellAnchor>
  <xdr:twoCellAnchor editAs="oneCell">
    <xdr:from>
      <xdr:col>7</xdr:col>
      <xdr:colOff>411480</xdr:colOff>
      <xdr:row>34</xdr:row>
      <xdr:rowOff>117662</xdr:rowOff>
    </xdr:from>
    <xdr:to>
      <xdr:col>14</xdr:col>
      <xdr:colOff>58094</xdr:colOff>
      <xdr:row>53</xdr:row>
      <xdr:rowOff>1153</xdr:rowOff>
    </xdr:to>
    <xdr:pic>
      <xdr:nvPicPr>
        <xdr:cNvPr id="5" name="Picture 4">
          <a:extLst>
            <a:ext uri="{FF2B5EF4-FFF2-40B4-BE49-F238E27FC236}">
              <a16:creationId xmlns:a16="http://schemas.microsoft.com/office/drawing/2014/main" id="{046CFE3D-C868-4FFD-BC49-4EC471B3AC6A}"/>
            </a:ext>
          </a:extLst>
        </xdr:cNvPr>
        <xdr:cNvPicPr>
          <a:picLocks noChangeAspect="1"/>
        </xdr:cNvPicPr>
      </xdr:nvPicPr>
      <xdr:blipFill>
        <a:blip xmlns:r="http://schemas.openxmlformats.org/officeDocument/2006/relationships" r:embed="rId3"/>
        <a:stretch>
          <a:fillRect/>
        </a:stretch>
      </xdr:blipFill>
      <xdr:spPr>
        <a:xfrm>
          <a:off x="4770120" y="5360222"/>
          <a:ext cx="3906194" cy="3059126"/>
        </a:xfrm>
        <a:prstGeom prst="rect">
          <a:avLst/>
        </a:prstGeom>
      </xdr:spPr>
    </xdr:pic>
    <xdr:clientData/>
  </xdr:twoCellAnchor>
  <xdr:twoCellAnchor editAs="oneCell">
    <xdr:from>
      <xdr:col>15</xdr:col>
      <xdr:colOff>10885</xdr:colOff>
      <xdr:row>45</xdr:row>
      <xdr:rowOff>35427</xdr:rowOff>
    </xdr:from>
    <xdr:to>
      <xdr:col>24</xdr:col>
      <xdr:colOff>722483</xdr:colOff>
      <xdr:row>49</xdr:row>
      <xdr:rowOff>50579</xdr:rowOff>
    </xdr:to>
    <xdr:pic>
      <xdr:nvPicPr>
        <xdr:cNvPr id="4" name="Picture 3">
          <a:extLst>
            <a:ext uri="{FF2B5EF4-FFF2-40B4-BE49-F238E27FC236}">
              <a16:creationId xmlns:a16="http://schemas.microsoft.com/office/drawing/2014/main" id="{6D4D5DAF-6581-4983-B73B-E660602AC15D}"/>
            </a:ext>
          </a:extLst>
        </xdr:cNvPr>
        <xdr:cNvPicPr>
          <a:picLocks noChangeAspect="1"/>
        </xdr:cNvPicPr>
      </xdr:nvPicPr>
      <xdr:blipFill>
        <a:blip xmlns:r="http://schemas.openxmlformats.org/officeDocument/2006/relationships" r:embed="rId4"/>
        <a:stretch>
          <a:fillRect/>
        </a:stretch>
      </xdr:blipFill>
      <xdr:spPr>
        <a:xfrm>
          <a:off x="9241971" y="6936970"/>
          <a:ext cx="6197998" cy="668296"/>
        </a:xfrm>
        <a:prstGeom prst="rect">
          <a:avLst/>
        </a:prstGeom>
      </xdr:spPr>
    </xdr:pic>
    <xdr:clientData/>
  </xdr:twoCellAnchor>
  <xdr:twoCellAnchor editAs="oneCell">
    <xdr:from>
      <xdr:col>15</xdr:col>
      <xdr:colOff>86096</xdr:colOff>
      <xdr:row>19</xdr:row>
      <xdr:rowOff>116774</xdr:rowOff>
    </xdr:from>
    <xdr:to>
      <xdr:col>25</xdr:col>
      <xdr:colOff>363188</xdr:colOff>
      <xdr:row>44</xdr:row>
      <xdr:rowOff>72021</xdr:rowOff>
    </xdr:to>
    <xdr:pic>
      <xdr:nvPicPr>
        <xdr:cNvPr id="7" name="Picture 6">
          <a:extLst>
            <a:ext uri="{FF2B5EF4-FFF2-40B4-BE49-F238E27FC236}">
              <a16:creationId xmlns:a16="http://schemas.microsoft.com/office/drawing/2014/main" id="{5CB66A25-D1CF-416D-A7B7-B3201B6CC6BC}"/>
            </a:ext>
          </a:extLst>
        </xdr:cNvPr>
        <xdr:cNvPicPr>
          <a:picLocks noChangeAspect="1"/>
        </xdr:cNvPicPr>
      </xdr:nvPicPr>
      <xdr:blipFill>
        <a:blip xmlns:r="http://schemas.openxmlformats.org/officeDocument/2006/relationships" r:embed="rId5"/>
        <a:stretch>
          <a:fillRect/>
        </a:stretch>
      </xdr:blipFill>
      <xdr:spPr>
        <a:xfrm>
          <a:off x="9317182" y="2772888"/>
          <a:ext cx="6569035" cy="4037390"/>
        </a:xfrm>
        <a:prstGeom prst="rect">
          <a:avLst/>
        </a:prstGeom>
      </xdr:spPr>
    </xdr:pic>
    <xdr:clientData/>
  </xdr:twoCellAnchor>
  <xdr:twoCellAnchor editAs="oneCell">
    <xdr:from>
      <xdr:col>14</xdr:col>
      <xdr:colOff>568035</xdr:colOff>
      <xdr:row>50</xdr:row>
      <xdr:rowOff>5936</xdr:rowOff>
    </xdr:from>
    <xdr:to>
      <xdr:col>26</xdr:col>
      <xdr:colOff>447368</xdr:colOff>
      <xdr:row>64</xdr:row>
      <xdr:rowOff>68848</xdr:rowOff>
    </xdr:to>
    <xdr:pic>
      <xdr:nvPicPr>
        <xdr:cNvPr id="8" name="Picture 7">
          <a:extLst>
            <a:ext uri="{FF2B5EF4-FFF2-40B4-BE49-F238E27FC236}">
              <a16:creationId xmlns:a16="http://schemas.microsoft.com/office/drawing/2014/main" id="{3CB2989F-E989-480B-A02D-9C7F21E5FADD}"/>
            </a:ext>
          </a:extLst>
        </xdr:cNvPr>
        <xdr:cNvPicPr>
          <a:picLocks noChangeAspect="1"/>
        </xdr:cNvPicPr>
      </xdr:nvPicPr>
      <xdr:blipFill>
        <a:blip xmlns:r="http://schemas.openxmlformats.org/officeDocument/2006/relationships" r:embed="rId6"/>
        <a:stretch>
          <a:fillRect/>
        </a:stretch>
      </xdr:blipFill>
      <xdr:spPr>
        <a:xfrm>
          <a:off x="9189521" y="7723907"/>
          <a:ext cx="7390476" cy="234891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Patrik Karlsson" id="{1CCF9217-51CD-4AF0-A00A-A9374926CEF7}" userId="S::Patrik.Karlsson@powercell.se::ac36e187-af34-44d7-bf6a-5d8de822790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116BA86-B2DF-458A-891C-C27B50245CA0}" name="Table3" displayName="Table3" ref="A11:AR612" totalsRowCount="1" headerRowDxfId="88" dataDxfId="87" headerRowBorderDxfId="85" tableBorderDxfId="86" headerRowCellStyle="Normal 3">
  <autoFilter ref="A11:AR611" xr:uid="{AC56B601-3EA2-4FEB-8398-9E84DE4D4CB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autoFilter>
  <tableColumns count="44">
    <tableColumn id="1" xr3:uid="{9EECA10E-F026-40B1-B442-B0D64947A1A2}" name="Step" dataDxfId="83" totalsRowDxfId="84">
      <calculatedColumnFormula>A11+1</calculatedColumnFormula>
    </tableColumn>
    <tableColumn id="15" xr3:uid="{1CF20A18-27B8-4DE6-A904-25A90A99A735}" name="Change" dataDxfId="81" totalsRowDxfId="82"/>
    <tableColumn id="2" xr3:uid="{F174E101-CD93-4445-A4FD-DEB1FFD1FE70}" name="Description" dataDxfId="79" totalsRowDxfId="80"/>
    <tableColumn id="3" xr3:uid="{B9038FE9-860E-44B0-A799-D854D3126DAD}" name="Approx. step time" dataDxfId="77" totalsRowDxfId="78"/>
    <tableColumn id="43" xr3:uid="{90FDAD33-FB1C-4398-A896-859C152842D2}" name="Acc. time" dataDxfId="75" totalsRowDxfId="76">
      <calculatedColumnFormula>IF(Table3[[#This Row],[Approx. step time]]="-","ERR",IF(E11="Acc. Time",Table3[[#This Row],[Approx. step time]]/60,E11+D12/60))</calculatedColumnFormula>
    </tableColumn>
    <tableColumn id="5" xr3:uid="{FFBC7A17-BF0F-4A1F-A47F-2395CD3B8204}" name="I_S" dataDxfId="73" totalsRowDxfId="74"/>
    <tableColumn id="6" xr3:uid="{2626CA66-A6F6-4B18-A2E7-B7CD838248F0}" name="Idens_s" dataDxfId="71" totalsRowDxfId="72">
      <calculatedColumnFormula>I_S/Cell_area</calculatedColumnFormula>
    </tableColumn>
    <tableColumn id="31" xr3:uid="{3F91FE8E-CE0C-46D2-BCC1-8B493434E09D}" name="Flow mode" dataDxfId="69" totalsRowDxfId="70"/>
    <tableColumn id="30" xr3:uid="{F53E8523-7E2B-48F9-9051-2769CD617391}" name="I_MinGasFlow" dataDxfId="67" totalsRowDxfId="68"/>
    <tableColumn id="33" xr3:uid="{E2320622-17E3-4518-9B78-E2B1251D4AAB}" name="Humidity calc" dataDxfId="65" totalsRowDxfId="66"/>
    <tableColumn id="7" xr3:uid="{B6E71C45-E332-41FA-802A-C46D3A1FDE41}" name="F_Cell_CL" dataDxfId="63" totalsRowDxfId="64"/>
    <tableColumn id="39" xr3:uid="{9DF3F957-317A-47FD-BFB2-BCB0D27D0506}" name="F_Si_CL" dataDxfId="61" totalsRowDxfId="62">
      <calculatedColumnFormula>IF(Table3[[#This Row],[F_Cell_CL]]="","-",Table3[[#This Row],[F_Cell_CL]]*Cell_count)</calculatedColumnFormula>
    </tableColumn>
    <tableColumn id="8" xr3:uid="{8E647D17-E09C-4E83-BB4D-71DAEF86928F}" name="p_Si_CL" dataDxfId="59" totalsRowDxfId="60"/>
    <tableColumn id="40" xr3:uid="{DF361994-CFA6-4A22-B932-74E74E547CA0}" name="T_Si_CL"/>
    <tableColumn id="9" xr3:uid="{916A5B1B-1855-49D6-B82D-8D190E5CAB53}" name="T_So_CL" dataDxfId="57" totalsRowDxfId="58"/>
    <tableColumn id="41" xr3:uid="{9A195B56-9A06-4DB9-8A85-4744510F0BCF}" name="dT_S_CL" dataDxfId="55" totalsRowDxfId="56">
      <calculatedColumnFormula>Table3[[#This Row],[T_So_CL]]-Table3[[#This Row],[T_Si_CL]]</calculatedColumnFormula>
    </tableColumn>
    <tableColumn id="21" xr3:uid="{C8634C7F-68C8-4CD7-A257-0403802BFF0C}" name="STC_A" dataDxfId="53" totalsRowDxfId="54"/>
    <tableColumn id="36" xr3:uid="{3A878DF2-23BB-45A6-BB6A-31DDA6B05943}" name="Calc_STC_A" dataDxfId="51" totalsRowDxfId="52">
      <calculatedColumnFormula>IF(Table3[[#This Row],[I_S]]=0,"∞",Table3[[#This Row],[FN_Si_A_H2]]*1000/(Table3[[#This Row],[I_S]]*Q_H2*Cell_count))</calculatedColumnFormula>
    </tableColumn>
    <tableColumn id="22" xr3:uid="{CC4FB784-EC9E-479F-BD5C-B5CADFD30D24}" name="Conc_Si_A_H2" dataDxfId="49" totalsRowDxfId="50"/>
    <tableColumn id="10" xr3:uid="{674756F2-97CD-4476-AB4D-55102614DC09}" name="P_S_A_Ctrl" dataDxfId="47" totalsRowDxfId="48" dataCellStyle="Normal 3">
      <calculatedColumnFormula>"Inlet"</calculatedColumnFormula>
    </tableColumn>
    <tableColumn id="17" xr3:uid="{41D41611-DD73-4984-96BC-6DE90E331347}" name="p_S_A" dataDxfId="45" totalsRowDxfId="46"/>
    <tableColumn id="18" xr3:uid="{192D443E-B8A8-4F1D-B54B-81A4919A2802}" name="T_Si_A" dataDxfId="43" totalsRowDxfId="44">
      <calculatedColumnFormula>T_Si_CL+5</calculatedColumnFormula>
    </tableColumn>
    <tableColumn id="19" xr3:uid="{F4F0EEDC-FC21-4BC8-A2B1-6BA9D32CF5FE}" name="Hum_Si_A" dataDxfId="41" totalsRowDxfId="42"/>
    <tableColumn id="20" xr3:uid="{61A72369-DCF0-4507-A833-F3AFA1934D12}" name="Calc_DPT_Si_A" dataDxfId="39" totalsRowDxfId="40">
      <calculatedColumnFormula>IF(OR(Table3[[#This Row],[T_So_CL]]="",Table3[[#This Row],[Hum_Si_A]]=""),"-",(1730.63/((1730.63/(233.426+T_Si_CL))-LOG(RH_Si_A/100)))-233.426)</calculatedColumnFormula>
    </tableColumn>
    <tableColumn id="4" xr3:uid="{A4FD3B87-6C80-4A3C-8D9A-57F07A9D8780}" name="Calc_RH_Si_A" dataDxfId="37" totalsRowDxfId="38">
      <calculatedColumnFormula>100*10^(7.337936*((Table3[[#This Row],[Hum_Si_A]])/(Table3[[#This Row],[Hum_Si_A]]+229.3975)-Table3[[#This Row],[T_Si_CL]]/(Table3[[#This Row],[T_Si_CL]]+229.3975)))</calculatedColumnFormula>
    </tableColumn>
    <tableColumn id="32" xr3:uid="{A72A1393-9184-490B-8E5C-1E1A6682C5F3}" name="FN_Si_Atot" dataDxfId="35" totalsRowDxfId="36">
      <calculatedColumnFormula>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calculatedColumnFormula>
    </tableColumn>
    <tableColumn id="14" xr3:uid="{19640AD1-59CB-40BB-B0C1-0630840BAF56}" name="FN_Si_A_H2" dataDxfId="33" totalsRowDxfId="34">
      <calculatedColumnFormula>Table3[[#This Row],[FN_Si_Atot]]*Table3[[#This Row],[Conc_Si_A_H2]]/100</calculatedColumnFormula>
    </tableColumn>
    <tableColumn id="16" xr3:uid="{FD4C93C9-3234-434A-851E-3D15D30BB226}" name="Fm_Si_A_H2" dataDxfId="31" totalsRowDxfId="32">
      <calculatedColumnFormula>IF(Table3[[#This Row],[FN_Si_A_H2]]="-","-",Table3[[#This Row],[FN_Si_A_H2]]/60*H2_dens_gL)</calculatedColumnFormula>
    </tableColumn>
    <tableColumn id="12" xr3:uid="{7A340F09-C668-48B4-BF71-905C27E3529E}" name="F_Si_A_N2" dataDxfId="29" totalsRowDxfId="30">
      <calculatedColumnFormula>IF(OR(Table3[[#This Row],[Conc_Si_A_H2]]="",Table3[[#This Row],[FN_Si_A_H2]]="",Table3[[#This Row],[FN_Si_A_H2]]="-"),"-",(FN_Si_H2/CMP_A)*(100-CMP_A))</calculatedColumnFormula>
    </tableColumn>
    <tableColumn id="13" xr3:uid="{3FE7F752-38EB-472A-B4CB-06F762B2EF72}" name="Fm_Si_N2" dataDxfId="27" totalsRowDxfId="28">
      <calculatedColumnFormula>IF(Table3[[#This Row],[F_Si_A_N2]]="-","-",Table3[[#This Row],[F_Si_A_N2]]/60*N2_dens_gL)</calculatedColumnFormula>
    </tableColumn>
    <tableColumn id="29" xr3:uid="{50774CE8-CA2C-447E-B0B4-15690863F456}" name="STC_C" dataDxfId="25" totalsRowDxfId="26"/>
    <tableColumn id="37" xr3:uid="{7C7C3804-9F95-4F70-9562-1D66FC9F383F}" name="Calc_STC_C" dataDxfId="23" totalsRowDxfId="24">
      <calculatedColumnFormula>IF(OR(Table3[[#This Row],[I_S]]=0,Table3[[#This Row],[FN_Si_C_Air]]="-",Table3[[#This Row],[FN_Si_C_Air]]="0"),"∞",Table3[[#This Row],[FN_Si_C_Air]]*1000/(Table3[[#This Row],[I_S]]*Q_air*Cell_count))</calculatedColumnFormula>
    </tableColumn>
    <tableColumn id="23" xr3:uid="{A2ACF62A-D38E-4451-B6AD-6178E57E1A06}" name="FN_Si_C_Air" dataDxfId="21" totalsRowDxfId="22">
      <calculatedColumnFormula>IF(OR(Table3[[#This Row],[I_S]]="",Table3[[#This Row],[STC_C]]=""),"-",IF(Table3[[#This Row],[I_S]]&gt;=Table3[[#This Row],[I_MinGasFlow]],Table3[[#This Row],[I_S]]*Table3[[#This Row],[STC_C]]*16.6*Cell_count/1000,Table3[[#This Row],[I_MinGasFlow]]*Table3[[#This Row],[STC_C]]*16.6*Cell_count/1000))</calculatedColumnFormula>
    </tableColumn>
    <tableColumn id="24" xr3:uid="{869B8F3A-677A-4500-B2E5-932D22DBEB83}" name="Fm_Si_C_Air" dataDxfId="19" totalsRowDxfId="20">
      <calculatedColumnFormula>IF(Table3[[#This Row],[FN_Si_C_Air]]="-","-",Table3[[#This Row],[FN_Si_C_Air]]/60*air_dens_gL)</calculatedColumnFormula>
    </tableColumn>
    <tableColumn id="11" xr3:uid="{E0A40D02-BF52-4BC2-AE7C-9D3C7DDC09B0}" name="P_S_C_ctrl" dataDxfId="17" totalsRowDxfId="18">
      <calculatedColumnFormula>"Inlet"</calculatedColumnFormula>
    </tableColumn>
    <tableColumn id="25" xr3:uid="{E3100CB7-D306-4964-BA8F-14D2D8DC47BF}" name="p_S_C" dataDxfId="15" totalsRowDxfId="16" dataCellStyle="Normal 3"/>
    <tableColumn id="26" xr3:uid="{2F7E0839-F5D8-4374-A3A2-E4EEA6E62CC0}" name="T_Si_C" dataDxfId="13" totalsRowDxfId="14" dataCellStyle="Normal 3">
      <calculatedColumnFormula>T_Si_CL+5</calculatedColumnFormula>
    </tableColumn>
    <tableColumn id="27" xr3:uid="{C02BB137-BF65-4A9E-BB6D-16C668C8C088}" name="Hum_Si_C" dataDxfId="11" totalsRowDxfId="12" dataCellStyle="Normal 3"/>
    <tableColumn id="28" xr3:uid="{9C74AEA2-A983-4E32-9564-FAF25DE94447}" name="Calc_DPT_Si_C" dataDxfId="9" totalsRowDxfId="10">
      <calculatedColumnFormula>IF(OR(Table3[[#This Row],[T_So_CL]]="",Table3[[#This Row],[Hum_Si_C]]=""),"-",(1730.63/((1730.63/(233.426+T_Si_CL))-LOG(RH_Si_C/100)))-233.426)</calculatedColumnFormula>
    </tableColumn>
    <tableColumn id="38" xr3:uid="{851EA5E1-7448-4D1D-A07A-139FE501D606}" name="Calc_RH_Si_C" dataDxfId="7" totalsRowDxfId="8">
      <calculatedColumnFormula>100*10^(7.337936*((Table3[[#This Row],[Hum_Si_C]])/(Table3[[#This Row],[Hum_Si_C]]+229.3975)-Table3[[#This Row],[T_Si_CL]]/(Table3[[#This Row],[T_Si_CL]]+229.3975)))</calculatedColumnFormula>
    </tableColumn>
    <tableColumn id="34" xr3:uid="{CCF7EDEA-18CA-415D-B366-D26D49F5215F}" name="T_So_CL2" dataDxfId="5" totalsRowDxfId="6">
      <calculatedColumnFormula>T_Si_CL+dT_CL</calculatedColumnFormula>
    </tableColumn>
    <tableColumn id="35" xr3:uid="{779106B7-D12B-47BF-B170-802FE2435591}" name="dT_S_CL2" dataDxfId="3" totalsRowDxfId="4">
      <calculatedColumnFormula>Table3[[#This Row],[T_So_CL]]-Table3[[#This Row],[T_Si_CL]]</calculatedColumnFormula>
    </tableColumn>
    <tableColumn id="42" xr3:uid="{6E97C037-7022-4A2A-83E7-8C912B3CB111}" name="Error check" totalsRowFunction="custom" dataDxfId="1" totalsRowDxfId="2">
      <calculatedColumnFormula>IF(OR(AC12&gt;1200,AA12&gt;4000,Table3[[#This Row],[Hum_Si_A]]&lt;20,Table3[[#This Row],[Hum_Si_C]]&lt;20,AG12&gt;8000, AJ12&lt;0, O12&gt;90),1,0)</calculatedColumnFormula>
      <totalsRowFormula>SUM(Table3[Error check])</totalsRowFormula>
    </tableColumn>
    <tableColumn id="44" xr3:uid="{57317827-ADB6-4A10-A1D2-FA8FB931708A}" name="Column1" dataDxfId="0">
      <calculatedColumnFormula>IF(Table3[[#This Row],[F_Cell_CL]]&gt;0, Table3[[#This Row],[F_Cell_CL]], IF(Table3[[#This Row],[I_S]]&lt;450, 0.45, IF(Table3[[#This Row],[I_S]]&lt;600, 0.6, 0.75)))</calculatedColumnFormula>
    </tableColumn>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0" dT="2023-03-27T08:32:20.89" personId="{1CCF9217-51CD-4AF0-A00A-A9374926CEF7}" id="{E536D10B-15E6-487D-8049-686F5F3FE490}">
    <text>The bundle is self propelled, meaning that the pressure in the bottles are used to perform the work needed for transport through all piping and valves. Therefore we cannot use the whole bundle, as at some point the pressure gets to low to achieve enough massflow. Approximated to be 90%, but could be as low as 80%? Can be investigated further</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D930F-0F1C-456F-BBBA-35F7991BAB8D}">
  <sheetPr codeName="Sheet2"/>
  <dimension ref="A1"/>
  <sheetViews>
    <sheetView workbookViewId="0">
      <selection activeCell="D27" sqref="D27"/>
    </sheetView>
  </sheetViews>
  <sheetFormatPr defaultRowHeight="12.6"/>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0534B-3741-4DD1-82AE-F7A81B41DAEE}">
  <sheetPr codeName="Sheet1">
    <tabColor rgb="FFFF0000"/>
  </sheetPr>
  <dimension ref="A1:AR612"/>
  <sheetViews>
    <sheetView tabSelected="1" topLeftCell="C1" zoomScale="70" zoomScaleNormal="70" workbookViewId="0">
      <pane ySplit="11" topLeftCell="A477" activePane="bottomLeft" state="frozen"/>
      <selection pane="bottomLeft" activeCell="D4" sqref="D4"/>
    </sheetView>
  </sheetViews>
  <sheetFormatPr defaultColWidth="11.42578125" defaultRowHeight="12.6"/>
  <cols>
    <col min="1" max="1" width="5.28515625" customWidth="1"/>
    <col min="2" max="2" width="15.42578125" customWidth="1"/>
    <col min="3" max="3" width="41.85546875" customWidth="1"/>
    <col min="4" max="4" width="7.5703125" customWidth="1"/>
    <col min="5" max="5" width="8.42578125" customWidth="1"/>
    <col min="6" max="6" width="7.28515625" bestFit="1" customWidth="1"/>
    <col min="7" max="7" width="8.140625" bestFit="1" customWidth="1"/>
    <col min="8" max="8" width="10.28515625" customWidth="1"/>
    <col min="9" max="9" width="9.28515625" bestFit="1" customWidth="1"/>
    <col min="10" max="10" width="7.5703125" bestFit="1" customWidth="1"/>
    <col min="11" max="11" width="9.7109375" customWidth="1"/>
    <col min="12" max="12" width="7.140625" bestFit="1" customWidth="1"/>
    <col min="13" max="13" width="8.28515625" bestFit="1" customWidth="1"/>
    <col min="14" max="14" width="8.28515625" customWidth="1"/>
    <col min="15" max="15" width="6" bestFit="1" customWidth="1"/>
    <col min="16" max="16" width="6" customWidth="1"/>
    <col min="17" max="17" width="6.42578125" customWidth="1"/>
    <col min="18" max="18" width="8.85546875" bestFit="1" customWidth="1"/>
    <col min="19" max="19" width="5.85546875" bestFit="1" customWidth="1"/>
    <col min="20" max="20" width="10.28515625" bestFit="1" customWidth="1"/>
    <col min="21" max="21" width="8.28515625" bestFit="1" customWidth="1"/>
    <col min="22" max="22" width="6" bestFit="1" customWidth="1"/>
    <col min="23" max="23" width="8.28515625" bestFit="1" customWidth="1"/>
    <col min="24" max="24" width="8" bestFit="1" customWidth="1"/>
    <col min="25" max="25" width="8" customWidth="1"/>
    <col min="26" max="26" width="7.7109375" bestFit="1" customWidth="1"/>
    <col min="27" max="27" width="9.28515625" bestFit="1" customWidth="1"/>
    <col min="28" max="28" width="7.42578125" bestFit="1" customWidth="1"/>
    <col min="29" max="29" width="8.42578125" bestFit="1" customWidth="1"/>
    <col min="30" max="30" width="7.42578125" bestFit="1" customWidth="1"/>
    <col min="31" max="31" width="7" customWidth="1"/>
    <col min="32" max="32" width="6" bestFit="1" customWidth="1"/>
    <col min="33" max="33" width="6.7109375" bestFit="1" customWidth="1"/>
    <col min="34" max="34" width="7.140625" bestFit="1" customWidth="1"/>
    <col min="35" max="35" width="10.28515625" bestFit="1" customWidth="1"/>
    <col min="36" max="36" width="8.28515625" bestFit="1" customWidth="1"/>
    <col min="37" max="37" width="6" bestFit="1" customWidth="1"/>
    <col min="38" max="38" width="8.28515625" bestFit="1" customWidth="1"/>
    <col min="39" max="40" width="8" customWidth="1"/>
    <col min="41" max="41" width="14.28515625" hidden="1" customWidth="1"/>
    <col min="42" max="42" width="10" hidden="1" customWidth="1"/>
    <col min="43" max="43" width="14.28515625" bestFit="1" customWidth="1"/>
    <col min="44" max="44" width="10" bestFit="1" customWidth="1"/>
    <col min="45" max="45" width="8.28515625" bestFit="1" customWidth="1"/>
    <col min="46" max="46" width="7.140625" bestFit="1" customWidth="1"/>
    <col min="47" max="47" width="8.7109375" bestFit="1" customWidth="1"/>
    <col min="48" max="48" width="9.7109375" bestFit="1" customWidth="1"/>
    <col min="49" max="49" width="7" bestFit="1" customWidth="1"/>
    <col min="50" max="50" width="10.5703125" bestFit="1" customWidth="1"/>
    <col min="51" max="54" width="8.85546875" bestFit="1" customWidth="1"/>
    <col min="16379" max="16379" width="11.42578125" customWidth="1"/>
  </cols>
  <sheetData>
    <row r="1" spans="1:44" s="1" customFormat="1" ht="18.600000000000001" thickBot="1">
      <c r="A1" s="16" t="s">
        <v>0</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G1" s="16"/>
      <c r="AH1" s="16"/>
      <c r="AI1" s="16"/>
      <c r="AJ1" s="16"/>
      <c r="AK1" s="16"/>
      <c r="AL1" s="16"/>
      <c r="AO1" s="16"/>
      <c r="AP1" s="16"/>
    </row>
    <row r="2" spans="1:44" ht="13.15" customHeight="1">
      <c r="C2" s="33"/>
      <c r="D2" s="106" t="s">
        <v>1</v>
      </c>
      <c r="E2" s="125"/>
      <c r="F2" s="122"/>
      <c r="G2" s="122"/>
      <c r="H2" s="127"/>
      <c r="I2" s="128" t="s">
        <v>2</v>
      </c>
      <c r="J2" s="183"/>
      <c r="K2" s="184"/>
      <c r="M2" s="129" t="s">
        <v>3</v>
      </c>
      <c r="N2" s="150"/>
      <c r="O2" s="6"/>
      <c r="P2" s="6"/>
      <c r="Q2" s="6"/>
      <c r="R2" s="130"/>
      <c r="S2" s="131"/>
      <c r="U2" s="110" t="s">
        <v>4</v>
      </c>
      <c r="V2" s="111"/>
      <c r="W2" s="112"/>
      <c r="X2" s="113"/>
      <c r="Y2" s="113"/>
      <c r="Z2" s="114"/>
      <c r="AA2" s="115"/>
      <c r="AB2" s="99"/>
      <c r="AC2" s="99"/>
    </row>
    <row r="3" spans="1:44" ht="13.15" customHeight="1">
      <c r="C3" s="104" t="s">
        <v>5</v>
      </c>
      <c r="D3" s="105">
        <v>275</v>
      </c>
      <c r="E3" s="109" t="s">
        <v>6</v>
      </c>
      <c r="F3" s="123"/>
      <c r="G3" s="123"/>
      <c r="H3" s="126" t="s">
        <v>7</v>
      </c>
      <c r="I3" s="11">
        <f>ROUND(SUM(D12:D1529)/3600,1)</f>
        <v>150</v>
      </c>
      <c r="J3" s="189" t="s">
        <v>8</v>
      </c>
      <c r="K3" s="190"/>
      <c r="M3" s="132" t="s">
        <v>9</v>
      </c>
      <c r="N3" s="151"/>
      <c r="R3" s="100"/>
      <c r="S3" s="133"/>
      <c r="U3" s="116" t="s">
        <v>10</v>
      </c>
      <c r="V3" s="117"/>
      <c r="W3" s="118"/>
      <c r="X3" s="119"/>
      <c r="Y3" s="119"/>
      <c r="Z3" s="120"/>
      <c r="AA3" s="121"/>
      <c r="AB3" s="99"/>
      <c r="AC3" s="99"/>
    </row>
    <row r="4" spans="1:44" ht="14.65" customHeight="1">
      <c r="C4" s="31" t="s">
        <v>11</v>
      </c>
      <c r="D4" s="32">
        <v>300</v>
      </c>
      <c r="E4" s="109" t="s">
        <v>12</v>
      </c>
      <c r="F4" s="123"/>
      <c r="G4" s="123"/>
      <c r="H4" s="126" t="s">
        <v>13</v>
      </c>
      <c r="I4" s="10">
        <f>SUM(D12:D1529)*D5</f>
        <v>540000</v>
      </c>
      <c r="J4" s="189"/>
      <c r="K4" s="190"/>
      <c r="M4" s="134" t="s">
        <v>14</v>
      </c>
      <c r="N4" s="65"/>
      <c r="R4" s="65"/>
      <c r="S4" s="133"/>
      <c r="W4" s="65"/>
      <c r="X4" s="99"/>
      <c r="Y4" s="99"/>
      <c r="Z4" s="99"/>
      <c r="AA4" s="99"/>
      <c r="AB4" s="99"/>
      <c r="AC4" s="99"/>
      <c r="AG4">
        <f>11340/150</f>
        <v>75.599999999999994</v>
      </c>
      <c r="AH4">
        <f>8.5/150</f>
        <v>5.6666666666666664E-2</v>
      </c>
    </row>
    <row r="5" spans="1:44" ht="12.6" customHeight="1" thickBot="1">
      <c r="C5" s="30" t="s">
        <v>15</v>
      </c>
      <c r="D5" s="29">
        <v>1</v>
      </c>
      <c r="E5" s="109" t="s">
        <v>16</v>
      </c>
      <c r="F5" s="123"/>
      <c r="G5" s="123"/>
      <c r="H5" s="185" t="s">
        <v>17</v>
      </c>
      <c r="I5" s="107" cm="1">
        <f t="array" ref="I5">ROUND(SUM(Table3[Approx. step time]/60*Table3[FN_Si_A_H2])/1000,2)</f>
        <v>11339.86</v>
      </c>
      <c r="J5" s="189" t="s">
        <v>18</v>
      </c>
      <c r="K5" s="190"/>
      <c r="M5" s="135" t="str">
        <f>"Missing input=orange background"</f>
        <v>Missing input=orange background</v>
      </c>
      <c r="N5" s="152"/>
      <c r="O5" s="62"/>
      <c r="P5" s="62"/>
      <c r="Q5" s="62"/>
      <c r="R5" s="136"/>
      <c r="S5" s="137"/>
      <c r="W5" s="2"/>
      <c r="X5" s="99"/>
      <c r="Y5" s="99"/>
      <c r="Z5" s="99"/>
      <c r="AA5" s="99"/>
      <c r="AB5" s="99"/>
      <c r="AC5" s="99"/>
      <c r="AF5">
        <f>1/(Z12/AA12)</f>
        <v>0.85</v>
      </c>
      <c r="AG5" s="3"/>
    </row>
    <row r="6" spans="1:44" ht="13.15" customHeight="1">
      <c r="C6" s="67" t="s">
        <v>19</v>
      </c>
      <c r="D6" s="17" t="s">
        <v>20</v>
      </c>
      <c r="E6" s="68"/>
      <c r="F6" s="124"/>
      <c r="G6" s="124"/>
      <c r="H6" s="186"/>
      <c r="I6" s="107">
        <f>I5/(H2_bundle_useful_gas)</f>
        <v>8.4961864089308463</v>
      </c>
      <c r="J6" s="187" t="s">
        <v>21</v>
      </c>
      <c r="K6" s="188"/>
      <c r="O6" s="99"/>
      <c r="P6" s="99"/>
      <c r="Q6" s="99"/>
      <c r="R6" s="99"/>
      <c r="S6" s="2"/>
      <c r="T6" s="2"/>
      <c r="U6" s="2"/>
      <c r="V6" s="2"/>
      <c r="W6" s="2"/>
      <c r="X6" s="99"/>
      <c r="Y6" s="99"/>
      <c r="Z6" s="99"/>
      <c r="AA6" s="99"/>
      <c r="AB6" s="99"/>
      <c r="AC6" s="99"/>
      <c r="AG6" s="3"/>
      <c r="AH6" s="3"/>
      <c r="AI6" s="3"/>
    </row>
    <row r="7" spans="1:44" ht="12.95" thickBot="1">
      <c r="A7" s="2"/>
      <c r="B7" s="2"/>
      <c r="C7" s="62"/>
      <c r="D7" s="62"/>
    </row>
    <row r="8" spans="1:44" ht="20.100000000000001">
      <c r="A8" s="24"/>
      <c r="B8" s="39"/>
      <c r="C8" s="6"/>
      <c r="D8" s="6"/>
      <c r="E8" s="6"/>
      <c r="F8" s="23" t="s">
        <v>22</v>
      </c>
      <c r="G8" s="22"/>
      <c r="H8" s="36" t="s">
        <v>1</v>
      </c>
      <c r="I8" s="69"/>
      <c r="J8" s="69"/>
      <c r="K8" s="93" t="s">
        <v>19</v>
      </c>
      <c r="L8" s="94"/>
      <c r="M8" s="94"/>
      <c r="N8" s="94"/>
      <c r="O8" s="94"/>
      <c r="P8" s="108"/>
      <c r="Q8" s="95" t="s">
        <v>23</v>
      </c>
      <c r="R8" s="95"/>
      <c r="S8" s="95"/>
      <c r="T8" s="95"/>
      <c r="U8" s="95"/>
      <c r="V8" s="95"/>
      <c r="W8" s="95"/>
      <c r="X8" s="95"/>
      <c r="Y8" s="95"/>
      <c r="Z8" s="95"/>
      <c r="AA8" s="95"/>
      <c r="AB8" s="95"/>
      <c r="AC8" s="95"/>
      <c r="AD8" s="96"/>
      <c r="AE8" s="97" t="s">
        <v>24</v>
      </c>
      <c r="AF8" s="98"/>
      <c r="AG8" s="98"/>
      <c r="AH8" s="98"/>
      <c r="AI8" s="98"/>
      <c r="AJ8" s="98"/>
      <c r="AK8" s="98"/>
      <c r="AL8" s="98"/>
      <c r="AM8" s="98"/>
      <c r="AN8" s="73"/>
      <c r="AO8" s="74"/>
      <c r="AP8" s="168"/>
      <c r="AQ8" s="171" t="s">
        <v>25</v>
      </c>
    </row>
    <row r="9" spans="1:44" ht="13.15" customHeight="1" thickBot="1">
      <c r="A9" s="25"/>
      <c r="B9" s="2"/>
      <c r="F9" s="20" t="s">
        <v>26</v>
      </c>
      <c r="G9" s="21" t="s">
        <v>26</v>
      </c>
      <c r="H9" s="37" t="s">
        <v>27</v>
      </c>
      <c r="I9" s="70" t="s">
        <v>28</v>
      </c>
      <c r="J9" s="70"/>
      <c r="K9" s="154" t="s">
        <v>29</v>
      </c>
      <c r="L9" s="155" t="s">
        <v>29</v>
      </c>
      <c r="M9" s="155" t="s">
        <v>30</v>
      </c>
      <c r="N9" s="155" t="s">
        <v>31</v>
      </c>
      <c r="O9" s="155" t="s">
        <v>31</v>
      </c>
      <c r="P9" s="156" t="s">
        <v>32</v>
      </c>
      <c r="Q9" s="12" t="s">
        <v>33</v>
      </c>
      <c r="R9" s="12" t="s">
        <v>33</v>
      </c>
      <c r="S9" s="12" t="s">
        <v>34</v>
      </c>
      <c r="T9" s="12" t="s">
        <v>35</v>
      </c>
      <c r="U9" s="12" t="s">
        <v>30</v>
      </c>
      <c r="V9" s="12" t="s">
        <v>31</v>
      </c>
      <c r="W9" s="12" t="s">
        <v>36</v>
      </c>
      <c r="X9" s="12" t="s">
        <v>36</v>
      </c>
      <c r="Y9" s="12" t="s">
        <v>36</v>
      </c>
      <c r="Z9" s="12" t="s">
        <v>37</v>
      </c>
      <c r="AA9" s="12" t="s">
        <v>38</v>
      </c>
      <c r="AB9" s="12" t="s">
        <v>38</v>
      </c>
      <c r="AC9" s="12" t="s">
        <v>39</v>
      </c>
      <c r="AD9" s="91" t="s">
        <v>39</v>
      </c>
      <c r="AE9" s="14" t="s">
        <v>33</v>
      </c>
      <c r="AF9" s="13"/>
      <c r="AG9" s="13" t="s">
        <v>29</v>
      </c>
      <c r="AH9" s="13" t="s">
        <v>29</v>
      </c>
      <c r="AI9" s="13" t="s">
        <v>35</v>
      </c>
      <c r="AJ9" s="13" t="s">
        <v>30</v>
      </c>
      <c r="AK9" s="13" t="s">
        <v>31</v>
      </c>
      <c r="AL9" s="13" t="s">
        <v>36</v>
      </c>
      <c r="AM9" s="13" t="s">
        <v>36</v>
      </c>
      <c r="AN9" s="15" t="s">
        <v>36</v>
      </c>
      <c r="AO9" s="92" t="s">
        <v>40</v>
      </c>
      <c r="AP9" s="169" t="s">
        <v>32</v>
      </c>
      <c r="AQ9" s="170" t="s">
        <v>25</v>
      </c>
    </row>
    <row r="10" spans="1:44" ht="15.6" thickBot="1">
      <c r="A10" s="64" t="s">
        <v>25</v>
      </c>
      <c r="B10" s="63" t="s">
        <v>25</v>
      </c>
      <c r="C10" s="63" t="s">
        <v>25</v>
      </c>
      <c r="D10" s="7" t="s">
        <v>41</v>
      </c>
      <c r="E10" s="26" t="s">
        <v>42</v>
      </c>
      <c r="F10" s="18" t="s">
        <v>43</v>
      </c>
      <c r="G10" s="19" t="s">
        <v>44</v>
      </c>
      <c r="H10" s="38" t="s">
        <v>25</v>
      </c>
      <c r="I10" s="71" t="s">
        <v>43</v>
      </c>
      <c r="J10" s="71" t="s">
        <v>45</v>
      </c>
      <c r="K10" s="157" t="s">
        <v>46</v>
      </c>
      <c r="L10" s="158" t="s">
        <v>47</v>
      </c>
      <c r="M10" s="159" t="s">
        <v>48</v>
      </c>
      <c r="N10" s="159" t="s">
        <v>49</v>
      </c>
      <c r="O10" s="159" t="s">
        <v>49</v>
      </c>
      <c r="P10" s="164" t="s">
        <v>50</v>
      </c>
      <c r="Q10" s="8" t="s">
        <v>25</v>
      </c>
      <c r="R10" s="8" t="s">
        <v>25</v>
      </c>
      <c r="S10" s="8" t="s">
        <v>51</v>
      </c>
      <c r="T10" s="8" t="s">
        <v>52</v>
      </c>
      <c r="U10" s="8" t="s">
        <v>48</v>
      </c>
      <c r="V10" s="8" t="s">
        <v>49</v>
      </c>
      <c r="W10" s="8" t="s">
        <v>53</v>
      </c>
      <c r="X10" s="8" t="s">
        <v>49</v>
      </c>
      <c r="Y10" s="8" t="s">
        <v>51</v>
      </c>
      <c r="Z10" s="8" t="s">
        <v>54</v>
      </c>
      <c r="AA10" s="8" t="s">
        <v>54</v>
      </c>
      <c r="AB10" s="8" t="s">
        <v>55</v>
      </c>
      <c r="AC10" s="8" t="s">
        <v>54</v>
      </c>
      <c r="AD10" s="9" t="s">
        <v>55</v>
      </c>
      <c r="AE10" s="75" t="s">
        <v>25</v>
      </c>
      <c r="AF10" s="76"/>
      <c r="AG10" s="76" t="s">
        <v>54</v>
      </c>
      <c r="AH10" s="76" t="s">
        <v>55</v>
      </c>
      <c r="AI10" s="76" t="s">
        <v>52</v>
      </c>
      <c r="AJ10" s="76" t="s">
        <v>48</v>
      </c>
      <c r="AK10" s="76" t="s">
        <v>49</v>
      </c>
      <c r="AL10" s="76" t="s">
        <v>53</v>
      </c>
      <c r="AM10" s="76" t="s">
        <v>49</v>
      </c>
      <c r="AN10" s="77" t="s">
        <v>51</v>
      </c>
      <c r="AO10" s="78" t="s">
        <v>49</v>
      </c>
      <c r="AP10" s="79" t="s">
        <v>50</v>
      </c>
      <c r="AQ10" s="170"/>
    </row>
    <row r="11" spans="1:44" s="61" customFormat="1" ht="82.15" customHeight="1" thickBot="1">
      <c r="A11" s="45" t="s">
        <v>56</v>
      </c>
      <c r="B11" s="46" t="s">
        <v>57</v>
      </c>
      <c r="C11" s="46" t="s">
        <v>58</v>
      </c>
      <c r="D11" s="66" t="s">
        <v>59</v>
      </c>
      <c r="E11" s="47" t="s">
        <v>60</v>
      </c>
      <c r="F11" s="88" t="s">
        <v>61</v>
      </c>
      <c r="G11" s="89" t="s">
        <v>62</v>
      </c>
      <c r="H11" s="40" t="s">
        <v>63</v>
      </c>
      <c r="I11" s="90" t="s">
        <v>64</v>
      </c>
      <c r="J11" s="90" t="s">
        <v>65</v>
      </c>
      <c r="K11" s="160" t="s">
        <v>66</v>
      </c>
      <c r="L11" s="161" t="s">
        <v>67</v>
      </c>
      <c r="M11" s="162" t="s">
        <v>68</v>
      </c>
      <c r="N11" s="163" t="s">
        <v>69</v>
      </c>
      <c r="O11" s="163" t="s">
        <v>70</v>
      </c>
      <c r="P11" s="165" t="s">
        <v>71</v>
      </c>
      <c r="Q11" s="41" t="s">
        <v>72</v>
      </c>
      <c r="R11" s="41" t="s">
        <v>73</v>
      </c>
      <c r="S11" s="41" t="s">
        <v>74</v>
      </c>
      <c r="T11" s="41" t="s">
        <v>75</v>
      </c>
      <c r="U11" s="41" t="s">
        <v>76</v>
      </c>
      <c r="V11" s="41" t="s">
        <v>77</v>
      </c>
      <c r="W11" s="41" t="s">
        <v>78</v>
      </c>
      <c r="X11" s="102" t="s">
        <v>79</v>
      </c>
      <c r="Y11" s="102" t="s">
        <v>80</v>
      </c>
      <c r="Z11" s="102" t="s">
        <v>81</v>
      </c>
      <c r="AA11" s="102" t="s">
        <v>82</v>
      </c>
      <c r="AB11" s="102" t="s">
        <v>83</v>
      </c>
      <c r="AC11" s="102" t="s">
        <v>84</v>
      </c>
      <c r="AD11" s="103" t="s">
        <v>85</v>
      </c>
      <c r="AE11" s="42" t="s">
        <v>86</v>
      </c>
      <c r="AF11" s="43" t="s">
        <v>87</v>
      </c>
      <c r="AG11" s="43" t="s">
        <v>88</v>
      </c>
      <c r="AH11" s="43" t="s">
        <v>89</v>
      </c>
      <c r="AI11" s="43" t="s">
        <v>90</v>
      </c>
      <c r="AJ11" s="43" t="s">
        <v>91</v>
      </c>
      <c r="AK11" s="43" t="s">
        <v>92</v>
      </c>
      <c r="AL11" s="43" t="s">
        <v>93</v>
      </c>
      <c r="AM11" s="43" t="s">
        <v>94</v>
      </c>
      <c r="AN11" s="44" t="s">
        <v>95</v>
      </c>
      <c r="AO11" s="80" t="s">
        <v>96</v>
      </c>
      <c r="AP11" s="81" t="s">
        <v>97</v>
      </c>
      <c r="AQ11" s="166" t="s">
        <v>98</v>
      </c>
      <c r="AR11" s="182" t="s">
        <v>99</v>
      </c>
    </row>
    <row r="12" spans="1:44" s="4" customFormat="1">
      <c r="A12" s="49">
        <v>1</v>
      </c>
      <c r="B12" s="51" t="s">
        <v>100</v>
      </c>
      <c r="C12" s="50" t="s">
        <v>101</v>
      </c>
      <c r="D12" s="51">
        <v>900</v>
      </c>
      <c r="E12" s="87">
        <f>IF(Table3[[#This Row],[Approx. step time]]="-","ERR",IF(E11="Acc. Time",Table3[[#This Row],[Approx. step time]]/60,E11+D12/60))</f>
        <v>15</v>
      </c>
      <c r="F12" s="48">
        <v>20</v>
      </c>
      <c r="G12" s="86">
        <f t="shared" ref="G12:G75" si="0">I_S/Cell_area</f>
        <v>6.6666666666666666E-2</v>
      </c>
      <c r="H12" s="142" t="s">
        <v>33</v>
      </c>
      <c r="I12" s="7">
        <v>0</v>
      </c>
      <c r="J12" s="7" t="s">
        <v>102</v>
      </c>
      <c r="K12" s="145">
        <v>0.4</v>
      </c>
      <c r="L12" s="146">
        <f>IF(Table3[[#This Row],[F_Cell_CL]]="","-",Table3[[#This Row],[F_Cell_CL]]*Cell_count)</f>
        <v>110</v>
      </c>
      <c r="M12" s="6">
        <v>1.55</v>
      </c>
      <c r="N12" s="6">
        <v>20</v>
      </c>
      <c r="O12" s="7">
        <v>20</v>
      </c>
      <c r="P12" s="59">
        <f>Table3[[#This Row],[T_So_CL]]-Table3[[#This Row],[T_Si_CL]]</f>
        <v>0</v>
      </c>
      <c r="Q12">
        <v>8.9500000000000011</v>
      </c>
      <c r="R12" s="53">
        <f>IF(Table3[[#This Row],[I_S]]=0,"∞",Table3[[#This Row],[FN_Si_A_H2]]*1000/(Table3[[#This Row],[I_S]]*Q_H2*Cell_count))</f>
        <v>8.9500000000000011</v>
      </c>
      <c r="S12">
        <v>85</v>
      </c>
      <c r="T12" s="58" t="str">
        <f t="shared" ref="T12:T611" si="1">"Inlet"</f>
        <v>Inlet</v>
      </c>
      <c r="U12">
        <v>1.35</v>
      </c>
      <c r="V12" s="51">
        <f t="shared" ref="V12:V597" si="2">T_Si_CL+5</f>
        <v>25</v>
      </c>
      <c r="W12" s="141">
        <v>20</v>
      </c>
      <c r="X12" s="52">
        <f>IF(OR(Table3[[#This Row],[T_So_CL]]="",Table3[[#This Row],[Hum_Si_A]]=""),"-",(1730.63/((1730.63/(233.426+T_Si_CL))-LOG(RH_Si_A/100)))-233.426)</f>
        <v>-3.5307356596952673</v>
      </c>
      <c r="Y12" s="87">
        <f>100*10^(7.337936*((Table3[[#This Row],[Hum_Si_A]])/(Table3[[#This Row],[Hum_Si_A]]+229.3975)-Table3[[#This Row],[T_Si_CL]]/(Table3[[#This Row],[T_Si_CL]]+229.3975)))</f>
        <v>100</v>
      </c>
      <c r="Z1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405.38235294117652</v>
      </c>
      <c r="AA12" s="53">
        <f>Table3[[#This Row],[FN_Si_Atot]]*Table3[[#This Row],[Conc_Si_A_H2]]/100</f>
        <v>344.57500000000005</v>
      </c>
      <c r="AB12" s="54">
        <f>IF(Table3[[#This Row],[FN_Si_A_H2]]="-","-",Table3[[#This Row],[FN_Si_A_H2]]/60*H2_dens_gL)</f>
        <v>0.51644165303702294</v>
      </c>
      <c r="AC12" s="53">
        <f>IF(OR(Table3[[#This Row],[Conc_Si_A_H2]]="",Table3[[#This Row],[FN_Si_A_H2]]="",Table3[[#This Row],[FN_Si_A_H2]]="-"),"-",(FN_Si_H2/CMP_A)*(100-CMP_A))</f>
        <v>60.807352941176482</v>
      </c>
      <c r="AD12" s="55">
        <f>IF(Table3[[#This Row],[F_Si_A_N2]]="-","-",Table3[[#This Row],[F_Si_A_N2]]/60*N2_dens_gL)</f>
        <v>1.2664212594694644</v>
      </c>
      <c r="AE12">
        <v>1.9000000000000001</v>
      </c>
      <c r="AF12" s="53">
        <f>IF(OR(Table3[[#This Row],[I_S]]=0,Table3[[#This Row],[FN_Si_C_Air]]="-",Table3[[#This Row],[FN_Si_C_Air]]="0"),"∞",Table3[[#This Row],[FN_Si_C_Air]]*1000/(Table3[[#This Row],[I_S]]*Q_air*Cell_count))</f>
        <v>1.9000000000000004</v>
      </c>
      <c r="AG12" s="56">
        <f>IF(OR(Table3[[#This Row],[I_S]]="",Table3[[#This Row],[STC_C]]=""),"-",IF(Table3[[#This Row],[I_S]]&gt;=Table3[[#This Row],[I_MinGasFlow]],Table3[[#This Row],[I_S]]*Table3[[#This Row],[STC_C]]*16.6*Cell_count/1000,Table3[[#This Row],[I_MinGasFlow]]*Table3[[#This Row],[STC_C]]*16.6*Cell_count/1000))</f>
        <v>173.47000000000003</v>
      </c>
      <c r="AH12" s="57">
        <f>IF(Table3[[#This Row],[FN_Si_C_Air]]="-","-",Table3[[#This Row],[FN_Si_C_Air]]/60*air_dens_gL)</f>
        <v>3.7207725489796419</v>
      </c>
      <c r="AI12" s="58" t="str">
        <f t="shared" ref="AI12:AI611" si="3">"Inlet"</f>
        <v>Inlet</v>
      </c>
      <c r="AJ12">
        <v>1.7000000000000002</v>
      </c>
      <c r="AK12" s="5">
        <f t="shared" ref="AK12:AK597" si="4">T_Si_CL+5</f>
        <v>25</v>
      </c>
      <c r="AL12" s="141">
        <v>20</v>
      </c>
      <c r="AM12" s="52">
        <f>IF(OR(Table3[[#This Row],[T_So_CL]]="",Table3[[#This Row],[Hum_Si_C]]=""),"-",(1730.63/((1730.63/(233.426+T_Si_CL))-LOG(RH_Si_C/100)))-233.426)</f>
        <v>-3.5307356596952673</v>
      </c>
      <c r="AN12" s="87">
        <f>100*10^(7.337936*((Table3[[#This Row],[Hum_Si_C]])/(Table3[[#This Row],[Hum_Si_C]]+229.3975)-Table3[[#This Row],[T_Si_CL]]/(Table3[[#This Row],[T_Si_CL]]+229.3975)))</f>
        <v>100</v>
      </c>
      <c r="AO12" s="82">
        <f t="shared" ref="AO12:AO597" si="5">T_Si_CL+dT_CL</f>
        <v>20</v>
      </c>
      <c r="AP12" s="59">
        <f>Table3[[#This Row],[T_So_CL]]-Table3[[#This Row],[T_Si_CL]]</f>
        <v>0</v>
      </c>
      <c r="AQ12" s="177">
        <f>IF(OR(AC12&gt;1200,AA12&gt;4000,Table3[[#This Row],[Hum_Si_A]]&lt;20,Table3[[#This Row],[Hum_Si_C]]&lt;20,AG12&gt;8000, AJ12&lt;0, O12&gt;90),1,0)</f>
        <v>0</v>
      </c>
      <c r="AR12">
        <f>IF(Table3[[#This Row],[F_Cell_CL]]&gt;0, Table3[[#This Row],[F_Cell_CL]], IF(Table3[[#This Row],[I_S]]&lt;450, 0.45, IF(Table3[[#This Row],[I_S]]&lt;600, 0.6, 0.75)))</f>
        <v>0.4</v>
      </c>
    </row>
    <row r="13" spans="1:44" s="4" customFormat="1">
      <c r="A13" s="49">
        <f t="shared" ref="A13:A76" si="6">A12+1</f>
        <v>2</v>
      </c>
      <c r="B13" s="51" t="s">
        <v>100</v>
      </c>
      <c r="C13" s="50" t="s">
        <v>103</v>
      </c>
      <c r="D13" s="51">
        <v>900</v>
      </c>
      <c r="E13" s="138">
        <f>IF(Table3[[#This Row],[Approx. step time]]="-","ERR",IF(E12="Acc. Time",Table3[[#This Row],[Approx. step time]]/60,E12+D13/60))</f>
        <v>30</v>
      </c>
      <c r="F13" s="48">
        <v>60</v>
      </c>
      <c r="G13" s="86">
        <f t="shared" si="0"/>
        <v>0.2</v>
      </c>
      <c r="H13" s="48" t="s">
        <v>33</v>
      </c>
      <c r="I13" s="51">
        <v>0</v>
      </c>
      <c r="J13" s="51" t="s">
        <v>102</v>
      </c>
      <c r="K13" s="147">
        <v>0.4</v>
      </c>
      <c r="L13" s="52">
        <f>IF(Table3[[#This Row],[F_Cell_CL]]="","-",Table3[[#This Row],[F_Cell_CL]]*Cell_count)</f>
        <v>110</v>
      </c>
      <c r="M13">
        <v>0.2</v>
      </c>
      <c r="N13">
        <v>20</v>
      </c>
      <c r="O13" s="51">
        <v>20</v>
      </c>
      <c r="P13" s="60">
        <f>Table3[[#This Row],[T_So_CL]]-Table3[[#This Row],[T_Si_CL]]</f>
        <v>0</v>
      </c>
      <c r="Q13">
        <v>2.0500000000000003</v>
      </c>
      <c r="R13" s="53">
        <f>IF(Table3[[#This Row],[I_S]]=0,"∞",Table3[[#This Row],[FN_Si_A_H2]]*1000/(Table3[[#This Row],[I_S]]*Q_H2*Cell_count))</f>
        <v>2.0500000000000003</v>
      </c>
      <c r="S13">
        <v>90</v>
      </c>
      <c r="T13" s="58" t="str">
        <f t="shared" ref="T13:T76" si="7">"Inlet"</f>
        <v>Inlet</v>
      </c>
      <c r="U13">
        <v>0</v>
      </c>
      <c r="V13" s="51">
        <f t="shared" ref="V13:V76" si="8">T_Si_CL+5</f>
        <v>25</v>
      </c>
      <c r="W13" s="141">
        <v>20</v>
      </c>
      <c r="X13" s="52">
        <f>IF(OR(Table3[[#This Row],[T_So_CL]]="",Table3[[#This Row],[Hum_Si_A]]=""),"-",(1730.63/((1730.63/(233.426+T_Si_CL))-LOG(RH_Si_A/100)))-233.426)</f>
        <v>-3.5307356596952673</v>
      </c>
      <c r="Y13" s="87">
        <f>100*10^(7.337936*((Table3[[#This Row],[Hum_Si_A]])/(Table3[[#This Row],[Hum_Si_A]]+229.3975)-Table3[[#This Row],[T_Si_CL]]/(Table3[[#This Row],[T_Si_CL]]+229.3975)))</f>
        <v>100</v>
      </c>
      <c r="Z1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263.08333333333337</v>
      </c>
      <c r="AA13" s="53">
        <f>Table3[[#This Row],[FN_Si_Atot]]*Table3[[#This Row],[Conc_Si_A_H2]]/100</f>
        <v>236.77500000000003</v>
      </c>
      <c r="AB13" s="54">
        <f>IF(Table3[[#This Row],[FN_Si_A_H2]]="-","-",Table3[[#This Row],[FN_Si_A_H2]]/60*H2_dens_gL)</f>
        <v>0.35487331465672528</v>
      </c>
      <c r="AC13" s="53">
        <f>IF(OR(Table3[[#This Row],[Conc_Si_A_H2]]="",Table3[[#This Row],[FN_Si_A_H2]]="",Table3[[#This Row],[FN_Si_A_H2]]="-"),"-",(FN_Si_H2/CMP_A)*(100-CMP_A))</f>
        <v>26.308333333333337</v>
      </c>
      <c r="AD13" s="55">
        <f>IF(Table3[[#This Row],[F_Si_A_N2]]="-","-",Table3[[#This Row],[F_Si_A_N2]]/60*N2_dens_gL)</f>
        <v>0.54791782610193451</v>
      </c>
      <c r="AE13">
        <v>8.75</v>
      </c>
      <c r="AF13" s="53">
        <f>IF(OR(Table3[[#This Row],[I_S]]=0,Table3[[#This Row],[FN_Si_C_Air]]="-",Table3[[#This Row],[FN_Si_C_Air]]="0"),"∞",Table3[[#This Row],[FN_Si_C_Air]]*1000/(Table3[[#This Row],[I_S]]*Q_air*Cell_count))</f>
        <v>8.7499999999999982</v>
      </c>
      <c r="AG13" s="56">
        <f>IF(OR(Table3[[#This Row],[I_S]]="",Table3[[#This Row],[STC_C]]=""),"-",IF(Table3[[#This Row],[I_S]]&gt;=Table3[[#This Row],[I_MinGasFlow]],Table3[[#This Row],[I_S]]*Table3[[#This Row],[STC_C]]*16.6*Cell_count/1000,Table3[[#This Row],[I_MinGasFlow]]*Table3[[#This Row],[STC_C]]*16.6*Cell_count/1000))</f>
        <v>2396.625</v>
      </c>
      <c r="AH13" s="140">
        <f>IF(Table3[[#This Row],[FN_Si_C_Air]]="-","-",Table3[[#This Row],[FN_Si_C_Air]]/60*air_dens_gL)</f>
        <v>51.405410216166096</v>
      </c>
      <c r="AI13" s="58" t="str">
        <f t="shared" ref="AI13:AI76" si="9">"Inlet"</f>
        <v>Inlet</v>
      </c>
      <c r="AJ13">
        <v>0.25</v>
      </c>
      <c r="AK13" s="5">
        <f t="shared" ref="AK13:AK76" si="10">T_Si_CL+5</f>
        <v>25</v>
      </c>
      <c r="AL13" s="141">
        <v>20</v>
      </c>
      <c r="AM13" s="52">
        <f>IF(OR(Table3[[#This Row],[T_So_CL]]="",Table3[[#This Row],[Hum_Si_C]]=""),"-",(1730.63/((1730.63/(233.426+T_Si_CL))-LOG(RH_Si_C/100)))-233.426)</f>
        <v>-3.5307356596952673</v>
      </c>
      <c r="AN13" s="87">
        <f>100*10^(7.337936*((Table3[[#This Row],[Hum_Si_C]])/(Table3[[#This Row],[Hum_Si_C]]+229.3975)-Table3[[#This Row],[T_Si_CL]]/(Table3[[#This Row],[T_Si_CL]]+229.3975)))</f>
        <v>100</v>
      </c>
      <c r="AO13" s="83">
        <f t="shared" ref="AO13:AO76" si="11">T_Si_CL+dT_CL</f>
        <v>20</v>
      </c>
      <c r="AP13" s="60">
        <f>Table3[[#This Row],[T_So_CL]]-Table3[[#This Row],[T_Si_CL]]</f>
        <v>0</v>
      </c>
      <c r="AQ13" s="178">
        <f>IF(OR(AC13&gt;1200,AA13&gt;4000,Table3[[#This Row],[Hum_Si_A]]&lt;20,Table3[[#This Row],[Hum_Si_C]]&lt;20,AG13&gt;8000, AJ13&lt;0, O13&gt;90),1,0)</f>
        <v>0</v>
      </c>
      <c r="AR13">
        <f>IF(Table3[[#This Row],[F_Cell_CL]]&gt;0, Table3[[#This Row],[F_Cell_CL]], IF(Table3[[#This Row],[I_S]]&lt;450, 0.45, IF(Table3[[#This Row],[I_S]]&lt;600, 0.6, 0.75)))</f>
        <v>0.4</v>
      </c>
    </row>
    <row r="14" spans="1:44" s="4" customFormat="1">
      <c r="A14" s="49">
        <f t="shared" si="6"/>
        <v>3</v>
      </c>
      <c r="B14" s="51" t="s">
        <v>100</v>
      </c>
      <c r="C14" s="50" t="s">
        <v>104</v>
      </c>
      <c r="D14" s="51">
        <v>900</v>
      </c>
      <c r="E14" s="138">
        <f>IF(Table3[[#This Row],[Approx. step time]]="-","ERR",IF(E13="Acc. Time",Table3[[#This Row],[Approx. step time]]/60,E13+D14/60))</f>
        <v>45</v>
      </c>
      <c r="F14" s="48">
        <v>50</v>
      </c>
      <c r="G14" s="86">
        <f t="shared" si="0"/>
        <v>0.16666666666666666</v>
      </c>
      <c r="H14" s="48" t="s">
        <v>33</v>
      </c>
      <c r="I14" s="51">
        <v>0</v>
      </c>
      <c r="J14" s="51" t="s">
        <v>102</v>
      </c>
      <c r="K14" s="147">
        <v>0.4</v>
      </c>
      <c r="L14" s="52">
        <f>IF(Table3[[#This Row],[F_Cell_CL]]="","-",Table3[[#This Row],[F_Cell_CL]]*Cell_count)</f>
        <v>110</v>
      </c>
      <c r="M14">
        <v>0.30000000000000004</v>
      </c>
      <c r="N14">
        <v>20</v>
      </c>
      <c r="O14" s="51">
        <v>20</v>
      </c>
      <c r="P14" s="60">
        <f>Table3[[#This Row],[T_So_CL]]-Table3[[#This Row],[T_Si_CL]]</f>
        <v>0</v>
      </c>
      <c r="Q14">
        <v>3.5500000000000003</v>
      </c>
      <c r="R14" s="53">
        <f>IF(Table3[[#This Row],[I_S]]=0,"∞",Table3[[#This Row],[FN_Si_A_H2]]*1000/(Table3[[#This Row],[I_S]]*Q_H2*Cell_count))</f>
        <v>3.55</v>
      </c>
      <c r="S14">
        <v>75</v>
      </c>
      <c r="T14" s="58" t="str">
        <f t="shared" si="7"/>
        <v>Inlet</v>
      </c>
      <c r="U14">
        <v>0.1</v>
      </c>
      <c r="V14" s="51">
        <f t="shared" si="8"/>
        <v>25</v>
      </c>
      <c r="W14" s="141">
        <v>20</v>
      </c>
      <c r="X14" s="52">
        <f>IF(OR(Table3[[#This Row],[T_So_CL]]="",Table3[[#This Row],[Hum_Si_A]]=""),"-",(1730.63/((1730.63/(233.426+T_Si_CL))-LOG(RH_Si_A/100)))-233.426)</f>
        <v>-3.5307356596952673</v>
      </c>
      <c r="Y14" s="87">
        <f>100*10^(7.337936*((Table3[[#This Row],[Hum_Si_A]])/(Table3[[#This Row],[Hum_Si_A]]+229.3975)-Table3[[#This Row],[T_Si_CL]]/(Table3[[#This Row],[T_Si_CL]]+229.3975)))</f>
        <v>100</v>
      </c>
      <c r="Z1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455.58333333333331</v>
      </c>
      <c r="AA14" s="53">
        <f>Table3[[#This Row],[FN_Si_Atot]]*Table3[[#This Row],[Conc_Si_A_H2]]/100</f>
        <v>341.6875</v>
      </c>
      <c r="AB14" s="54">
        <f>IF(Table3[[#This Row],[FN_Si_A_H2]]="-","-",Table3[[#This Row],[FN_Si_A_H2]]/60*H2_dens_gL)</f>
        <v>0.51211392968755065</v>
      </c>
      <c r="AC14" s="53">
        <f>IF(OR(Table3[[#This Row],[Conc_Si_A_H2]]="",Table3[[#This Row],[FN_Si_A_H2]]="",Table3[[#This Row],[FN_Si_A_H2]]="-"),"-",(FN_Si_H2/CMP_A)*(100-CMP_A))</f>
        <v>113.89583333333333</v>
      </c>
      <c r="AD14" s="55">
        <f>IF(Table3[[#This Row],[F_Si_A_N2]]="-","-",Table3[[#This Row],[F_Si_A_N2]]/60*N2_dens_gL)</f>
        <v>2.3720832715388624</v>
      </c>
      <c r="AE14">
        <v>7.3000000000000007</v>
      </c>
      <c r="AF14" s="53">
        <f>IF(OR(Table3[[#This Row],[I_S]]=0,Table3[[#This Row],[FN_Si_C_Air]]="-",Table3[[#This Row],[FN_Si_C_Air]]="0"),"∞",Table3[[#This Row],[FN_Si_C_Air]]*1000/(Table3[[#This Row],[I_S]]*Q_air*Cell_count))</f>
        <v>7.3000000000000007</v>
      </c>
      <c r="AG14" s="56">
        <f>IF(OR(Table3[[#This Row],[I_S]]="",Table3[[#This Row],[STC_C]]=""),"-",IF(Table3[[#This Row],[I_S]]&gt;=Table3[[#This Row],[I_MinGasFlow]],Table3[[#This Row],[I_S]]*Table3[[#This Row],[STC_C]]*16.6*Cell_count/1000,Table3[[#This Row],[I_MinGasFlow]]*Table3[[#This Row],[STC_C]]*16.6*Cell_count/1000))</f>
        <v>1666.2250000000004</v>
      </c>
      <c r="AH14" s="140">
        <f>IF(Table3[[#This Row],[FN_Si_C_Air]]="-","-",Table3[[#This Row],[FN_Si_C_Air]]/60*air_dens_gL)</f>
        <v>35.738999483620248</v>
      </c>
      <c r="AI14" s="58" t="str">
        <f t="shared" si="9"/>
        <v>Inlet</v>
      </c>
      <c r="AJ14">
        <v>0.15000000000000002</v>
      </c>
      <c r="AK14" s="5">
        <f t="shared" si="10"/>
        <v>25</v>
      </c>
      <c r="AL14" s="141">
        <v>20</v>
      </c>
      <c r="AM14" s="52">
        <f>IF(OR(Table3[[#This Row],[T_So_CL]]="",Table3[[#This Row],[Hum_Si_C]]=""),"-",(1730.63/((1730.63/(233.426+T_Si_CL))-LOG(RH_Si_C/100)))-233.426)</f>
        <v>-3.5307356596952673</v>
      </c>
      <c r="AN14" s="87">
        <f>100*10^(7.337936*((Table3[[#This Row],[Hum_Si_C]])/(Table3[[#This Row],[Hum_Si_C]]+229.3975)-Table3[[#This Row],[T_Si_CL]]/(Table3[[#This Row],[T_Si_CL]]+229.3975)))</f>
        <v>100</v>
      </c>
      <c r="AO14" s="83">
        <f t="shared" si="11"/>
        <v>20</v>
      </c>
      <c r="AP14" s="60">
        <f>Table3[[#This Row],[T_So_CL]]-Table3[[#This Row],[T_Si_CL]]</f>
        <v>0</v>
      </c>
      <c r="AQ14" s="178">
        <f>IF(OR(AC14&gt;1200,AA14&gt;4000,Table3[[#This Row],[Hum_Si_A]]&lt;20,Table3[[#This Row],[Hum_Si_C]]&lt;20,AG14&gt;8000, AJ14&lt;0, O14&gt;90),1,0)</f>
        <v>0</v>
      </c>
      <c r="AR14">
        <f>IF(Table3[[#This Row],[F_Cell_CL]]&gt;0, Table3[[#This Row],[F_Cell_CL]], IF(Table3[[#This Row],[I_S]]&lt;450, 0.45, IF(Table3[[#This Row],[I_S]]&lt;600, 0.6, 0.75)))</f>
        <v>0.4</v>
      </c>
    </row>
    <row r="15" spans="1:44" s="4" customFormat="1">
      <c r="A15" s="49">
        <f t="shared" si="6"/>
        <v>4</v>
      </c>
      <c r="B15" s="51" t="s">
        <v>100</v>
      </c>
      <c r="C15" s="50" t="s">
        <v>105</v>
      </c>
      <c r="D15" s="51">
        <v>900</v>
      </c>
      <c r="E15" s="138">
        <f>IF(Table3[[#This Row],[Approx. step time]]="-","ERR",IF(E14="Acc. Time",Table3[[#This Row],[Approx. step time]]/60,E14+D15/60))</f>
        <v>60</v>
      </c>
      <c r="F15" s="48">
        <v>40</v>
      </c>
      <c r="G15" s="86">
        <f t="shared" si="0"/>
        <v>0.13333333333333333</v>
      </c>
      <c r="H15" s="48" t="s">
        <v>33</v>
      </c>
      <c r="I15" s="51">
        <v>0</v>
      </c>
      <c r="J15" s="51" t="s">
        <v>102</v>
      </c>
      <c r="K15" s="147">
        <v>0.35000000000000003</v>
      </c>
      <c r="L15" s="52">
        <f>IF(Table3[[#This Row],[F_Cell_CL]]="","-",Table3[[#This Row],[F_Cell_CL]]*Cell_count)</f>
        <v>96.250000000000014</v>
      </c>
      <c r="M15">
        <v>0.85000000000000009</v>
      </c>
      <c r="N15">
        <v>20</v>
      </c>
      <c r="O15" s="51">
        <v>20</v>
      </c>
      <c r="P15" s="60">
        <f>Table3[[#This Row],[T_So_CL]]-Table3[[#This Row],[T_Si_CL]]</f>
        <v>0</v>
      </c>
      <c r="Q15">
        <v>5.4</v>
      </c>
      <c r="R15" s="53">
        <f>IF(Table3[[#This Row],[I_S]]=0,"∞",Table3[[#This Row],[FN_Si_A_H2]]*1000/(Table3[[#This Row],[I_S]]*Q_H2*Cell_count))</f>
        <v>5.4</v>
      </c>
      <c r="S15">
        <v>90</v>
      </c>
      <c r="T15" s="58" t="str">
        <f t="shared" si="7"/>
        <v>Inlet</v>
      </c>
      <c r="U15">
        <v>0.65</v>
      </c>
      <c r="V15" s="51">
        <f t="shared" si="8"/>
        <v>25</v>
      </c>
      <c r="W15" s="141">
        <v>20</v>
      </c>
      <c r="X15" s="52">
        <f>IF(OR(Table3[[#This Row],[T_So_CL]]="",Table3[[#This Row],[Hum_Si_A]]=""),"-",(1730.63/((1730.63/(233.426+T_Si_CL))-LOG(RH_Si_A/100)))-233.426)</f>
        <v>-3.5307356596952673</v>
      </c>
      <c r="Y15" s="87">
        <f>100*10^(7.337936*((Table3[[#This Row],[Hum_Si_A]])/(Table3[[#This Row],[Hum_Si_A]]+229.3975)-Table3[[#This Row],[T_Si_CL]]/(Table3[[#This Row],[T_Si_CL]]+229.3975)))</f>
        <v>100</v>
      </c>
      <c r="Z1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462</v>
      </c>
      <c r="AA15" s="53">
        <f>Table3[[#This Row],[FN_Si_Atot]]*Table3[[#This Row],[Conc_Si_A_H2]]/100</f>
        <v>415.8</v>
      </c>
      <c r="AB15" s="54">
        <f>IF(Table3[[#This Row],[FN_Si_A_H2]]="-","-",Table3[[#This Row],[FN_Si_A_H2]]/60*H2_dens_gL)</f>
        <v>0.62319216232400532</v>
      </c>
      <c r="AC15" s="53">
        <f>IF(OR(Table3[[#This Row],[Conc_Si_A_H2]]="",Table3[[#This Row],[FN_Si_A_H2]]="",Table3[[#This Row],[FN_Si_A_H2]]="-"),"-",(FN_Si_H2/CMP_A)*(100-CMP_A))</f>
        <v>46.2</v>
      </c>
      <c r="AD15" s="55">
        <f>IF(Table3[[#This Row],[F_Si_A_N2]]="-","-",Table3[[#This Row],[F_Si_A_N2]]/60*N2_dens_gL)</f>
        <v>0.96219715803266548</v>
      </c>
      <c r="AE15">
        <v>2.8000000000000003</v>
      </c>
      <c r="AF15" s="53">
        <f>IF(OR(Table3[[#This Row],[I_S]]=0,Table3[[#This Row],[FN_Si_C_Air]]="-",Table3[[#This Row],[FN_Si_C_Air]]="0"),"∞",Table3[[#This Row],[FN_Si_C_Air]]*1000/(Table3[[#This Row],[I_S]]*Q_air*Cell_count))</f>
        <v>2.8000000000000007</v>
      </c>
      <c r="AG15" s="56">
        <f>IF(OR(Table3[[#This Row],[I_S]]="",Table3[[#This Row],[STC_C]]=""),"-",IF(Table3[[#This Row],[I_S]]&gt;=Table3[[#This Row],[I_MinGasFlow]],Table3[[#This Row],[I_S]]*Table3[[#This Row],[STC_C]]*16.6*Cell_count/1000,Table3[[#This Row],[I_MinGasFlow]]*Table3[[#This Row],[STC_C]]*16.6*Cell_count/1000))</f>
        <v>511.28000000000014</v>
      </c>
      <c r="AH15" s="140">
        <f>IF(Table3[[#This Row],[FN_Si_C_Air]]="-","-",Table3[[#This Row],[FN_Si_C_Air]]/60*air_dens_gL)</f>
        <v>10.966487512782104</v>
      </c>
      <c r="AI15" s="58" t="str">
        <f t="shared" si="9"/>
        <v>Inlet</v>
      </c>
      <c r="AJ15">
        <v>0.55000000000000004</v>
      </c>
      <c r="AK15" s="5">
        <f t="shared" si="10"/>
        <v>25</v>
      </c>
      <c r="AL15" s="141">
        <v>20</v>
      </c>
      <c r="AM15" s="52">
        <f>IF(OR(Table3[[#This Row],[T_So_CL]]="",Table3[[#This Row],[Hum_Si_C]]=""),"-",(1730.63/((1730.63/(233.426+T_Si_CL))-LOG(RH_Si_C/100)))-233.426)</f>
        <v>-3.5307356596952673</v>
      </c>
      <c r="AN15" s="87">
        <f>100*10^(7.337936*((Table3[[#This Row],[Hum_Si_C]])/(Table3[[#This Row],[Hum_Si_C]]+229.3975)-Table3[[#This Row],[T_Si_CL]]/(Table3[[#This Row],[T_Si_CL]]+229.3975)))</f>
        <v>100</v>
      </c>
      <c r="AO15" s="83">
        <f t="shared" si="11"/>
        <v>20</v>
      </c>
      <c r="AP15" s="60">
        <f>Table3[[#This Row],[T_So_CL]]-Table3[[#This Row],[T_Si_CL]]</f>
        <v>0</v>
      </c>
      <c r="AQ15" s="178">
        <f>IF(OR(AC15&gt;1200,AA15&gt;4000,Table3[[#This Row],[Hum_Si_A]]&lt;20,Table3[[#This Row],[Hum_Si_C]]&lt;20,AG15&gt;8000, AJ15&lt;0, O15&gt;90),1,0)</f>
        <v>0</v>
      </c>
      <c r="AR15">
        <f>IF(Table3[[#This Row],[F_Cell_CL]]&gt;0, Table3[[#This Row],[F_Cell_CL]], IF(Table3[[#This Row],[I_S]]&lt;450, 0.45, IF(Table3[[#This Row],[I_S]]&lt;600, 0.6, 0.75)))</f>
        <v>0.35000000000000003</v>
      </c>
    </row>
    <row r="16" spans="1:44" s="4" customFormat="1">
      <c r="A16" s="49">
        <f t="shared" si="6"/>
        <v>5</v>
      </c>
      <c r="B16" s="51" t="s">
        <v>100</v>
      </c>
      <c r="C16" s="50" t="s">
        <v>106</v>
      </c>
      <c r="D16" s="51">
        <v>900</v>
      </c>
      <c r="E16" s="87">
        <f>IF(Table3[[#This Row],[Approx. step time]]="-","ERR",IF(E15="Acc. Time",Table3[[#This Row],[Approx. step time]]/60,E15+D16/60))</f>
        <v>75</v>
      </c>
      <c r="F16" s="48">
        <v>20</v>
      </c>
      <c r="G16" s="86">
        <f t="shared" si="0"/>
        <v>6.6666666666666666E-2</v>
      </c>
      <c r="H16" s="48" t="s">
        <v>33</v>
      </c>
      <c r="I16" s="51">
        <v>0</v>
      </c>
      <c r="J16" s="51" t="s">
        <v>102</v>
      </c>
      <c r="K16" s="147">
        <v>0.4</v>
      </c>
      <c r="L16" s="52">
        <f>IF(Table3[[#This Row],[F_Cell_CL]]="","-",Table3[[#This Row],[F_Cell_CL]]*Cell_count)</f>
        <v>110</v>
      </c>
      <c r="M16">
        <v>2</v>
      </c>
      <c r="N16">
        <v>20</v>
      </c>
      <c r="O16" s="51">
        <v>20</v>
      </c>
      <c r="P16" s="60">
        <f>Table3[[#This Row],[T_So_CL]]-Table3[[#This Row],[T_Si_CL]]</f>
        <v>0</v>
      </c>
      <c r="Q16">
        <v>4.6000000000000005</v>
      </c>
      <c r="R16" s="53">
        <f>IF(Table3[[#This Row],[I_S]]=0,"∞",Table3[[#This Row],[FN_Si_A_H2]]*1000/(Table3[[#This Row],[I_S]]*Q_H2*Cell_count))</f>
        <v>4.6000000000000005</v>
      </c>
      <c r="S16">
        <v>70</v>
      </c>
      <c r="T16" s="58" t="str">
        <f t="shared" si="7"/>
        <v>Inlet</v>
      </c>
      <c r="U16">
        <v>1.8</v>
      </c>
      <c r="V16" s="51">
        <f t="shared" si="8"/>
        <v>25</v>
      </c>
      <c r="W16" s="141">
        <v>20</v>
      </c>
      <c r="X16" s="52">
        <f>IF(OR(Table3[[#This Row],[T_So_CL]]="",Table3[[#This Row],[Hum_Si_A]]=""),"-",(1730.63/((1730.63/(233.426+T_Si_CL))-LOG(RH_Si_A/100)))-233.426)</f>
        <v>-3.5307356596952673</v>
      </c>
      <c r="Y16" s="87">
        <f>100*10^(7.337936*((Table3[[#This Row],[Hum_Si_A]])/(Table3[[#This Row],[Hum_Si_A]]+229.3975)-Table3[[#This Row],[T_Si_CL]]/(Table3[[#This Row],[T_Si_CL]]+229.3975)))</f>
        <v>100</v>
      </c>
      <c r="Z1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253.00000000000003</v>
      </c>
      <c r="AA16" s="53">
        <f>Table3[[#This Row],[FN_Si_Atot]]*Table3[[#This Row],[Conc_Si_A_H2]]/100</f>
        <v>177.10000000000002</v>
      </c>
      <c r="AB16" s="54">
        <f>IF(Table3[[#This Row],[FN_Si_A_H2]]="-","-",Table3[[#This Row],[FN_Si_A_H2]]/60*H2_dens_gL)</f>
        <v>0.2654336987676319</v>
      </c>
      <c r="AC16" s="53">
        <f>IF(OR(Table3[[#This Row],[Conc_Si_A_H2]]="",Table3[[#This Row],[FN_Si_A_H2]]="",Table3[[#This Row],[FN_Si_A_H2]]="-"),"-",(FN_Si_H2/CMP_A)*(100-CMP_A))</f>
        <v>75.900000000000006</v>
      </c>
      <c r="AD16" s="55">
        <f>IF(Table3[[#This Row],[F_Si_A_N2]]="-","-",Table3[[#This Row],[F_Si_A_N2]]/60*N2_dens_gL)</f>
        <v>1.5807524739108076</v>
      </c>
      <c r="AE16">
        <v>8.5</v>
      </c>
      <c r="AF16" s="53">
        <f>IF(OR(Table3[[#This Row],[I_S]]=0,Table3[[#This Row],[FN_Si_C_Air]]="-",Table3[[#This Row],[FN_Si_C_Air]]="0"),"∞",Table3[[#This Row],[FN_Si_C_Air]]*1000/(Table3[[#This Row],[I_S]]*Q_air*Cell_count))</f>
        <v>8.5000000000000018</v>
      </c>
      <c r="AG16" s="56">
        <f>IF(OR(Table3[[#This Row],[I_S]]="",Table3[[#This Row],[STC_C]]=""),"-",IF(Table3[[#This Row],[I_S]]&gt;=Table3[[#This Row],[I_MinGasFlow]],Table3[[#This Row],[I_S]]*Table3[[#This Row],[STC_C]]*16.6*Cell_count/1000,Table3[[#This Row],[I_MinGasFlow]]*Table3[[#This Row],[STC_C]]*16.6*Cell_count/1000))</f>
        <v>776.05000000000007</v>
      </c>
      <c r="AH16" s="140">
        <f>IF(Table3[[#This Row],[FN_Si_C_Air]]="-","-",Table3[[#This Row],[FN_Si_C_Air]]/60*air_dens_gL)</f>
        <v>16.645561403329975</v>
      </c>
      <c r="AI16" s="58" t="str">
        <f t="shared" si="9"/>
        <v>Inlet</v>
      </c>
      <c r="AJ16">
        <v>1.65</v>
      </c>
      <c r="AK16" s="5">
        <f t="shared" si="10"/>
        <v>25</v>
      </c>
      <c r="AL16" s="141">
        <v>20</v>
      </c>
      <c r="AM16" s="52">
        <f>IF(OR(Table3[[#This Row],[T_So_CL]]="",Table3[[#This Row],[Hum_Si_C]]=""),"-",(1730.63/((1730.63/(233.426+T_Si_CL))-LOG(RH_Si_C/100)))-233.426)</f>
        <v>-3.5307356596952673</v>
      </c>
      <c r="AN16" s="87">
        <f>100*10^(7.337936*((Table3[[#This Row],[Hum_Si_C]])/(Table3[[#This Row],[Hum_Si_C]]+229.3975)-Table3[[#This Row],[T_Si_CL]]/(Table3[[#This Row],[T_Si_CL]]+229.3975)))</f>
        <v>100</v>
      </c>
      <c r="AO16" s="83">
        <f t="shared" si="11"/>
        <v>20</v>
      </c>
      <c r="AP16" s="60">
        <f>Table3[[#This Row],[T_So_CL]]-Table3[[#This Row],[T_Si_CL]]</f>
        <v>0</v>
      </c>
      <c r="AQ16" s="178">
        <f>IF(OR(AC16&gt;1200,AA16&gt;4000,Table3[[#This Row],[Hum_Si_A]]&lt;20,Table3[[#This Row],[Hum_Si_C]]&lt;20,AG16&gt;8000, AJ16&lt;0, O16&gt;90),1,0)</f>
        <v>0</v>
      </c>
      <c r="AR16">
        <f>IF(Table3[[#This Row],[F_Cell_CL]]&gt;0, Table3[[#This Row],[F_Cell_CL]], IF(Table3[[#This Row],[I_S]]&lt;450, 0.45, IF(Table3[[#This Row],[I_S]]&lt;600, 0.6, 0.75)))</f>
        <v>0.4</v>
      </c>
    </row>
    <row r="17" spans="1:44" s="4" customFormat="1">
      <c r="A17" s="49">
        <f t="shared" si="6"/>
        <v>6</v>
      </c>
      <c r="B17" s="51" t="s">
        <v>100</v>
      </c>
      <c r="C17" s="50" t="s">
        <v>107</v>
      </c>
      <c r="D17" s="51">
        <v>900</v>
      </c>
      <c r="E17" s="138">
        <f>IF(Table3[[#This Row],[Approx. step time]]="-","ERR",IF(E16="Acc. Time",Table3[[#This Row],[Approx. step time]]/60,E16+D17/60))</f>
        <v>90</v>
      </c>
      <c r="F17" s="48">
        <v>40</v>
      </c>
      <c r="G17" s="86">
        <f t="shared" si="0"/>
        <v>0.13333333333333333</v>
      </c>
      <c r="H17" s="48" t="s">
        <v>33</v>
      </c>
      <c r="I17" s="51">
        <v>0</v>
      </c>
      <c r="J17" s="51" t="s">
        <v>102</v>
      </c>
      <c r="K17" s="147">
        <v>0.30000000000000004</v>
      </c>
      <c r="L17" s="52">
        <f>IF(Table3[[#This Row],[F_Cell_CL]]="","-",Table3[[#This Row],[F_Cell_CL]]*Cell_count)</f>
        <v>82.500000000000014</v>
      </c>
      <c r="M17">
        <v>1.05</v>
      </c>
      <c r="N17">
        <v>20</v>
      </c>
      <c r="O17" s="51">
        <v>20</v>
      </c>
      <c r="P17" s="60">
        <f>Table3[[#This Row],[T_So_CL]]-Table3[[#This Row],[T_Si_CL]]</f>
        <v>0</v>
      </c>
      <c r="Q17">
        <v>3.95</v>
      </c>
      <c r="R17" s="53">
        <f>IF(Table3[[#This Row],[I_S]]=0,"∞",Table3[[#This Row],[FN_Si_A_H2]]*1000/(Table3[[#This Row],[I_S]]*Q_H2*Cell_count))</f>
        <v>3.9500000000000006</v>
      </c>
      <c r="S17">
        <v>75</v>
      </c>
      <c r="T17" s="58" t="str">
        <f t="shared" si="7"/>
        <v>Inlet</v>
      </c>
      <c r="U17">
        <v>0.85000000000000009</v>
      </c>
      <c r="V17" s="51">
        <f t="shared" si="8"/>
        <v>25</v>
      </c>
      <c r="W17" s="141">
        <v>20</v>
      </c>
      <c r="X17" s="52">
        <f>IF(OR(Table3[[#This Row],[T_So_CL]]="",Table3[[#This Row],[Hum_Si_A]]=""),"-",(1730.63/((1730.63/(233.426+T_Si_CL))-LOG(RH_Si_A/100)))-233.426)</f>
        <v>-3.5307356596952673</v>
      </c>
      <c r="Y17" s="87">
        <f>100*10^(7.337936*((Table3[[#This Row],[Hum_Si_A]])/(Table3[[#This Row],[Hum_Si_A]]+229.3975)-Table3[[#This Row],[T_Si_CL]]/(Table3[[#This Row],[T_Si_CL]]+229.3975)))</f>
        <v>100</v>
      </c>
      <c r="Z1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405.53333333333336</v>
      </c>
      <c r="AA17" s="53">
        <f>Table3[[#This Row],[FN_Si_Atot]]*Table3[[#This Row],[Conc_Si_A_H2]]/100</f>
        <v>304.15000000000003</v>
      </c>
      <c r="AB17" s="54">
        <f>IF(Table3[[#This Row],[FN_Si_A_H2]]="-","-",Table3[[#This Row],[FN_Si_A_H2]]/60*H2_dens_gL)</f>
        <v>0.45585352614441127</v>
      </c>
      <c r="AC17" s="53">
        <f>IF(OR(Table3[[#This Row],[Conc_Si_A_H2]]="",Table3[[#This Row],[FN_Si_A_H2]]="",Table3[[#This Row],[FN_Si_A_H2]]="-"),"-",(FN_Si_H2/CMP_A)*(100-CMP_A))</f>
        <v>101.38333333333334</v>
      </c>
      <c r="AD17" s="55">
        <f>IF(Table3[[#This Row],[F_Si_A_N2]]="-","-",Table3[[#This Row],[F_Si_A_N2]]/60*N2_dens_gL)</f>
        <v>2.1114882079050159</v>
      </c>
      <c r="AE17">
        <v>7.65</v>
      </c>
      <c r="AF17" s="53">
        <f>IF(OR(Table3[[#This Row],[I_S]]=0,Table3[[#This Row],[FN_Si_C_Air]]="-",Table3[[#This Row],[FN_Si_C_Air]]="0"),"∞",Table3[[#This Row],[FN_Si_C_Air]]*1000/(Table3[[#This Row],[I_S]]*Q_air*Cell_count))</f>
        <v>7.65</v>
      </c>
      <c r="AG17" s="56">
        <f>IF(OR(Table3[[#This Row],[I_S]]="",Table3[[#This Row],[STC_C]]=""),"-",IF(Table3[[#This Row],[I_S]]&gt;=Table3[[#This Row],[I_MinGasFlow]],Table3[[#This Row],[I_S]]*Table3[[#This Row],[STC_C]]*16.6*Cell_count/1000,Table3[[#This Row],[I_MinGasFlow]]*Table3[[#This Row],[STC_C]]*16.6*Cell_count/1000))</f>
        <v>1396.89</v>
      </c>
      <c r="AH17" s="140">
        <f>IF(Table3[[#This Row],[FN_Si_C_Air]]="-","-",Table3[[#This Row],[FN_Si_C_Air]]/60*air_dens_gL)</f>
        <v>29.962010525993954</v>
      </c>
      <c r="AI17" s="58" t="str">
        <f t="shared" si="9"/>
        <v>Inlet</v>
      </c>
      <c r="AJ17">
        <v>0.60000000000000009</v>
      </c>
      <c r="AK17" s="5">
        <f t="shared" si="10"/>
        <v>25</v>
      </c>
      <c r="AL17" s="141">
        <v>20</v>
      </c>
      <c r="AM17" s="52">
        <f>IF(OR(Table3[[#This Row],[T_So_CL]]="",Table3[[#This Row],[Hum_Si_C]]=""),"-",(1730.63/((1730.63/(233.426+T_Si_CL))-LOG(RH_Si_C/100)))-233.426)</f>
        <v>-3.5307356596952673</v>
      </c>
      <c r="AN17" s="87">
        <f>100*10^(7.337936*((Table3[[#This Row],[Hum_Si_C]])/(Table3[[#This Row],[Hum_Si_C]]+229.3975)-Table3[[#This Row],[T_Si_CL]]/(Table3[[#This Row],[T_Si_CL]]+229.3975)))</f>
        <v>100</v>
      </c>
      <c r="AO17" s="83">
        <f t="shared" si="11"/>
        <v>20</v>
      </c>
      <c r="AP17" s="60">
        <f>Table3[[#This Row],[T_So_CL]]-Table3[[#This Row],[T_Si_CL]]</f>
        <v>0</v>
      </c>
      <c r="AQ17" s="178">
        <f>IF(OR(AC17&gt;1200,AA17&gt;4000,Table3[[#This Row],[Hum_Si_A]]&lt;20,Table3[[#This Row],[Hum_Si_C]]&lt;20,AG17&gt;8000, AJ17&lt;0, O17&gt;90),1,0)</f>
        <v>0</v>
      </c>
      <c r="AR17">
        <f>IF(Table3[[#This Row],[F_Cell_CL]]&gt;0, Table3[[#This Row],[F_Cell_CL]], IF(Table3[[#This Row],[I_S]]&lt;450, 0.45, IF(Table3[[#This Row],[I_S]]&lt;600, 0.6, 0.75)))</f>
        <v>0.30000000000000004</v>
      </c>
    </row>
    <row r="18" spans="1:44" s="4" customFormat="1">
      <c r="A18" s="49">
        <f t="shared" si="6"/>
        <v>7</v>
      </c>
      <c r="B18" s="51" t="s">
        <v>100</v>
      </c>
      <c r="C18" s="50" t="s">
        <v>108</v>
      </c>
      <c r="D18" s="51">
        <v>900</v>
      </c>
      <c r="E18" s="138">
        <f>IF(Table3[[#This Row],[Approx. step time]]="-","ERR",IF(E17="Acc. Time",Table3[[#This Row],[Approx. step time]]/60,E17+D18/60))</f>
        <v>105</v>
      </c>
      <c r="F18" s="48">
        <v>90</v>
      </c>
      <c r="G18" s="86">
        <f t="shared" si="0"/>
        <v>0.3</v>
      </c>
      <c r="H18" s="48" t="s">
        <v>33</v>
      </c>
      <c r="I18" s="51">
        <v>0</v>
      </c>
      <c r="J18" s="51" t="s">
        <v>102</v>
      </c>
      <c r="K18" s="147">
        <v>0.4</v>
      </c>
      <c r="L18" s="52">
        <f>IF(Table3[[#This Row],[F_Cell_CL]]="","-",Table3[[#This Row],[F_Cell_CL]]*Cell_count)</f>
        <v>110</v>
      </c>
      <c r="M18">
        <v>2.0500000000000003</v>
      </c>
      <c r="N18">
        <v>20</v>
      </c>
      <c r="O18" s="51">
        <v>20</v>
      </c>
      <c r="P18" s="60">
        <f>Table3[[#This Row],[T_So_CL]]-Table3[[#This Row],[T_Si_CL]]</f>
        <v>0</v>
      </c>
      <c r="Q18">
        <v>5.15</v>
      </c>
      <c r="R18" s="53">
        <f>IF(Table3[[#This Row],[I_S]]=0,"∞",Table3[[#This Row],[FN_Si_A_H2]]*1000/(Table3[[#This Row],[I_S]]*Q_H2*Cell_count))</f>
        <v>5.1500000000000012</v>
      </c>
      <c r="S18">
        <v>90</v>
      </c>
      <c r="T18" s="58" t="str">
        <f t="shared" si="7"/>
        <v>Inlet</v>
      </c>
      <c r="U18">
        <v>1.85</v>
      </c>
      <c r="V18" s="51">
        <f t="shared" si="8"/>
        <v>25</v>
      </c>
      <c r="W18" s="141">
        <v>20</v>
      </c>
      <c r="X18" s="52">
        <f>IF(OR(Table3[[#This Row],[T_So_CL]]="",Table3[[#This Row],[Hum_Si_A]]=""),"-",(1730.63/((1730.63/(233.426+T_Si_CL))-LOG(RH_Si_A/100)))-233.426)</f>
        <v>-3.5307356596952673</v>
      </c>
      <c r="Y18" s="87">
        <f>100*10^(7.337936*((Table3[[#This Row],[Hum_Si_A]])/(Table3[[#This Row],[Hum_Si_A]]+229.3975)-Table3[[#This Row],[T_Si_CL]]/(Table3[[#This Row],[T_Si_CL]]+229.3975)))</f>
        <v>100</v>
      </c>
      <c r="Z1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991.37500000000011</v>
      </c>
      <c r="AA18" s="53">
        <f>Table3[[#This Row],[FN_Si_Atot]]*Table3[[#This Row],[Conc_Si_A_H2]]/100</f>
        <v>892.23750000000018</v>
      </c>
      <c r="AB18" s="54">
        <f>IF(Table3[[#This Row],[FN_Si_A_H2]]="-","-",Table3[[#This Row],[FN_Si_A_H2]]/60*H2_dens_gL)</f>
        <v>1.3372665149869283</v>
      </c>
      <c r="AC18" s="53">
        <f>IF(OR(Table3[[#This Row],[Conc_Si_A_H2]]="",Table3[[#This Row],[FN_Si_A_H2]]="",Table3[[#This Row],[FN_Si_A_H2]]="-"),"-",(FN_Si_H2/CMP_A)*(100-CMP_A))</f>
        <v>99.137500000000017</v>
      </c>
      <c r="AD18" s="55">
        <f>IF(Table3[[#This Row],[F_Si_A_N2]]="-","-",Table3[[#This Row],[F_Si_A_N2]]/60*N2_dens_gL)</f>
        <v>2.0647147349450949</v>
      </c>
      <c r="AE18">
        <v>2.5500000000000003</v>
      </c>
      <c r="AF18" s="53">
        <f>IF(OR(Table3[[#This Row],[I_S]]=0,Table3[[#This Row],[FN_Si_C_Air]]="-",Table3[[#This Row],[FN_Si_C_Air]]="0"),"∞",Table3[[#This Row],[FN_Si_C_Air]]*1000/(Table3[[#This Row],[I_S]]*Q_air*Cell_count))</f>
        <v>2.5500000000000003</v>
      </c>
      <c r="AG18" s="56">
        <f>IF(OR(Table3[[#This Row],[I_S]]="",Table3[[#This Row],[STC_C]]=""),"-",IF(Table3[[#This Row],[I_S]]&gt;=Table3[[#This Row],[I_MinGasFlow]],Table3[[#This Row],[I_S]]*Table3[[#This Row],[STC_C]]*16.6*Cell_count/1000,Table3[[#This Row],[I_MinGasFlow]]*Table3[[#This Row],[STC_C]]*16.6*Cell_count/1000))</f>
        <v>1047.6675000000002</v>
      </c>
      <c r="AH18" s="140">
        <f>IF(Table3[[#This Row],[FN_Si_C_Air]]="-","-",Table3[[#This Row],[FN_Si_C_Air]]/60*air_dens_gL)</f>
        <v>22.471507894495467</v>
      </c>
      <c r="AI18" s="58" t="str">
        <f t="shared" si="9"/>
        <v>Inlet</v>
      </c>
      <c r="AJ18">
        <v>1.9000000000000001</v>
      </c>
      <c r="AK18" s="5">
        <f t="shared" si="10"/>
        <v>25</v>
      </c>
      <c r="AL18" s="141">
        <v>20</v>
      </c>
      <c r="AM18" s="52">
        <f>IF(OR(Table3[[#This Row],[T_So_CL]]="",Table3[[#This Row],[Hum_Si_C]]=""),"-",(1730.63/((1730.63/(233.426+T_Si_CL))-LOG(RH_Si_C/100)))-233.426)</f>
        <v>-3.5307356596952673</v>
      </c>
      <c r="AN18" s="87">
        <f>100*10^(7.337936*((Table3[[#This Row],[Hum_Si_C]])/(Table3[[#This Row],[Hum_Si_C]]+229.3975)-Table3[[#This Row],[T_Si_CL]]/(Table3[[#This Row],[T_Si_CL]]+229.3975)))</f>
        <v>100</v>
      </c>
      <c r="AO18" s="83">
        <f t="shared" si="11"/>
        <v>20</v>
      </c>
      <c r="AP18" s="60">
        <f>Table3[[#This Row],[T_So_CL]]-Table3[[#This Row],[T_Si_CL]]</f>
        <v>0</v>
      </c>
      <c r="AQ18" s="178">
        <f>IF(OR(AC18&gt;1200,AA18&gt;4000,Table3[[#This Row],[Hum_Si_A]]&lt;20,Table3[[#This Row],[Hum_Si_C]]&lt;20,AG18&gt;8000, AJ18&lt;0, O18&gt;90),1,0)</f>
        <v>0</v>
      </c>
      <c r="AR18">
        <f>IF(Table3[[#This Row],[F_Cell_CL]]&gt;0, Table3[[#This Row],[F_Cell_CL]], IF(Table3[[#This Row],[I_S]]&lt;450, 0.45, IF(Table3[[#This Row],[I_S]]&lt;600, 0.6, 0.75)))</f>
        <v>0.4</v>
      </c>
    </row>
    <row r="19" spans="1:44" s="4" customFormat="1">
      <c r="A19" s="49">
        <f t="shared" si="6"/>
        <v>8</v>
      </c>
      <c r="B19" s="51" t="s">
        <v>100</v>
      </c>
      <c r="C19" s="50" t="s">
        <v>109</v>
      </c>
      <c r="D19" s="51">
        <v>900</v>
      </c>
      <c r="E19" s="138">
        <f>IF(Table3[[#This Row],[Approx. step time]]="-","ERR",IF(E18="Acc. Time",Table3[[#This Row],[Approx. step time]]/60,E18+D19/60))</f>
        <v>120</v>
      </c>
      <c r="F19" s="48">
        <v>60</v>
      </c>
      <c r="G19" s="86">
        <f t="shared" si="0"/>
        <v>0.2</v>
      </c>
      <c r="H19" s="48" t="s">
        <v>33</v>
      </c>
      <c r="I19" s="51">
        <v>0</v>
      </c>
      <c r="J19" s="51" t="s">
        <v>102</v>
      </c>
      <c r="K19" s="147">
        <v>0.35000000000000003</v>
      </c>
      <c r="L19" s="52">
        <f>IF(Table3[[#This Row],[F_Cell_CL]]="","-",Table3[[#This Row],[F_Cell_CL]]*Cell_count)</f>
        <v>96.250000000000014</v>
      </c>
      <c r="M19">
        <v>0.60000000000000009</v>
      </c>
      <c r="N19">
        <v>20</v>
      </c>
      <c r="O19" s="51">
        <v>20</v>
      </c>
      <c r="P19" s="60">
        <f>Table3[[#This Row],[T_So_CL]]-Table3[[#This Row],[T_Si_CL]]</f>
        <v>0</v>
      </c>
      <c r="Q19">
        <v>4.55</v>
      </c>
      <c r="R19" s="53">
        <f>IF(Table3[[#This Row],[I_S]]=0,"∞",Table3[[#This Row],[FN_Si_A_H2]]*1000/(Table3[[#This Row],[I_S]]*Q_H2*Cell_count))</f>
        <v>4.55</v>
      </c>
      <c r="S19">
        <v>90</v>
      </c>
      <c r="T19" s="58" t="str">
        <f t="shared" si="7"/>
        <v>Inlet</v>
      </c>
      <c r="U19">
        <v>0.4</v>
      </c>
      <c r="V19" s="51">
        <f t="shared" si="8"/>
        <v>25</v>
      </c>
      <c r="W19" s="141">
        <v>20</v>
      </c>
      <c r="X19" s="52">
        <f>IF(OR(Table3[[#This Row],[T_So_CL]]="",Table3[[#This Row],[Hum_Si_A]]=""),"-",(1730.63/((1730.63/(233.426+T_Si_CL))-LOG(RH_Si_A/100)))-233.426)</f>
        <v>-3.5307356596952673</v>
      </c>
      <c r="Y19" s="87">
        <f>100*10^(7.337936*((Table3[[#This Row],[Hum_Si_A]])/(Table3[[#This Row],[Hum_Si_A]]+229.3975)-Table3[[#This Row],[T_Si_CL]]/(Table3[[#This Row],[T_Si_CL]]+229.3975)))</f>
        <v>100</v>
      </c>
      <c r="Z1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583.91666666666663</v>
      </c>
      <c r="AA19" s="53">
        <f>Table3[[#This Row],[FN_Si_Atot]]*Table3[[#This Row],[Conc_Si_A_H2]]/100</f>
        <v>525.52499999999998</v>
      </c>
      <c r="AB19" s="54">
        <f>IF(Table3[[#This Row],[FN_Si_A_H2]]="-","-",Table3[[#This Row],[FN_Si_A_H2]]/60*H2_dens_gL)</f>
        <v>0.787645649603951</v>
      </c>
      <c r="AC19" s="53">
        <f>IF(OR(Table3[[#This Row],[Conc_Si_A_H2]]="",Table3[[#This Row],[FN_Si_A_H2]]="",Table3[[#This Row],[FN_Si_A_H2]]="-"),"-",(FN_Si_H2/CMP_A)*(100-CMP_A))</f>
        <v>58.391666666666666</v>
      </c>
      <c r="AD19" s="55">
        <f>IF(Table3[[#This Row],[F_Si_A_N2]]="-","-",Table3[[#This Row],[F_Si_A_N2]]/60*N2_dens_gL)</f>
        <v>1.2161102969579523</v>
      </c>
      <c r="AE19">
        <v>5.5500000000000007</v>
      </c>
      <c r="AF19" s="53">
        <f>IF(OR(Table3[[#This Row],[I_S]]=0,Table3[[#This Row],[FN_Si_C_Air]]="-",Table3[[#This Row],[FN_Si_C_Air]]="0"),"∞",Table3[[#This Row],[FN_Si_C_Air]]*1000/(Table3[[#This Row],[I_S]]*Q_air*Cell_count))</f>
        <v>5.55</v>
      </c>
      <c r="AG19" s="56">
        <f>IF(OR(Table3[[#This Row],[I_S]]="",Table3[[#This Row],[STC_C]]=""),"-",IF(Table3[[#This Row],[I_S]]&gt;=Table3[[#This Row],[I_MinGasFlow]],Table3[[#This Row],[I_S]]*Table3[[#This Row],[STC_C]]*16.6*Cell_count/1000,Table3[[#This Row],[I_MinGasFlow]]*Table3[[#This Row],[STC_C]]*16.6*Cell_count/1000))</f>
        <v>1520.1450000000002</v>
      </c>
      <c r="AH19" s="140">
        <f>IF(Table3[[#This Row],[FN_Si_C_Air]]="-","-",Table3[[#This Row],[FN_Si_C_Air]]/60*air_dens_gL)</f>
        <v>32.605717337111074</v>
      </c>
      <c r="AI19" s="58" t="str">
        <f t="shared" si="9"/>
        <v>Inlet</v>
      </c>
      <c r="AJ19">
        <v>0.45</v>
      </c>
      <c r="AK19" s="5">
        <f t="shared" si="10"/>
        <v>25</v>
      </c>
      <c r="AL19" s="141">
        <v>20</v>
      </c>
      <c r="AM19" s="52">
        <f>IF(OR(Table3[[#This Row],[T_So_CL]]="",Table3[[#This Row],[Hum_Si_C]]=""),"-",(1730.63/((1730.63/(233.426+T_Si_CL))-LOG(RH_Si_C/100)))-233.426)</f>
        <v>-3.5307356596952673</v>
      </c>
      <c r="AN19" s="87">
        <f>100*10^(7.337936*((Table3[[#This Row],[Hum_Si_C]])/(Table3[[#This Row],[Hum_Si_C]]+229.3975)-Table3[[#This Row],[T_Si_CL]]/(Table3[[#This Row],[T_Si_CL]]+229.3975)))</f>
        <v>100</v>
      </c>
      <c r="AO19" s="83">
        <f t="shared" si="11"/>
        <v>20</v>
      </c>
      <c r="AP19" s="60">
        <f>Table3[[#This Row],[T_So_CL]]-Table3[[#This Row],[T_Si_CL]]</f>
        <v>0</v>
      </c>
      <c r="AQ19" s="178">
        <f>IF(OR(AC19&gt;1200,AA19&gt;4000,Table3[[#This Row],[Hum_Si_A]]&lt;20,Table3[[#This Row],[Hum_Si_C]]&lt;20,AG19&gt;8000, AJ19&lt;0, O19&gt;90),1,0)</f>
        <v>0</v>
      </c>
      <c r="AR19">
        <f>IF(Table3[[#This Row],[F_Cell_CL]]&gt;0, Table3[[#This Row],[F_Cell_CL]], IF(Table3[[#This Row],[I_S]]&lt;450, 0.45, IF(Table3[[#This Row],[I_S]]&lt;600, 0.6, 0.75)))</f>
        <v>0.35000000000000003</v>
      </c>
    </row>
    <row r="20" spans="1:44" s="4" customFormat="1">
      <c r="A20" s="49">
        <f t="shared" si="6"/>
        <v>9</v>
      </c>
      <c r="B20" s="51" t="s">
        <v>100</v>
      </c>
      <c r="C20" s="50" t="s">
        <v>110</v>
      </c>
      <c r="D20" s="51">
        <v>900</v>
      </c>
      <c r="E20" s="87">
        <f>IF(Table3[[#This Row],[Approx. step time]]="-","ERR",IF(E19="Acc. Time",Table3[[#This Row],[Approx. step time]]/60,E19+D20/60))</f>
        <v>135</v>
      </c>
      <c r="F20" s="48">
        <v>60</v>
      </c>
      <c r="G20" s="86">
        <f t="shared" si="0"/>
        <v>0.2</v>
      </c>
      <c r="H20" s="48" t="s">
        <v>33</v>
      </c>
      <c r="I20" s="51">
        <v>0</v>
      </c>
      <c r="J20" s="51" t="s">
        <v>102</v>
      </c>
      <c r="K20" s="147">
        <v>0.35000000000000003</v>
      </c>
      <c r="L20" s="52">
        <f>IF(Table3[[#This Row],[F_Cell_CL]]="","-",Table3[[#This Row],[F_Cell_CL]]*Cell_count)</f>
        <v>96.250000000000014</v>
      </c>
      <c r="M20">
        <v>0.4</v>
      </c>
      <c r="N20">
        <v>25</v>
      </c>
      <c r="O20" s="51">
        <v>25</v>
      </c>
      <c r="P20" s="60">
        <f>Table3[[#This Row],[T_So_CL]]-Table3[[#This Row],[T_Si_CL]]</f>
        <v>0</v>
      </c>
      <c r="Q20">
        <v>9.2000000000000011</v>
      </c>
      <c r="R20" s="53">
        <f>IF(Table3[[#This Row],[I_S]]=0,"∞",Table3[[#This Row],[FN_Si_A_H2]]*1000/(Table3[[#This Row],[I_S]]*Q_H2*Cell_count))</f>
        <v>9.2000000000000028</v>
      </c>
      <c r="S20">
        <v>80</v>
      </c>
      <c r="T20" s="58" t="str">
        <f t="shared" si="7"/>
        <v>Inlet</v>
      </c>
      <c r="U20">
        <v>0.2</v>
      </c>
      <c r="V20" s="51">
        <f t="shared" si="8"/>
        <v>30</v>
      </c>
      <c r="W20" s="141">
        <v>20</v>
      </c>
      <c r="X20" s="52">
        <f>IF(OR(Table3[[#This Row],[T_So_CL]]="",Table3[[#This Row],[Hum_Si_A]]=""),"-",(1730.63/((1730.63/(233.426+T_Si_CL))-LOG(RH_Si_A/100)))-233.426)</f>
        <v>0.57634146457229463</v>
      </c>
      <c r="Y20" s="87">
        <f>100*10^(7.337936*((Table3[[#This Row],[Hum_Si_A]])/(Table3[[#This Row],[Hum_Si_A]]+229.3975)-Table3[[#This Row],[T_Si_CL]]/(Table3[[#This Row],[T_Si_CL]]+229.3975)))</f>
        <v>73.679007025119944</v>
      </c>
      <c r="Z2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1328.2500000000002</v>
      </c>
      <c r="AA20" s="53">
        <f>Table3[[#This Row],[FN_Si_Atot]]*Table3[[#This Row],[Conc_Si_A_H2]]/100</f>
        <v>1062.6000000000001</v>
      </c>
      <c r="AB20" s="54">
        <f>IF(Table3[[#This Row],[FN_Si_A_H2]]="-","-",Table3[[#This Row],[FN_Si_A_H2]]/60*H2_dens_gL)</f>
        <v>1.5926021926057914</v>
      </c>
      <c r="AC20" s="53">
        <f>IF(OR(Table3[[#This Row],[Conc_Si_A_H2]]="",Table3[[#This Row],[FN_Si_A_H2]]="",Table3[[#This Row],[FN_Si_A_H2]]="-"),"-",(FN_Si_H2/CMP_A)*(100-CMP_A))</f>
        <v>265.65000000000003</v>
      </c>
      <c r="AD20" s="55">
        <f>IF(Table3[[#This Row],[F_Si_A_N2]]="-","-",Table3[[#This Row],[F_Si_A_N2]]/60*N2_dens_gL)</f>
        <v>5.5326336586878266</v>
      </c>
      <c r="AE20">
        <v>1.7000000000000002</v>
      </c>
      <c r="AF20" s="53">
        <f>IF(OR(Table3[[#This Row],[I_S]]=0,Table3[[#This Row],[FN_Si_C_Air]]="-",Table3[[#This Row],[FN_Si_C_Air]]="0"),"∞",Table3[[#This Row],[FN_Si_C_Air]]*1000/(Table3[[#This Row],[I_S]]*Q_air*Cell_count))</f>
        <v>1.7</v>
      </c>
      <c r="AG20" s="56">
        <f>IF(OR(Table3[[#This Row],[I_S]]="",Table3[[#This Row],[STC_C]]=""),"-",IF(Table3[[#This Row],[I_S]]&gt;=Table3[[#This Row],[I_MinGasFlow]],Table3[[#This Row],[I_S]]*Table3[[#This Row],[STC_C]]*16.6*Cell_count/1000,Table3[[#This Row],[I_MinGasFlow]]*Table3[[#This Row],[STC_C]]*16.6*Cell_count/1000))</f>
        <v>465.63000000000005</v>
      </c>
      <c r="AH20" s="140">
        <f>IF(Table3[[#This Row],[FN_Si_C_Air]]="-","-",Table3[[#This Row],[FN_Si_C_Air]]/60*air_dens_gL)</f>
        <v>9.9873368419979869</v>
      </c>
      <c r="AI20" s="58" t="str">
        <f t="shared" si="9"/>
        <v>Inlet</v>
      </c>
      <c r="AJ20">
        <v>0.4</v>
      </c>
      <c r="AK20" s="5">
        <f t="shared" si="10"/>
        <v>30</v>
      </c>
      <c r="AL20" s="141">
        <v>20</v>
      </c>
      <c r="AM20" s="52">
        <f>IF(OR(Table3[[#This Row],[T_So_CL]]="",Table3[[#This Row],[Hum_Si_C]]=""),"-",(1730.63/((1730.63/(233.426+T_Si_CL))-LOG(RH_Si_C/100)))-233.426)</f>
        <v>0.57634146457229463</v>
      </c>
      <c r="AN20" s="87">
        <f>100*10^(7.337936*((Table3[[#This Row],[Hum_Si_C]])/(Table3[[#This Row],[Hum_Si_C]]+229.3975)-Table3[[#This Row],[T_Si_CL]]/(Table3[[#This Row],[T_Si_CL]]+229.3975)))</f>
        <v>73.679007025119944</v>
      </c>
      <c r="AO20" s="83">
        <f t="shared" si="11"/>
        <v>25</v>
      </c>
      <c r="AP20" s="60">
        <f>Table3[[#This Row],[T_So_CL]]-Table3[[#This Row],[T_Si_CL]]</f>
        <v>0</v>
      </c>
      <c r="AQ20" s="178">
        <f>IF(OR(AC20&gt;1200,AA20&gt;4000,Table3[[#This Row],[Hum_Si_A]]&lt;20,Table3[[#This Row],[Hum_Si_C]]&lt;20,AG20&gt;8000, AJ20&lt;0, O20&gt;90),1,0)</f>
        <v>0</v>
      </c>
      <c r="AR20">
        <f>IF(Table3[[#This Row],[F_Cell_CL]]&gt;0, Table3[[#This Row],[F_Cell_CL]], IF(Table3[[#This Row],[I_S]]&lt;450, 0.45, IF(Table3[[#This Row],[I_S]]&lt;600, 0.6, 0.75)))</f>
        <v>0.35000000000000003</v>
      </c>
    </row>
    <row r="21" spans="1:44" s="4" customFormat="1">
      <c r="A21" s="49">
        <f t="shared" si="6"/>
        <v>10</v>
      </c>
      <c r="B21" s="51" t="s">
        <v>100</v>
      </c>
      <c r="C21" s="50" t="s">
        <v>111</v>
      </c>
      <c r="D21" s="51">
        <v>900</v>
      </c>
      <c r="E21" s="138">
        <f>IF(Table3[[#This Row],[Approx. step time]]="-","ERR",IF(E20="Acc. Time",Table3[[#This Row],[Approx. step time]]/60,E20+D21/60))</f>
        <v>150</v>
      </c>
      <c r="F21" s="48">
        <v>10</v>
      </c>
      <c r="G21" s="86">
        <f t="shared" si="0"/>
        <v>3.3333333333333333E-2</v>
      </c>
      <c r="H21" s="48" t="s">
        <v>33</v>
      </c>
      <c r="I21" s="51">
        <v>0</v>
      </c>
      <c r="J21" s="51" t="s">
        <v>102</v>
      </c>
      <c r="K21" s="147">
        <v>0.35000000000000003</v>
      </c>
      <c r="L21" s="52">
        <f>IF(Table3[[#This Row],[F_Cell_CL]]="","-",Table3[[#This Row],[F_Cell_CL]]*Cell_count)</f>
        <v>96.250000000000014</v>
      </c>
      <c r="M21">
        <v>1.75</v>
      </c>
      <c r="N21">
        <v>25</v>
      </c>
      <c r="O21" s="51">
        <v>25</v>
      </c>
      <c r="P21" s="60">
        <f>Table3[[#This Row],[T_So_CL]]-Table3[[#This Row],[T_Si_CL]]</f>
        <v>0</v>
      </c>
      <c r="Q21">
        <v>5.25</v>
      </c>
      <c r="R21" s="53">
        <f>IF(Table3[[#This Row],[I_S]]=0,"∞",Table3[[#This Row],[FN_Si_A_H2]]*1000/(Table3[[#This Row],[I_S]]*Q_H2*Cell_count))</f>
        <v>5.25</v>
      </c>
      <c r="S21">
        <v>95</v>
      </c>
      <c r="T21" s="58" t="str">
        <f t="shared" si="7"/>
        <v>Inlet</v>
      </c>
      <c r="U21">
        <v>1.55</v>
      </c>
      <c r="V21" s="51">
        <f t="shared" si="8"/>
        <v>30</v>
      </c>
      <c r="W21" s="141">
        <v>20</v>
      </c>
      <c r="X21" s="52">
        <f>IF(OR(Table3[[#This Row],[T_So_CL]]="",Table3[[#This Row],[Hum_Si_A]]=""),"-",(1730.63/((1730.63/(233.426+T_Si_CL))-LOG(RH_Si_A/100)))-233.426)</f>
        <v>0.57634146457229463</v>
      </c>
      <c r="Y21" s="87">
        <f>100*10^(7.337936*((Table3[[#This Row],[Hum_Si_A]])/(Table3[[#This Row],[Hum_Si_A]]+229.3975)-Table3[[#This Row],[T_Si_CL]]/(Table3[[#This Row],[T_Si_CL]]+229.3975)))</f>
        <v>73.679007025119944</v>
      </c>
      <c r="Z2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106.38157894736842</v>
      </c>
      <c r="AA21" s="53">
        <f>Table3[[#This Row],[FN_Si_Atot]]*Table3[[#This Row],[Conc_Si_A_H2]]/100</f>
        <v>101.0625</v>
      </c>
      <c r="AB21" s="54">
        <f>IF(Table3[[#This Row],[FN_Si_A_H2]]="-","-",Table3[[#This Row],[FN_Si_A_H2]]/60*H2_dens_gL)</f>
        <v>0.15147031723152907</v>
      </c>
      <c r="AC21" s="53">
        <f>IF(OR(Table3[[#This Row],[Conc_Si_A_H2]]="",Table3[[#This Row],[FN_Si_A_H2]]="",Table3[[#This Row],[FN_Si_A_H2]]="-"),"-",(FN_Si_H2/CMP_A)*(100-CMP_A))</f>
        <v>5.3190789473684212</v>
      </c>
      <c r="AD21" s="55">
        <f>IF(Table3[[#This Row],[F_Si_A_N2]]="-","-",Table3[[#This Row],[F_Si_A_N2]]/60*N2_dens_gL)</f>
        <v>0.11077927806297136</v>
      </c>
      <c r="AE21">
        <v>4.1000000000000005</v>
      </c>
      <c r="AF21" s="53">
        <f>IF(OR(Table3[[#This Row],[I_S]]=0,Table3[[#This Row],[FN_Si_C_Air]]="-",Table3[[#This Row],[FN_Si_C_Air]]="0"),"∞",Table3[[#This Row],[FN_Si_C_Air]]*1000/(Table3[[#This Row],[I_S]]*Q_air*Cell_count))</f>
        <v>4.1000000000000005</v>
      </c>
      <c r="AG21" s="56">
        <f>IF(OR(Table3[[#This Row],[I_S]]="",Table3[[#This Row],[STC_C]]=""),"-",IF(Table3[[#This Row],[I_S]]&gt;=Table3[[#This Row],[I_MinGasFlow]],Table3[[#This Row],[I_S]]*Table3[[#This Row],[STC_C]]*16.6*Cell_count/1000,Table3[[#This Row],[I_MinGasFlow]]*Table3[[#This Row],[STC_C]]*16.6*Cell_count/1000))</f>
        <v>187.16500000000002</v>
      </c>
      <c r="AH21" s="140">
        <f>IF(Table3[[#This Row],[FN_Si_C_Air]]="-","-",Table3[[#This Row],[FN_Si_C_Air]]/60*air_dens_gL)</f>
        <v>4.0145177502148766</v>
      </c>
      <c r="AI21" s="58" t="str">
        <f t="shared" si="9"/>
        <v>Inlet</v>
      </c>
      <c r="AJ21">
        <v>1.8</v>
      </c>
      <c r="AK21" s="5">
        <f t="shared" si="10"/>
        <v>30</v>
      </c>
      <c r="AL21" s="141">
        <v>20</v>
      </c>
      <c r="AM21" s="52">
        <f>IF(OR(Table3[[#This Row],[T_So_CL]]="",Table3[[#This Row],[Hum_Si_C]]=""),"-",(1730.63/((1730.63/(233.426+T_Si_CL))-LOG(RH_Si_C/100)))-233.426)</f>
        <v>0.57634146457229463</v>
      </c>
      <c r="AN21" s="87">
        <f>100*10^(7.337936*((Table3[[#This Row],[Hum_Si_C]])/(Table3[[#This Row],[Hum_Si_C]]+229.3975)-Table3[[#This Row],[T_Si_CL]]/(Table3[[#This Row],[T_Si_CL]]+229.3975)))</f>
        <v>73.679007025119944</v>
      </c>
      <c r="AO21" s="83">
        <f t="shared" si="11"/>
        <v>25</v>
      </c>
      <c r="AP21" s="60">
        <f>Table3[[#This Row],[T_So_CL]]-Table3[[#This Row],[T_Si_CL]]</f>
        <v>0</v>
      </c>
      <c r="AQ21" s="178">
        <f>IF(OR(AC21&gt;1200,AA21&gt;4000,Table3[[#This Row],[Hum_Si_A]]&lt;20,Table3[[#This Row],[Hum_Si_C]]&lt;20,AG21&gt;8000, AJ21&lt;0, O21&gt;90),1,0)</f>
        <v>0</v>
      </c>
      <c r="AR21">
        <f>IF(Table3[[#This Row],[F_Cell_CL]]&gt;0, Table3[[#This Row],[F_Cell_CL]], IF(Table3[[#This Row],[I_S]]&lt;450, 0.45, IF(Table3[[#This Row],[I_S]]&lt;600, 0.6, 0.75)))</f>
        <v>0.35000000000000003</v>
      </c>
    </row>
    <row r="22" spans="1:44" s="4" customFormat="1">
      <c r="A22" s="49">
        <f t="shared" si="6"/>
        <v>11</v>
      </c>
      <c r="B22" s="51" t="s">
        <v>100</v>
      </c>
      <c r="C22" s="50" t="s">
        <v>112</v>
      </c>
      <c r="D22" s="51">
        <v>900</v>
      </c>
      <c r="E22" s="138">
        <f>IF(Table3[[#This Row],[Approx. step time]]="-","ERR",IF(E21="Acc. Time",Table3[[#This Row],[Approx. step time]]/60,E21+D22/60))</f>
        <v>165</v>
      </c>
      <c r="F22" s="48">
        <v>30</v>
      </c>
      <c r="G22" s="86">
        <f t="shared" si="0"/>
        <v>0.1</v>
      </c>
      <c r="H22" s="48" t="s">
        <v>33</v>
      </c>
      <c r="I22" s="51">
        <v>0</v>
      </c>
      <c r="J22" s="51" t="s">
        <v>102</v>
      </c>
      <c r="K22" s="147">
        <v>0.4</v>
      </c>
      <c r="L22" s="52">
        <f>IF(Table3[[#This Row],[F_Cell_CL]]="","-",Table3[[#This Row],[F_Cell_CL]]*Cell_count)</f>
        <v>110</v>
      </c>
      <c r="M22">
        <v>1.4000000000000001</v>
      </c>
      <c r="N22">
        <v>25</v>
      </c>
      <c r="O22" s="51">
        <v>25</v>
      </c>
      <c r="P22" s="60">
        <f>Table3[[#This Row],[T_So_CL]]-Table3[[#This Row],[T_Si_CL]]</f>
        <v>0</v>
      </c>
      <c r="Q22">
        <v>6.9</v>
      </c>
      <c r="R22" s="53">
        <f>IF(Table3[[#This Row],[I_S]]=0,"∞",Table3[[#This Row],[FN_Si_A_H2]]*1000/(Table3[[#This Row],[I_S]]*Q_H2*Cell_count))</f>
        <v>6.9</v>
      </c>
      <c r="S22">
        <v>100</v>
      </c>
      <c r="T22" s="58" t="str">
        <f t="shared" si="7"/>
        <v>Inlet</v>
      </c>
      <c r="U22">
        <v>1.2000000000000002</v>
      </c>
      <c r="V22" s="51">
        <f t="shared" si="8"/>
        <v>30</v>
      </c>
      <c r="W22" s="141">
        <v>20</v>
      </c>
      <c r="X22" s="52">
        <f>IF(OR(Table3[[#This Row],[T_So_CL]]="",Table3[[#This Row],[Hum_Si_A]]=""),"-",(1730.63/((1730.63/(233.426+T_Si_CL))-LOG(RH_Si_A/100)))-233.426)</f>
        <v>0.57634146457229463</v>
      </c>
      <c r="Y22" s="87">
        <f>100*10^(7.337936*((Table3[[#This Row],[Hum_Si_A]])/(Table3[[#This Row],[Hum_Si_A]]+229.3975)-Table3[[#This Row],[T_Si_CL]]/(Table3[[#This Row],[T_Si_CL]]+229.3975)))</f>
        <v>73.679007025119944</v>
      </c>
      <c r="Z2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398.47500000000002</v>
      </c>
      <c r="AA22" s="53">
        <f>Table3[[#This Row],[FN_Si_Atot]]*Table3[[#This Row],[Conc_Si_A_H2]]/100</f>
        <v>398.47500000000002</v>
      </c>
      <c r="AB22" s="54">
        <f>IF(Table3[[#This Row],[FN_Si_A_H2]]="-","-",Table3[[#This Row],[FN_Si_A_H2]]/60*H2_dens_gL)</f>
        <v>0.5972258222271718</v>
      </c>
      <c r="AC22" s="53">
        <f>IF(OR(Table3[[#This Row],[Conc_Si_A_H2]]="",Table3[[#This Row],[FN_Si_A_H2]]="",Table3[[#This Row],[FN_Si_A_H2]]="-"),"-",(FN_Si_H2/CMP_A)*(100-CMP_A))</f>
        <v>0</v>
      </c>
      <c r="AD22" s="55">
        <f>IF(Table3[[#This Row],[F_Si_A_N2]]="-","-",Table3[[#This Row],[F_Si_A_N2]]/60*N2_dens_gL)</f>
        <v>0</v>
      </c>
      <c r="AE22">
        <v>1.75</v>
      </c>
      <c r="AF22" s="53">
        <f>IF(OR(Table3[[#This Row],[I_S]]=0,Table3[[#This Row],[FN_Si_C_Air]]="-",Table3[[#This Row],[FN_Si_C_Air]]="0"),"∞",Table3[[#This Row],[FN_Si_C_Air]]*1000/(Table3[[#This Row],[I_S]]*Q_air*Cell_count))</f>
        <v>1.7499999999999998</v>
      </c>
      <c r="AG22" s="56">
        <f>IF(OR(Table3[[#This Row],[I_S]]="",Table3[[#This Row],[STC_C]]=""),"-",IF(Table3[[#This Row],[I_S]]&gt;=Table3[[#This Row],[I_MinGasFlow]],Table3[[#This Row],[I_S]]*Table3[[#This Row],[STC_C]]*16.6*Cell_count/1000,Table3[[#This Row],[I_MinGasFlow]]*Table3[[#This Row],[STC_C]]*16.6*Cell_count/1000))</f>
        <v>239.66250000000002</v>
      </c>
      <c r="AH22" s="140">
        <f>IF(Table3[[#This Row],[FN_Si_C_Air]]="-","-",Table3[[#This Row],[FN_Si_C_Air]]/60*air_dens_gL)</f>
        <v>5.1405410216166096</v>
      </c>
      <c r="AI22" s="58" t="str">
        <f t="shared" si="9"/>
        <v>Inlet</v>
      </c>
      <c r="AJ22">
        <v>1.2500000000000002</v>
      </c>
      <c r="AK22" s="5">
        <f t="shared" si="10"/>
        <v>30</v>
      </c>
      <c r="AL22" s="141">
        <v>20</v>
      </c>
      <c r="AM22" s="52">
        <f>IF(OR(Table3[[#This Row],[T_So_CL]]="",Table3[[#This Row],[Hum_Si_C]]=""),"-",(1730.63/((1730.63/(233.426+T_Si_CL))-LOG(RH_Si_C/100)))-233.426)</f>
        <v>0.57634146457229463</v>
      </c>
      <c r="AN22" s="87">
        <f>100*10^(7.337936*((Table3[[#This Row],[Hum_Si_C]])/(Table3[[#This Row],[Hum_Si_C]]+229.3975)-Table3[[#This Row],[T_Si_CL]]/(Table3[[#This Row],[T_Si_CL]]+229.3975)))</f>
        <v>73.679007025119944</v>
      </c>
      <c r="AO22" s="83">
        <f t="shared" si="11"/>
        <v>25</v>
      </c>
      <c r="AP22" s="60">
        <f>Table3[[#This Row],[T_So_CL]]-Table3[[#This Row],[T_Si_CL]]</f>
        <v>0</v>
      </c>
      <c r="AQ22" s="178">
        <f>IF(OR(AC22&gt;1200,AA22&gt;4000,Table3[[#This Row],[Hum_Si_A]]&lt;20,Table3[[#This Row],[Hum_Si_C]]&lt;20,AG22&gt;8000, AJ22&lt;0, O22&gt;90),1,0)</f>
        <v>0</v>
      </c>
      <c r="AR22">
        <f>IF(Table3[[#This Row],[F_Cell_CL]]&gt;0, Table3[[#This Row],[F_Cell_CL]], IF(Table3[[#This Row],[I_S]]&lt;450, 0.45, IF(Table3[[#This Row],[I_S]]&lt;600, 0.6, 0.75)))</f>
        <v>0.4</v>
      </c>
    </row>
    <row r="23" spans="1:44" s="4" customFormat="1">
      <c r="A23" s="49">
        <f t="shared" si="6"/>
        <v>12</v>
      </c>
      <c r="B23" s="51" t="s">
        <v>100</v>
      </c>
      <c r="C23" s="50" t="s">
        <v>113</v>
      </c>
      <c r="D23" s="51">
        <v>900</v>
      </c>
      <c r="E23" s="138">
        <f>IF(Table3[[#This Row],[Approx. step time]]="-","ERR",IF(E22="Acc. Time",Table3[[#This Row],[Approx. step time]]/60,E22+D23/60))</f>
        <v>180</v>
      </c>
      <c r="F23" s="48">
        <v>30</v>
      </c>
      <c r="G23" s="86">
        <f t="shared" si="0"/>
        <v>0.1</v>
      </c>
      <c r="H23" s="48" t="s">
        <v>33</v>
      </c>
      <c r="I23" s="51">
        <v>0</v>
      </c>
      <c r="J23" s="51" t="s">
        <v>102</v>
      </c>
      <c r="K23" s="147">
        <v>0.45</v>
      </c>
      <c r="L23" s="52">
        <f>IF(Table3[[#This Row],[F_Cell_CL]]="","-",Table3[[#This Row],[F_Cell_CL]]*Cell_count)</f>
        <v>123.75</v>
      </c>
      <c r="M23">
        <v>0.30000000000000004</v>
      </c>
      <c r="N23">
        <v>25</v>
      </c>
      <c r="O23" s="51">
        <v>25</v>
      </c>
      <c r="P23" s="60">
        <f>Table3[[#This Row],[T_So_CL]]-Table3[[#This Row],[T_Si_CL]]</f>
        <v>0</v>
      </c>
      <c r="Q23">
        <v>4.4000000000000004</v>
      </c>
      <c r="R23" s="53">
        <f>IF(Table3[[#This Row],[I_S]]=0,"∞",Table3[[#This Row],[FN_Si_A_H2]]*1000/(Table3[[#This Row],[I_S]]*Q_H2*Cell_count))</f>
        <v>4.4000000000000004</v>
      </c>
      <c r="S23">
        <v>85</v>
      </c>
      <c r="T23" s="58" t="str">
        <f t="shared" si="7"/>
        <v>Inlet</v>
      </c>
      <c r="U23">
        <v>0.1</v>
      </c>
      <c r="V23" s="51">
        <f t="shared" si="8"/>
        <v>30</v>
      </c>
      <c r="W23" s="141">
        <v>22.30162647585755</v>
      </c>
      <c r="X23" s="52">
        <f>IF(OR(Table3[[#This Row],[T_So_CL]]="",Table3[[#This Row],[Hum_Si_A]]=""),"-",(1730.63/((1730.63/(233.426+T_Si_CL))-LOG(RH_Si_A/100)))-233.426)</f>
        <v>2.0827550899498135</v>
      </c>
      <c r="Y23" s="87">
        <f>100*10^(7.337936*((Table3[[#This Row],[Hum_Si_A]])/(Table3[[#This Row],[Hum_Si_A]]+229.3975)-Table3[[#This Row],[T_Si_CL]]/(Table3[[#This Row],[T_Si_CL]]+229.3975)))</f>
        <v>84.930453032422591</v>
      </c>
      <c r="Z2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298.94117647058823</v>
      </c>
      <c r="AA23" s="53">
        <f>Table3[[#This Row],[FN_Si_Atot]]*Table3[[#This Row],[Conc_Si_A_H2]]/100</f>
        <v>254.1</v>
      </c>
      <c r="AB23" s="54">
        <f>IF(Table3[[#This Row],[FN_Si_A_H2]]="-","-",Table3[[#This Row],[FN_Si_A_H2]]/60*H2_dens_gL)</f>
        <v>0.3808396547535588</v>
      </c>
      <c r="AC23" s="53">
        <f>IF(OR(Table3[[#This Row],[Conc_Si_A_H2]]="",Table3[[#This Row],[FN_Si_A_H2]]="",Table3[[#This Row],[FN_Si_A_H2]]="-"),"-",(FN_Si_H2/CMP_A)*(100-CMP_A))</f>
        <v>44.841176470588231</v>
      </c>
      <c r="AD23" s="55">
        <f>IF(Table3[[#This Row],[F_Si_A_N2]]="-","-",Table3[[#This Row],[F_Si_A_N2]]/60*N2_dens_gL)</f>
        <v>0.93389724161993992</v>
      </c>
      <c r="AE23">
        <v>3.1500000000000004</v>
      </c>
      <c r="AF23" s="53">
        <f>IF(OR(Table3[[#This Row],[I_S]]=0,Table3[[#This Row],[FN_Si_C_Air]]="-",Table3[[#This Row],[FN_Si_C_Air]]="0"),"∞",Table3[[#This Row],[FN_Si_C_Air]]*1000/(Table3[[#This Row],[I_S]]*Q_air*Cell_count))</f>
        <v>3.15</v>
      </c>
      <c r="AG23" s="56">
        <f>IF(OR(Table3[[#This Row],[I_S]]="",Table3[[#This Row],[STC_C]]=""),"-",IF(Table3[[#This Row],[I_S]]&gt;=Table3[[#This Row],[I_MinGasFlow]],Table3[[#This Row],[I_S]]*Table3[[#This Row],[STC_C]]*16.6*Cell_count/1000,Table3[[#This Row],[I_MinGasFlow]]*Table3[[#This Row],[STC_C]]*16.6*Cell_count/1000))</f>
        <v>431.39250000000004</v>
      </c>
      <c r="AH23" s="140">
        <f>IF(Table3[[#This Row],[FN_Si_C_Air]]="-","-",Table3[[#This Row],[FN_Si_C_Air]]/60*air_dens_gL)</f>
        <v>9.2529738389098988</v>
      </c>
      <c r="AI23" s="58" t="str">
        <f t="shared" si="9"/>
        <v>Inlet</v>
      </c>
      <c r="AJ23">
        <v>0.35</v>
      </c>
      <c r="AK23" s="5">
        <f t="shared" si="10"/>
        <v>30</v>
      </c>
      <c r="AL23" s="141">
        <v>20</v>
      </c>
      <c r="AM23" s="52">
        <f>IF(OR(Table3[[#This Row],[T_So_CL]]="",Table3[[#This Row],[Hum_Si_C]]=""),"-",(1730.63/((1730.63/(233.426+T_Si_CL))-LOG(RH_Si_C/100)))-233.426)</f>
        <v>0.57634146457229463</v>
      </c>
      <c r="AN23" s="87">
        <f>100*10^(7.337936*((Table3[[#This Row],[Hum_Si_C]])/(Table3[[#This Row],[Hum_Si_C]]+229.3975)-Table3[[#This Row],[T_Si_CL]]/(Table3[[#This Row],[T_Si_CL]]+229.3975)))</f>
        <v>73.679007025119944</v>
      </c>
      <c r="AO23" s="83">
        <f t="shared" si="11"/>
        <v>25</v>
      </c>
      <c r="AP23" s="60">
        <f>Table3[[#This Row],[T_So_CL]]-Table3[[#This Row],[T_Si_CL]]</f>
        <v>0</v>
      </c>
      <c r="AQ23" s="178">
        <f>IF(OR(AC23&gt;1200,AA23&gt;4000,Table3[[#This Row],[Hum_Si_A]]&lt;20,Table3[[#This Row],[Hum_Si_C]]&lt;20,AG23&gt;8000, AJ23&lt;0, O23&gt;90),1,0)</f>
        <v>0</v>
      </c>
      <c r="AR23">
        <f>IF(Table3[[#This Row],[F_Cell_CL]]&gt;0, Table3[[#This Row],[F_Cell_CL]], IF(Table3[[#This Row],[I_S]]&lt;450, 0.45, IF(Table3[[#This Row],[I_S]]&lt;600, 0.6, 0.75)))</f>
        <v>0.45</v>
      </c>
    </row>
    <row r="24" spans="1:44" s="4" customFormat="1">
      <c r="A24" s="49">
        <f t="shared" si="6"/>
        <v>13</v>
      </c>
      <c r="B24" s="51" t="s">
        <v>100</v>
      </c>
      <c r="C24" s="50" t="s">
        <v>114</v>
      </c>
      <c r="D24" s="51">
        <v>900</v>
      </c>
      <c r="E24" s="87">
        <f>IF(Table3[[#This Row],[Approx. step time]]="-","ERR",IF(E23="Acc. Time",Table3[[#This Row],[Approx. step time]]/60,E23+D24/60))</f>
        <v>195</v>
      </c>
      <c r="F24" s="48">
        <v>10</v>
      </c>
      <c r="G24" s="86">
        <f t="shared" si="0"/>
        <v>3.3333333333333333E-2</v>
      </c>
      <c r="H24" s="48" t="s">
        <v>33</v>
      </c>
      <c r="I24" s="51">
        <v>0</v>
      </c>
      <c r="J24" s="51" t="s">
        <v>102</v>
      </c>
      <c r="K24" s="147">
        <v>0.35000000000000003</v>
      </c>
      <c r="L24" s="52">
        <f>IF(Table3[[#This Row],[F_Cell_CL]]="","-",Table3[[#This Row],[F_Cell_CL]]*Cell_count)</f>
        <v>96.250000000000014</v>
      </c>
      <c r="M24">
        <v>0.5</v>
      </c>
      <c r="N24">
        <v>25</v>
      </c>
      <c r="O24" s="51">
        <v>25</v>
      </c>
      <c r="P24" s="60">
        <f>Table3[[#This Row],[T_So_CL]]-Table3[[#This Row],[T_Si_CL]]</f>
        <v>0</v>
      </c>
      <c r="Q24">
        <v>5.1000000000000005</v>
      </c>
      <c r="R24" s="53">
        <f>IF(Table3[[#This Row],[I_S]]=0,"∞",Table3[[#This Row],[FN_Si_A_H2]]*1000/(Table3[[#This Row],[I_S]]*Q_H2*Cell_count))</f>
        <v>5.1000000000000005</v>
      </c>
      <c r="S24">
        <v>95</v>
      </c>
      <c r="T24" s="58" t="str">
        <f t="shared" si="7"/>
        <v>Inlet</v>
      </c>
      <c r="U24">
        <v>0.30000000000000004</v>
      </c>
      <c r="V24" s="51">
        <f t="shared" si="8"/>
        <v>30</v>
      </c>
      <c r="W24" s="141">
        <v>20</v>
      </c>
      <c r="X24" s="52">
        <f>IF(OR(Table3[[#This Row],[T_So_CL]]="",Table3[[#This Row],[Hum_Si_A]]=""),"-",(1730.63/((1730.63/(233.426+T_Si_CL))-LOG(RH_Si_A/100)))-233.426)</f>
        <v>0.57634146457229463</v>
      </c>
      <c r="Y24" s="87">
        <f>100*10^(7.337936*((Table3[[#This Row],[Hum_Si_A]])/(Table3[[#This Row],[Hum_Si_A]]+229.3975)-Table3[[#This Row],[T_Si_CL]]/(Table3[[#This Row],[T_Si_CL]]+229.3975)))</f>
        <v>73.679007025119944</v>
      </c>
      <c r="Z2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103.3421052631579</v>
      </c>
      <c r="AA24" s="53">
        <f>Table3[[#This Row],[FN_Si_Atot]]*Table3[[#This Row],[Conc_Si_A_H2]]/100</f>
        <v>98.175000000000011</v>
      </c>
      <c r="AB24" s="54">
        <f>IF(Table3[[#This Row],[FN_Si_A_H2]]="-","-",Table3[[#This Row],[FN_Si_A_H2]]/60*H2_dens_gL)</f>
        <v>0.14714259388205683</v>
      </c>
      <c r="AC24" s="53">
        <f>IF(OR(Table3[[#This Row],[Conc_Si_A_H2]]="",Table3[[#This Row],[FN_Si_A_H2]]="",Table3[[#This Row],[FN_Si_A_H2]]="-"),"-",(FN_Si_H2/CMP_A)*(100-CMP_A))</f>
        <v>5.1671052631578949</v>
      </c>
      <c r="AD24" s="55">
        <f>IF(Table3[[#This Row],[F_Si_A_N2]]="-","-",Table3[[#This Row],[F_Si_A_N2]]/60*N2_dens_gL)</f>
        <v>0.10761415583260074</v>
      </c>
      <c r="AE24">
        <v>10.450000000000001</v>
      </c>
      <c r="AF24" s="53">
        <f>IF(OR(Table3[[#This Row],[I_S]]=0,Table3[[#This Row],[FN_Si_C_Air]]="-",Table3[[#This Row],[FN_Si_C_Air]]="0"),"∞",Table3[[#This Row],[FN_Si_C_Air]]*1000/(Table3[[#This Row],[I_S]]*Q_air*Cell_count))</f>
        <v>10.450000000000001</v>
      </c>
      <c r="AG24" s="56">
        <f>IF(OR(Table3[[#This Row],[I_S]]="",Table3[[#This Row],[STC_C]]=""),"-",IF(Table3[[#This Row],[I_S]]&gt;=Table3[[#This Row],[I_MinGasFlow]],Table3[[#This Row],[I_S]]*Table3[[#This Row],[STC_C]]*16.6*Cell_count/1000,Table3[[#This Row],[I_MinGasFlow]]*Table3[[#This Row],[STC_C]]*16.6*Cell_count/1000))</f>
        <v>477.04250000000008</v>
      </c>
      <c r="AH24" s="140">
        <f>IF(Table3[[#This Row],[FN_Si_C_Air]]="-","-",Table3[[#This Row],[FN_Si_C_Air]]/60*air_dens_gL)</f>
        <v>10.232124509694016</v>
      </c>
      <c r="AI24" s="58" t="str">
        <f t="shared" si="9"/>
        <v>Inlet</v>
      </c>
      <c r="AJ24">
        <v>5.0000000000000044E-2</v>
      </c>
      <c r="AK24" s="5">
        <f t="shared" si="10"/>
        <v>30</v>
      </c>
      <c r="AL24" s="141">
        <v>20</v>
      </c>
      <c r="AM24" s="52">
        <f>IF(OR(Table3[[#This Row],[T_So_CL]]="",Table3[[#This Row],[Hum_Si_C]]=""),"-",(1730.63/((1730.63/(233.426+T_Si_CL))-LOG(RH_Si_C/100)))-233.426)</f>
        <v>0.57634146457229463</v>
      </c>
      <c r="AN24" s="87">
        <f>100*10^(7.337936*((Table3[[#This Row],[Hum_Si_C]])/(Table3[[#This Row],[Hum_Si_C]]+229.3975)-Table3[[#This Row],[T_Si_CL]]/(Table3[[#This Row],[T_Si_CL]]+229.3975)))</f>
        <v>73.679007025119944</v>
      </c>
      <c r="AO24" s="83">
        <f t="shared" si="11"/>
        <v>25</v>
      </c>
      <c r="AP24" s="60">
        <f>Table3[[#This Row],[T_So_CL]]-Table3[[#This Row],[T_Si_CL]]</f>
        <v>0</v>
      </c>
      <c r="AQ24" s="178">
        <f>IF(OR(AC24&gt;1200,AA24&gt;4000,Table3[[#This Row],[Hum_Si_A]]&lt;20,Table3[[#This Row],[Hum_Si_C]]&lt;20,AG24&gt;8000, AJ24&lt;0, O24&gt;90),1,0)</f>
        <v>0</v>
      </c>
      <c r="AR24">
        <f>IF(Table3[[#This Row],[F_Cell_CL]]&gt;0, Table3[[#This Row],[F_Cell_CL]], IF(Table3[[#This Row],[I_S]]&lt;450, 0.45, IF(Table3[[#This Row],[I_S]]&lt;600, 0.6, 0.75)))</f>
        <v>0.35000000000000003</v>
      </c>
    </row>
    <row r="25" spans="1:44" s="4" customFormat="1">
      <c r="A25" s="49">
        <f t="shared" si="6"/>
        <v>14</v>
      </c>
      <c r="B25" s="51" t="s">
        <v>100</v>
      </c>
      <c r="C25" s="50" t="s">
        <v>115</v>
      </c>
      <c r="D25" s="51">
        <v>900</v>
      </c>
      <c r="E25" s="138">
        <f>IF(Table3[[#This Row],[Approx. step time]]="-","ERR",IF(E24="Acc. Time",Table3[[#This Row],[Approx. step time]]/60,E24+D25/60))</f>
        <v>210</v>
      </c>
      <c r="F25" s="48">
        <v>50</v>
      </c>
      <c r="G25" s="86">
        <f t="shared" si="0"/>
        <v>0.16666666666666666</v>
      </c>
      <c r="H25" s="48" t="s">
        <v>33</v>
      </c>
      <c r="I25" s="51">
        <v>0</v>
      </c>
      <c r="J25" s="51" t="s">
        <v>102</v>
      </c>
      <c r="K25" s="147">
        <v>0.4</v>
      </c>
      <c r="L25" s="52">
        <f>IF(Table3[[#This Row],[F_Cell_CL]]="","-",Table3[[#This Row],[F_Cell_CL]]*Cell_count)</f>
        <v>110</v>
      </c>
      <c r="M25">
        <v>0.25</v>
      </c>
      <c r="N25">
        <v>25</v>
      </c>
      <c r="O25" s="51">
        <v>25</v>
      </c>
      <c r="P25" s="60">
        <f>Table3[[#This Row],[T_So_CL]]-Table3[[#This Row],[T_Si_CL]]</f>
        <v>0</v>
      </c>
      <c r="Q25">
        <v>8.0500000000000007</v>
      </c>
      <c r="R25" s="53">
        <f>IF(Table3[[#This Row],[I_S]]=0,"∞",Table3[[#This Row],[FN_Si_A_H2]]*1000/(Table3[[#This Row],[I_S]]*Q_H2*Cell_count))</f>
        <v>8.0500000000000007</v>
      </c>
      <c r="S25">
        <v>90</v>
      </c>
      <c r="T25" s="58" t="str">
        <f t="shared" si="7"/>
        <v>Inlet</v>
      </c>
      <c r="U25">
        <v>0.05</v>
      </c>
      <c r="V25" s="51">
        <f t="shared" si="8"/>
        <v>30</v>
      </c>
      <c r="W25" s="141">
        <v>21.308910361242013</v>
      </c>
      <c r="X25" s="52">
        <f>IF(OR(Table3[[#This Row],[T_So_CL]]="",Table3[[#This Row],[Hum_Si_A]]=""),"-",(1730.63/((1730.63/(233.426+T_Si_CL))-LOG(RH_Si_A/100)))-233.426)</f>
        <v>1.4506843138114789</v>
      </c>
      <c r="Y25" s="87">
        <f>100*10^(7.337936*((Table3[[#This Row],[Hum_Si_A]])/(Table3[[#This Row],[Hum_Si_A]]+229.3975)-Table3[[#This Row],[T_Si_CL]]/(Table3[[#This Row],[T_Si_CL]]+229.3975)))</f>
        <v>79.906492200009467</v>
      </c>
      <c r="Z2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860.90277777777794</v>
      </c>
      <c r="AA25" s="53">
        <f>Table3[[#This Row],[FN_Si_Atot]]*Table3[[#This Row],[Conc_Si_A_H2]]/100</f>
        <v>774.81250000000011</v>
      </c>
      <c r="AB25" s="54">
        <f>IF(Table3[[#This Row],[FN_Si_A_H2]]="-","-",Table3[[#This Row],[FN_Si_A_H2]]/60*H2_dens_gL)</f>
        <v>1.1612724321083896</v>
      </c>
      <c r="AC25" s="53">
        <f>IF(OR(Table3[[#This Row],[Conc_Si_A_H2]]="",Table3[[#This Row],[FN_Si_A_H2]]="",Table3[[#This Row],[FN_Si_A_H2]]="-"),"-",(FN_Si_H2/CMP_A)*(100-CMP_A))</f>
        <v>86.0902777777778</v>
      </c>
      <c r="AD25" s="55">
        <f>IF(Table3[[#This Row],[F_Si_A_N2]]="-","-",Table3[[#This Row],[F_Si_A_N2]]/60*N2_dens_gL)</f>
        <v>1.7929831301303145</v>
      </c>
      <c r="AE25">
        <v>10.700000000000001</v>
      </c>
      <c r="AF25" s="53">
        <f>IF(OR(Table3[[#This Row],[I_S]]=0,Table3[[#This Row],[FN_Si_C_Air]]="-",Table3[[#This Row],[FN_Si_C_Air]]="0"),"∞",Table3[[#This Row],[FN_Si_C_Air]]*1000/(Table3[[#This Row],[I_S]]*Q_air*Cell_count))</f>
        <v>10.7</v>
      </c>
      <c r="AG25" s="56">
        <f>IF(OR(Table3[[#This Row],[I_S]]="",Table3[[#This Row],[STC_C]]=""),"-",IF(Table3[[#This Row],[I_S]]&gt;=Table3[[#This Row],[I_MinGasFlow]],Table3[[#This Row],[I_S]]*Table3[[#This Row],[STC_C]]*16.6*Cell_count/1000,Table3[[#This Row],[I_MinGasFlow]]*Table3[[#This Row],[STC_C]]*16.6*Cell_count/1000))</f>
        <v>2442.2750000000001</v>
      </c>
      <c r="AH25" s="140">
        <f>IF(Table3[[#This Row],[FN_Si_C_Air]]="-","-",Table3[[#This Row],[FN_Si_C_Air]]/60*air_dens_gL)</f>
        <v>52.384560886950212</v>
      </c>
      <c r="AI25" s="58" t="str">
        <f t="shared" si="9"/>
        <v>Inlet</v>
      </c>
      <c r="AJ25">
        <v>0</v>
      </c>
      <c r="AK25" s="5">
        <f t="shared" si="10"/>
        <v>30</v>
      </c>
      <c r="AL25" s="141">
        <v>20</v>
      </c>
      <c r="AM25" s="52">
        <f>IF(OR(Table3[[#This Row],[T_So_CL]]="",Table3[[#This Row],[Hum_Si_C]]=""),"-",(1730.63/((1730.63/(233.426+T_Si_CL))-LOG(RH_Si_C/100)))-233.426)</f>
        <v>0.57634146457229463</v>
      </c>
      <c r="AN25" s="87">
        <f>100*10^(7.337936*((Table3[[#This Row],[Hum_Si_C]])/(Table3[[#This Row],[Hum_Si_C]]+229.3975)-Table3[[#This Row],[T_Si_CL]]/(Table3[[#This Row],[T_Si_CL]]+229.3975)))</f>
        <v>73.679007025119944</v>
      </c>
      <c r="AO25" s="83">
        <f t="shared" si="11"/>
        <v>25</v>
      </c>
      <c r="AP25" s="60">
        <f>Table3[[#This Row],[T_So_CL]]-Table3[[#This Row],[T_Si_CL]]</f>
        <v>0</v>
      </c>
      <c r="AQ25" s="178">
        <f>IF(OR(AC25&gt;1200,AA25&gt;4000,Table3[[#This Row],[Hum_Si_A]]&lt;20,Table3[[#This Row],[Hum_Si_C]]&lt;20,AG25&gt;8000, AJ25&lt;0, O25&gt;90),1,0)</f>
        <v>0</v>
      </c>
      <c r="AR25">
        <f>IF(Table3[[#This Row],[F_Cell_CL]]&gt;0, Table3[[#This Row],[F_Cell_CL]], IF(Table3[[#This Row],[I_S]]&lt;450, 0.45, IF(Table3[[#This Row],[I_S]]&lt;600, 0.6, 0.75)))</f>
        <v>0.4</v>
      </c>
    </row>
    <row r="26" spans="1:44" s="4" customFormat="1" ht="15" customHeight="1">
      <c r="A26" s="49">
        <f t="shared" si="6"/>
        <v>15</v>
      </c>
      <c r="B26" s="51" t="s">
        <v>100</v>
      </c>
      <c r="C26" s="50" t="s">
        <v>116</v>
      </c>
      <c r="D26" s="51">
        <v>900</v>
      </c>
      <c r="E26" s="138">
        <f>IF(Table3[[#This Row],[Approx. step time]]="-","ERR",IF(E25="Acc. Time",Table3[[#This Row],[Approx. step time]]/60,E25+D26/60))</f>
        <v>225</v>
      </c>
      <c r="F26" s="48">
        <v>30</v>
      </c>
      <c r="G26" s="86">
        <f t="shared" si="0"/>
        <v>0.1</v>
      </c>
      <c r="H26" s="48" t="s">
        <v>33</v>
      </c>
      <c r="I26" s="51">
        <v>0</v>
      </c>
      <c r="J26" s="51" t="s">
        <v>102</v>
      </c>
      <c r="K26" s="147">
        <v>0.4</v>
      </c>
      <c r="L26" s="52">
        <f>IF(Table3[[#This Row],[F_Cell_CL]]="","-",Table3[[#This Row],[F_Cell_CL]]*Cell_count)</f>
        <v>110</v>
      </c>
      <c r="M26">
        <v>1.1500000000000001</v>
      </c>
      <c r="N26">
        <v>25</v>
      </c>
      <c r="O26" s="51">
        <v>25</v>
      </c>
      <c r="P26" s="60">
        <f>Table3[[#This Row],[T_So_CL]]-Table3[[#This Row],[T_Si_CL]]</f>
        <v>0</v>
      </c>
      <c r="Q26">
        <v>2.4500000000000002</v>
      </c>
      <c r="R26" s="53">
        <f>IF(Table3[[#This Row],[I_S]]=0,"∞",Table3[[#This Row],[FN_Si_A_H2]]*1000/(Table3[[#This Row],[I_S]]*Q_H2*Cell_count))</f>
        <v>2.4500000000000002</v>
      </c>
      <c r="S26">
        <v>95</v>
      </c>
      <c r="T26" s="58" t="str">
        <f t="shared" si="7"/>
        <v>Inlet</v>
      </c>
      <c r="U26">
        <v>0.95000000000000007</v>
      </c>
      <c r="V26" s="51">
        <f t="shared" si="8"/>
        <v>30</v>
      </c>
      <c r="W26" s="141">
        <v>20</v>
      </c>
      <c r="X26" s="52">
        <f>IF(OR(Table3[[#This Row],[T_So_CL]]="",Table3[[#This Row],[Hum_Si_A]]=""),"-",(1730.63/((1730.63/(233.426+T_Si_CL))-LOG(RH_Si_A/100)))-233.426)</f>
        <v>0.57634146457229463</v>
      </c>
      <c r="Y26" s="87">
        <f>100*10^(7.337936*((Table3[[#This Row],[Hum_Si_A]])/(Table3[[#This Row],[Hum_Si_A]]+229.3975)-Table3[[#This Row],[T_Si_CL]]/(Table3[[#This Row],[T_Si_CL]]+229.3975)))</f>
        <v>73.679007025119944</v>
      </c>
      <c r="Z2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148.93421052631578</v>
      </c>
      <c r="AA26" s="53">
        <f>Table3[[#This Row],[FN_Si_Atot]]*Table3[[#This Row],[Conc_Si_A_H2]]/100</f>
        <v>141.48750000000001</v>
      </c>
      <c r="AB26" s="54">
        <f>IF(Table3[[#This Row],[FN_Si_A_H2]]="-","-",Table3[[#This Row],[FN_Si_A_H2]]/60*H2_dens_gL)</f>
        <v>0.21205844412414071</v>
      </c>
      <c r="AC26" s="53">
        <f>IF(OR(Table3[[#This Row],[Conc_Si_A_H2]]="",Table3[[#This Row],[FN_Si_A_H2]]="",Table3[[#This Row],[FN_Si_A_H2]]="-"),"-",(FN_Si_H2/CMP_A)*(100-CMP_A))</f>
        <v>7.4467105263157896</v>
      </c>
      <c r="AD26" s="55">
        <f>IF(Table3[[#This Row],[F_Si_A_N2]]="-","-",Table3[[#This Row],[F_Si_A_N2]]/60*N2_dens_gL)</f>
        <v>0.1550909892881599</v>
      </c>
      <c r="AE26">
        <v>5.4</v>
      </c>
      <c r="AF26" s="53">
        <f>IF(OR(Table3[[#This Row],[I_S]]=0,Table3[[#This Row],[FN_Si_C_Air]]="-",Table3[[#This Row],[FN_Si_C_Air]]="0"),"∞",Table3[[#This Row],[FN_Si_C_Air]]*1000/(Table3[[#This Row],[I_S]]*Q_air*Cell_count))</f>
        <v>5.3999999999999995</v>
      </c>
      <c r="AG26" s="56">
        <f>IF(OR(Table3[[#This Row],[I_S]]="",Table3[[#This Row],[STC_C]]=""),"-",IF(Table3[[#This Row],[I_S]]&gt;=Table3[[#This Row],[I_MinGasFlow]],Table3[[#This Row],[I_S]]*Table3[[#This Row],[STC_C]]*16.6*Cell_count/1000,Table3[[#This Row],[I_MinGasFlow]]*Table3[[#This Row],[STC_C]]*16.6*Cell_count/1000))</f>
        <v>739.53000000000009</v>
      </c>
      <c r="AH26" s="140">
        <f>IF(Table3[[#This Row],[FN_Si_C_Air]]="-","-",Table3[[#This Row],[FN_Si_C_Air]]/60*air_dens_gL)</f>
        <v>15.862240866702683</v>
      </c>
      <c r="AI26" s="58" t="str">
        <f t="shared" si="9"/>
        <v>Inlet</v>
      </c>
      <c r="AJ26">
        <v>1.2000000000000002</v>
      </c>
      <c r="AK26" s="5">
        <f t="shared" si="10"/>
        <v>30</v>
      </c>
      <c r="AL26" s="141">
        <v>21.308910361242013</v>
      </c>
      <c r="AM26" s="52">
        <f>IF(OR(Table3[[#This Row],[T_So_CL]]="",Table3[[#This Row],[Hum_Si_C]]=""),"-",(1730.63/((1730.63/(233.426+T_Si_CL))-LOG(RH_Si_C/100)))-233.426)</f>
        <v>1.4506843138114789</v>
      </c>
      <c r="AN26" s="87">
        <f>100*10^(7.337936*((Table3[[#This Row],[Hum_Si_C]])/(Table3[[#This Row],[Hum_Si_C]]+229.3975)-Table3[[#This Row],[T_Si_CL]]/(Table3[[#This Row],[T_Si_CL]]+229.3975)))</f>
        <v>79.906492200009467</v>
      </c>
      <c r="AO26" s="83">
        <f t="shared" si="11"/>
        <v>25</v>
      </c>
      <c r="AP26" s="60">
        <f>Table3[[#This Row],[T_So_CL]]-Table3[[#This Row],[T_Si_CL]]</f>
        <v>0</v>
      </c>
      <c r="AQ26" s="178">
        <f>IF(OR(AC26&gt;1200,AA26&gt;4000,Table3[[#This Row],[Hum_Si_A]]&lt;20,Table3[[#This Row],[Hum_Si_C]]&lt;20,AG26&gt;8000, AJ26&lt;0, O26&gt;90),1,0)</f>
        <v>0</v>
      </c>
      <c r="AR26">
        <f>IF(Table3[[#This Row],[F_Cell_CL]]&gt;0, Table3[[#This Row],[F_Cell_CL]], IF(Table3[[#This Row],[I_S]]&lt;450, 0.45, IF(Table3[[#This Row],[I_S]]&lt;600, 0.6, 0.75)))</f>
        <v>0.4</v>
      </c>
    </row>
    <row r="27" spans="1:44" s="4" customFormat="1">
      <c r="A27" s="49">
        <f t="shared" si="6"/>
        <v>16</v>
      </c>
      <c r="B27" s="51" t="s">
        <v>100</v>
      </c>
      <c r="C27" s="50" t="s">
        <v>117</v>
      </c>
      <c r="D27" s="51">
        <v>900</v>
      </c>
      <c r="E27" s="138">
        <f>IF(Table3[[#This Row],[Approx. step time]]="-","ERR",IF(E26="Acc. Time",Table3[[#This Row],[Approx. step time]]/60,E26+D27/60))</f>
        <v>240</v>
      </c>
      <c r="F27" s="48">
        <v>70</v>
      </c>
      <c r="G27" s="86">
        <f t="shared" si="0"/>
        <v>0.23333333333333334</v>
      </c>
      <c r="H27" s="48" t="s">
        <v>33</v>
      </c>
      <c r="I27" s="51">
        <v>0</v>
      </c>
      <c r="J27" s="51" t="s">
        <v>102</v>
      </c>
      <c r="K27" s="147">
        <v>0.35000000000000003</v>
      </c>
      <c r="L27" s="52">
        <f>IF(Table3[[#This Row],[F_Cell_CL]]="","-",Table3[[#This Row],[F_Cell_CL]]*Cell_count)</f>
        <v>96.250000000000014</v>
      </c>
      <c r="M27">
        <v>0.25</v>
      </c>
      <c r="N27">
        <v>25</v>
      </c>
      <c r="O27" s="51">
        <v>25</v>
      </c>
      <c r="P27" s="60">
        <f>Table3[[#This Row],[T_So_CL]]-Table3[[#This Row],[T_Si_CL]]</f>
        <v>0</v>
      </c>
      <c r="Q27">
        <v>8.5</v>
      </c>
      <c r="R27" s="53">
        <f>IF(Table3[[#This Row],[I_S]]=0,"∞",Table3[[#This Row],[FN_Si_A_H2]]*1000/(Table3[[#This Row],[I_S]]*Q_H2*Cell_count))</f>
        <v>8.5</v>
      </c>
      <c r="S27">
        <v>95</v>
      </c>
      <c r="T27" s="58" t="str">
        <f t="shared" si="7"/>
        <v>Inlet</v>
      </c>
      <c r="U27">
        <v>0.05</v>
      </c>
      <c r="V27" s="51">
        <f t="shared" si="8"/>
        <v>30</v>
      </c>
      <c r="W27" s="141">
        <v>20</v>
      </c>
      <c r="X27" s="52">
        <f>IF(OR(Table3[[#This Row],[T_So_CL]]="",Table3[[#This Row],[Hum_Si_A]]=""),"-",(1730.63/((1730.63/(233.426+T_Si_CL))-LOG(RH_Si_A/100)))-233.426)</f>
        <v>0.57634146457229463</v>
      </c>
      <c r="Y27" s="87">
        <f>100*10^(7.337936*((Table3[[#This Row],[Hum_Si_A]])/(Table3[[#This Row],[Hum_Si_A]]+229.3975)-Table3[[#This Row],[T_Si_CL]]/(Table3[[#This Row],[T_Si_CL]]+229.3975)))</f>
        <v>73.679007025119944</v>
      </c>
      <c r="Z2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1205.6578947368421</v>
      </c>
      <c r="AA27" s="53">
        <f>Table3[[#This Row],[FN_Si_Atot]]*Table3[[#This Row],[Conc_Si_A_H2]]/100</f>
        <v>1145.375</v>
      </c>
      <c r="AB27" s="54">
        <f>IF(Table3[[#This Row],[FN_Si_A_H2]]="-","-",Table3[[#This Row],[FN_Si_A_H2]]/60*H2_dens_gL)</f>
        <v>1.7166635952906628</v>
      </c>
      <c r="AC27" s="53">
        <f>IF(OR(Table3[[#This Row],[Conc_Si_A_H2]]="",Table3[[#This Row],[FN_Si_A_H2]]="",Table3[[#This Row],[FN_Si_A_H2]]="-"),"-",(FN_Si_H2/CMP_A)*(100-CMP_A))</f>
        <v>60.282894736842103</v>
      </c>
      <c r="AD27" s="55">
        <f>IF(Table3[[#This Row],[F_Si_A_N2]]="-","-",Table3[[#This Row],[F_Si_A_N2]]/60*N2_dens_gL)</f>
        <v>1.2554984847136752</v>
      </c>
      <c r="AE27">
        <v>6.2</v>
      </c>
      <c r="AF27" s="53">
        <f>IF(OR(Table3[[#This Row],[I_S]]=0,Table3[[#This Row],[FN_Si_C_Air]]="-",Table3[[#This Row],[FN_Si_C_Air]]="0"),"∞",Table3[[#This Row],[FN_Si_C_Air]]*1000/(Table3[[#This Row],[I_S]]*Q_air*Cell_count))</f>
        <v>6.2000000000000011</v>
      </c>
      <c r="AG27" s="56">
        <f>IF(OR(Table3[[#This Row],[I_S]]="",Table3[[#This Row],[STC_C]]=""),"-",IF(Table3[[#This Row],[I_S]]&gt;=Table3[[#This Row],[I_MinGasFlow]],Table3[[#This Row],[I_S]]*Table3[[#This Row],[STC_C]]*16.6*Cell_count/1000,Table3[[#This Row],[I_MinGasFlow]]*Table3[[#This Row],[STC_C]]*16.6*Cell_count/1000))</f>
        <v>1981.2100000000003</v>
      </c>
      <c r="AH27" s="140">
        <f>IF(Table3[[#This Row],[FN_Si_C_Air]]="-","-",Table3[[#This Row],[FN_Si_C_Air]]/60*air_dens_gL)</f>
        <v>42.495139112030643</v>
      </c>
      <c r="AI27" s="58" t="str">
        <f t="shared" si="9"/>
        <v>Inlet</v>
      </c>
      <c r="AJ27">
        <v>0</v>
      </c>
      <c r="AK27" s="5">
        <f t="shared" si="10"/>
        <v>30</v>
      </c>
      <c r="AL27" s="141">
        <v>21.308910361242013</v>
      </c>
      <c r="AM27" s="52">
        <f>IF(OR(Table3[[#This Row],[T_So_CL]]="",Table3[[#This Row],[Hum_Si_C]]=""),"-",(1730.63/((1730.63/(233.426+T_Si_CL))-LOG(RH_Si_C/100)))-233.426)</f>
        <v>1.4506843138114789</v>
      </c>
      <c r="AN27" s="87">
        <f>100*10^(7.337936*((Table3[[#This Row],[Hum_Si_C]])/(Table3[[#This Row],[Hum_Si_C]]+229.3975)-Table3[[#This Row],[T_Si_CL]]/(Table3[[#This Row],[T_Si_CL]]+229.3975)))</f>
        <v>79.906492200009467</v>
      </c>
      <c r="AO27" s="83">
        <f t="shared" si="11"/>
        <v>25</v>
      </c>
      <c r="AP27" s="60">
        <f>Table3[[#This Row],[T_So_CL]]-Table3[[#This Row],[T_Si_CL]]</f>
        <v>0</v>
      </c>
      <c r="AQ27" s="178">
        <f>IF(OR(AC27&gt;1200,AA27&gt;4000,Table3[[#This Row],[Hum_Si_A]]&lt;20,Table3[[#This Row],[Hum_Si_C]]&lt;20,AG27&gt;8000, AJ27&lt;0, O27&gt;90),1,0)</f>
        <v>0</v>
      </c>
      <c r="AR27">
        <f>IF(Table3[[#This Row],[F_Cell_CL]]&gt;0, Table3[[#This Row],[F_Cell_CL]], IF(Table3[[#This Row],[I_S]]&lt;450, 0.45, IF(Table3[[#This Row],[I_S]]&lt;600, 0.6, 0.75)))</f>
        <v>0.35000000000000003</v>
      </c>
    </row>
    <row r="28" spans="1:44" s="4" customFormat="1">
      <c r="A28" s="49">
        <f t="shared" si="6"/>
        <v>17</v>
      </c>
      <c r="B28" s="51" t="s">
        <v>100</v>
      </c>
      <c r="C28" s="50" t="s">
        <v>118</v>
      </c>
      <c r="D28" s="51">
        <v>900</v>
      </c>
      <c r="E28" s="87">
        <f>IF(Table3[[#This Row],[Approx. step time]]="-","ERR",IF(E27="Acc. Time",Table3[[#This Row],[Approx. step time]]/60,E27+D28/60))</f>
        <v>255</v>
      </c>
      <c r="F28" s="48">
        <v>80</v>
      </c>
      <c r="G28" s="86">
        <f t="shared" si="0"/>
        <v>0.26666666666666666</v>
      </c>
      <c r="H28" s="48" t="s">
        <v>33</v>
      </c>
      <c r="I28" s="51">
        <v>0</v>
      </c>
      <c r="J28" s="51" t="s">
        <v>102</v>
      </c>
      <c r="K28" s="147">
        <v>0.4</v>
      </c>
      <c r="L28" s="52">
        <f>IF(Table3[[#This Row],[F_Cell_CL]]="","-",Table3[[#This Row],[F_Cell_CL]]*Cell_count)</f>
        <v>110</v>
      </c>
      <c r="M28">
        <v>1.95</v>
      </c>
      <c r="N28">
        <v>25</v>
      </c>
      <c r="O28" s="51">
        <v>25</v>
      </c>
      <c r="P28" s="60">
        <f>Table3[[#This Row],[T_So_CL]]-Table3[[#This Row],[T_Si_CL]]</f>
        <v>0</v>
      </c>
      <c r="Q28">
        <v>6.5</v>
      </c>
      <c r="R28" s="53">
        <f>IF(Table3[[#This Row],[I_S]]=0,"∞",Table3[[#This Row],[FN_Si_A_H2]]*1000/(Table3[[#This Row],[I_S]]*Q_H2*Cell_count))</f>
        <v>6.5</v>
      </c>
      <c r="S28">
        <v>75</v>
      </c>
      <c r="T28" s="58" t="str">
        <f t="shared" si="7"/>
        <v>Inlet</v>
      </c>
      <c r="U28">
        <v>1.75</v>
      </c>
      <c r="V28" s="51">
        <f t="shared" si="8"/>
        <v>30</v>
      </c>
      <c r="W28" s="141">
        <v>20</v>
      </c>
      <c r="X28" s="52">
        <f>IF(OR(Table3[[#This Row],[T_So_CL]]="",Table3[[#This Row],[Hum_Si_A]]=""),"-",(1730.63/((1730.63/(233.426+T_Si_CL))-LOG(RH_Si_A/100)))-233.426)</f>
        <v>0.57634146457229463</v>
      </c>
      <c r="Y28" s="87">
        <f>100*10^(7.337936*((Table3[[#This Row],[Hum_Si_A]])/(Table3[[#This Row],[Hum_Si_A]]+229.3975)-Table3[[#This Row],[T_Si_CL]]/(Table3[[#This Row],[T_Si_CL]]+229.3975)))</f>
        <v>73.679007025119944</v>
      </c>
      <c r="Z2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1334.6666666666667</v>
      </c>
      <c r="AA28" s="53">
        <f>Table3[[#This Row],[FN_Si_Atot]]*Table3[[#This Row],[Conc_Si_A_H2]]/100</f>
        <v>1001</v>
      </c>
      <c r="AB28" s="54">
        <f>IF(Table3[[#This Row],[FN_Si_A_H2]]="-","-",Table3[[#This Row],[FN_Si_A_H2]]/60*H2_dens_gL)</f>
        <v>1.5002774278170499</v>
      </c>
      <c r="AC28" s="53">
        <f>IF(OR(Table3[[#This Row],[Conc_Si_A_H2]]="",Table3[[#This Row],[FN_Si_A_H2]]="",Table3[[#This Row],[FN_Si_A_H2]]="-"),"-",(FN_Si_H2/CMP_A)*(100-CMP_A))</f>
        <v>333.66666666666663</v>
      </c>
      <c r="AD28" s="55">
        <f>IF(Table3[[#This Row],[F_Si_A_N2]]="-","-",Table3[[#This Row],[F_Si_A_N2]]/60*N2_dens_gL)</f>
        <v>6.9492016969025832</v>
      </c>
      <c r="AE28">
        <v>4.8000000000000007</v>
      </c>
      <c r="AF28" s="53">
        <f>IF(OR(Table3[[#This Row],[I_S]]=0,Table3[[#This Row],[FN_Si_C_Air]]="-",Table3[[#This Row],[FN_Si_C_Air]]="0"),"∞",Table3[[#This Row],[FN_Si_C_Air]]*1000/(Table3[[#This Row],[I_S]]*Q_air*Cell_count))</f>
        <v>4.8000000000000016</v>
      </c>
      <c r="AG28" s="56">
        <f>IF(OR(Table3[[#This Row],[I_S]]="",Table3[[#This Row],[STC_C]]=""),"-",IF(Table3[[#This Row],[I_S]]&gt;=Table3[[#This Row],[I_MinGasFlow]],Table3[[#This Row],[I_S]]*Table3[[#This Row],[STC_C]]*16.6*Cell_count/1000,Table3[[#This Row],[I_MinGasFlow]]*Table3[[#This Row],[STC_C]]*16.6*Cell_count/1000))</f>
        <v>1752.9600000000005</v>
      </c>
      <c r="AH28" s="140">
        <f>IF(Table3[[#This Row],[FN_Si_C_Air]]="-","-",Table3[[#This Row],[FN_Si_C_Air]]/60*air_dens_gL)</f>
        <v>37.599385758110067</v>
      </c>
      <c r="AI28" s="58" t="str">
        <f t="shared" si="9"/>
        <v>Inlet</v>
      </c>
      <c r="AJ28">
        <v>2.1</v>
      </c>
      <c r="AK28" s="5">
        <f t="shared" si="10"/>
        <v>30</v>
      </c>
      <c r="AL28" s="141">
        <v>20</v>
      </c>
      <c r="AM28" s="52">
        <f>IF(OR(Table3[[#This Row],[T_So_CL]]="",Table3[[#This Row],[Hum_Si_C]]=""),"-",(1730.63/((1730.63/(233.426+T_Si_CL))-LOG(RH_Si_C/100)))-233.426)</f>
        <v>0.57634146457229463</v>
      </c>
      <c r="AN28" s="87">
        <f>100*10^(7.337936*((Table3[[#This Row],[Hum_Si_C]])/(Table3[[#This Row],[Hum_Si_C]]+229.3975)-Table3[[#This Row],[T_Si_CL]]/(Table3[[#This Row],[T_Si_CL]]+229.3975)))</f>
        <v>73.679007025119944</v>
      </c>
      <c r="AO28" s="83">
        <f t="shared" si="11"/>
        <v>25</v>
      </c>
      <c r="AP28" s="60">
        <f>Table3[[#This Row],[T_So_CL]]-Table3[[#This Row],[T_Si_CL]]</f>
        <v>0</v>
      </c>
      <c r="AQ28" s="178">
        <f>IF(OR(AC28&gt;1200,AA28&gt;4000,Table3[[#This Row],[Hum_Si_A]]&lt;20,Table3[[#This Row],[Hum_Si_C]]&lt;20,AG28&gt;8000, AJ28&lt;0, O28&gt;90),1,0)</f>
        <v>0</v>
      </c>
      <c r="AR28">
        <f>IF(Table3[[#This Row],[F_Cell_CL]]&gt;0, Table3[[#This Row],[F_Cell_CL]], IF(Table3[[#This Row],[I_S]]&lt;450, 0.45, IF(Table3[[#This Row],[I_S]]&lt;600, 0.6, 0.75)))</f>
        <v>0.4</v>
      </c>
    </row>
    <row r="29" spans="1:44" s="4" customFormat="1">
      <c r="A29" s="49">
        <f t="shared" si="6"/>
        <v>18</v>
      </c>
      <c r="B29" s="51" t="s">
        <v>100</v>
      </c>
      <c r="C29" s="50" t="s">
        <v>119</v>
      </c>
      <c r="D29" s="51">
        <v>900</v>
      </c>
      <c r="E29" s="138">
        <f>IF(Table3[[#This Row],[Approx. step time]]="-","ERR",IF(E28="Acc. Time",Table3[[#This Row],[Approx. step time]]/60,E28+D29/60))</f>
        <v>270</v>
      </c>
      <c r="F29" s="48">
        <v>90</v>
      </c>
      <c r="G29" s="86">
        <f t="shared" si="0"/>
        <v>0.3</v>
      </c>
      <c r="H29" s="48" t="s">
        <v>33</v>
      </c>
      <c r="I29" s="51">
        <v>0</v>
      </c>
      <c r="J29" s="51" t="s">
        <v>102</v>
      </c>
      <c r="K29" s="147">
        <v>0.4</v>
      </c>
      <c r="L29" s="52">
        <f>IF(Table3[[#This Row],[F_Cell_CL]]="","-",Table3[[#This Row],[F_Cell_CL]]*Cell_count)</f>
        <v>110</v>
      </c>
      <c r="M29">
        <v>1.05</v>
      </c>
      <c r="N29">
        <v>25</v>
      </c>
      <c r="O29" s="51">
        <v>25</v>
      </c>
      <c r="P29" s="60">
        <f>Table3[[#This Row],[T_So_CL]]-Table3[[#This Row],[T_Si_CL]]</f>
        <v>0</v>
      </c>
      <c r="Q29">
        <v>7.9</v>
      </c>
      <c r="R29" s="53">
        <f>IF(Table3[[#This Row],[I_S]]=0,"∞",Table3[[#This Row],[FN_Si_A_H2]]*1000/(Table3[[#This Row],[I_S]]*Q_H2*Cell_count))</f>
        <v>7.9</v>
      </c>
      <c r="S29">
        <v>75</v>
      </c>
      <c r="T29" s="58" t="str">
        <f t="shared" si="7"/>
        <v>Inlet</v>
      </c>
      <c r="U29">
        <v>0.85000000000000009</v>
      </c>
      <c r="V29" s="51">
        <f t="shared" si="8"/>
        <v>30</v>
      </c>
      <c r="W29" s="141">
        <v>20</v>
      </c>
      <c r="X29" s="52">
        <f>IF(OR(Table3[[#This Row],[T_So_CL]]="",Table3[[#This Row],[Hum_Si_A]]=""),"-",(1730.63/((1730.63/(233.426+T_Si_CL))-LOG(RH_Si_A/100)))-233.426)</f>
        <v>0.57634146457229463</v>
      </c>
      <c r="Y29" s="87">
        <f>100*10^(7.337936*((Table3[[#This Row],[Hum_Si_A]])/(Table3[[#This Row],[Hum_Si_A]]+229.3975)-Table3[[#This Row],[T_Si_CL]]/(Table3[[#This Row],[T_Si_CL]]+229.3975)))</f>
        <v>73.679007025119944</v>
      </c>
      <c r="Z2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1824.9</v>
      </c>
      <c r="AA29" s="53">
        <f>Table3[[#This Row],[FN_Si_Atot]]*Table3[[#This Row],[Conc_Si_A_H2]]/100</f>
        <v>1368.675</v>
      </c>
      <c r="AB29" s="54">
        <f>IF(Table3[[#This Row],[FN_Si_A_H2]]="-","-",Table3[[#This Row],[FN_Si_A_H2]]/60*H2_dens_gL)</f>
        <v>2.0513408676498504</v>
      </c>
      <c r="AC29" s="53">
        <f>IF(OR(Table3[[#This Row],[Conc_Si_A_H2]]="",Table3[[#This Row],[FN_Si_A_H2]]="",Table3[[#This Row],[FN_Si_A_H2]]="-"),"-",(FN_Si_H2/CMP_A)*(100-CMP_A))</f>
        <v>456.22499999999997</v>
      </c>
      <c r="AD29" s="55">
        <f>IF(Table3[[#This Row],[F_Si_A_N2]]="-","-",Table3[[#This Row],[F_Si_A_N2]]/60*N2_dens_gL)</f>
        <v>9.5016969355725713</v>
      </c>
      <c r="AE29">
        <v>7.15</v>
      </c>
      <c r="AF29" s="53">
        <f>IF(OR(Table3[[#This Row],[I_S]]=0,Table3[[#This Row],[FN_Si_C_Air]]="-",Table3[[#This Row],[FN_Si_C_Air]]="0"),"∞",Table3[[#This Row],[FN_Si_C_Air]]*1000/(Table3[[#This Row],[I_S]]*Q_air*Cell_count))</f>
        <v>7.1499999999999986</v>
      </c>
      <c r="AG29" s="56">
        <f>IF(OR(Table3[[#This Row],[I_S]]="",Table3[[#This Row],[STC_C]]=""),"-",IF(Table3[[#This Row],[I_S]]&gt;=Table3[[#This Row],[I_MinGasFlow]],Table3[[#This Row],[I_S]]*Table3[[#This Row],[STC_C]]*16.6*Cell_count/1000,Table3[[#This Row],[I_MinGasFlow]]*Table3[[#This Row],[STC_C]]*16.6*Cell_count/1000))</f>
        <v>2937.5774999999999</v>
      </c>
      <c r="AH29" s="140">
        <f>IF(Table3[[#This Row],[FN_Si_C_Air]]="-","-",Table3[[#This Row],[FN_Si_C_Air]]/60*air_dens_gL)</f>
        <v>63.008345664957865</v>
      </c>
      <c r="AI29" s="58" t="str">
        <f t="shared" si="9"/>
        <v>Inlet</v>
      </c>
      <c r="AJ29">
        <v>0.40000000000000008</v>
      </c>
      <c r="AK29" s="5">
        <f t="shared" si="10"/>
        <v>30</v>
      </c>
      <c r="AL29" s="141">
        <v>20</v>
      </c>
      <c r="AM29" s="52">
        <f>IF(OR(Table3[[#This Row],[T_So_CL]]="",Table3[[#This Row],[Hum_Si_C]]=""),"-",(1730.63/((1730.63/(233.426+T_Si_CL))-LOG(RH_Si_C/100)))-233.426)</f>
        <v>0.57634146457229463</v>
      </c>
      <c r="AN29" s="87">
        <f>100*10^(7.337936*((Table3[[#This Row],[Hum_Si_C]])/(Table3[[#This Row],[Hum_Si_C]]+229.3975)-Table3[[#This Row],[T_Si_CL]]/(Table3[[#This Row],[T_Si_CL]]+229.3975)))</f>
        <v>73.679007025119944</v>
      </c>
      <c r="AO29" s="83">
        <f t="shared" si="11"/>
        <v>25</v>
      </c>
      <c r="AP29" s="60">
        <f>Table3[[#This Row],[T_So_CL]]-Table3[[#This Row],[T_Si_CL]]</f>
        <v>0</v>
      </c>
      <c r="AQ29" s="178">
        <f>IF(OR(AC29&gt;1200,AA29&gt;4000,Table3[[#This Row],[Hum_Si_A]]&lt;20,Table3[[#This Row],[Hum_Si_C]]&lt;20,AG29&gt;8000, AJ29&lt;0, O29&gt;90),1,0)</f>
        <v>0</v>
      </c>
      <c r="AR29">
        <f>IF(Table3[[#This Row],[F_Cell_CL]]&gt;0, Table3[[#This Row],[F_Cell_CL]], IF(Table3[[#This Row],[I_S]]&lt;450, 0.45, IF(Table3[[#This Row],[I_S]]&lt;600, 0.6, 0.75)))</f>
        <v>0.4</v>
      </c>
    </row>
    <row r="30" spans="1:44" s="4" customFormat="1">
      <c r="A30" s="49">
        <f t="shared" si="6"/>
        <v>19</v>
      </c>
      <c r="B30" s="51" t="s">
        <v>100</v>
      </c>
      <c r="C30" s="50" t="s">
        <v>120</v>
      </c>
      <c r="D30" s="51">
        <v>900</v>
      </c>
      <c r="E30" s="138">
        <f>IF(Table3[[#This Row],[Approx. step time]]="-","ERR",IF(E29="Acc. Time",Table3[[#This Row],[Approx. step time]]/60,E29+D30/60))</f>
        <v>285</v>
      </c>
      <c r="F30" s="48">
        <v>60</v>
      </c>
      <c r="G30" s="86">
        <f t="shared" si="0"/>
        <v>0.2</v>
      </c>
      <c r="H30" s="48" t="s">
        <v>33</v>
      </c>
      <c r="I30" s="51">
        <v>0</v>
      </c>
      <c r="J30" s="51" t="s">
        <v>102</v>
      </c>
      <c r="K30" s="147">
        <v>0.35000000000000003</v>
      </c>
      <c r="L30" s="52">
        <f>IF(Table3[[#This Row],[F_Cell_CL]]="","-",Table3[[#This Row],[F_Cell_CL]]*Cell_count)</f>
        <v>96.250000000000014</v>
      </c>
      <c r="M30">
        <v>1.7</v>
      </c>
      <c r="N30">
        <v>25</v>
      </c>
      <c r="O30" s="51">
        <v>25</v>
      </c>
      <c r="P30" s="60">
        <f>Table3[[#This Row],[T_So_CL]]-Table3[[#This Row],[T_Si_CL]]</f>
        <v>0</v>
      </c>
      <c r="Q30">
        <v>8.4500000000000011</v>
      </c>
      <c r="R30" s="53">
        <f>IF(Table3[[#This Row],[I_S]]=0,"∞",Table3[[#This Row],[FN_Si_A_H2]]*1000/(Table3[[#This Row],[I_S]]*Q_H2*Cell_count))</f>
        <v>8.4500000000000011</v>
      </c>
      <c r="S30">
        <v>75</v>
      </c>
      <c r="T30" s="58" t="str">
        <f t="shared" si="7"/>
        <v>Inlet</v>
      </c>
      <c r="U30">
        <v>1.5</v>
      </c>
      <c r="V30" s="51">
        <f t="shared" si="8"/>
        <v>30</v>
      </c>
      <c r="W30" s="141">
        <v>20</v>
      </c>
      <c r="X30" s="52">
        <f>IF(OR(Table3[[#This Row],[T_So_CL]]="",Table3[[#This Row],[Hum_Si_A]]=""),"-",(1730.63/((1730.63/(233.426+T_Si_CL))-LOG(RH_Si_A/100)))-233.426)</f>
        <v>0.57634146457229463</v>
      </c>
      <c r="Y30" s="87">
        <f>100*10^(7.337936*((Table3[[#This Row],[Hum_Si_A]])/(Table3[[#This Row],[Hum_Si_A]]+229.3975)-Table3[[#This Row],[T_Si_CL]]/(Table3[[#This Row],[T_Si_CL]]+229.3975)))</f>
        <v>73.679007025119944</v>
      </c>
      <c r="Z3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1301.3000000000002</v>
      </c>
      <c r="AA30" s="53">
        <f>Table3[[#This Row],[FN_Si_Atot]]*Table3[[#This Row],[Conc_Si_A_H2]]/100</f>
        <v>975.97500000000014</v>
      </c>
      <c r="AB30" s="54">
        <f>IF(Table3[[#This Row],[FN_Si_A_H2]]="-","-",Table3[[#This Row],[FN_Si_A_H2]]/60*H2_dens_gL)</f>
        <v>1.4627704921216238</v>
      </c>
      <c r="AC30" s="53">
        <f>IF(OR(Table3[[#This Row],[Conc_Si_A_H2]]="",Table3[[#This Row],[FN_Si_A_H2]]="",Table3[[#This Row],[FN_Si_A_H2]]="-"),"-",(FN_Si_H2/CMP_A)*(100-CMP_A))</f>
        <v>325.32500000000005</v>
      </c>
      <c r="AD30" s="55">
        <f>IF(Table3[[#This Row],[F_Si_A_N2]]="-","-",Table3[[#This Row],[F_Si_A_N2]]/60*N2_dens_gL)</f>
        <v>6.77547165448002</v>
      </c>
      <c r="AE30">
        <v>4.1500000000000004</v>
      </c>
      <c r="AF30" s="53">
        <f>IF(OR(Table3[[#This Row],[I_S]]=0,Table3[[#This Row],[FN_Si_C_Air]]="-",Table3[[#This Row],[FN_Si_C_Air]]="0"),"∞",Table3[[#This Row],[FN_Si_C_Air]]*1000/(Table3[[#This Row],[I_S]]*Q_air*Cell_count))</f>
        <v>4.1500000000000004</v>
      </c>
      <c r="AG30" s="56">
        <f>IF(OR(Table3[[#This Row],[I_S]]="",Table3[[#This Row],[STC_C]]=""),"-",IF(Table3[[#This Row],[I_S]]&gt;=Table3[[#This Row],[I_MinGasFlow]],Table3[[#This Row],[I_S]]*Table3[[#This Row],[STC_C]]*16.6*Cell_count/1000,Table3[[#This Row],[I_MinGasFlow]]*Table3[[#This Row],[STC_C]]*16.6*Cell_count/1000))</f>
        <v>1136.6850000000002</v>
      </c>
      <c r="AH30" s="140">
        <f>IF(Table3[[#This Row],[FN_Si_C_Air]]="-","-",Table3[[#This Row],[FN_Si_C_Air]]/60*air_dens_gL)</f>
        <v>24.380851702524495</v>
      </c>
      <c r="AI30" s="58" t="str">
        <f t="shared" si="9"/>
        <v>Inlet</v>
      </c>
      <c r="AJ30">
        <v>1.1000000000000001</v>
      </c>
      <c r="AK30" s="5">
        <f t="shared" si="10"/>
        <v>30</v>
      </c>
      <c r="AL30" s="141">
        <v>20</v>
      </c>
      <c r="AM30" s="52">
        <f>IF(OR(Table3[[#This Row],[T_So_CL]]="",Table3[[#This Row],[Hum_Si_C]]=""),"-",(1730.63/((1730.63/(233.426+T_Si_CL))-LOG(RH_Si_C/100)))-233.426)</f>
        <v>0.57634146457229463</v>
      </c>
      <c r="AN30" s="87">
        <f>100*10^(7.337936*((Table3[[#This Row],[Hum_Si_C]])/(Table3[[#This Row],[Hum_Si_C]]+229.3975)-Table3[[#This Row],[T_Si_CL]]/(Table3[[#This Row],[T_Si_CL]]+229.3975)))</f>
        <v>73.679007025119944</v>
      </c>
      <c r="AO30" s="83">
        <f t="shared" si="11"/>
        <v>25</v>
      </c>
      <c r="AP30" s="60">
        <f>Table3[[#This Row],[T_So_CL]]-Table3[[#This Row],[T_Si_CL]]</f>
        <v>0</v>
      </c>
      <c r="AQ30" s="178">
        <f>IF(OR(AC30&gt;1200,AA30&gt;4000,Table3[[#This Row],[Hum_Si_A]]&lt;20,Table3[[#This Row],[Hum_Si_C]]&lt;20,AG30&gt;8000, AJ30&lt;0, O30&gt;90),1,0)</f>
        <v>0</v>
      </c>
      <c r="AR30">
        <f>IF(Table3[[#This Row],[F_Cell_CL]]&gt;0, Table3[[#This Row],[F_Cell_CL]], IF(Table3[[#This Row],[I_S]]&lt;450, 0.45, IF(Table3[[#This Row],[I_S]]&lt;600, 0.6, 0.75)))</f>
        <v>0.35000000000000003</v>
      </c>
    </row>
    <row r="31" spans="1:44" s="4" customFormat="1">
      <c r="A31" s="49">
        <f t="shared" si="6"/>
        <v>20</v>
      </c>
      <c r="B31" s="51" t="s">
        <v>100</v>
      </c>
      <c r="C31" s="50" t="s">
        <v>121</v>
      </c>
      <c r="D31" s="51">
        <v>900</v>
      </c>
      <c r="E31" s="138">
        <f>IF(Table3[[#This Row],[Approx. step time]]="-","ERR",IF(E30="Acc. Time",Table3[[#This Row],[Approx. step time]]/60,E30+D31/60))</f>
        <v>300</v>
      </c>
      <c r="F31" s="48">
        <v>70</v>
      </c>
      <c r="G31" s="86">
        <f t="shared" si="0"/>
        <v>0.23333333333333334</v>
      </c>
      <c r="H31" s="48" t="s">
        <v>33</v>
      </c>
      <c r="I31" s="51">
        <v>0</v>
      </c>
      <c r="J31" s="51" t="s">
        <v>102</v>
      </c>
      <c r="K31" s="147">
        <v>0.4</v>
      </c>
      <c r="L31" s="52">
        <f>IF(Table3[[#This Row],[F_Cell_CL]]="","-",Table3[[#This Row],[F_Cell_CL]]*Cell_count)</f>
        <v>110</v>
      </c>
      <c r="M31">
        <v>1.5</v>
      </c>
      <c r="N31">
        <v>25</v>
      </c>
      <c r="O31" s="51">
        <v>25</v>
      </c>
      <c r="P31" s="60">
        <f>Table3[[#This Row],[T_So_CL]]-Table3[[#This Row],[T_Si_CL]]</f>
        <v>0</v>
      </c>
      <c r="Q31">
        <v>2.5</v>
      </c>
      <c r="R31" s="53">
        <f>IF(Table3[[#This Row],[I_S]]=0,"∞",Table3[[#This Row],[FN_Si_A_H2]]*1000/(Table3[[#This Row],[I_S]]*Q_H2*Cell_count))</f>
        <v>2.5</v>
      </c>
      <c r="S31">
        <v>85</v>
      </c>
      <c r="T31" s="58" t="str">
        <f t="shared" si="7"/>
        <v>Inlet</v>
      </c>
      <c r="U31">
        <v>1.3</v>
      </c>
      <c r="V31" s="51">
        <f t="shared" si="8"/>
        <v>30</v>
      </c>
      <c r="W31" s="141">
        <v>20</v>
      </c>
      <c r="X31" s="52">
        <f>IF(OR(Table3[[#This Row],[T_So_CL]]="",Table3[[#This Row],[Hum_Si_A]]=""),"-",(1730.63/((1730.63/(233.426+T_Si_CL))-LOG(RH_Si_A/100)))-233.426)</f>
        <v>0.57634146457229463</v>
      </c>
      <c r="Y31" s="87">
        <f>100*10^(7.337936*((Table3[[#This Row],[Hum_Si_A]])/(Table3[[#This Row],[Hum_Si_A]]+229.3975)-Table3[[#This Row],[T_Si_CL]]/(Table3[[#This Row],[T_Si_CL]]+229.3975)))</f>
        <v>73.679007025119944</v>
      </c>
      <c r="Z3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396.3235294117647</v>
      </c>
      <c r="AA31" s="53">
        <f>Table3[[#This Row],[FN_Si_Atot]]*Table3[[#This Row],[Conc_Si_A_H2]]/100</f>
        <v>336.875</v>
      </c>
      <c r="AB31" s="54">
        <f>IF(Table3[[#This Row],[FN_Si_A_H2]]="-","-",Table3[[#This Row],[FN_Si_A_H2]]/60*H2_dens_gL)</f>
        <v>0.50490105743843017</v>
      </c>
      <c r="AC31" s="53">
        <f>IF(OR(Table3[[#This Row],[Conc_Si_A_H2]]="",Table3[[#This Row],[FN_Si_A_H2]]="",Table3[[#This Row],[FN_Si_A_H2]]="-"),"-",(FN_Si_H2/CMP_A)*(100-CMP_A))</f>
        <v>59.44852941176471</v>
      </c>
      <c r="AD31" s="55">
        <f>IF(Table3[[#This Row],[F_Si_A_N2]]="-","-",Table3[[#This Row],[F_Si_A_N2]]/60*N2_dens_gL)</f>
        <v>1.2381213430567386</v>
      </c>
      <c r="AE31">
        <v>11.3</v>
      </c>
      <c r="AF31" s="53">
        <f>IF(OR(Table3[[#This Row],[I_S]]=0,Table3[[#This Row],[FN_Si_C_Air]]="-",Table3[[#This Row],[FN_Si_C_Air]]="0"),"∞",Table3[[#This Row],[FN_Si_C_Air]]*1000/(Table3[[#This Row],[I_S]]*Q_air*Cell_count))</f>
        <v>11.3</v>
      </c>
      <c r="AG31" s="56">
        <f>IF(OR(Table3[[#This Row],[I_S]]="",Table3[[#This Row],[STC_C]]=""),"-",IF(Table3[[#This Row],[I_S]]&gt;=Table3[[#This Row],[I_MinGasFlow]],Table3[[#This Row],[I_S]]*Table3[[#This Row],[STC_C]]*16.6*Cell_count/1000,Table3[[#This Row],[I_MinGasFlow]]*Table3[[#This Row],[STC_C]]*16.6*Cell_count/1000))</f>
        <v>3610.915</v>
      </c>
      <c r="AH31" s="140">
        <f>IF(Table3[[#This Row],[FN_Si_C_Air]]="-","-",Table3[[#This Row],[FN_Si_C_Air]]/60*air_dens_gL)</f>
        <v>77.45081805902359</v>
      </c>
      <c r="AI31" s="58" t="str">
        <f t="shared" si="9"/>
        <v>Inlet</v>
      </c>
      <c r="AJ31">
        <v>0.85000000000000009</v>
      </c>
      <c r="AK31" s="5">
        <f t="shared" si="10"/>
        <v>30</v>
      </c>
      <c r="AL31" s="141">
        <v>20</v>
      </c>
      <c r="AM31" s="52">
        <f>IF(OR(Table3[[#This Row],[T_So_CL]]="",Table3[[#This Row],[Hum_Si_C]]=""),"-",(1730.63/((1730.63/(233.426+T_Si_CL))-LOG(RH_Si_C/100)))-233.426)</f>
        <v>0.57634146457229463</v>
      </c>
      <c r="AN31" s="87">
        <f>100*10^(7.337936*((Table3[[#This Row],[Hum_Si_C]])/(Table3[[#This Row],[Hum_Si_C]]+229.3975)-Table3[[#This Row],[T_Si_CL]]/(Table3[[#This Row],[T_Si_CL]]+229.3975)))</f>
        <v>73.679007025119944</v>
      </c>
      <c r="AO31" s="83">
        <f t="shared" si="11"/>
        <v>25</v>
      </c>
      <c r="AP31" s="60">
        <f>Table3[[#This Row],[T_So_CL]]-Table3[[#This Row],[T_Si_CL]]</f>
        <v>0</v>
      </c>
      <c r="AQ31" s="178">
        <f>IF(OR(AC31&gt;1200,AA31&gt;4000,Table3[[#This Row],[Hum_Si_A]]&lt;20,Table3[[#This Row],[Hum_Si_C]]&lt;20,AG31&gt;8000, AJ31&lt;0, O31&gt;90),1,0)</f>
        <v>0</v>
      </c>
      <c r="AR31">
        <f>IF(Table3[[#This Row],[F_Cell_CL]]&gt;0, Table3[[#This Row],[F_Cell_CL]], IF(Table3[[#This Row],[I_S]]&lt;450, 0.45, IF(Table3[[#This Row],[I_S]]&lt;600, 0.6, 0.75)))</f>
        <v>0.4</v>
      </c>
    </row>
    <row r="32" spans="1:44" s="4" customFormat="1">
      <c r="A32" s="49">
        <f t="shared" si="6"/>
        <v>21</v>
      </c>
      <c r="B32" s="51" t="s">
        <v>100</v>
      </c>
      <c r="C32" s="50" t="s">
        <v>122</v>
      </c>
      <c r="D32" s="51">
        <v>900</v>
      </c>
      <c r="E32" s="87">
        <f>IF(Table3[[#This Row],[Approx. step time]]="-","ERR",IF(E31="Acc. Time",Table3[[#This Row],[Approx. step time]]/60,E31+D32/60))</f>
        <v>315</v>
      </c>
      <c r="F32" s="48">
        <v>40</v>
      </c>
      <c r="G32" s="86">
        <f t="shared" si="0"/>
        <v>0.13333333333333333</v>
      </c>
      <c r="H32" s="48" t="s">
        <v>33</v>
      </c>
      <c r="I32" s="51">
        <v>0</v>
      </c>
      <c r="J32" s="51" t="s">
        <v>102</v>
      </c>
      <c r="K32" s="147">
        <v>0.35000000000000003</v>
      </c>
      <c r="L32" s="52">
        <f>IF(Table3[[#This Row],[F_Cell_CL]]="","-",Table3[[#This Row],[F_Cell_CL]]*Cell_count)</f>
        <v>96.250000000000014</v>
      </c>
      <c r="M32">
        <v>1.3</v>
      </c>
      <c r="N32">
        <v>25</v>
      </c>
      <c r="O32" s="51">
        <v>25</v>
      </c>
      <c r="P32" s="60">
        <f>Table3[[#This Row],[T_So_CL]]-Table3[[#This Row],[T_Si_CL]]</f>
        <v>0</v>
      </c>
      <c r="Q32">
        <v>4.95</v>
      </c>
      <c r="R32" s="53">
        <f>IF(Table3[[#This Row],[I_S]]=0,"∞",Table3[[#This Row],[FN_Si_A_H2]]*1000/(Table3[[#This Row],[I_S]]*Q_H2*Cell_count))</f>
        <v>4.95</v>
      </c>
      <c r="S32">
        <v>95</v>
      </c>
      <c r="T32" s="58" t="str">
        <f t="shared" si="7"/>
        <v>Inlet</v>
      </c>
      <c r="U32">
        <v>1.1000000000000001</v>
      </c>
      <c r="V32" s="51">
        <f t="shared" si="8"/>
        <v>30</v>
      </c>
      <c r="W32" s="141">
        <v>20</v>
      </c>
      <c r="X32" s="52">
        <f>IF(OR(Table3[[#This Row],[T_So_CL]]="",Table3[[#This Row],[Hum_Si_A]]=""),"-",(1730.63/((1730.63/(233.426+T_Si_CL))-LOG(RH_Si_A/100)))-233.426)</f>
        <v>0.57634146457229463</v>
      </c>
      <c r="Y32" s="87">
        <f>100*10^(7.337936*((Table3[[#This Row],[Hum_Si_A]])/(Table3[[#This Row],[Hum_Si_A]]+229.3975)-Table3[[#This Row],[T_Si_CL]]/(Table3[[#This Row],[T_Si_CL]]+229.3975)))</f>
        <v>73.679007025119944</v>
      </c>
      <c r="Z3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401.21052631578948</v>
      </c>
      <c r="AA32" s="53">
        <f>Table3[[#This Row],[FN_Si_Atot]]*Table3[[#This Row],[Conc_Si_A_H2]]/100</f>
        <v>381.15</v>
      </c>
      <c r="AB32" s="54">
        <f>IF(Table3[[#This Row],[FN_Si_A_H2]]="-","-",Table3[[#This Row],[FN_Si_A_H2]]/60*H2_dens_gL)</f>
        <v>0.57125948213033817</v>
      </c>
      <c r="AC32" s="53">
        <f>IF(OR(Table3[[#This Row],[Conc_Si_A_H2]]="",Table3[[#This Row],[FN_Si_A_H2]]="",Table3[[#This Row],[FN_Si_A_H2]]="-"),"-",(FN_Si_H2/CMP_A)*(100-CMP_A))</f>
        <v>20.060526315789474</v>
      </c>
      <c r="AD32" s="55">
        <f>IF(Table3[[#This Row],[F_Si_A_N2]]="-","-",Table3[[#This Row],[F_Si_A_N2]]/60*N2_dens_gL)</f>
        <v>0.41779613440892049</v>
      </c>
      <c r="AE32">
        <v>4.6000000000000005</v>
      </c>
      <c r="AF32" s="53">
        <f>IF(OR(Table3[[#This Row],[I_S]]=0,Table3[[#This Row],[FN_Si_C_Air]]="-",Table3[[#This Row],[FN_Si_C_Air]]="0"),"∞",Table3[[#This Row],[FN_Si_C_Air]]*1000/(Table3[[#This Row],[I_S]]*Q_air*Cell_count))</f>
        <v>4.6000000000000005</v>
      </c>
      <c r="AG32" s="56">
        <f>IF(OR(Table3[[#This Row],[I_S]]="",Table3[[#This Row],[STC_C]]=""),"-",IF(Table3[[#This Row],[I_S]]&gt;=Table3[[#This Row],[I_MinGasFlow]],Table3[[#This Row],[I_S]]*Table3[[#This Row],[STC_C]]*16.6*Cell_count/1000,Table3[[#This Row],[I_MinGasFlow]]*Table3[[#This Row],[STC_C]]*16.6*Cell_count/1000))</f>
        <v>839.96000000000015</v>
      </c>
      <c r="AH32" s="140">
        <f>IF(Table3[[#This Row],[FN_Si_C_Air]]="-","-",Table3[[#This Row],[FN_Si_C_Air]]/60*air_dens_gL)</f>
        <v>18.01637234242774</v>
      </c>
      <c r="AI32" s="58" t="str">
        <f t="shared" si="9"/>
        <v>Inlet</v>
      </c>
      <c r="AJ32">
        <v>1.1500000000000001</v>
      </c>
      <c r="AK32" s="5">
        <f t="shared" si="10"/>
        <v>30</v>
      </c>
      <c r="AL32" s="141">
        <v>20</v>
      </c>
      <c r="AM32" s="52">
        <f>IF(OR(Table3[[#This Row],[T_So_CL]]="",Table3[[#This Row],[Hum_Si_C]]=""),"-",(1730.63/((1730.63/(233.426+T_Si_CL))-LOG(RH_Si_C/100)))-233.426)</f>
        <v>0.57634146457229463</v>
      </c>
      <c r="AN32" s="87">
        <f>100*10^(7.337936*((Table3[[#This Row],[Hum_Si_C]])/(Table3[[#This Row],[Hum_Si_C]]+229.3975)-Table3[[#This Row],[T_Si_CL]]/(Table3[[#This Row],[T_Si_CL]]+229.3975)))</f>
        <v>73.679007025119944</v>
      </c>
      <c r="AO32" s="83">
        <f t="shared" si="11"/>
        <v>25</v>
      </c>
      <c r="AP32" s="60">
        <f>Table3[[#This Row],[T_So_CL]]-Table3[[#This Row],[T_Si_CL]]</f>
        <v>0</v>
      </c>
      <c r="AQ32" s="178">
        <f>IF(OR(AC32&gt;1200,AA32&gt;4000,Table3[[#This Row],[Hum_Si_A]]&lt;20,Table3[[#This Row],[Hum_Si_C]]&lt;20,AG32&gt;8000, AJ32&lt;0, O32&gt;90),1,0)</f>
        <v>0</v>
      </c>
      <c r="AR32">
        <f>IF(Table3[[#This Row],[F_Cell_CL]]&gt;0, Table3[[#This Row],[F_Cell_CL]], IF(Table3[[#This Row],[I_S]]&lt;450, 0.45, IF(Table3[[#This Row],[I_S]]&lt;600, 0.6, 0.75)))</f>
        <v>0.35000000000000003</v>
      </c>
    </row>
    <row r="33" spans="1:44" s="4" customFormat="1">
      <c r="A33" s="49">
        <f t="shared" si="6"/>
        <v>22</v>
      </c>
      <c r="B33" s="51" t="s">
        <v>100</v>
      </c>
      <c r="C33" s="50" t="s">
        <v>123</v>
      </c>
      <c r="D33" s="51">
        <v>900</v>
      </c>
      <c r="E33" s="138">
        <f>IF(Table3[[#This Row],[Approx. step time]]="-","ERR",IF(E32="Acc. Time",Table3[[#This Row],[Approx. step time]]/60,E32+D33/60))</f>
        <v>330</v>
      </c>
      <c r="F33" s="48">
        <v>40</v>
      </c>
      <c r="G33" s="86">
        <f t="shared" si="0"/>
        <v>0.13333333333333333</v>
      </c>
      <c r="H33" s="48" t="s">
        <v>33</v>
      </c>
      <c r="I33" s="51">
        <v>0</v>
      </c>
      <c r="J33" s="51" t="s">
        <v>102</v>
      </c>
      <c r="K33" s="147">
        <v>0.4</v>
      </c>
      <c r="L33" s="52">
        <f>IF(Table3[[#This Row],[F_Cell_CL]]="","-",Table3[[#This Row],[F_Cell_CL]]*Cell_count)</f>
        <v>110</v>
      </c>
      <c r="M33">
        <v>0.85000000000000009</v>
      </c>
      <c r="N33">
        <v>25</v>
      </c>
      <c r="O33" s="51">
        <v>25</v>
      </c>
      <c r="P33" s="60">
        <f>Table3[[#This Row],[T_So_CL]]-Table3[[#This Row],[T_Si_CL]]</f>
        <v>0</v>
      </c>
      <c r="Q33">
        <v>3.3000000000000003</v>
      </c>
      <c r="R33" s="53">
        <f>IF(Table3[[#This Row],[I_S]]=0,"∞",Table3[[#This Row],[FN_Si_A_H2]]*1000/(Table3[[#This Row],[I_S]]*Q_H2*Cell_count))</f>
        <v>3.3</v>
      </c>
      <c r="S33">
        <v>80</v>
      </c>
      <c r="T33" s="58" t="str">
        <f t="shared" si="7"/>
        <v>Inlet</v>
      </c>
      <c r="U33">
        <v>0.65</v>
      </c>
      <c r="V33" s="51">
        <f t="shared" si="8"/>
        <v>30</v>
      </c>
      <c r="W33" s="141">
        <v>20</v>
      </c>
      <c r="X33" s="52">
        <f>IF(OR(Table3[[#This Row],[T_So_CL]]="",Table3[[#This Row],[Hum_Si_A]]=""),"-",(1730.63/((1730.63/(233.426+T_Si_CL))-LOG(RH_Si_A/100)))-233.426)</f>
        <v>0.57634146457229463</v>
      </c>
      <c r="Y33" s="87">
        <f>100*10^(7.337936*((Table3[[#This Row],[Hum_Si_A]])/(Table3[[#This Row],[Hum_Si_A]]+229.3975)-Table3[[#This Row],[T_Si_CL]]/(Table3[[#This Row],[T_Si_CL]]+229.3975)))</f>
        <v>73.679007025119944</v>
      </c>
      <c r="Z3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317.625</v>
      </c>
      <c r="AA33" s="53">
        <f>Table3[[#This Row],[FN_Si_Atot]]*Table3[[#This Row],[Conc_Si_A_H2]]/100</f>
        <v>254.1</v>
      </c>
      <c r="AB33" s="54">
        <f>IF(Table3[[#This Row],[FN_Si_A_H2]]="-","-",Table3[[#This Row],[FN_Si_A_H2]]/60*H2_dens_gL)</f>
        <v>0.3808396547535588</v>
      </c>
      <c r="AC33" s="53">
        <f>IF(OR(Table3[[#This Row],[Conc_Si_A_H2]]="",Table3[[#This Row],[FN_Si_A_H2]]="",Table3[[#This Row],[FN_Si_A_H2]]="-"),"-",(FN_Si_H2/CMP_A)*(100-CMP_A))</f>
        <v>63.524999999999999</v>
      </c>
      <c r="AD33" s="55">
        <f>IF(Table3[[#This Row],[F_Si_A_N2]]="-","-",Table3[[#This Row],[F_Si_A_N2]]/60*N2_dens_gL)</f>
        <v>1.323021092294915</v>
      </c>
      <c r="AE33">
        <v>5.15</v>
      </c>
      <c r="AF33" s="53">
        <f>IF(OR(Table3[[#This Row],[I_S]]=0,Table3[[#This Row],[FN_Si_C_Air]]="-",Table3[[#This Row],[FN_Si_C_Air]]="0"),"∞",Table3[[#This Row],[FN_Si_C_Air]]*1000/(Table3[[#This Row],[I_S]]*Q_air*Cell_count))</f>
        <v>5.15</v>
      </c>
      <c r="AG33" s="56">
        <f>IF(OR(Table3[[#This Row],[I_S]]="",Table3[[#This Row],[STC_C]]=""),"-",IF(Table3[[#This Row],[I_S]]&gt;=Table3[[#This Row],[I_MinGasFlow]],Table3[[#This Row],[I_S]]*Table3[[#This Row],[STC_C]]*16.6*Cell_count/1000,Table3[[#This Row],[I_MinGasFlow]]*Table3[[#This Row],[STC_C]]*16.6*Cell_count/1000))</f>
        <v>940.3900000000001</v>
      </c>
      <c r="AH33" s="140">
        <f>IF(Table3[[#This Row],[FN_Si_C_Air]]="-","-",Table3[[#This Row],[FN_Si_C_Air]]/60*air_dens_gL)</f>
        <v>20.170503818152795</v>
      </c>
      <c r="AI33" s="58" t="str">
        <f t="shared" si="9"/>
        <v>Inlet</v>
      </c>
      <c r="AJ33">
        <v>0.75</v>
      </c>
      <c r="AK33" s="5">
        <f t="shared" si="10"/>
        <v>30</v>
      </c>
      <c r="AL33" s="141">
        <v>20</v>
      </c>
      <c r="AM33" s="52">
        <f>IF(OR(Table3[[#This Row],[T_So_CL]]="",Table3[[#This Row],[Hum_Si_C]]=""),"-",(1730.63/((1730.63/(233.426+T_Si_CL))-LOG(RH_Si_C/100)))-233.426)</f>
        <v>0.57634146457229463</v>
      </c>
      <c r="AN33" s="87">
        <f>100*10^(7.337936*((Table3[[#This Row],[Hum_Si_C]])/(Table3[[#This Row],[Hum_Si_C]]+229.3975)-Table3[[#This Row],[T_Si_CL]]/(Table3[[#This Row],[T_Si_CL]]+229.3975)))</f>
        <v>73.679007025119944</v>
      </c>
      <c r="AO33" s="83">
        <f t="shared" si="11"/>
        <v>25</v>
      </c>
      <c r="AP33" s="60">
        <f>Table3[[#This Row],[T_So_CL]]-Table3[[#This Row],[T_Si_CL]]</f>
        <v>0</v>
      </c>
      <c r="AQ33" s="178">
        <f>IF(OR(AC33&gt;1200,AA33&gt;4000,Table3[[#This Row],[Hum_Si_A]]&lt;20,Table3[[#This Row],[Hum_Si_C]]&lt;20,AG33&gt;8000, AJ33&lt;0, O33&gt;90),1,0)</f>
        <v>0</v>
      </c>
      <c r="AR33">
        <f>IF(Table3[[#This Row],[F_Cell_CL]]&gt;0, Table3[[#This Row],[F_Cell_CL]], IF(Table3[[#This Row],[I_S]]&lt;450, 0.45, IF(Table3[[#This Row],[I_S]]&lt;600, 0.6, 0.75)))</f>
        <v>0.4</v>
      </c>
    </row>
    <row r="34" spans="1:44" s="4" customFormat="1">
      <c r="A34" s="49">
        <f t="shared" si="6"/>
        <v>23</v>
      </c>
      <c r="B34" s="51" t="s">
        <v>100</v>
      </c>
      <c r="C34" s="50" t="s">
        <v>124</v>
      </c>
      <c r="D34" s="51">
        <v>900</v>
      </c>
      <c r="E34" s="138">
        <f>IF(Table3[[#This Row],[Approx. step time]]="-","ERR",IF(E33="Acc. Time",Table3[[#This Row],[Approx. step time]]/60,E33+D34/60))</f>
        <v>345</v>
      </c>
      <c r="F34" s="48">
        <v>50</v>
      </c>
      <c r="G34" s="86">
        <f t="shared" si="0"/>
        <v>0.16666666666666666</v>
      </c>
      <c r="H34" s="48" t="s">
        <v>33</v>
      </c>
      <c r="I34" s="51">
        <v>0</v>
      </c>
      <c r="J34" s="51" t="s">
        <v>102</v>
      </c>
      <c r="K34" s="147">
        <v>0.4</v>
      </c>
      <c r="L34" s="52">
        <f>IF(Table3[[#This Row],[F_Cell_CL]]="","-",Table3[[#This Row],[F_Cell_CL]]*Cell_count)</f>
        <v>110</v>
      </c>
      <c r="M34">
        <v>1.75</v>
      </c>
      <c r="N34">
        <v>25</v>
      </c>
      <c r="O34" s="51">
        <v>25</v>
      </c>
      <c r="P34" s="60">
        <f>Table3[[#This Row],[T_So_CL]]-Table3[[#This Row],[T_Si_CL]]</f>
        <v>0</v>
      </c>
      <c r="Q34">
        <v>2.5500000000000003</v>
      </c>
      <c r="R34" s="53">
        <f>IF(Table3[[#This Row],[I_S]]=0,"∞",Table3[[#This Row],[FN_Si_A_H2]]*1000/(Table3[[#This Row],[I_S]]*Q_H2*Cell_count))</f>
        <v>2.5500000000000003</v>
      </c>
      <c r="S34">
        <v>80</v>
      </c>
      <c r="T34" s="58" t="str">
        <f t="shared" si="7"/>
        <v>Inlet</v>
      </c>
      <c r="U34">
        <v>1.55</v>
      </c>
      <c r="V34" s="51">
        <f t="shared" si="8"/>
        <v>30</v>
      </c>
      <c r="W34" s="141">
        <v>20</v>
      </c>
      <c r="X34" s="52">
        <f>IF(OR(Table3[[#This Row],[T_So_CL]]="",Table3[[#This Row],[Hum_Si_A]]=""),"-",(1730.63/((1730.63/(233.426+T_Si_CL))-LOG(RH_Si_A/100)))-233.426)</f>
        <v>0.57634146457229463</v>
      </c>
      <c r="Y34" s="87">
        <f>100*10^(7.337936*((Table3[[#This Row],[Hum_Si_A]])/(Table3[[#This Row],[Hum_Si_A]]+229.3975)-Table3[[#This Row],[T_Si_CL]]/(Table3[[#This Row],[T_Si_CL]]+229.3975)))</f>
        <v>73.679007025119944</v>
      </c>
      <c r="Z3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306.79687500000006</v>
      </c>
      <c r="AA34" s="53">
        <f>Table3[[#This Row],[FN_Si_Atot]]*Table3[[#This Row],[Conc_Si_A_H2]]/100</f>
        <v>245.43750000000003</v>
      </c>
      <c r="AB34" s="54">
        <f>IF(Table3[[#This Row],[FN_Si_A_H2]]="-","-",Table3[[#This Row],[FN_Si_A_H2]]/60*H2_dens_gL)</f>
        <v>0.36785648470514204</v>
      </c>
      <c r="AC34" s="53">
        <f>IF(OR(Table3[[#This Row],[Conc_Si_A_H2]]="",Table3[[#This Row],[FN_Si_A_H2]]="",Table3[[#This Row],[FN_Si_A_H2]]="-"),"-",(FN_Si_H2/CMP_A)*(100-CMP_A))</f>
        <v>61.359375000000007</v>
      </c>
      <c r="AD34" s="55">
        <f>IF(Table3[[#This Row],[F_Si_A_N2]]="-","-",Table3[[#This Row],[F_Si_A_N2]]/60*N2_dens_gL)</f>
        <v>1.2779181005121338</v>
      </c>
      <c r="AE34">
        <v>6</v>
      </c>
      <c r="AF34" s="53">
        <f>IF(OR(Table3[[#This Row],[I_S]]=0,Table3[[#This Row],[FN_Si_C_Air]]="-",Table3[[#This Row],[FN_Si_C_Air]]="0"),"∞",Table3[[#This Row],[FN_Si_C_Air]]*1000/(Table3[[#This Row],[I_S]]*Q_air*Cell_count))</f>
        <v>5.9999999999999991</v>
      </c>
      <c r="AG34" s="56">
        <f>IF(OR(Table3[[#This Row],[I_S]]="",Table3[[#This Row],[STC_C]]=""),"-",IF(Table3[[#This Row],[I_S]]&gt;=Table3[[#This Row],[I_MinGasFlow]],Table3[[#This Row],[I_S]]*Table3[[#This Row],[STC_C]]*16.6*Cell_count/1000,Table3[[#This Row],[I_MinGasFlow]]*Table3[[#This Row],[STC_C]]*16.6*Cell_count/1000))</f>
        <v>1369.5</v>
      </c>
      <c r="AH34" s="140">
        <f>IF(Table3[[#This Row],[FN_Si_C_Air]]="-","-",Table3[[#This Row],[FN_Si_C_Air]]/60*air_dens_gL)</f>
        <v>29.374520123523482</v>
      </c>
      <c r="AI34" s="58" t="str">
        <f t="shared" si="9"/>
        <v>Inlet</v>
      </c>
      <c r="AJ34">
        <v>1.1000000000000001</v>
      </c>
      <c r="AK34" s="5">
        <f t="shared" si="10"/>
        <v>30</v>
      </c>
      <c r="AL34" s="141">
        <v>21.308910361242013</v>
      </c>
      <c r="AM34" s="52">
        <f>IF(OR(Table3[[#This Row],[T_So_CL]]="",Table3[[#This Row],[Hum_Si_C]]=""),"-",(1730.63/((1730.63/(233.426+T_Si_CL))-LOG(RH_Si_C/100)))-233.426)</f>
        <v>1.4506843138114789</v>
      </c>
      <c r="AN34" s="87">
        <f>100*10^(7.337936*((Table3[[#This Row],[Hum_Si_C]])/(Table3[[#This Row],[Hum_Si_C]]+229.3975)-Table3[[#This Row],[T_Si_CL]]/(Table3[[#This Row],[T_Si_CL]]+229.3975)))</f>
        <v>79.906492200009467</v>
      </c>
      <c r="AO34" s="83">
        <f t="shared" si="11"/>
        <v>25</v>
      </c>
      <c r="AP34" s="60">
        <f>Table3[[#This Row],[T_So_CL]]-Table3[[#This Row],[T_Si_CL]]</f>
        <v>0</v>
      </c>
      <c r="AQ34" s="178">
        <f>IF(OR(AC34&gt;1200,AA34&gt;4000,Table3[[#This Row],[Hum_Si_A]]&lt;20,Table3[[#This Row],[Hum_Si_C]]&lt;20,AG34&gt;8000, AJ34&lt;0, O34&gt;90),1,0)</f>
        <v>0</v>
      </c>
      <c r="AR34">
        <f>IF(Table3[[#This Row],[F_Cell_CL]]&gt;0, Table3[[#This Row],[F_Cell_CL]], IF(Table3[[#This Row],[I_S]]&lt;450, 0.45, IF(Table3[[#This Row],[I_S]]&lt;600, 0.6, 0.75)))</f>
        <v>0.4</v>
      </c>
    </row>
    <row r="35" spans="1:44" s="4" customFormat="1">
      <c r="A35" s="49">
        <f t="shared" si="6"/>
        <v>24</v>
      </c>
      <c r="B35" s="51" t="s">
        <v>100</v>
      </c>
      <c r="C35" s="50" t="s">
        <v>125</v>
      </c>
      <c r="D35" s="51">
        <v>900</v>
      </c>
      <c r="E35" s="138">
        <f>IF(Table3[[#This Row],[Approx. step time]]="-","ERR",IF(E34="Acc. Time",Table3[[#This Row],[Approx. step time]]/60,E34+D35/60))</f>
        <v>360</v>
      </c>
      <c r="F35" s="48">
        <v>20</v>
      </c>
      <c r="G35" s="86">
        <f t="shared" si="0"/>
        <v>6.6666666666666666E-2</v>
      </c>
      <c r="H35" s="48" t="s">
        <v>33</v>
      </c>
      <c r="I35" s="51">
        <v>0</v>
      </c>
      <c r="J35" s="51" t="s">
        <v>102</v>
      </c>
      <c r="K35" s="147">
        <v>0.4</v>
      </c>
      <c r="L35" s="52">
        <f>IF(Table3[[#This Row],[F_Cell_CL]]="","-",Table3[[#This Row],[F_Cell_CL]]*Cell_count)</f>
        <v>110</v>
      </c>
      <c r="M35">
        <v>1.75</v>
      </c>
      <c r="N35">
        <v>30</v>
      </c>
      <c r="O35" s="51">
        <v>30</v>
      </c>
      <c r="P35" s="60">
        <f>Table3[[#This Row],[T_So_CL]]-Table3[[#This Row],[T_Si_CL]]</f>
        <v>0</v>
      </c>
      <c r="Q35">
        <v>8.65</v>
      </c>
      <c r="R35" s="53">
        <f>IF(Table3[[#This Row],[I_S]]=0,"∞",Table3[[#This Row],[FN_Si_A_H2]]*1000/(Table3[[#This Row],[I_S]]*Q_H2*Cell_count))</f>
        <v>8.65</v>
      </c>
      <c r="S35">
        <v>95</v>
      </c>
      <c r="T35" s="58" t="str">
        <f t="shared" si="7"/>
        <v>Inlet</v>
      </c>
      <c r="U35">
        <v>1.55</v>
      </c>
      <c r="V35" s="51">
        <f t="shared" si="8"/>
        <v>35</v>
      </c>
      <c r="W35" s="141">
        <v>21.390006900020513</v>
      </c>
      <c r="X35" s="52">
        <f>IF(OR(Table3[[#This Row],[T_So_CL]]="",Table3[[#This Row],[Hum_Si_A]]=""),"-",(1730.63/((1730.63/(233.426+T_Si_CL))-LOG(RH_Si_A/100)))-233.426)</f>
        <v>5.6281367514649219</v>
      </c>
      <c r="Y35" s="87">
        <f>100*10^(7.337936*((Table3[[#This Row],[Hum_Si_A]])/(Table3[[#This Row],[Hum_Si_A]]+229.3975)-Table3[[#This Row],[T_Si_CL]]/(Table3[[#This Row],[T_Si_CL]]+229.3975)))</f>
        <v>59.870241878605533</v>
      </c>
      <c r="Z3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350.55263157894734</v>
      </c>
      <c r="AA35" s="53">
        <f>Table3[[#This Row],[FN_Si_Atot]]*Table3[[#This Row],[Conc_Si_A_H2]]/100</f>
        <v>333.02499999999998</v>
      </c>
      <c r="AB35" s="54">
        <f>IF(Table3[[#This Row],[FN_Si_A_H2]]="-","-",Table3[[#This Row],[FN_Si_A_H2]]/60*H2_dens_gL)</f>
        <v>0.49913075963913378</v>
      </c>
      <c r="AC35" s="53">
        <f>IF(OR(Table3[[#This Row],[Conc_Si_A_H2]]="",Table3[[#This Row],[FN_Si_A_H2]]="",Table3[[#This Row],[FN_Si_A_H2]]="-"),"-",(FN_Si_H2/CMP_A)*(100-CMP_A))</f>
        <v>17.527631578947368</v>
      </c>
      <c r="AD35" s="55">
        <f>IF(Table3[[#This Row],[F_Si_A_N2]]="-","-",Table3[[#This Row],[F_Si_A_N2]]/60*N2_dens_gL)</f>
        <v>0.365044097236077</v>
      </c>
      <c r="AE35">
        <v>2.5</v>
      </c>
      <c r="AF35" s="53">
        <f>IF(OR(Table3[[#This Row],[I_S]]=0,Table3[[#This Row],[FN_Si_C_Air]]="-",Table3[[#This Row],[FN_Si_C_Air]]="0"),"∞",Table3[[#This Row],[FN_Si_C_Air]]*1000/(Table3[[#This Row],[I_S]]*Q_air*Cell_count))</f>
        <v>2.5000000000000004</v>
      </c>
      <c r="AG35" s="56">
        <f>IF(OR(Table3[[#This Row],[I_S]]="",Table3[[#This Row],[STC_C]]=""),"-",IF(Table3[[#This Row],[I_S]]&gt;=Table3[[#This Row],[I_MinGasFlow]],Table3[[#This Row],[I_S]]*Table3[[#This Row],[STC_C]]*16.6*Cell_count/1000,Table3[[#This Row],[I_MinGasFlow]]*Table3[[#This Row],[STC_C]]*16.6*Cell_count/1000))</f>
        <v>228.25000000000003</v>
      </c>
      <c r="AH35" s="140">
        <f>IF(Table3[[#This Row],[FN_Si_C_Air]]="-","-",Table3[[#This Row],[FN_Si_C_Air]]/60*air_dens_gL)</f>
        <v>4.8957533539205809</v>
      </c>
      <c r="AI35" s="58" t="str">
        <f t="shared" si="9"/>
        <v>Inlet</v>
      </c>
      <c r="AJ35">
        <v>1.7000000000000002</v>
      </c>
      <c r="AK35" s="5">
        <f t="shared" si="10"/>
        <v>35</v>
      </c>
      <c r="AL35" s="141">
        <v>20</v>
      </c>
      <c r="AM35" s="52">
        <f>IF(OR(Table3[[#This Row],[T_So_CL]]="",Table3[[#This Row],[Hum_Si_C]]=""),"-",(1730.63/((1730.63/(233.426+T_Si_CL))-LOG(RH_Si_C/100)))-233.426)</f>
        <v>4.6684259610195795</v>
      </c>
      <c r="AN35" s="87">
        <f>100*10^(7.337936*((Table3[[#This Row],[Hum_Si_C]])/(Table3[[#This Row],[Hum_Si_C]]+229.3975)-Table3[[#This Row],[T_Si_CL]]/(Table3[[#This Row],[T_Si_CL]]+229.3975)))</f>
        <v>54.928980962800701</v>
      </c>
      <c r="AO35" s="83">
        <f t="shared" si="11"/>
        <v>30</v>
      </c>
      <c r="AP35" s="60">
        <f>Table3[[#This Row],[T_So_CL]]-Table3[[#This Row],[T_Si_CL]]</f>
        <v>0</v>
      </c>
      <c r="AQ35" s="178">
        <f>IF(OR(AC35&gt;1200,AA35&gt;4000,Table3[[#This Row],[Hum_Si_A]]&lt;20,Table3[[#This Row],[Hum_Si_C]]&lt;20,AG35&gt;8000, AJ35&lt;0, O35&gt;90),1,0)</f>
        <v>0</v>
      </c>
      <c r="AR35">
        <f>IF(Table3[[#This Row],[F_Cell_CL]]&gt;0, Table3[[#This Row],[F_Cell_CL]], IF(Table3[[#This Row],[I_S]]&lt;450, 0.45, IF(Table3[[#This Row],[I_S]]&lt;600, 0.6, 0.75)))</f>
        <v>0.4</v>
      </c>
    </row>
    <row r="36" spans="1:44" s="4" customFormat="1">
      <c r="A36" s="49">
        <f t="shared" si="6"/>
        <v>25</v>
      </c>
      <c r="B36" s="51" t="s">
        <v>100</v>
      </c>
      <c r="C36" s="50" t="s">
        <v>126</v>
      </c>
      <c r="D36" s="51">
        <v>900</v>
      </c>
      <c r="E36" s="87">
        <f>IF(Table3[[#This Row],[Approx. step time]]="-","ERR",IF(E35="Acc. Time",Table3[[#This Row],[Approx. step time]]/60,E35+D36/60))</f>
        <v>375</v>
      </c>
      <c r="F36" s="48">
        <v>30</v>
      </c>
      <c r="G36" s="86">
        <f t="shared" si="0"/>
        <v>0.1</v>
      </c>
      <c r="H36" s="48" t="s">
        <v>33</v>
      </c>
      <c r="I36" s="51">
        <v>0</v>
      </c>
      <c r="J36" s="51" t="s">
        <v>102</v>
      </c>
      <c r="K36" s="147">
        <v>0.30000000000000004</v>
      </c>
      <c r="L36" s="52">
        <f>IF(Table3[[#This Row],[F_Cell_CL]]="","-",Table3[[#This Row],[F_Cell_CL]]*Cell_count)</f>
        <v>82.500000000000014</v>
      </c>
      <c r="M36">
        <v>2.2000000000000002</v>
      </c>
      <c r="N36">
        <v>30</v>
      </c>
      <c r="O36" s="51">
        <v>30</v>
      </c>
      <c r="P36" s="60">
        <f>Table3[[#This Row],[T_So_CL]]-Table3[[#This Row],[T_Si_CL]]</f>
        <v>0</v>
      </c>
      <c r="Q36">
        <v>6.9</v>
      </c>
      <c r="R36" s="53">
        <f>IF(Table3[[#This Row],[I_S]]=0,"∞",Table3[[#This Row],[FN_Si_A_H2]]*1000/(Table3[[#This Row],[I_S]]*Q_H2*Cell_count))</f>
        <v>6.9</v>
      </c>
      <c r="S36">
        <v>80</v>
      </c>
      <c r="T36" s="58" t="str">
        <f t="shared" si="7"/>
        <v>Inlet</v>
      </c>
      <c r="U36">
        <v>2</v>
      </c>
      <c r="V36" s="51">
        <f t="shared" si="8"/>
        <v>35</v>
      </c>
      <c r="W36" s="141">
        <v>20</v>
      </c>
      <c r="X36" s="52">
        <f>IF(OR(Table3[[#This Row],[T_So_CL]]="",Table3[[#This Row],[Hum_Si_A]]=""),"-",(1730.63/((1730.63/(233.426+T_Si_CL))-LOG(RH_Si_A/100)))-233.426)</f>
        <v>4.6684259610195795</v>
      </c>
      <c r="Y36" s="87">
        <f>100*10^(7.337936*((Table3[[#This Row],[Hum_Si_A]])/(Table3[[#This Row],[Hum_Si_A]]+229.3975)-Table3[[#This Row],[T_Si_CL]]/(Table3[[#This Row],[T_Si_CL]]+229.3975)))</f>
        <v>54.928980962800701</v>
      </c>
      <c r="Z3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498.09375</v>
      </c>
      <c r="AA36" s="53">
        <f>Table3[[#This Row],[FN_Si_Atot]]*Table3[[#This Row],[Conc_Si_A_H2]]/100</f>
        <v>398.47500000000002</v>
      </c>
      <c r="AB36" s="54">
        <f>IF(Table3[[#This Row],[FN_Si_A_H2]]="-","-",Table3[[#This Row],[FN_Si_A_H2]]/60*H2_dens_gL)</f>
        <v>0.5972258222271718</v>
      </c>
      <c r="AC36" s="53">
        <f>IF(OR(Table3[[#This Row],[Conc_Si_A_H2]]="",Table3[[#This Row],[FN_Si_A_H2]]="",Table3[[#This Row],[FN_Si_A_H2]]="-"),"-",(FN_Si_H2/CMP_A)*(100-CMP_A))</f>
        <v>99.618750000000006</v>
      </c>
      <c r="AD36" s="55">
        <f>IF(Table3[[#This Row],[F_Si_A_N2]]="-","-",Table3[[#This Row],[F_Si_A_N2]]/60*N2_dens_gL)</f>
        <v>2.0747376220079348</v>
      </c>
      <c r="AE36">
        <v>8.25</v>
      </c>
      <c r="AF36" s="53">
        <f>IF(OR(Table3[[#This Row],[I_S]]=0,Table3[[#This Row],[FN_Si_C_Air]]="-",Table3[[#This Row],[FN_Si_C_Air]]="0"),"∞",Table3[[#This Row],[FN_Si_C_Air]]*1000/(Table3[[#This Row],[I_S]]*Q_air*Cell_count))</f>
        <v>8.2499999999999982</v>
      </c>
      <c r="AG36" s="56">
        <f>IF(OR(Table3[[#This Row],[I_S]]="",Table3[[#This Row],[STC_C]]=""),"-",IF(Table3[[#This Row],[I_S]]&gt;=Table3[[#This Row],[I_MinGasFlow]],Table3[[#This Row],[I_S]]*Table3[[#This Row],[STC_C]]*16.6*Cell_count/1000,Table3[[#This Row],[I_MinGasFlow]]*Table3[[#This Row],[STC_C]]*16.6*Cell_count/1000))</f>
        <v>1129.8375000000001</v>
      </c>
      <c r="AH36" s="140">
        <f>IF(Table3[[#This Row],[FN_Si_C_Air]]="-","-",Table3[[#This Row],[FN_Si_C_Air]]/60*air_dens_gL)</f>
        <v>24.233979101906876</v>
      </c>
      <c r="AI36" s="58" t="str">
        <f t="shared" si="9"/>
        <v>Inlet</v>
      </c>
      <c r="AJ36">
        <v>1.95</v>
      </c>
      <c r="AK36" s="5">
        <f t="shared" si="10"/>
        <v>35</v>
      </c>
      <c r="AL36" s="141">
        <v>26.17090291101373</v>
      </c>
      <c r="AM36" s="52">
        <f>IF(OR(Table3[[#This Row],[T_So_CL]]="",Table3[[#This Row],[Hum_Si_C]]=""),"-",(1730.63/((1730.63/(233.426+T_Si_CL))-LOG(RH_Si_C/100)))-233.426)</f>
        <v>8.5564572089941748</v>
      </c>
      <c r="AN36" s="87">
        <f>100*10^(7.337936*((Table3[[#This Row],[Hum_Si_C]])/(Table3[[#This Row],[Hum_Si_C]]+229.3975)-Table3[[#This Row],[T_Si_CL]]/(Table3[[#This Row],[T_Si_CL]]+229.3975)))</f>
        <v>79.941665260830661</v>
      </c>
      <c r="AO36" s="83">
        <f t="shared" si="11"/>
        <v>30</v>
      </c>
      <c r="AP36" s="60">
        <f>Table3[[#This Row],[T_So_CL]]-Table3[[#This Row],[T_Si_CL]]</f>
        <v>0</v>
      </c>
      <c r="AQ36" s="178">
        <f>IF(OR(AC36&gt;1200,AA36&gt;4000,Table3[[#This Row],[Hum_Si_A]]&lt;20,Table3[[#This Row],[Hum_Si_C]]&lt;20,AG36&gt;8000, AJ36&lt;0, O36&gt;90),1,0)</f>
        <v>0</v>
      </c>
      <c r="AR36">
        <f>IF(Table3[[#This Row],[F_Cell_CL]]&gt;0, Table3[[#This Row],[F_Cell_CL]], IF(Table3[[#This Row],[I_S]]&lt;450, 0.45, IF(Table3[[#This Row],[I_S]]&lt;600, 0.6, 0.75)))</f>
        <v>0.30000000000000004</v>
      </c>
    </row>
    <row r="37" spans="1:44" s="4" customFormat="1">
      <c r="A37" s="49">
        <f t="shared" si="6"/>
        <v>26</v>
      </c>
      <c r="B37" s="51" t="s">
        <v>100</v>
      </c>
      <c r="C37" s="50" t="s">
        <v>127</v>
      </c>
      <c r="D37" s="51">
        <v>900</v>
      </c>
      <c r="E37" s="138">
        <f>IF(Table3[[#This Row],[Approx. step time]]="-","ERR",IF(E36="Acc. Time",Table3[[#This Row],[Approx. step time]]/60,E36+D37/60))</f>
        <v>390</v>
      </c>
      <c r="F37" s="48">
        <v>60</v>
      </c>
      <c r="G37" s="86">
        <f t="shared" si="0"/>
        <v>0.2</v>
      </c>
      <c r="H37" s="48" t="s">
        <v>33</v>
      </c>
      <c r="I37" s="51">
        <v>0</v>
      </c>
      <c r="J37" s="51" t="s">
        <v>102</v>
      </c>
      <c r="K37" s="147">
        <v>0.30000000000000004</v>
      </c>
      <c r="L37" s="52">
        <f>IF(Table3[[#This Row],[F_Cell_CL]]="","-",Table3[[#This Row],[F_Cell_CL]]*Cell_count)</f>
        <v>82.500000000000014</v>
      </c>
      <c r="M37">
        <v>1.1000000000000001</v>
      </c>
      <c r="N37">
        <v>30</v>
      </c>
      <c r="O37" s="51">
        <v>30</v>
      </c>
      <c r="P37" s="60">
        <f>Table3[[#This Row],[T_So_CL]]-Table3[[#This Row],[T_Si_CL]]</f>
        <v>0</v>
      </c>
      <c r="Q37">
        <v>6.3500000000000005</v>
      </c>
      <c r="R37" s="53">
        <f>IF(Table3[[#This Row],[I_S]]=0,"∞",Table3[[#This Row],[FN_Si_A_H2]]*1000/(Table3[[#This Row],[I_S]]*Q_H2*Cell_count))</f>
        <v>6.35</v>
      </c>
      <c r="S37">
        <v>95</v>
      </c>
      <c r="T37" s="58" t="str">
        <f t="shared" si="7"/>
        <v>Inlet</v>
      </c>
      <c r="U37">
        <v>0.9</v>
      </c>
      <c r="V37" s="51">
        <f t="shared" si="8"/>
        <v>35</v>
      </c>
      <c r="W37" s="141">
        <v>21.390006900020513</v>
      </c>
      <c r="X37" s="52">
        <f>IF(OR(Table3[[#This Row],[T_So_CL]]="",Table3[[#This Row],[Hum_Si_A]]=""),"-",(1730.63/((1730.63/(233.426+T_Si_CL))-LOG(RH_Si_A/100)))-233.426)</f>
        <v>5.6281367514649219</v>
      </c>
      <c r="Y37" s="87">
        <f>100*10^(7.337936*((Table3[[#This Row],[Hum_Si_A]])/(Table3[[#This Row],[Hum_Si_A]]+229.3975)-Table3[[#This Row],[T_Si_CL]]/(Table3[[#This Row],[T_Si_CL]]+229.3975)))</f>
        <v>59.870241878605533</v>
      </c>
      <c r="Z3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772.02631578947376</v>
      </c>
      <c r="AA37" s="53">
        <f>Table3[[#This Row],[FN_Si_Atot]]*Table3[[#This Row],[Conc_Si_A_H2]]/100</f>
        <v>733.42499999999995</v>
      </c>
      <c r="AB37" s="54">
        <f>IF(Table3[[#This Row],[FN_Si_A_H2]]="-","-",Table3[[#This Row],[FN_Si_A_H2]]/60*H2_dens_gL)</f>
        <v>1.0992417307659537</v>
      </c>
      <c r="AC37" s="53">
        <f>IF(OR(Table3[[#This Row],[Conc_Si_A_H2]]="",Table3[[#This Row],[FN_Si_A_H2]]="",Table3[[#This Row],[FN_Si_A_H2]]="-"),"-",(FN_Si_H2/CMP_A)*(100-CMP_A))</f>
        <v>38.601315789473681</v>
      </c>
      <c r="AD37" s="55">
        <f>IF(Table3[[#This Row],[F_Si_A_N2]]="-","-",Table3[[#This Row],[F_Si_A_N2]]/60*N2_dens_gL)</f>
        <v>0.80394104651413489</v>
      </c>
      <c r="AE37">
        <v>5.7</v>
      </c>
      <c r="AF37" s="53">
        <f>IF(OR(Table3[[#This Row],[I_S]]=0,Table3[[#This Row],[FN_Si_C_Air]]="-",Table3[[#This Row],[FN_Si_C_Air]]="0"),"∞",Table3[[#This Row],[FN_Si_C_Air]]*1000/(Table3[[#This Row],[I_S]]*Q_air*Cell_count))</f>
        <v>5.6999999999999993</v>
      </c>
      <c r="AG37" s="56">
        <f>IF(OR(Table3[[#This Row],[I_S]]="",Table3[[#This Row],[STC_C]]=""),"-",IF(Table3[[#This Row],[I_S]]&gt;=Table3[[#This Row],[I_MinGasFlow]],Table3[[#This Row],[I_S]]*Table3[[#This Row],[STC_C]]*16.6*Cell_count/1000,Table3[[#This Row],[I_MinGasFlow]]*Table3[[#This Row],[STC_C]]*16.6*Cell_count/1000))</f>
        <v>1561.2300000000002</v>
      </c>
      <c r="AH37" s="140">
        <f>IF(Table3[[#This Row],[FN_Si_C_Air]]="-","-",Table3[[#This Row],[FN_Si_C_Air]]/60*air_dens_gL)</f>
        <v>33.486952940816778</v>
      </c>
      <c r="AI37" s="58" t="str">
        <f t="shared" si="9"/>
        <v>Inlet</v>
      </c>
      <c r="AJ37">
        <v>1.2000000000000002</v>
      </c>
      <c r="AK37" s="5">
        <f t="shared" si="10"/>
        <v>35</v>
      </c>
      <c r="AL37" s="141">
        <v>23.930467834837106</v>
      </c>
      <c r="AM37" s="52">
        <f>IF(OR(Table3[[#This Row],[T_So_CL]]="",Table3[[#This Row],[Hum_Si_C]]=""),"-",(1730.63/((1730.63/(233.426+T_Si_CL))-LOG(RH_Si_C/100)))-233.426)</f>
        <v>7.2484910226012573</v>
      </c>
      <c r="AN37" s="87">
        <f>100*10^(7.337936*((Table3[[#This Row],[Hum_Si_C]])/(Table3[[#This Row],[Hum_Si_C]]+229.3975)-Table3[[#This Row],[T_Si_CL]]/(Table3[[#This Row],[T_Si_CL]]+229.3975)))</f>
        <v>69.907217943080852</v>
      </c>
      <c r="AO37" s="83">
        <f t="shared" si="11"/>
        <v>30</v>
      </c>
      <c r="AP37" s="60">
        <f>Table3[[#This Row],[T_So_CL]]-Table3[[#This Row],[T_Si_CL]]</f>
        <v>0</v>
      </c>
      <c r="AQ37" s="178">
        <f>IF(OR(AC37&gt;1200,AA37&gt;4000,Table3[[#This Row],[Hum_Si_A]]&lt;20,Table3[[#This Row],[Hum_Si_C]]&lt;20,AG37&gt;8000, AJ37&lt;0, O37&gt;90),1,0)</f>
        <v>0</v>
      </c>
      <c r="AR37">
        <f>IF(Table3[[#This Row],[F_Cell_CL]]&gt;0, Table3[[#This Row],[F_Cell_CL]], IF(Table3[[#This Row],[I_S]]&lt;450, 0.45, IF(Table3[[#This Row],[I_S]]&lt;600, 0.6, 0.75)))</f>
        <v>0.30000000000000004</v>
      </c>
    </row>
    <row r="38" spans="1:44" s="4" customFormat="1">
      <c r="A38" s="49">
        <f t="shared" si="6"/>
        <v>27</v>
      </c>
      <c r="B38" s="51" t="s">
        <v>100</v>
      </c>
      <c r="C38" s="50" t="s">
        <v>128</v>
      </c>
      <c r="D38" s="51">
        <v>900</v>
      </c>
      <c r="E38" s="138">
        <f>IF(Table3[[#This Row],[Approx. step time]]="-","ERR",IF(E37="Acc. Time",Table3[[#This Row],[Approx. step time]]/60,E37+D38/60))</f>
        <v>405</v>
      </c>
      <c r="F38" s="48">
        <v>30</v>
      </c>
      <c r="G38" s="86">
        <f t="shared" si="0"/>
        <v>0.1</v>
      </c>
      <c r="H38" s="48" t="s">
        <v>33</v>
      </c>
      <c r="I38" s="51">
        <v>0</v>
      </c>
      <c r="J38" s="51" t="s">
        <v>102</v>
      </c>
      <c r="K38" s="147">
        <v>0.35000000000000003</v>
      </c>
      <c r="L38" s="52">
        <f>IF(Table3[[#This Row],[F_Cell_CL]]="","-",Table3[[#This Row],[F_Cell_CL]]*Cell_count)</f>
        <v>96.250000000000014</v>
      </c>
      <c r="M38">
        <v>2.1</v>
      </c>
      <c r="N38">
        <v>30</v>
      </c>
      <c r="O38" s="51">
        <v>30</v>
      </c>
      <c r="P38" s="60">
        <f>Table3[[#This Row],[T_So_CL]]-Table3[[#This Row],[T_Si_CL]]</f>
        <v>0</v>
      </c>
      <c r="Q38">
        <v>7.8000000000000007</v>
      </c>
      <c r="R38" s="53">
        <f>IF(Table3[[#This Row],[I_S]]=0,"∞",Table3[[#This Row],[FN_Si_A_H2]]*1000/(Table3[[#This Row],[I_S]]*Q_H2*Cell_count))</f>
        <v>7.8000000000000007</v>
      </c>
      <c r="S38">
        <v>100</v>
      </c>
      <c r="T38" s="58" t="str">
        <f t="shared" si="7"/>
        <v>Inlet</v>
      </c>
      <c r="U38">
        <v>1.9000000000000001</v>
      </c>
      <c r="V38" s="51">
        <f t="shared" si="8"/>
        <v>35</v>
      </c>
      <c r="W38" s="141">
        <v>20</v>
      </c>
      <c r="X38" s="52">
        <f>IF(OR(Table3[[#This Row],[T_So_CL]]="",Table3[[#This Row],[Hum_Si_A]]=""),"-",(1730.63/((1730.63/(233.426+T_Si_CL))-LOG(RH_Si_A/100)))-233.426)</f>
        <v>4.6684259610195795</v>
      </c>
      <c r="Y38" s="87">
        <f>100*10^(7.337936*((Table3[[#This Row],[Hum_Si_A]])/(Table3[[#This Row],[Hum_Si_A]]+229.3975)-Table3[[#This Row],[T_Si_CL]]/(Table3[[#This Row],[T_Si_CL]]+229.3975)))</f>
        <v>54.928980962800701</v>
      </c>
      <c r="Z3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450.45000000000005</v>
      </c>
      <c r="AA38" s="53">
        <f>Table3[[#This Row],[FN_Si_Atot]]*Table3[[#This Row],[Conc_Si_A_H2]]/100</f>
        <v>450.45000000000005</v>
      </c>
      <c r="AB38" s="54">
        <f>IF(Table3[[#This Row],[FN_Si_A_H2]]="-","-",Table3[[#This Row],[FN_Si_A_H2]]/60*H2_dens_gL)</f>
        <v>0.67512484251767246</v>
      </c>
      <c r="AC38" s="53">
        <f>IF(OR(Table3[[#This Row],[Conc_Si_A_H2]]="",Table3[[#This Row],[FN_Si_A_H2]]="",Table3[[#This Row],[FN_Si_A_H2]]="-"),"-",(FN_Si_H2/CMP_A)*(100-CMP_A))</f>
        <v>0</v>
      </c>
      <c r="AD38" s="55">
        <f>IF(Table3[[#This Row],[F_Si_A_N2]]="-","-",Table3[[#This Row],[F_Si_A_N2]]/60*N2_dens_gL)</f>
        <v>0</v>
      </c>
      <c r="AE38">
        <v>5.8000000000000007</v>
      </c>
      <c r="AF38" s="53">
        <f>IF(OR(Table3[[#This Row],[I_S]]=0,Table3[[#This Row],[FN_Si_C_Air]]="-",Table3[[#This Row],[FN_Si_C_Air]]="0"),"∞",Table3[[#This Row],[FN_Si_C_Air]]*1000/(Table3[[#This Row],[I_S]]*Q_air*Cell_count))</f>
        <v>5.8</v>
      </c>
      <c r="AG38" s="56">
        <f>IF(OR(Table3[[#This Row],[I_S]]="",Table3[[#This Row],[STC_C]]=""),"-",IF(Table3[[#This Row],[I_S]]&gt;=Table3[[#This Row],[I_MinGasFlow]],Table3[[#This Row],[I_S]]*Table3[[#This Row],[STC_C]]*16.6*Cell_count/1000,Table3[[#This Row],[I_MinGasFlow]]*Table3[[#This Row],[STC_C]]*16.6*Cell_count/1000))</f>
        <v>794.31000000000017</v>
      </c>
      <c r="AH38" s="140">
        <f>IF(Table3[[#This Row],[FN_Si_C_Air]]="-","-",Table3[[#This Row],[FN_Si_C_Air]]/60*air_dens_gL)</f>
        <v>17.037221671643625</v>
      </c>
      <c r="AI38" s="58" t="str">
        <f t="shared" si="9"/>
        <v>Inlet</v>
      </c>
      <c r="AJ38">
        <v>1.5</v>
      </c>
      <c r="AK38" s="5">
        <f t="shared" si="10"/>
        <v>35</v>
      </c>
      <c r="AL38" s="141">
        <v>27.20054268177217</v>
      </c>
      <c r="AM38" s="52">
        <f>IF(OR(Table3[[#This Row],[T_So_CL]]="",Table3[[#This Row],[Hum_Si_C]]=""),"-",(1730.63/((1730.63/(233.426+T_Si_CL))-LOG(RH_Si_C/100)))-233.426)</f>
        <v>9.1248217065765402</v>
      </c>
      <c r="AN38" s="87">
        <f>100*10^(7.337936*((Table3[[#This Row],[Hum_Si_C]])/(Table3[[#This Row],[Hum_Si_C]]+229.3975)-Table3[[#This Row],[T_Si_CL]]/(Table3[[#This Row],[T_Si_CL]]+229.3975)))</f>
        <v>84.957670806455468</v>
      </c>
      <c r="AO38" s="83">
        <f t="shared" si="11"/>
        <v>30</v>
      </c>
      <c r="AP38" s="60">
        <f>Table3[[#This Row],[T_So_CL]]-Table3[[#This Row],[T_Si_CL]]</f>
        <v>0</v>
      </c>
      <c r="AQ38" s="178">
        <f>IF(OR(AC38&gt;1200,AA38&gt;4000,Table3[[#This Row],[Hum_Si_A]]&lt;20,Table3[[#This Row],[Hum_Si_C]]&lt;20,AG38&gt;8000, AJ38&lt;0, O38&gt;90),1,0)</f>
        <v>0</v>
      </c>
      <c r="AR38">
        <f>IF(Table3[[#This Row],[F_Cell_CL]]&gt;0, Table3[[#This Row],[F_Cell_CL]], IF(Table3[[#This Row],[I_S]]&lt;450, 0.45, IF(Table3[[#This Row],[I_S]]&lt;600, 0.6, 0.75)))</f>
        <v>0.35000000000000003</v>
      </c>
    </row>
    <row r="39" spans="1:44" s="4" customFormat="1">
      <c r="A39" s="49">
        <f t="shared" si="6"/>
        <v>28</v>
      </c>
      <c r="B39" s="51" t="s">
        <v>100</v>
      </c>
      <c r="C39" s="50" t="s">
        <v>129</v>
      </c>
      <c r="D39" s="51">
        <v>900</v>
      </c>
      <c r="E39" s="138">
        <f>IF(Table3[[#This Row],[Approx. step time]]="-","ERR",IF(E38="Acc. Time",Table3[[#This Row],[Approx. step time]]/60,E38+D39/60))</f>
        <v>420</v>
      </c>
      <c r="F39" s="48">
        <v>20</v>
      </c>
      <c r="G39" s="86">
        <f t="shared" si="0"/>
        <v>6.6666666666666666E-2</v>
      </c>
      <c r="H39" s="48" t="s">
        <v>33</v>
      </c>
      <c r="I39" s="51">
        <v>0</v>
      </c>
      <c r="J39" s="51" t="s">
        <v>102</v>
      </c>
      <c r="K39" s="147">
        <v>0.30000000000000004</v>
      </c>
      <c r="L39" s="52">
        <f>IF(Table3[[#This Row],[F_Cell_CL]]="","-",Table3[[#This Row],[F_Cell_CL]]*Cell_count)</f>
        <v>82.500000000000014</v>
      </c>
      <c r="M39">
        <v>0.60000000000000009</v>
      </c>
      <c r="N39">
        <v>30</v>
      </c>
      <c r="O39" s="51">
        <v>30</v>
      </c>
      <c r="P39" s="60">
        <f>Table3[[#This Row],[T_So_CL]]-Table3[[#This Row],[T_Si_CL]]</f>
        <v>0</v>
      </c>
      <c r="Q39">
        <v>2.2000000000000002</v>
      </c>
      <c r="R39" s="53">
        <f>IF(Table3[[#This Row],[I_S]]=0,"∞",Table3[[#This Row],[FN_Si_A_H2]]*1000/(Table3[[#This Row],[I_S]]*Q_H2*Cell_count))</f>
        <v>2.2000000000000002</v>
      </c>
      <c r="S39">
        <v>85</v>
      </c>
      <c r="T39" s="58" t="str">
        <f t="shared" si="7"/>
        <v>Inlet</v>
      </c>
      <c r="U39">
        <v>0.4</v>
      </c>
      <c r="V39" s="51">
        <f t="shared" si="8"/>
        <v>35</v>
      </c>
      <c r="W39" s="141">
        <v>25.083377400054623</v>
      </c>
      <c r="X39" s="52">
        <f>IF(OR(Table3[[#This Row],[T_So_CL]]="",Table3[[#This Row],[Hum_Si_A]]=""),"-",(1730.63/((1730.63/(233.426+T_Si_CL))-LOG(RH_Si_A/100)))-233.426)</f>
        <v>7.9343940675263411</v>
      </c>
      <c r="Y39" s="87">
        <f>100*10^(7.337936*((Table3[[#This Row],[Hum_Si_A]])/(Table3[[#This Row],[Hum_Si_A]]+229.3975)-Table3[[#This Row],[T_Si_CL]]/(Table3[[#This Row],[T_Si_CL]]+229.3975)))</f>
        <v>74.924817953696632</v>
      </c>
      <c r="Z3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99.647058823529406</v>
      </c>
      <c r="AA39" s="53">
        <f>Table3[[#This Row],[FN_Si_Atot]]*Table3[[#This Row],[Conc_Si_A_H2]]/100</f>
        <v>84.7</v>
      </c>
      <c r="AB39" s="54">
        <f>IF(Table3[[#This Row],[FN_Si_A_H2]]="-","-",Table3[[#This Row],[FN_Si_A_H2]]/60*H2_dens_gL)</f>
        <v>0.12694655158451959</v>
      </c>
      <c r="AC39" s="53">
        <f>IF(OR(Table3[[#This Row],[Conc_Si_A_H2]]="",Table3[[#This Row],[FN_Si_A_H2]]="",Table3[[#This Row],[FN_Si_A_H2]]="-"),"-",(FN_Si_H2/CMP_A)*(100-CMP_A))</f>
        <v>14.947058823529412</v>
      </c>
      <c r="AD39" s="55">
        <f>IF(Table3[[#This Row],[F_Si_A_N2]]="-","-",Table3[[#This Row],[F_Si_A_N2]]/60*N2_dens_gL)</f>
        <v>0.31129908053998001</v>
      </c>
      <c r="AE39">
        <v>1.8</v>
      </c>
      <c r="AF39" s="53">
        <f>IF(OR(Table3[[#This Row],[I_S]]=0,Table3[[#This Row],[FN_Si_C_Air]]="-",Table3[[#This Row],[FN_Si_C_Air]]="0"),"∞",Table3[[#This Row],[FN_Si_C_Air]]*1000/(Table3[[#This Row],[I_S]]*Q_air*Cell_count))</f>
        <v>1.8</v>
      </c>
      <c r="AG39" s="56">
        <f>IF(OR(Table3[[#This Row],[I_S]]="",Table3[[#This Row],[STC_C]]=""),"-",IF(Table3[[#This Row],[I_S]]&gt;=Table3[[#This Row],[I_MinGasFlow]],Table3[[#This Row],[I_S]]*Table3[[#This Row],[STC_C]]*16.6*Cell_count/1000,Table3[[#This Row],[I_MinGasFlow]]*Table3[[#This Row],[STC_C]]*16.6*Cell_count/1000))</f>
        <v>164.34</v>
      </c>
      <c r="AH39" s="140">
        <f>IF(Table3[[#This Row],[FN_Si_C_Air]]="-","-",Table3[[#This Row],[FN_Si_C_Air]]/60*air_dens_gL)</f>
        <v>3.5249424148228177</v>
      </c>
      <c r="AI39" s="58" t="str">
        <f t="shared" si="9"/>
        <v>Inlet</v>
      </c>
      <c r="AJ39">
        <v>4.9999999999999989E-2</v>
      </c>
      <c r="AK39" s="5">
        <f t="shared" si="10"/>
        <v>35</v>
      </c>
      <c r="AL39" s="141">
        <v>20</v>
      </c>
      <c r="AM39" s="52">
        <f>IF(OR(Table3[[#This Row],[T_So_CL]]="",Table3[[#This Row],[Hum_Si_C]]=""),"-",(1730.63/((1730.63/(233.426+T_Si_CL))-LOG(RH_Si_C/100)))-233.426)</f>
        <v>4.6684259610195795</v>
      </c>
      <c r="AN39" s="87">
        <f>100*10^(7.337936*((Table3[[#This Row],[Hum_Si_C]])/(Table3[[#This Row],[Hum_Si_C]]+229.3975)-Table3[[#This Row],[T_Si_CL]]/(Table3[[#This Row],[T_Si_CL]]+229.3975)))</f>
        <v>54.928980962800701</v>
      </c>
      <c r="AO39" s="83">
        <f t="shared" si="11"/>
        <v>30</v>
      </c>
      <c r="AP39" s="60">
        <f>Table3[[#This Row],[T_So_CL]]-Table3[[#This Row],[T_Si_CL]]</f>
        <v>0</v>
      </c>
      <c r="AQ39" s="178">
        <f>IF(OR(AC39&gt;1200,AA39&gt;4000,Table3[[#This Row],[Hum_Si_A]]&lt;20,Table3[[#This Row],[Hum_Si_C]]&lt;20,AG39&gt;8000, AJ39&lt;0, O39&gt;90),1,0)</f>
        <v>0</v>
      </c>
      <c r="AR39">
        <f>IF(Table3[[#This Row],[F_Cell_CL]]&gt;0, Table3[[#This Row],[F_Cell_CL]], IF(Table3[[#This Row],[I_S]]&lt;450, 0.45, IF(Table3[[#This Row],[I_S]]&lt;600, 0.6, 0.75)))</f>
        <v>0.30000000000000004</v>
      </c>
    </row>
    <row r="40" spans="1:44" s="4" customFormat="1">
      <c r="A40" s="49">
        <f t="shared" si="6"/>
        <v>29</v>
      </c>
      <c r="B40" s="51" t="s">
        <v>100</v>
      </c>
      <c r="C40" s="50" t="s">
        <v>130</v>
      </c>
      <c r="D40" s="51">
        <v>900</v>
      </c>
      <c r="E40" s="87">
        <f>IF(Table3[[#This Row],[Approx. step time]]="-","ERR",IF(E39="Acc. Time",Table3[[#This Row],[Approx. step time]]/60,E39+D40/60))</f>
        <v>435</v>
      </c>
      <c r="F40" s="48">
        <v>70</v>
      </c>
      <c r="G40" s="86">
        <f t="shared" si="0"/>
        <v>0.23333333333333334</v>
      </c>
      <c r="H40" s="48" t="s">
        <v>33</v>
      </c>
      <c r="I40" s="51">
        <v>0</v>
      </c>
      <c r="J40" s="51" t="s">
        <v>102</v>
      </c>
      <c r="K40" s="147">
        <v>0.45</v>
      </c>
      <c r="L40" s="52">
        <f>IF(Table3[[#This Row],[F_Cell_CL]]="","-",Table3[[#This Row],[F_Cell_CL]]*Cell_count)</f>
        <v>123.75</v>
      </c>
      <c r="M40">
        <v>0.45</v>
      </c>
      <c r="N40">
        <v>30</v>
      </c>
      <c r="O40" s="51">
        <v>30</v>
      </c>
      <c r="P40" s="60">
        <f>Table3[[#This Row],[T_So_CL]]-Table3[[#This Row],[T_Si_CL]]</f>
        <v>0</v>
      </c>
      <c r="Q40">
        <v>5.0500000000000007</v>
      </c>
      <c r="R40" s="53">
        <f>IF(Table3[[#This Row],[I_S]]=0,"∞",Table3[[#This Row],[FN_Si_A_H2]]*1000/(Table3[[#This Row],[I_S]]*Q_H2*Cell_count))</f>
        <v>5.0500000000000016</v>
      </c>
      <c r="S40">
        <v>70</v>
      </c>
      <c r="T40" s="58" t="str">
        <f t="shared" si="7"/>
        <v>Inlet</v>
      </c>
      <c r="U40">
        <v>0.25</v>
      </c>
      <c r="V40" s="51">
        <f t="shared" si="8"/>
        <v>35</v>
      </c>
      <c r="W40" s="141">
        <v>26.17090291101373</v>
      </c>
      <c r="X40" s="52">
        <f>IF(OR(Table3[[#This Row],[T_So_CL]]="",Table3[[#This Row],[Hum_Si_A]]=""),"-",(1730.63/((1730.63/(233.426+T_Si_CL))-LOG(RH_Si_A/100)))-233.426)</f>
        <v>8.5564572089941748</v>
      </c>
      <c r="Y40" s="87">
        <f>100*10^(7.337936*((Table3[[#This Row],[Hum_Si_A]])/(Table3[[#This Row],[Hum_Si_A]]+229.3975)-Table3[[#This Row],[T_Si_CL]]/(Table3[[#This Row],[T_Si_CL]]+229.3975)))</f>
        <v>79.941665260830661</v>
      </c>
      <c r="Z4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972.12500000000011</v>
      </c>
      <c r="AA40" s="53">
        <f>Table3[[#This Row],[FN_Si_Atot]]*Table3[[#This Row],[Conc_Si_A_H2]]/100</f>
        <v>680.48750000000018</v>
      </c>
      <c r="AB40" s="54">
        <f>IF(Table3[[#This Row],[FN_Si_A_H2]]="-","-",Table3[[#This Row],[FN_Si_A_H2]]/60*H2_dens_gL)</f>
        <v>1.0199001360256295</v>
      </c>
      <c r="AC40" s="53">
        <f>IF(OR(Table3[[#This Row],[Conc_Si_A_H2]]="",Table3[[#This Row],[FN_Si_A_H2]]="",Table3[[#This Row],[FN_Si_A_H2]]="-"),"-",(FN_Si_H2/CMP_A)*(100-CMP_A))</f>
        <v>291.6375000000001</v>
      </c>
      <c r="AD40" s="55">
        <f>IF(Table3[[#This Row],[F_Si_A_N2]]="-","-",Table3[[#This Row],[F_Si_A_N2]]/60*N2_dens_gL)</f>
        <v>6.073869560081202</v>
      </c>
      <c r="AE40">
        <v>2.25</v>
      </c>
      <c r="AF40" s="53">
        <f>IF(OR(Table3[[#This Row],[I_S]]=0,Table3[[#This Row],[FN_Si_C_Air]]="-",Table3[[#This Row],[FN_Si_C_Air]]="0"),"∞",Table3[[#This Row],[FN_Si_C_Air]]*1000/(Table3[[#This Row],[I_S]]*Q_air*Cell_count))</f>
        <v>2.25</v>
      </c>
      <c r="AG40" s="56">
        <f>IF(OR(Table3[[#This Row],[I_S]]="",Table3[[#This Row],[STC_C]]=""),"-",IF(Table3[[#This Row],[I_S]]&gt;=Table3[[#This Row],[I_MinGasFlow]],Table3[[#This Row],[I_S]]*Table3[[#This Row],[STC_C]]*16.6*Cell_count/1000,Table3[[#This Row],[I_MinGasFlow]]*Table3[[#This Row],[STC_C]]*16.6*Cell_count/1000))</f>
        <v>718.98749999999995</v>
      </c>
      <c r="AH40" s="140">
        <f>IF(Table3[[#This Row],[FN_Si_C_Air]]="-","-",Table3[[#This Row],[FN_Si_C_Air]]/60*air_dens_gL)</f>
        <v>15.421623064849829</v>
      </c>
      <c r="AI40" s="58" t="str">
        <f t="shared" si="9"/>
        <v>Inlet</v>
      </c>
      <c r="AJ40">
        <v>0.45</v>
      </c>
      <c r="AK40" s="5">
        <f t="shared" si="10"/>
        <v>35</v>
      </c>
      <c r="AL40" s="141">
        <v>20</v>
      </c>
      <c r="AM40" s="52">
        <f>IF(OR(Table3[[#This Row],[T_So_CL]]="",Table3[[#This Row],[Hum_Si_C]]=""),"-",(1730.63/((1730.63/(233.426+T_Si_CL))-LOG(RH_Si_C/100)))-233.426)</f>
        <v>4.6684259610195795</v>
      </c>
      <c r="AN40" s="87">
        <f>100*10^(7.337936*((Table3[[#This Row],[Hum_Si_C]])/(Table3[[#This Row],[Hum_Si_C]]+229.3975)-Table3[[#This Row],[T_Si_CL]]/(Table3[[#This Row],[T_Si_CL]]+229.3975)))</f>
        <v>54.928980962800701</v>
      </c>
      <c r="AO40" s="83">
        <f t="shared" si="11"/>
        <v>30</v>
      </c>
      <c r="AP40" s="60">
        <f>Table3[[#This Row],[T_So_CL]]-Table3[[#This Row],[T_Si_CL]]</f>
        <v>0</v>
      </c>
      <c r="AQ40" s="178">
        <f>IF(OR(AC40&gt;1200,AA40&gt;4000,Table3[[#This Row],[Hum_Si_A]]&lt;20,Table3[[#This Row],[Hum_Si_C]]&lt;20,AG40&gt;8000, AJ40&lt;0, O40&gt;90),1,0)</f>
        <v>0</v>
      </c>
      <c r="AR40">
        <f>IF(Table3[[#This Row],[F_Cell_CL]]&gt;0, Table3[[#This Row],[F_Cell_CL]], IF(Table3[[#This Row],[I_S]]&lt;450, 0.45, IF(Table3[[#This Row],[I_S]]&lt;600, 0.6, 0.75)))</f>
        <v>0.45</v>
      </c>
    </row>
    <row r="41" spans="1:44" s="4" customFormat="1">
      <c r="A41" s="49">
        <f t="shared" si="6"/>
        <v>30</v>
      </c>
      <c r="B41" s="51" t="s">
        <v>100</v>
      </c>
      <c r="C41" s="50" t="s">
        <v>131</v>
      </c>
      <c r="D41" s="51">
        <v>900</v>
      </c>
      <c r="E41" s="138">
        <f>IF(Table3[[#This Row],[Approx. step time]]="-","ERR",IF(E40="Acc. Time",Table3[[#This Row],[Approx. step time]]/60,E40+D41/60))</f>
        <v>450</v>
      </c>
      <c r="F41" s="48">
        <v>20</v>
      </c>
      <c r="G41" s="86">
        <f t="shared" si="0"/>
        <v>6.6666666666666666E-2</v>
      </c>
      <c r="H41" s="48" t="s">
        <v>33</v>
      </c>
      <c r="I41" s="51">
        <v>0</v>
      </c>
      <c r="J41" s="51" t="s">
        <v>102</v>
      </c>
      <c r="K41" s="147">
        <v>0.4</v>
      </c>
      <c r="L41" s="52">
        <f>IF(Table3[[#This Row],[F_Cell_CL]]="","-",Table3[[#This Row],[F_Cell_CL]]*Cell_count)</f>
        <v>110</v>
      </c>
      <c r="M41">
        <v>2.0500000000000003</v>
      </c>
      <c r="N41">
        <v>30</v>
      </c>
      <c r="O41" s="51">
        <v>30</v>
      </c>
      <c r="P41" s="60">
        <f>Table3[[#This Row],[T_So_CL]]-Table3[[#This Row],[T_Si_CL]]</f>
        <v>0</v>
      </c>
      <c r="Q41">
        <v>2</v>
      </c>
      <c r="R41" s="53">
        <f>IF(Table3[[#This Row],[I_S]]=0,"∞",Table3[[#This Row],[FN_Si_A_H2]]*1000/(Table3[[#This Row],[I_S]]*Q_H2*Cell_count))</f>
        <v>2</v>
      </c>
      <c r="S41">
        <v>95</v>
      </c>
      <c r="T41" s="58" t="str">
        <f t="shared" si="7"/>
        <v>Inlet</v>
      </c>
      <c r="U41">
        <v>1.85</v>
      </c>
      <c r="V41" s="51">
        <f t="shared" si="8"/>
        <v>35</v>
      </c>
      <c r="W41" s="141">
        <v>27.20054268177217</v>
      </c>
      <c r="X41" s="52">
        <f>IF(OR(Table3[[#This Row],[T_So_CL]]="",Table3[[#This Row],[Hum_Si_A]]=""),"-",(1730.63/((1730.63/(233.426+T_Si_CL))-LOG(RH_Si_A/100)))-233.426)</f>
        <v>9.1248217065765402</v>
      </c>
      <c r="Y41" s="87">
        <f>100*10^(7.337936*((Table3[[#This Row],[Hum_Si_A]])/(Table3[[#This Row],[Hum_Si_A]]+229.3975)-Table3[[#This Row],[T_Si_CL]]/(Table3[[#This Row],[T_Si_CL]]+229.3975)))</f>
        <v>84.957670806455468</v>
      </c>
      <c r="Z4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81.05263157894737</v>
      </c>
      <c r="AA41" s="53">
        <f>Table3[[#This Row],[FN_Si_Atot]]*Table3[[#This Row],[Conc_Si_A_H2]]/100</f>
        <v>77</v>
      </c>
      <c r="AB41" s="54">
        <f>IF(Table3[[#This Row],[FN_Si_A_H2]]="-","-",Table3[[#This Row],[FN_Si_A_H2]]/60*H2_dens_gL)</f>
        <v>0.11540595598592691</v>
      </c>
      <c r="AC41" s="53">
        <f>IF(OR(Table3[[#This Row],[Conc_Si_A_H2]]="",Table3[[#This Row],[FN_Si_A_H2]]="",Table3[[#This Row],[FN_Si_A_H2]]="-"),"-",(FN_Si_H2/CMP_A)*(100-CMP_A))</f>
        <v>4.0526315789473681</v>
      </c>
      <c r="AD41" s="55">
        <f>IF(Table3[[#This Row],[F_Si_A_N2]]="-","-",Table3[[#This Row],[F_Si_A_N2]]/60*N2_dens_gL)</f>
        <v>8.44032594765496E-2</v>
      </c>
      <c r="AE41">
        <v>6.3500000000000005</v>
      </c>
      <c r="AF41" s="53">
        <f>IF(OR(Table3[[#This Row],[I_S]]=0,Table3[[#This Row],[FN_Si_C_Air]]="-",Table3[[#This Row],[FN_Si_C_Air]]="0"),"∞",Table3[[#This Row],[FN_Si_C_Air]]*1000/(Table3[[#This Row],[I_S]]*Q_air*Cell_count))</f>
        <v>6.3500000000000014</v>
      </c>
      <c r="AG41" s="56">
        <f>IF(OR(Table3[[#This Row],[I_S]]="",Table3[[#This Row],[STC_C]]=""),"-",IF(Table3[[#This Row],[I_S]]&gt;=Table3[[#This Row],[I_MinGasFlow]],Table3[[#This Row],[I_S]]*Table3[[#This Row],[STC_C]]*16.6*Cell_count/1000,Table3[[#This Row],[I_MinGasFlow]]*Table3[[#This Row],[STC_C]]*16.6*Cell_count/1000))</f>
        <v>579.75500000000011</v>
      </c>
      <c r="AH41" s="140">
        <f>IF(Table3[[#This Row],[FN_Si_C_Air]]="-","-",Table3[[#This Row],[FN_Si_C_Air]]/60*air_dens_gL)</f>
        <v>12.435213518958278</v>
      </c>
      <c r="AI41" s="58" t="str">
        <f t="shared" si="9"/>
        <v>Inlet</v>
      </c>
      <c r="AJ41">
        <v>1.5</v>
      </c>
      <c r="AK41" s="5">
        <f t="shared" si="10"/>
        <v>35</v>
      </c>
      <c r="AL41" s="141">
        <v>28.178552431720792</v>
      </c>
      <c r="AM41" s="52">
        <f>IF(OR(Table3[[#This Row],[T_So_CL]]="",Table3[[#This Row],[Hum_Si_C]]=""),"-",(1730.63/((1730.63/(233.426+T_Si_CL))-LOG(RH_Si_C/100)))-233.426)</f>
        <v>9.6474499064673296</v>
      </c>
      <c r="AN41" s="87">
        <f>100*10^(7.337936*((Table3[[#This Row],[Hum_Si_C]])/(Table3[[#This Row],[Hum_Si_C]]+229.3975)-Table3[[#This Row],[T_Si_CL]]/(Table3[[#This Row],[T_Si_CL]]+229.3975)))</f>
        <v>89.972763956421716</v>
      </c>
      <c r="AO41" s="83">
        <f t="shared" si="11"/>
        <v>30</v>
      </c>
      <c r="AP41" s="60">
        <f>Table3[[#This Row],[T_So_CL]]-Table3[[#This Row],[T_Si_CL]]</f>
        <v>0</v>
      </c>
      <c r="AQ41" s="178">
        <f>IF(OR(AC41&gt;1200,AA41&gt;4000,Table3[[#This Row],[Hum_Si_A]]&lt;20,Table3[[#This Row],[Hum_Si_C]]&lt;20,AG41&gt;8000, AJ41&lt;0, O41&gt;90),1,0)</f>
        <v>0</v>
      </c>
      <c r="AR41">
        <f>IF(Table3[[#This Row],[F_Cell_CL]]&gt;0, Table3[[#This Row],[F_Cell_CL]], IF(Table3[[#This Row],[I_S]]&lt;450, 0.45, IF(Table3[[#This Row],[I_S]]&lt;600, 0.6, 0.75)))</f>
        <v>0.4</v>
      </c>
    </row>
    <row r="42" spans="1:44" s="4" customFormat="1">
      <c r="A42" s="49">
        <f t="shared" si="6"/>
        <v>31</v>
      </c>
      <c r="B42" s="51" t="s">
        <v>100</v>
      </c>
      <c r="C42" s="50" t="s">
        <v>132</v>
      </c>
      <c r="D42" s="51">
        <v>900</v>
      </c>
      <c r="E42" s="138">
        <f>IF(Table3[[#This Row],[Approx. step time]]="-","ERR",IF(E41="Acc. Time",Table3[[#This Row],[Approx. step time]]/60,E41+D42/60))</f>
        <v>465</v>
      </c>
      <c r="F42" s="48">
        <v>10</v>
      </c>
      <c r="G42" s="86">
        <f t="shared" si="0"/>
        <v>3.3333333333333333E-2</v>
      </c>
      <c r="H42" s="48" t="s">
        <v>33</v>
      </c>
      <c r="I42" s="51">
        <v>0</v>
      </c>
      <c r="J42" s="51" t="s">
        <v>102</v>
      </c>
      <c r="K42" s="147">
        <v>0.35000000000000003</v>
      </c>
      <c r="L42" s="52">
        <f>IF(Table3[[#This Row],[F_Cell_CL]]="","-",Table3[[#This Row],[F_Cell_CL]]*Cell_count)</f>
        <v>96.250000000000014</v>
      </c>
      <c r="M42">
        <v>2</v>
      </c>
      <c r="N42">
        <v>30</v>
      </c>
      <c r="O42" s="51">
        <v>30</v>
      </c>
      <c r="P42" s="60">
        <f>Table3[[#This Row],[T_So_CL]]-Table3[[#This Row],[T_Si_CL]]</f>
        <v>0</v>
      </c>
      <c r="Q42">
        <v>8.6</v>
      </c>
      <c r="R42" s="53">
        <f>IF(Table3[[#This Row],[I_S]]=0,"∞",Table3[[#This Row],[FN_Si_A_H2]]*1000/(Table3[[#This Row],[I_S]]*Q_H2*Cell_count))</f>
        <v>8.6</v>
      </c>
      <c r="S42">
        <v>95</v>
      </c>
      <c r="T42" s="58" t="str">
        <f t="shared" si="7"/>
        <v>Inlet</v>
      </c>
      <c r="U42">
        <v>1.8</v>
      </c>
      <c r="V42" s="51">
        <f t="shared" si="8"/>
        <v>35</v>
      </c>
      <c r="W42" s="141">
        <v>22.703076005980591</v>
      </c>
      <c r="X42" s="52">
        <f>IF(OR(Table3[[#This Row],[T_So_CL]]="",Table3[[#This Row],[Hum_Si_A]]=""),"-",(1730.63/((1730.63/(233.426+T_Si_CL))-LOG(RH_Si_A/100)))-233.426)</f>
        <v>6.4855754746456284</v>
      </c>
      <c r="Y42" s="87">
        <f>100*10^(7.337936*((Table3[[#This Row],[Hum_Si_A]])/(Table3[[#This Row],[Hum_Si_A]]+229.3975)-Table3[[#This Row],[T_Si_CL]]/(Table3[[#This Row],[T_Si_CL]]+229.3975)))</f>
        <v>64.888978004252166</v>
      </c>
      <c r="Z4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174.26315789473685</v>
      </c>
      <c r="AA42" s="53">
        <f>Table3[[#This Row],[FN_Si_Atot]]*Table3[[#This Row],[Conc_Si_A_H2]]/100</f>
        <v>165.55</v>
      </c>
      <c r="AB42" s="54">
        <f>IF(Table3[[#This Row],[FN_Si_A_H2]]="-","-",Table3[[#This Row],[FN_Si_A_H2]]/60*H2_dens_gL)</f>
        <v>0.24812280536974285</v>
      </c>
      <c r="AC42" s="53">
        <f>IF(OR(Table3[[#This Row],[Conc_Si_A_H2]]="",Table3[[#This Row],[FN_Si_A_H2]]="",Table3[[#This Row],[FN_Si_A_H2]]="-"),"-",(FN_Si_H2/CMP_A)*(100-CMP_A))</f>
        <v>8.7131578947368418</v>
      </c>
      <c r="AD42" s="55">
        <f>IF(Table3[[#This Row],[F_Si_A_N2]]="-","-",Table3[[#This Row],[F_Si_A_N2]]/60*N2_dens_gL)</f>
        <v>0.18146700787458162</v>
      </c>
      <c r="AE42">
        <v>11.65</v>
      </c>
      <c r="AF42" s="53">
        <f>IF(OR(Table3[[#This Row],[I_S]]=0,Table3[[#This Row],[FN_Si_C_Air]]="-",Table3[[#This Row],[FN_Si_C_Air]]="0"),"∞",Table3[[#This Row],[FN_Si_C_Air]]*1000/(Table3[[#This Row],[I_S]]*Q_air*Cell_count))</f>
        <v>11.65</v>
      </c>
      <c r="AG42" s="56">
        <f>IF(OR(Table3[[#This Row],[I_S]]="",Table3[[#This Row],[STC_C]]=""),"-",IF(Table3[[#This Row],[I_S]]&gt;=Table3[[#This Row],[I_MinGasFlow]],Table3[[#This Row],[I_S]]*Table3[[#This Row],[STC_C]]*16.6*Cell_count/1000,Table3[[#This Row],[I_MinGasFlow]]*Table3[[#This Row],[STC_C]]*16.6*Cell_count/1000))</f>
        <v>531.82249999999999</v>
      </c>
      <c r="AH42" s="140">
        <f>IF(Table3[[#This Row],[FN_Si_C_Air]]="-","-",Table3[[#This Row],[FN_Si_C_Air]]/60*air_dens_gL)</f>
        <v>11.407105314634952</v>
      </c>
      <c r="AI42" s="58" t="str">
        <f t="shared" si="9"/>
        <v>Inlet</v>
      </c>
      <c r="AJ42">
        <v>1.9500000000000002</v>
      </c>
      <c r="AK42" s="5">
        <f t="shared" si="10"/>
        <v>35</v>
      </c>
      <c r="AL42" s="141">
        <v>22.703076005980591</v>
      </c>
      <c r="AM42" s="52">
        <f>IF(OR(Table3[[#This Row],[T_So_CL]]="",Table3[[#This Row],[Hum_Si_C]]=""),"-",(1730.63/((1730.63/(233.426+T_Si_CL))-LOG(RH_Si_C/100)))-233.426)</f>
        <v>6.4855754746456284</v>
      </c>
      <c r="AN42" s="87">
        <f>100*10^(7.337936*((Table3[[#This Row],[Hum_Si_C]])/(Table3[[#This Row],[Hum_Si_C]]+229.3975)-Table3[[#This Row],[T_Si_CL]]/(Table3[[#This Row],[T_Si_CL]]+229.3975)))</f>
        <v>64.888978004252166</v>
      </c>
      <c r="AO42" s="83">
        <f t="shared" si="11"/>
        <v>30</v>
      </c>
      <c r="AP42" s="60">
        <f>Table3[[#This Row],[T_So_CL]]-Table3[[#This Row],[T_Si_CL]]</f>
        <v>0</v>
      </c>
      <c r="AQ42" s="178">
        <f>IF(OR(AC42&gt;1200,AA42&gt;4000,Table3[[#This Row],[Hum_Si_A]]&lt;20,Table3[[#This Row],[Hum_Si_C]]&lt;20,AG42&gt;8000, AJ42&lt;0, O42&gt;90),1,0)</f>
        <v>0</v>
      </c>
      <c r="AR42">
        <f>IF(Table3[[#This Row],[F_Cell_CL]]&gt;0, Table3[[#This Row],[F_Cell_CL]], IF(Table3[[#This Row],[I_S]]&lt;450, 0.45, IF(Table3[[#This Row],[I_S]]&lt;600, 0.6, 0.75)))</f>
        <v>0.35000000000000003</v>
      </c>
    </row>
    <row r="43" spans="1:44" s="4" customFormat="1">
      <c r="A43" s="49">
        <f t="shared" si="6"/>
        <v>32</v>
      </c>
      <c r="B43" s="51" t="s">
        <v>100</v>
      </c>
      <c r="C43" s="50" t="s">
        <v>133</v>
      </c>
      <c r="D43" s="51">
        <v>900</v>
      </c>
      <c r="E43" s="138">
        <f>IF(Table3[[#This Row],[Approx. step time]]="-","ERR",IF(E42="Acc. Time",Table3[[#This Row],[Approx. step time]]/60,E42+D43/60))</f>
        <v>480</v>
      </c>
      <c r="F43" s="48">
        <v>30</v>
      </c>
      <c r="G43" s="86">
        <f t="shared" si="0"/>
        <v>0.1</v>
      </c>
      <c r="H43" s="48" t="s">
        <v>33</v>
      </c>
      <c r="I43" s="51">
        <v>0</v>
      </c>
      <c r="J43" s="51" t="s">
        <v>102</v>
      </c>
      <c r="K43" s="147">
        <v>0.4</v>
      </c>
      <c r="L43" s="52">
        <f>IF(Table3[[#This Row],[F_Cell_CL]]="","-",Table3[[#This Row],[F_Cell_CL]]*Cell_count)</f>
        <v>110</v>
      </c>
      <c r="M43">
        <v>1.2</v>
      </c>
      <c r="N43">
        <v>30</v>
      </c>
      <c r="O43" s="51">
        <v>30</v>
      </c>
      <c r="P43" s="60">
        <f>Table3[[#This Row],[T_So_CL]]-Table3[[#This Row],[T_Si_CL]]</f>
        <v>0</v>
      </c>
      <c r="Q43">
        <v>6</v>
      </c>
      <c r="R43" s="53">
        <f>IF(Table3[[#This Row],[I_S]]=0,"∞",Table3[[#This Row],[FN_Si_A_H2]]*1000/(Table3[[#This Row],[I_S]]*Q_H2*Cell_count))</f>
        <v>6</v>
      </c>
      <c r="S43">
        <v>90</v>
      </c>
      <c r="T43" s="58" t="str">
        <f t="shared" si="7"/>
        <v>Inlet</v>
      </c>
      <c r="U43">
        <v>1</v>
      </c>
      <c r="V43" s="51">
        <f t="shared" si="8"/>
        <v>35</v>
      </c>
      <c r="W43" s="141">
        <v>22.703076005980591</v>
      </c>
      <c r="X43" s="52">
        <f>IF(OR(Table3[[#This Row],[T_So_CL]]="",Table3[[#This Row],[Hum_Si_A]]=""),"-",(1730.63/((1730.63/(233.426+T_Si_CL))-LOG(RH_Si_A/100)))-233.426)</f>
        <v>6.4855754746456284</v>
      </c>
      <c r="Y43" s="87">
        <f>100*10^(7.337936*((Table3[[#This Row],[Hum_Si_A]])/(Table3[[#This Row],[Hum_Si_A]]+229.3975)-Table3[[#This Row],[T_Si_CL]]/(Table3[[#This Row],[T_Si_CL]]+229.3975)))</f>
        <v>64.888978004252166</v>
      </c>
      <c r="Z4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385</v>
      </c>
      <c r="AA43" s="53">
        <f>Table3[[#This Row],[FN_Si_Atot]]*Table3[[#This Row],[Conc_Si_A_H2]]/100</f>
        <v>346.5</v>
      </c>
      <c r="AB43" s="54">
        <f>IF(Table3[[#This Row],[FN_Si_A_H2]]="-","-",Table3[[#This Row],[FN_Si_A_H2]]/60*H2_dens_gL)</f>
        <v>0.51932680193667113</v>
      </c>
      <c r="AC43" s="53">
        <f>IF(OR(Table3[[#This Row],[Conc_Si_A_H2]]="",Table3[[#This Row],[FN_Si_A_H2]]="",Table3[[#This Row],[FN_Si_A_H2]]="-"),"-",(FN_Si_H2/CMP_A)*(100-CMP_A))</f>
        <v>38.5</v>
      </c>
      <c r="AD43" s="55">
        <f>IF(Table3[[#This Row],[F_Si_A_N2]]="-","-",Table3[[#This Row],[F_Si_A_N2]]/60*N2_dens_gL)</f>
        <v>0.80183096502722129</v>
      </c>
      <c r="AE43">
        <v>8.0500000000000007</v>
      </c>
      <c r="AF43" s="53">
        <f>IF(OR(Table3[[#This Row],[I_S]]=0,Table3[[#This Row],[FN_Si_C_Air]]="-",Table3[[#This Row],[FN_Si_C_Air]]="0"),"∞",Table3[[#This Row],[FN_Si_C_Air]]*1000/(Table3[[#This Row],[I_S]]*Q_air*Cell_count))</f>
        <v>8.0500000000000007</v>
      </c>
      <c r="AG43" s="56">
        <f>IF(OR(Table3[[#This Row],[I_S]]="",Table3[[#This Row],[STC_C]]=""),"-",IF(Table3[[#This Row],[I_S]]&gt;=Table3[[#This Row],[I_MinGasFlow]],Table3[[#This Row],[I_S]]*Table3[[#This Row],[STC_C]]*16.6*Cell_count/1000,Table3[[#This Row],[I_MinGasFlow]]*Table3[[#This Row],[STC_C]]*16.6*Cell_count/1000))</f>
        <v>1102.4475000000002</v>
      </c>
      <c r="AH43" s="140">
        <f>IF(Table3[[#This Row],[FN_Si_C_Air]]="-","-",Table3[[#This Row],[FN_Si_C_Air]]/60*air_dens_gL)</f>
        <v>23.646488699436407</v>
      </c>
      <c r="AI43" s="58" t="str">
        <f t="shared" si="9"/>
        <v>Inlet</v>
      </c>
      <c r="AJ43">
        <v>0.7</v>
      </c>
      <c r="AK43" s="5">
        <f t="shared" si="10"/>
        <v>35</v>
      </c>
      <c r="AL43" s="141">
        <v>21.390006900020513</v>
      </c>
      <c r="AM43" s="52">
        <f>IF(OR(Table3[[#This Row],[T_So_CL]]="",Table3[[#This Row],[Hum_Si_C]]=""),"-",(1730.63/((1730.63/(233.426+T_Si_CL))-LOG(RH_Si_C/100)))-233.426)</f>
        <v>5.6281367514649219</v>
      </c>
      <c r="AN43" s="87">
        <f>100*10^(7.337936*((Table3[[#This Row],[Hum_Si_C]])/(Table3[[#This Row],[Hum_Si_C]]+229.3975)-Table3[[#This Row],[T_Si_CL]]/(Table3[[#This Row],[T_Si_CL]]+229.3975)))</f>
        <v>59.870241878605533</v>
      </c>
      <c r="AO43" s="83">
        <f t="shared" si="11"/>
        <v>30</v>
      </c>
      <c r="AP43" s="60">
        <f>Table3[[#This Row],[T_So_CL]]-Table3[[#This Row],[T_Si_CL]]</f>
        <v>0</v>
      </c>
      <c r="AQ43" s="178">
        <f>IF(OR(AC43&gt;1200,AA43&gt;4000,Table3[[#This Row],[Hum_Si_A]]&lt;20,Table3[[#This Row],[Hum_Si_C]]&lt;20,AG43&gt;8000, AJ43&lt;0, O43&gt;90),1,0)</f>
        <v>0</v>
      </c>
      <c r="AR43">
        <f>IF(Table3[[#This Row],[F_Cell_CL]]&gt;0, Table3[[#This Row],[F_Cell_CL]], IF(Table3[[#This Row],[I_S]]&lt;450, 0.45, IF(Table3[[#This Row],[I_S]]&lt;600, 0.6, 0.75)))</f>
        <v>0.4</v>
      </c>
    </row>
    <row r="44" spans="1:44" s="4" customFormat="1">
      <c r="A44" s="49">
        <f t="shared" si="6"/>
        <v>33</v>
      </c>
      <c r="B44" s="51" t="s">
        <v>100</v>
      </c>
      <c r="C44" s="50" t="s">
        <v>134</v>
      </c>
      <c r="D44" s="51">
        <v>900</v>
      </c>
      <c r="E44" s="87">
        <f>IF(Table3[[#This Row],[Approx. step time]]="-","ERR",IF(E43="Acc. Time",Table3[[#This Row],[Approx. step time]]/60,E43+D44/60))</f>
        <v>495</v>
      </c>
      <c r="F44" s="48">
        <v>50</v>
      </c>
      <c r="G44" s="86">
        <f t="shared" si="0"/>
        <v>0.16666666666666666</v>
      </c>
      <c r="H44" s="48" t="s">
        <v>33</v>
      </c>
      <c r="I44" s="51">
        <v>0</v>
      </c>
      <c r="J44" s="51" t="s">
        <v>102</v>
      </c>
      <c r="K44" s="147">
        <v>0.30000000000000004</v>
      </c>
      <c r="L44" s="52">
        <f>IF(Table3[[#This Row],[F_Cell_CL]]="","-",Table3[[#This Row],[F_Cell_CL]]*Cell_count)</f>
        <v>82.500000000000014</v>
      </c>
      <c r="M44">
        <v>0.95</v>
      </c>
      <c r="N44">
        <v>30</v>
      </c>
      <c r="O44" s="51">
        <v>30</v>
      </c>
      <c r="P44" s="60">
        <f>Table3[[#This Row],[T_So_CL]]-Table3[[#This Row],[T_Si_CL]]</f>
        <v>0</v>
      </c>
      <c r="Q44">
        <v>7.75</v>
      </c>
      <c r="R44" s="53">
        <f>IF(Table3[[#This Row],[I_S]]=0,"∞",Table3[[#This Row],[FN_Si_A_H2]]*1000/(Table3[[#This Row],[I_S]]*Q_H2*Cell_count))</f>
        <v>7.75</v>
      </c>
      <c r="S44">
        <v>75</v>
      </c>
      <c r="T44" s="58" t="str">
        <f t="shared" si="7"/>
        <v>Inlet</v>
      </c>
      <c r="U44">
        <v>0.75</v>
      </c>
      <c r="V44" s="51">
        <f t="shared" si="8"/>
        <v>35</v>
      </c>
      <c r="W44" s="141">
        <v>20</v>
      </c>
      <c r="X44" s="52">
        <f>IF(OR(Table3[[#This Row],[T_So_CL]]="",Table3[[#This Row],[Hum_Si_A]]=""),"-",(1730.63/((1730.63/(233.426+T_Si_CL))-LOG(RH_Si_A/100)))-233.426)</f>
        <v>4.6684259610195795</v>
      </c>
      <c r="Y44" s="87">
        <f>100*10^(7.337936*((Table3[[#This Row],[Hum_Si_A]])/(Table3[[#This Row],[Hum_Si_A]]+229.3975)-Table3[[#This Row],[T_Si_CL]]/(Table3[[#This Row],[T_Si_CL]]+229.3975)))</f>
        <v>54.928980962800701</v>
      </c>
      <c r="Z4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994.58333333333337</v>
      </c>
      <c r="AA44" s="53">
        <f>Table3[[#This Row],[FN_Si_Atot]]*Table3[[#This Row],[Conc_Si_A_H2]]/100</f>
        <v>745.9375</v>
      </c>
      <c r="AB44" s="54">
        <f>IF(Table3[[#This Row],[FN_Si_A_H2]]="-","-",Table3[[#This Row],[FN_Si_A_H2]]/60*H2_dens_gL)</f>
        <v>1.1179951986136669</v>
      </c>
      <c r="AC44" s="53">
        <f>IF(OR(Table3[[#This Row],[Conc_Si_A_H2]]="",Table3[[#This Row],[FN_Si_A_H2]]="",Table3[[#This Row],[FN_Si_A_H2]]="-"),"-",(FN_Si_H2/CMP_A)*(100-CMP_A))</f>
        <v>248.64583333333331</v>
      </c>
      <c r="AD44" s="55">
        <f>IF(Table3[[#This Row],[F_Si_A_N2]]="-","-",Table3[[#This Row],[F_Si_A_N2]]/60*N2_dens_gL)</f>
        <v>5.1784916491341368</v>
      </c>
      <c r="AE44">
        <v>3.0500000000000003</v>
      </c>
      <c r="AF44" s="53">
        <f>IF(OR(Table3[[#This Row],[I_S]]=0,Table3[[#This Row],[FN_Si_C_Air]]="-",Table3[[#This Row],[FN_Si_C_Air]]="0"),"∞",Table3[[#This Row],[FN_Si_C_Air]]*1000/(Table3[[#This Row],[I_S]]*Q_air*Cell_count))</f>
        <v>3.05</v>
      </c>
      <c r="AG44" s="56">
        <f>IF(OR(Table3[[#This Row],[I_S]]="",Table3[[#This Row],[STC_C]]=""),"-",IF(Table3[[#This Row],[I_S]]&gt;=Table3[[#This Row],[I_MinGasFlow]],Table3[[#This Row],[I_S]]*Table3[[#This Row],[STC_C]]*16.6*Cell_count/1000,Table3[[#This Row],[I_MinGasFlow]]*Table3[[#This Row],[STC_C]]*16.6*Cell_count/1000))</f>
        <v>696.16250000000002</v>
      </c>
      <c r="AH44" s="140">
        <f>IF(Table3[[#This Row],[FN_Si_C_Air]]="-","-",Table3[[#This Row],[FN_Si_C_Air]]/60*air_dens_gL)</f>
        <v>14.932047729457771</v>
      </c>
      <c r="AI44" s="58" t="str">
        <f t="shared" si="9"/>
        <v>Inlet</v>
      </c>
      <c r="AJ44">
        <v>0.7</v>
      </c>
      <c r="AK44" s="5">
        <f t="shared" si="10"/>
        <v>35</v>
      </c>
      <c r="AL44" s="141">
        <v>22.703076005980591</v>
      </c>
      <c r="AM44" s="52">
        <f>IF(OR(Table3[[#This Row],[T_So_CL]]="",Table3[[#This Row],[Hum_Si_C]]=""),"-",(1730.63/((1730.63/(233.426+T_Si_CL))-LOG(RH_Si_C/100)))-233.426)</f>
        <v>6.4855754746456284</v>
      </c>
      <c r="AN44" s="87">
        <f>100*10^(7.337936*((Table3[[#This Row],[Hum_Si_C]])/(Table3[[#This Row],[Hum_Si_C]]+229.3975)-Table3[[#This Row],[T_Si_CL]]/(Table3[[#This Row],[T_Si_CL]]+229.3975)))</f>
        <v>64.888978004252166</v>
      </c>
      <c r="AO44" s="83">
        <f t="shared" si="11"/>
        <v>30</v>
      </c>
      <c r="AP44" s="60">
        <f>Table3[[#This Row],[T_So_CL]]-Table3[[#This Row],[T_Si_CL]]</f>
        <v>0</v>
      </c>
      <c r="AQ44" s="178">
        <f>IF(OR(AC44&gt;1200,AA44&gt;4000,Table3[[#This Row],[Hum_Si_A]]&lt;20,Table3[[#This Row],[Hum_Si_C]]&lt;20,AG44&gt;8000, AJ44&lt;0, O44&gt;90),1,0)</f>
        <v>0</v>
      </c>
      <c r="AR44">
        <f>IF(Table3[[#This Row],[F_Cell_CL]]&gt;0, Table3[[#This Row],[F_Cell_CL]], IF(Table3[[#This Row],[I_S]]&lt;450, 0.45, IF(Table3[[#This Row],[I_S]]&lt;600, 0.6, 0.75)))</f>
        <v>0.30000000000000004</v>
      </c>
    </row>
    <row r="45" spans="1:44" s="4" customFormat="1">
      <c r="A45" s="49">
        <f t="shared" si="6"/>
        <v>34</v>
      </c>
      <c r="B45" s="51" t="s">
        <v>100</v>
      </c>
      <c r="C45" s="50" t="s">
        <v>135</v>
      </c>
      <c r="D45" s="51">
        <v>900</v>
      </c>
      <c r="E45" s="138">
        <f>IF(Table3[[#This Row],[Approx. step time]]="-","ERR",IF(E44="Acc. Time",Table3[[#This Row],[Approx. step time]]/60,E44+D45/60))</f>
        <v>510</v>
      </c>
      <c r="F45" s="48">
        <v>20</v>
      </c>
      <c r="G45" s="86">
        <f t="shared" si="0"/>
        <v>6.6666666666666666E-2</v>
      </c>
      <c r="H45" s="48" t="s">
        <v>33</v>
      </c>
      <c r="I45" s="51">
        <v>0</v>
      </c>
      <c r="J45" s="51" t="s">
        <v>102</v>
      </c>
      <c r="K45" s="147">
        <v>0.30000000000000004</v>
      </c>
      <c r="L45" s="52">
        <f>IF(Table3[[#This Row],[F_Cell_CL]]="","-",Table3[[#This Row],[F_Cell_CL]]*Cell_count)</f>
        <v>82.500000000000014</v>
      </c>
      <c r="M45">
        <v>1.1500000000000001</v>
      </c>
      <c r="N45">
        <v>30</v>
      </c>
      <c r="O45" s="51">
        <v>30</v>
      </c>
      <c r="P45" s="60">
        <f>Table3[[#This Row],[T_So_CL]]-Table3[[#This Row],[T_Si_CL]]</f>
        <v>0</v>
      </c>
      <c r="Q45">
        <v>3.0500000000000003</v>
      </c>
      <c r="R45" s="53">
        <f>IF(Table3[[#This Row],[I_S]]=0,"∞",Table3[[#This Row],[FN_Si_A_H2]]*1000/(Table3[[#This Row],[I_S]]*Q_H2*Cell_count))</f>
        <v>3.05</v>
      </c>
      <c r="S45">
        <v>85</v>
      </c>
      <c r="T45" s="58" t="str">
        <f t="shared" si="7"/>
        <v>Inlet</v>
      </c>
      <c r="U45">
        <v>0.95000000000000007</v>
      </c>
      <c r="V45" s="51">
        <f t="shared" si="8"/>
        <v>35</v>
      </c>
      <c r="W45" s="141">
        <v>20</v>
      </c>
      <c r="X45" s="52">
        <f>IF(OR(Table3[[#This Row],[T_So_CL]]="",Table3[[#This Row],[Hum_Si_A]]=""),"-",(1730.63/((1730.63/(233.426+T_Si_CL))-LOG(RH_Si_A/100)))-233.426)</f>
        <v>4.6684259610195795</v>
      </c>
      <c r="Y45" s="87">
        <f>100*10^(7.337936*((Table3[[#This Row],[Hum_Si_A]])/(Table3[[#This Row],[Hum_Si_A]]+229.3975)-Table3[[#This Row],[T_Si_CL]]/(Table3[[#This Row],[T_Si_CL]]+229.3975)))</f>
        <v>54.928980962800701</v>
      </c>
      <c r="Z4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138.14705882352942</v>
      </c>
      <c r="AA45" s="53">
        <f>Table3[[#This Row],[FN_Si_Atot]]*Table3[[#This Row],[Conc_Si_A_H2]]/100</f>
        <v>117.425</v>
      </c>
      <c r="AB45" s="54">
        <f>IF(Table3[[#This Row],[FN_Si_A_H2]]="-","-",Table3[[#This Row],[FN_Si_A_H2]]/60*H2_dens_gL)</f>
        <v>0.17599408287853852</v>
      </c>
      <c r="AC45" s="53">
        <f>IF(OR(Table3[[#This Row],[Conc_Si_A_H2]]="",Table3[[#This Row],[FN_Si_A_H2]]="",Table3[[#This Row],[FN_Si_A_H2]]="-"),"-",(FN_Si_H2/CMP_A)*(100-CMP_A))</f>
        <v>20.722058823529409</v>
      </c>
      <c r="AD45" s="55">
        <f>IF(Table3[[#This Row],[F_Si_A_N2]]="-","-",Table3[[#This Row],[F_Si_A_N2]]/60*N2_dens_gL)</f>
        <v>0.43157372529406313</v>
      </c>
      <c r="AE45">
        <v>11.100000000000001</v>
      </c>
      <c r="AF45" s="53">
        <f>IF(OR(Table3[[#This Row],[I_S]]=0,Table3[[#This Row],[FN_Si_C_Air]]="-",Table3[[#This Row],[FN_Si_C_Air]]="0"),"∞",Table3[[#This Row],[FN_Si_C_Air]]*1000/(Table3[[#This Row],[I_S]]*Q_air*Cell_count))</f>
        <v>11.100000000000003</v>
      </c>
      <c r="AG45" s="56">
        <f>IF(OR(Table3[[#This Row],[I_S]]="",Table3[[#This Row],[STC_C]]=""),"-",IF(Table3[[#This Row],[I_S]]&gt;=Table3[[#This Row],[I_MinGasFlow]],Table3[[#This Row],[I_S]]*Table3[[#This Row],[STC_C]]*16.6*Cell_count/1000,Table3[[#This Row],[I_MinGasFlow]]*Table3[[#This Row],[STC_C]]*16.6*Cell_count/1000))</f>
        <v>1013.4300000000002</v>
      </c>
      <c r="AH45" s="140">
        <f>IF(Table3[[#This Row],[FN_Si_C_Air]]="-","-",Table3[[#This Row],[FN_Si_C_Air]]/60*air_dens_gL)</f>
        <v>21.737144891407382</v>
      </c>
      <c r="AI45" s="58" t="str">
        <f t="shared" si="9"/>
        <v>Inlet</v>
      </c>
      <c r="AJ45">
        <v>1.1000000000000001</v>
      </c>
      <c r="AK45" s="5">
        <f t="shared" si="10"/>
        <v>35</v>
      </c>
      <c r="AL45" s="141">
        <v>27.20054268177217</v>
      </c>
      <c r="AM45" s="52">
        <f>IF(OR(Table3[[#This Row],[T_So_CL]]="",Table3[[#This Row],[Hum_Si_C]]=""),"-",(1730.63/((1730.63/(233.426+T_Si_CL))-LOG(RH_Si_C/100)))-233.426)</f>
        <v>9.1248217065765402</v>
      </c>
      <c r="AN45" s="87">
        <f>100*10^(7.337936*((Table3[[#This Row],[Hum_Si_C]])/(Table3[[#This Row],[Hum_Si_C]]+229.3975)-Table3[[#This Row],[T_Si_CL]]/(Table3[[#This Row],[T_Si_CL]]+229.3975)))</f>
        <v>84.957670806455468</v>
      </c>
      <c r="AO45" s="83">
        <f t="shared" si="11"/>
        <v>30</v>
      </c>
      <c r="AP45" s="60">
        <f>Table3[[#This Row],[T_So_CL]]-Table3[[#This Row],[T_Si_CL]]</f>
        <v>0</v>
      </c>
      <c r="AQ45" s="178">
        <f>IF(OR(AC45&gt;1200,AA45&gt;4000,Table3[[#This Row],[Hum_Si_A]]&lt;20,Table3[[#This Row],[Hum_Si_C]]&lt;20,AG45&gt;8000, AJ45&lt;0, O45&gt;90),1,0)</f>
        <v>0</v>
      </c>
      <c r="AR45">
        <f>IF(Table3[[#This Row],[F_Cell_CL]]&gt;0, Table3[[#This Row],[F_Cell_CL]], IF(Table3[[#This Row],[I_S]]&lt;450, 0.45, IF(Table3[[#This Row],[I_S]]&lt;600, 0.6, 0.75)))</f>
        <v>0.30000000000000004</v>
      </c>
    </row>
    <row r="46" spans="1:44" s="4" customFormat="1">
      <c r="A46" s="49">
        <f t="shared" si="6"/>
        <v>35</v>
      </c>
      <c r="B46" s="51" t="s">
        <v>100</v>
      </c>
      <c r="C46" s="50" t="s">
        <v>136</v>
      </c>
      <c r="D46" s="51">
        <v>900</v>
      </c>
      <c r="E46" s="138">
        <f>IF(Table3[[#This Row],[Approx. step time]]="-","ERR",IF(E45="Acc. Time",Table3[[#This Row],[Approx. step time]]/60,E45+D46/60))</f>
        <v>525</v>
      </c>
      <c r="F46" s="48">
        <v>50</v>
      </c>
      <c r="G46" s="86">
        <f t="shared" si="0"/>
        <v>0.16666666666666666</v>
      </c>
      <c r="H46" s="48" t="s">
        <v>33</v>
      </c>
      <c r="I46" s="51">
        <v>0</v>
      </c>
      <c r="J46" s="51" t="s">
        <v>102</v>
      </c>
      <c r="K46" s="147">
        <v>0.35000000000000003</v>
      </c>
      <c r="L46" s="52">
        <f>IF(Table3[[#This Row],[F_Cell_CL]]="","-",Table3[[#This Row],[F_Cell_CL]]*Cell_count)</f>
        <v>96.250000000000014</v>
      </c>
      <c r="M46">
        <v>1.1000000000000001</v>
      </c>
      <c r="N46">
        <v>30</v>
      </c>
      <c r="O46" s="51">
        <v>30</v>
      </c>
      <c r="P46" s="60">
        <f>Table3[[#This Row],[T_So_CL]]-Table3[[#This Row],[T_Si_CL]]</f>
        <v>0</v>
      </c>
      <c r="Q46">
        <v>1.9000000000000001</v>
      </c>
      <c r="R46" s="53">
        <f>IF(Table3[[#This Row],[I_S]]=0,"∞",Table3[[#This Row],[FN_Si_A_H2]]*1000/(Table3[[#This Row],[I_S]]*Q_H2*Cell_count))</f>
        <v>1.9</v>
      </c>
      <c r="S46">
        <v>75</v>
      </c>
      <c r="T46" s="58" t="str">
        <f t="shared" si="7"/>
        <v>Inlet</v>
      </c>
      <c r="U46">
        <v>0.9</v>
      </c>
      <c r="V46" s="51">
        <f t="shared" si="8"/>
        <v>35</v>
      </c>
      <c r="W46" s="141">
        <v>21.390006900020513</v>
      </c>
      <c r="X46" s="52">
        <f>IF(OR(Table3[[#This Row],[T_So_CL]]="",Table3[[#This Row],[Hum_Si_A]]=""),"-",(1730.63/((1730.63/(233.426+T_Si_CL))-LOG(RH_Si_A/100)))-233.426)</f>
        <v>5.6281367514649219</v>
      </c>
      <c r="Y46" s="87">
        <f>100*10^(7.337936*((Table3[[#This Row],[Hum_Si_A]])/(Table3[[#This Row],[Hum_Si_A]]+229.3975)-Table3[[#This Row],[T_Si_CL]]/(Table3[[#This Row],[T_Si_CL]]+229.3975)))</f>
        <v>59.870241878605533</v>
      </c>
      <c r="Z4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243.83333333333334</v>
      </c>
      <c r="AA46" s="53">
        <f>Table3[[#This Row],[FN_Si_Atot]]*Table3[[#This Row],[Conc_Si_A_H2]]/100</f>
        <v>182.875</v>
      </c>
      <c r="AB46" s="54">
        <f>IF(Table3[[#This Row],[FN_Si_A_H2]]="-","-",Table3[[#This Row],[FN_Si_A_H2]]/60*H2_dens_gL)</f>
        <v>0.27408914546657637</v>
      </c>
      <c r="AC46" s="53">
        <f>IF(OR(Table3[[#This Row],[Conc_Si_A_H2]]="",Table3[[#This Row],[FN_Si_A_H2]]="",Table3[[#This Row],[FN_Si_A_H2]]="-"),"-",(FN_Si_H2/CMP_A)*(100-CMP_A))</f>
        <v>60.958333333333336</v>
      </c>
      <c r="AD46" s="55">
        <f>IF(Table3[[#This Row],[F_Si_A_N2]]="-","-",Table3[[#This Row],[F_Si_A_N2]]/60*N2_dens_gL)</f>
        <v>1.2695656946264335</v>
      </c>
      <c r="AE46">
        <v>1.5</v>
      </c>
      <c r="AF46" s="53">
        <f>IF(OR(Table3[[#This Row],[I_S]]=0,Table3[[#This Row],[FN_Si_C_Air]]="-",Table3[[#This Row],[FN_Si_C_Air]]="0"),"∞",Table3[[#This Row],[FN_Si_C_Air]]*1000/(Table3[[#This Row],[I_S]]*Q_air*Cell_count))</f>
        <v>1.4999999999999998</v>
      </c>
      <c r="AG46" s="56">
        <f>IF(OR(Table3[[#This Row],[I_S]]="",Table3[[#This Row],[STC_C]]=""),"-",IF(Table3[[#This Row],[I_S]]&gt;=Table3[[#This Row],[I_MinGasFlow]],Table3[[#This Row],[I_S]]*Table3[[#This Row],[STC_C]]*16.6*Cell_count/1000,Table3[[#This Row],[I_MinGasFlow]]*Table3[[#This Row],[STC_C]]*16.6*Cell_count/1000))</f>
        <v>342.375</v>
      </c>
      <c r="AH46" s="140">
        <f>IF(Table3[[#This Row],[FN_Si_C_Air]]="-","-",Table3[[#This Row],[FN_Si_C_Air]]/60*air_dens_gL)</f>
        <v>7.3436300308808704</v>
      </c>
      <c r="AI46" s="58" t="str">
        <f t="shared" si="9"/>
        <v>Inlet</v>
      </c>
      <c r="AJ46">
        <v>1</v>
      </c>
      <c r="AK46" s="5">
        <f t="shared" si="10"/>
        <v>35</v>
      </c>
      <c r="AL46" s="141">
        <v>20</v>
      </c>
      <c r="AM46" s="52">
        <f>IF(OR(Table3[[#This Row],[T_So_CL]]="",Table3[[#This Row],[Hum_Si_C]]=""),"-",(1730.63/((1730.63/(233.426+T_Si_CL))-LOG(RH_Si_C/100)))-233.426)</f>
        <v>4.6684259610195795</v>
      </c>
      <c r="AN46" s="87">
        <f>100*10^(7.337936*((Table3[[#This Row],[Hum_Si_C]])/(Table3[[#This Row],[Hum_Si_C]]+229.3975)-Table3[[#This Row],[T_Si_CL]]/(Table3[[#This Row],[T_Si_CL]]+229.3975)))</f>
        <v>54.928980962800701</v>
      </c>
      <c r="AO46" s="83">
        <f t="shared" si="11"/>
        <v>30</v>
      </c>
      <c r="AP46" s="60">
        <f>Table3[[#This Row],[T_So_CL]]-Table3[[#This Row],[T_Si_CL]]</f>
        <v>0</v>
      </c>
      <c r="AQ46" s="178">
        <f>IF(OR(AC46&gt;1200,AA46&gt;4000,Table3[[#This Row],[Hum_Si_A]]&lt;20,Table3[[#This Row],[Hum_Si_C]]&lt;20,AG46&gt;8000, AJ46&lt;0, O46&gt;90),1,0)</f>
        <v>0</v>
      </c>
      <c r="AR46">
        <f>IF(Table3[[#This Row],[F_Cell_CL]]&gt;0, Table3[[#This Row],[F_Cell_CL]], IF(Table3[[#This Row],[I_S]]&lt;450, 0.45, IF(Table3[[#This Row],[I_S]]&lt;600, 0.6, 0.75)))</f>
        <v>0.35000000000000003</v>
      </c>
    </row>
    <row r="47" spans="1:44" s="4" customFormat="1">
      <c r="A47" s="49">
        <f t="shared" si="6"/>
        <v>36</v>
      </c>
      <c r="B47" s="51" t="s">
        <v>100</v>
      </c>
      <c r="C47" s="50" t="s">
        <v>137</v>
      </c>
      <c r="D47" s="51">
        <v>900</v>
      </c>
      <c r="E47" s="138">
        <f>IF(Table3[[#This Row],[Approx. step time]]="-","ERR",IF(E46="Acc. Time",Table3[[#This Row],[Approx. step time]]/60,E46+D47/60))</f>
        <v>540</v>
      </c>
      <c r="F47" s="48">
        <v>20</v>
      </c>
      <c r="G47" s="86">
        <f t="shared" si="0"/>
        <v>6.6666666666666666E-2</v>
      </c>
      <c r="H47" s="48" t="s">
        <v>33</v>
      </c>
      <c r="I47" s="51">
        <v>0</v>
      </c>
      <c r="J47" s="51" t="s">
        <v>102</v>
      </c>
      <c r="K47" s="147">
        <v>0.35000000000000003</v>
      </c>
      <c r="L47" s="52">
        <f>IF(Table3[[#This Row],[F_Cell_CL]]="","-",Table3[[#This Row],[F_Cell_CL]]*Cell_count)</f>
        <v>96.250000000000014</v>
      </c>
      <c r="M47">
        <v>0.25</v>
      </c>
      <c r="N47">
        <v>30</v>
      </c>
      <c r="O47" s="51">
        <v>30</v>
      </c>
      <c r="P47" s="60">
        <f>Table3[[#This Row],[T_So_CL]]-Table3[[#This Row],[T_Si_CL]]</f>
        <v>0</v>
      </c>
      <c r="Q47">
        <v>9.0500000000000007</v>
      </c>
      <c r="R47" s="53">
        <f>IF(Table3[[#This Row],[I_S]]=0,"∞",Table3[[#This Row],[FN_Si_A_H2]]*1000/(Table3[[#This Row],[I_S]]*Q_H2*Cell_count))</f>
        <v>9.0500000000000007</v>
      </c>
      <c r="S47">
        <v>85</v>
      </c>
      <c r="T47" s="58" t="str">
        <f t="shared" si="7"/>
        <v>Inlet</v>
      </c>
      <c r="U47">
        <v>0.05</v>
      </c>
      <c r="V47" s="51">
        <f t="shared" si="8"/>
        <v>35</v>
      </c>
      <c r="W47" s="141">
        <v>26.17090291101373</v>
      </c>
      <c r="X47" s="52">
        <f>IF(OR(Table3[[#This Row],[T_So_CL]]="",Table3[[#This Row],[Hum_Si_A]]=""),"-",(1730.63/((1730.63/(233.426+T_Si_CL))-LOG(RH_Si_A/100)))-233.426)</f>
        <v>8.5564572089941748</v>
      </c>
      <c r="Y47" s="87">
        <f>100*10^(7.337936*((Table3[[#This Row],[Hum_Si_A]])/(Table3[[#This Row],[Hum_Si_A]]+229.3975)-Table3[[#This Row],[T_Si_CL]]/(Table3[[#This Row],[T_Si_CL]]+229.3975)))</f>
        <v>79.941665260830661</v>
      </c>
      <c r="Z4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409.91176470588238</v>
      </c>
      <c r="AA47" s="53">
        <f>Table3[[#This Row],[FN_Si_Atot]]*Table3[[#This Row],[Conc_Si_A_H2]]/100</f>
        <v>348.42500000000001</v>
      </c>
      <c r="AB47" s="54">
        <f>IF(Table3[[#This Row],[FN_Si_A_H2]]="-","-",Table3[[#This Row],[FN_Si_A_H2]]/60*H2_dens_gL)</f>
        <v>0.52221195083631933</v>
      </c>
      <c r="AC47" s="53">
        <f>IF(OR(Table3[[#This Row],[Conc_Si_A_H2]]="",Table3[[#This Row],[FN_Si_A_H2]]="",Table3[[#This Row],[FN_Si_A_H2]]="-"),"-",(FN_Si_H2/CMP_A)*(100-CMP_A))</f>
        <v>61.486764705882358</v>
      </c>
      <c r="AD47" s="55">
        <f>IF(Table3[[#This Row],[F_Si_A_N2]]="-","-",Table3[[#This Row],[F_Si_A_N2]]/60*N2_dens_gL)</f>
        <v>1.2805712176758268</v>
      </c>
      <c r="AE47">
        <v>4.25</v>
      </c>
      <c r="AF47" s="53">
        <f>IF(OR(Table3[[#This Row],[I_S]]=0,Table3[[#This Row],[FN_Si_C_Air]]="-",Table3[[#This Row],[FN_Si_C_Air]]="0"),"∞",Table3[[#This Row],[FN_Si_C_Air]]*1000/(Table3[[#This Row],[I_S]]*Q_air*Cell_count))</f>
        <v>4.2500000000000009</v>
      </c>
      <c r="AG47" s="56">
        <f>IF(OR(Table3[[#This Row],[I_S]]="",Table3[[#This Row],[STC_C]]=""),"-",IF(Table3[[#This Row],[I_S]]&gt;=Table3[[#This Row],[I_MinGasFlow]],Table3[[#This Row],[I_S]]*Table3[[#This Row],[STC_C]]*16.6*Cell_count/1000,Table3[[#This Row],[I_MinGasFlow]]*Table3[[#This Row],[STC_C]]*16.6*Cell_count/1000))</f>
        <v>388.02500000000003</v>
      </c>
      <c r="AH47" s="140">
        <f>IF(Table3[[#This Row],[FN_Si_C_Air]]="-","-",Table3[[#This Row],[FN_Si_C_Air]]/60*air_dens_gL)</f>
        <v>8.3227807016649873</v>
      </c>
      <c r="AI47" s="58" t="str">
        <f t="shared" si="9"/>
        <v>Inlet</v>
      </c>
      <c r="AJ47">
        <v>0.35000000000000003</v>
      </c>
      <c r="AK47" s="5">
        <f t="shared" si="10"/>
        <v>35</v>
      </c>
      <c r="AL47" s="141">
        <v>27.20054268177217</v>
      </c>
      <c r="AM47" s="52">
        <f>IF(OR(Table3[[#This Row],[T_So_CL]]="",Table3[[#This Row],[Hum_Si_C]]=""),"-",(1730.63/((1730.63/(233.426+T_Si_CL))-LOG(RH_Si_C/100)))-233.426)</f>
        <v>9.1248217065765402</v>
      </c>
      <c r="AN47" s="87">
        <f>100*10^(7.337936*((Table3[[#This Row],[Hum_Si_C]])/(Table3[[#This Row],[Hum_Si_C]]+229.3975)-Table3[[#This Row],[T_Si_CL]]/(Table3[[#This Row],[T_Si_CL]]+229.3975)))</f>
        <v>84.957670806455468</v>
      </c>
      <c r="AO47" s="83">
        <f t="shared" si="11"/>
        <v>30</v>
      </c>
      <c r="AP47" s="60">
        <f>Table3[[#This Row],[T_So_CL]]-Table3[[#This Row],[T_Si_CL]]</f>
        <v>0</v>
      </c>
      <c r="AQ47" s="178">
        <f>IF(OR(AC47&gt;1200,AA47&gt;4000,Table3[[#This Row],[Hum_Si_A]]&lt;20,Table3[[#This Row],[Hum_Si_C]]&lt;20,AG47&gt;8000, AJ47&lt;0, O47&gt;90),1,0)</f>
        <v>0</v>
      </c>
      <c r="AR47">
        <f>IF(Table3[[#This Row],[F_Cell_CL]]&gt;0, Table3[[#This Row],[F_Cell_CL]], IF(Table3[[#This Row],[I_S]]&lt;450, 0.45, IF(Table3[[#This Row],[I_S]]&lt;600, 0.6, 0.75)))</f>
        <v>0.35000000000000003</v>
      </c>
    </row>
    <row r="48" spans="1:44" s="4" customFormat="1">
      <c r="A48" s="49">
        <f t="shared" si="6"/>
        <v>37</v>
      </c>
      <c r="B48" s="51" t="s">
        <v>100</v>
      </c>
      <c r="C48" s="50" t="s">
        <v>138</v>
      </c>
      <c r="D48" s="51">
        <v>900</v>
      </c>
      <c r="E48" s="87">
        <f>IF(Table3[[#This Row],[Approx. step time]]="-","ERR",IF(E47="Acc. Time",Table3[[#This Row],[Approx. step time]]/60,E47+D48/60))</f>
        <v>555</v>
      </c>
      <c r="F48" s="48">
        <v>70</v>
      </c>
      <c r="G48" s="86">
        <f t="shared" si="0"/>
        <v>0.23333333333333334</v>
      </c>
      <c r="H48" s="48" t="s">
        <v>33</v>
      </c>
      <c r="I48" s="51">
        <v>0</v>
      </c>
      <c r="J48" s="51" t="s">
        <v>102</v>
      </c>
      <c r="K48" s="147">
        <v>0.45</v>
      </c>
      <c r="L48" s="52">
        <f>IF(Table3[[#This Row],[F_Cell_CL]]="","-",Table3[[#This Row],[F_Cell_CL]]*Cell_count)</f>
        <v>123.75</v>
      </c>
      <c r="M48">
        <v>1</v>
      </c>
      <c r="N48">
        <v>30</v>
      </c>
      <c r="O48" s="51">
        <v>30</v>
      </c>
      <c r="P48" s="60">
        <f>Table3[[#This Row],[T_So_CL]]-Table3[[#This Row],[T_Si_CL]]</f>
        <v>0</v>
      </c>
      <c r="Q48">
        <v>6.7</v>
      </c>
      <c r="R48" s="53">
        <f>IF(Table3[[#This Row],[I_S]]=0,"∞",Table3[[#This Row],[FN_Si_A_H2]]*1000/(Table3[[#This Row],[I_S]]*Q_H2*Cell_count))</f>
        <v>6.7</v>
      </c>
      <c r="S48">
        <v>75</v>
      </c>
      <c r="T48" s="58" t="str">
        <f t="shared" si="7"/>
        <v>Inlet</v>
      </c>
      <c r="U48">
        <v>0.8</v>
      </c>
      <c r="V48" s="51">
        <f t="shared" si="8"/>
        <v>35</v>
      </c>
      <c r="W48" s="141">
        <v>22.703076005980591</v>
      </c>
      <c r="X48" s="52">
        <f>IF(OR(Table3[[#This Row],[T_So_CL]]="",Table3[[#This Row],[Hum_Si_A]]=""),"-",(1730.63/((1730.63/(233.426+T_Si_CL))-LOG(RH_Si_A/100)))-233.426)</f>
        <v>6.4855754746456284</v>
      </c>
      <c r="Y48" s="87">
        <f>100*10^(7.337936*((Table3[[#This Row],[Hum_Si_A]])/(Table3[[#This Row],[Hum_Si_A]]+229.3975)-Table3[[#This Row],[T_Si_CL]]/(Table3[[#This Row],[T_Si_CL]]+229.3975)))</f>
        <v>64.888978004252166</v>
      </c>
      <c r="Z4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1203.7666666666667</v>
      </c>
      <c r="AA48" s="53">
        <f>Table3[[#This Row],[FN_Si_Atot]]*Table3[[#This Row],[Conc_Si_A_H2]]/100</f>
        <v>902.82500000000005</v>
      </c>
      <c r="AB48" s="54">
        <f>IF(Table3[[#This Row],[FN_Si_A_H2]]="-","-",Table3[[#This Row],[FN_Si_A_H2]]/60*H2_dens_gL)</f>
        <v>1.3531348339349931</v>
      </c>
      <c r="AC48" s="53">
        <f>IF(OR(Table3[[#This Row],[Conc_Si_A_H2]]="",Table3[[#This Row],[FN_Si_A_H2]]="",Table3[[#This Row],[FN_Si_A_H2]]="-"),"-",(FN_Si_H2/CMP_A)*(100-CMP_A))</f>
        <v>300.94166666666666</v>
      </c>
      <c r="AD48" s="55">
        <f>IF(Table3[[#This Row],[F_Si_A_N2]]="-","-",Table3[[#This Row],[F_Si_A_N2]]/60*N2_dens_gL)</f>
        <v>6.2676453766294458</v>
      </c>
      <c r="AE48">
        <v>11.9</v>
      </c>
      <c r="AF48" s="53">
        <f>IF(OR(Table3[[#This Row],[I_S]]=0,Table3[[#This Row],[FN_Si_C_Air]]="-",Table3[[#This Row],[FN_Si_C_Air]]="0"),"∞",Table3[[#This Row],[FN_Si_C_Air]]*1000/(Table3[[#This Row],[I_S]]*Q_air*Cell_count))</f>
        <v>11.900000000000002</v>
      </c>
      <c r="AG48" s="56">
        <f>IF(OR(Table3[[#This Row],[I_S]]="",Table3[[#This Row],[STC_C]]=""),"-",IF(Table3[[#This Row],[I_S]]&gt;=Table3[[#This Row],[I_MinGasFlow]],Table3[[#This Row],[I_S]]*Table3[[#This Row],[STC_C]]*16.6*Cell_count/1000,Table3[[#This Row],[I_MinGasFlow]]*Table3[[#This Row],[STC_C]]*16.6*Cell_count/1000))</f>
        <v>3802.6450000000004</v>
      </c>
      <c r="AH48" s="140">
        <f>IF(Table3[[#This Row],[FN_Si_C_Air]]="-","-",Table3[[#This Row],[FN_Si_C_Air]]/60*air_dens_gL)</f>
        <v>81.563250876316886</v>
      </c>
      <c r="AI48" s="58" t="str">
        <f t="shared" si="9"/>
        <v>Inlet</v>
      </c>
      <c r="AJ48">
        <v>0.85000000000000009</v>
      </c>
      <c r="AK48" s="5">
        <f t="shared" si="10"/>
        <v>35</v>
      </c>
      <c r="AL48" s="141">
        <v>27.20054268177217</v>
      </c>
      <c r="AM48" s="52">
        <f>IF(OR(Table3[[#This Row],[T_So_CL]]="",Table3[[#This Row],[Hum_Si_C]]=""),"-",(1730.63/((1730.63/(233.426+T_Si_CL))-LOG(RH_Si_C/100)))-233.426)</f>
        <v>9.1248217065765402</v>
      </c>
      <c r="AN48" s="87">
        <f>100*10^(7.337936*((Table3[[#This Row],[Hum_Si_C]])/(Table3[[#This Row],[Hum_Si_C]]+229.3975)-Table3[[#This Row],[T_Si_CL]]/(Table3[[#This Row],[T_Si_CL]]+229.3975)))</f>
        <v>84.957670806455468</v>
      </c>
      <c r="AO48" s="83">
        <f t="shared" si="11"/>
        <v>30</v>
      </c>
      <c r="AP48" s="60">
        <f>Table3[[#This Row],[T_So_CL]]-Table3[[#This Row],[T_Si_CL]]</f>
        <v>0</v>
      </c>
      <c r="AQ48" s="178">
        <f>IF(OR(AC48&gt;1200,AA48&gt;4000,Table3[[#This Row],[Hum_Si_A]]&lt;20,Table3[[#This Row],[Hum_Si_C]]&lt;20,AG48&gt;8000, AJ48&lt;0, O48&gt;90),1,0)</f>
        <v>0</v>
      </c>
      <c r="AR48">
        <f>IF(Table3[[#This Row],[F_Cell_CL]]&gt;0, Table3[[#This Row],[F_Cell_CL]], IF(Table3[[#This Row],[I_S]]&lt;450, 0.45, IF(Table3[[#This Row],[I_S]]&lt;600, 0.6, 0.75)))</f>
        <v>0.45</v>
      </c>
    </row>
    <row r="49" spans="1:44" s="4" customFormat="1">
      <c r="A49" s="49">
        <f t="shared" si="6"/>
        <v>38</v>
      </c>
      <c r="B49" s="51" t="s">
        <v>100</v>
      </c>
      <c r="C49" s="50" t="s">
        <v>139</v>
      </c>
      <c r="D49" s="51">
        <v>900</v>
      </c>
      <c r="E49" s="138">
        <f>IF(Table3[[#This Row],[Approx. step time]]="-","ERR",IF(E48="Acc. Time",Table3[[#This Row],[Approx. step time]]/60,E48+D49/60))</f>
        <v>570</v>
      </c>
      <c r="F49" s="48">
        <v>80</v>
      </c>
      <c r="G49" s="86">
        <f t="shared" si="0"/>
        <v>0.26666666666666666</v>
      </c>
      <c r="H49" s="48" t="s">
        <v>33</v>
      </c>
      <c r="I49" s="51">
        <v>0</v>
      </c>
      <c r="J49" s="51" t="s">
        <v>102</v>
      </c>
      <c r="K49" s="147">
        <v>0.35000000000000003</v>
      </c>
      <c r="L49" s="52">
        <f>IF(Table3[[#This Row],[F_Cell_CL]]="","-",Table3[[#This Row],[F_Cell_CL]]*Cell_count)</f>
        <v>96.250000000000014</v>
      </c>
      <c r="M49">
        <v>1.2</v>
      </c>
      <c r="N49">
        <v>30</v>
      </c>
      <c r="O49" s="51">
        <v>30</v>
      </c>
      <c r="P49" s="60">
        <f>Table3[[#This Row],[T_So_CL]]-Table3[[#This Row],[T_Si_CL]]</f>
        <v>0</v>
      </c>
      <c r="Q49">
        <v>9.35</v>
      </c>
      <c r="R49" s="53">
        <f>IF(Table3[[#This Row],[I_S]]=0,"∞",Table3[[#This Row],[FN_Si_A_H2]]*1000/(Table3[[#This Row],[I_S]]*Q_H2*Cell_count))</f>
        <v>9.35</v>
      </c>
      <c r="S49">
        <v>75</v>
      </c>
      <c r="T49" s="58" t="str">
        <f t="shared" si="7"/>
        <v>Inlet</v>
      </c>
      <c r="U49">
        <v>1</v>
      </c>
      <c r="V49" s="51">
        <f t="shared" si="8"/>
        <v>35</v>
      </c>
      <c r="W49" s="141">
        <v>20</v>
      </c>
      <c r="X49" s="52">
        <f>IF(OR(Table3[[#This Row],[T_So_CL]]="",Table3[[#This Row],[Hum_Si_A]]=""),"-",(1730.63/((1730.63/(233.426+T_Si_CL))-LOG(RH_Si_A/100)))-233.426)</f>
        <v>4.6684259610195795</v>
      </c>
      <c r="Y49" s="87">
        <f>100*10^(7.337936*((Table3[[#This Row],[Hum_Si_A]])/(Table3[[#This Row],[Hum_Si_A]]+229.3975)-Table3[[#This Row],[T_Si_CL]]/(Table3[[#This Row],[T_Si_CL]]+229.3975)))</f>
        <v>54.928980962800701</v>
      </c>
      <c r="Z4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1919.8666666666666</v>
      </c>
      <c r="AA49" s="53">
        <f>Table3[[#This Row],[FN_Si_Atot]]*Table3[[#This Row],[Conc_Si_A_H2]]/100</f>
        <v>1439.9</v>
      </c>
      <c r="AB49" s="54">
        <f>IF(Table3[[#This Row],[FN_Si_A_H2]]="-","-",Table3[[#This Row],[FN_Si_A_H2]]/60*H2_dens_gL)</f>
        <v>2.1580913769368331</v>
      </c>
      <c r="AC49" s="53">
        <f>IF(OR(Table3[[#This Row],[Conc_Si_A_H2]]="",Table3[[#This Row],[FN_Si_A_H2]]="",Table3[[#This Row],[FN_Si_A_H2]]="-"),"-",(FN_Si_H2/CMP_A)*(100-CMP_A))</f>
        <v>479.9666666666667</v>
      </c>
      <c r="AD49" s="55">
        <f>IF(Table3[[#This Row],[F_Si_A_N2]]="-","-",Table3[[#This Row],[F_Si_A_N2]]/60*N2_dens_gL)</f>
        <v>9.9961593640060258</v>
      </c>
      <c r="AE49">
        <v>6.0500000000000007</v>
      </c>
      <c r="AF49" s="53">
        <f>IF(OR(Table3[[#This Row],[I_S]]=0,Table3[[#This Row],[FN_Si_C_Air]]="-",Table3[[#This Row],[FN_Si_C_Air]]="0"),"∞",Table3[[#This Row],[FN_Si_C_Air]]*1000/(Table3[[#This Row],[I_S]]*Q_air*Cell_count))</f>
        <v>6.0500000000000016</v>
      </c>
      <c r="AG49" s="56">
        <f>IF(OR(Table3[[#This Row],[I_S]]="",Table3[[#This Row],[STC_C]]=""),"-",IF(Table3[[#This Row],[I_S]]&gt;=Table3[[#This Row],[I_MinGasFlow]],Table3[[#This Row],[I_S]]*Table3[[#This Row],[STC_C]]*16.6*Cell_count/1000,Table3[[#This Row],[I_MinGasFlow]]*Table3[[#This Row],[STC_C]]*16.6*Cell_count/1000))</f>
        <v>2209.4600000000005</v>
      </c>
      <c r="AH49" s="140">
        <f>IF(Table3[[#This Row],[FN_Si_C_Air]]="-","-",Table3[[#This Row],[FN_Si_C_Air]]/60*air_dens_gL)</f>
        <v>47.390892465951232</v>
      </c>
      <c r="AI49" s="58" t="str">
        <f t="shared" si="9"/>
        <v>Inlet</v>
      </c>
      <c r="AJ49">
        <v>1.2</v>
      </c>
      <c r="AK49" s="5">
        <f t="shared" si="10"/>
        <v>35</v>
      </c>
      <c r="AL49" s="141">
        <v>20</v>
      </c>
      <c r="AM49" s="52">
        <f>IF(OR(Table3[[#This Row],[T_So_CL]]="",Table3[[#This Row],[Hum_Si_C]]=""),"-",(1730.63/((1730.63/(233.426+T_Si_CL))-LOG(RH_Si_C/100)))-233.426)</f>
        <v>4.6684259610195795</v>
      </c>
      <c r="AN49" s="87">
        <f>100*10^(7.337936*((Table3[[#This Row],[Hum_Si_C]])/(Table3[[#This Row],[Hum_Si_C]]+229.3975)-Table3[[#This Row],[T_Si_CL]]/(Table3[[#This Row],[T_Si_CL]]+229.3975)))</f>
        <v>54.928980962800701</v>
      </c>
      <c r="AO49" s="83">
        <f t="shared" si="11"/>
        <v>30</v>
      </c>
      <c r="AP49" s="60">
        <f>Table3[[#This Row],[T_So_CL]]-Table3[[#This Row],[T_Si_CL]]</f>
        <v>0</v>
      </c>
      <c r="AQ49" s="178">
        <f>IF(OR(AC49&gt;1200,AA49&gt;4000,Table3[[#This Row],[Hum_Si_A]]&lt;20,Table3[[#This Row],[Hum_Si_C]]&lt;20,AG49&gt;8000, AJ49&lt;0, O49&gt;90),1,0)</f>
        <v>0</v>
      </c>
      <c r="AR49">
        <f>IF(Table3[[#This Row],[F_Cell_CL]]&gt;0, Table3[[#This Row],[F_Cell_CL]], IF(Table3[[#This Row],[I_S]]&lt;450, 0.45, IF(Table3[[#This Row],[I_S]]&lt;600, 0.6, 0.75)))</f>
        <v>0.35000000000000003</v>
      </c>
    </row>
    <row r="50" spans="1:44" s="4" customFormat="1">
      <c r="A50" s="49">
        <f t="shared" si="6"/>
        <v>39</v>
      </c>
      <c r="B50" s="51" t="s">
        <v>100</v>
      </c>
      <c r="C50" s="50" t="s">
        <v>140</v>
      </c>
      <c r="D50" s="51">
        <v>900</v>
      </c>
      <c r="E50" s="138">
        <f>IF(Table3[[#This Row],[Approx. step time]]="-","ERR",IF(E49="Acc. Time",Table3[[#This Row],[Approx. step time]]/60,E49+D50/60))</f>
        <v>585</v>
      </c>
      <c r="F50" s="48">
        <v>90</v>
      </c>
      <c r="G50" s="86">
        <f t="shared" si="0"/>
        <v>0.3</v>
      </c>
      <c r="H50" s="48" t="s">
        <v>33</v>
      </c>
      <c r="I50" s="51">
        <v>0</v>
      </c>
      <c r="J50" s="51" t="s">
        <v>102</v>
      </c>
      <c r="K50" s="147">
        <v>0.35000000000000003</v>
      </c>
      <c r="L50" s="52">
        <f>IF(Table3[[#This Row],[F_Cell_CL]]="","-",Table3[[#This Row],[F_Cell_CL]]*Cell_count)</f>
        <v>96.250000000000014</v>
      </c>
      <c r="M50">
        <v>1.6</v>
      </c>
      <c r="N50">
        <v>30</v>
      </c>
      <c r="O50" s="51">
        <v>30</v>
      </c>
      <c r="P50" s="60">
        <f>Table3[[#This Row],[T_So_CL]]-Table3[[#This Row],[T_Si_CL]]</f>
        <v>0</v>
      </c>
      <c r="Q50">
        <v>8.7000000000000011</v>
      </c>
      <c r="R50" s="53">
        <f>IF(Table3[[#This Row],[I_S]]=0,"∞",Table3[[#This Row],[FN_Si_A_H2]]*1000/(Table3[[#This Row],[I_S]]*Q_H2*Cell_count))</f>
        <v>8.7000000000000011</v>
      </c>
      <c r="S50">
        <v>95</v>
      </c>
      <c r="T50" s="58" t="str">
        <f t="shared" si="7"/>
        <v>Inlet</v>
      </c>
      <c r="U50">
        <v>1.4000000000000001</v>
      </c>
      <c r="V50" s="51">
        <f t="shared" si="8"/>
        <v>35</v>
      </c>
      <c r="W50" s="141">
        <v>20</v>
      </c>
      <c r="X50" s="52">
        <f>IF(OR(Table3[[#This Row],[T_So_CL]]="",Table3[[#This Row],[Hum_Si_A]]=""),"-",(1730.63/((1730.63/(233.426+T_Si_CL))-LOG(RH_Si_A/100)))-233.426)</f>
        <v>4.6684259610195795</v>
      </c>
      <c r="Y50" s="87">
        <f>100*10^(7.337936*((Table3[[#This Row],[Hum_Si_A]])/(Table3[[#This Row],[Hum_Si_A]]+229.3975)-Table3[[#This Row],[T_Si_CL]]/(Table3[[#This Row],[T_Si_CL]]+229.3975)))</f>
        <v>54.928980962800701</v>
      </c>
      <c r="Z5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1586.605263157895</v>
      </c>
      <c r="AA50" s="53">
        <f>Table3[[#This Row],[FN_Si_Atot]]*Table3[[#This Row],[Conc_Si_A_H2]]/100</f>
        <v>1507.2750000000003</v>
      </c>
      <c r="AB50" s="54">
        <f>IF(Table3[[#This Row],[FN_Si_A_H2]]="-","-",Table3[[#This Row],[FN_Si_A_H2]]/60*H2_dens_gL)</f>
        <v>2.2590715884245198</v>
      </c>
      <c r="AC50" s="53">
        <f>IF(OR(Table3[[#This Row],[Conc_Si_A_H2]]="",Table3[[#This Row],[FN_Si_A_H2]]="",Table3[[#This Row],[FN_Si_A_H2]]="-"),"-",(FN_Si_H2/CMP_A)*(100-CMP_A))</f>
        <v>79.330263157894748</v>
      </c>
      <c r="AD50" s="55">
        <f>IF(Table3[[#This Row],[F_Si_A_N2]]="-","-",Table3[[#This Row],[F_Si_A_N2]]/60*N2_dens_gL)</f>
        <v>1.6521938042534585</v>
      </c>
      <c r="AE50">
        <v>11.55</v>
      </c>
      <c r="AF50" s="53">
        <f>IF(OR(Table3[[#This Row],[I_S]]=0,Table3[[#This Row],[FN_Si_C_Air]]="-",Table3[[#This Row],[FN_Si_C_Air]]="0"),"∞",Table3[[#This Row],[FN_Si_C_Air]]*1000/(Table3[[#This Row],[I_S]]*Q_air*Cell_count))</f>
        <v>11.549999999999999</v>
      </c>
      <c r="AG50" s="56">
        <f>IF(OR(Table3[[#This Row],[I_S]]="",Table3[[#This Row],[STC_C]]=""),"-",IF(Table3[[#This Row],[I_S]]&gt;=Table3[[#This Row],[I_MinGasFlow]],Table3[[#This Row],[I_S]]*Table3[[#This Row],[STC_C]]*16.6*Cell_count/1000,Table3[[#This Row],[I_MinGasFlow]]*Table3[[#This Row],[STC_C]]*16.6*Cell_count/1000))</f>
        <v>4745.3175000000001</v>
      </c>
      <c r="AH50" s="140">
        <f>IF(Table3[[#This Row],[FN_Si_C_Air]]="-","-",Table3[[#This Row],[FN_Si_C_Air]]/60*air_dens_gL)</f>
        <v>101.78271222800888</v>
      </c>
      <c r="AI50" s="58" t="str">
        <f t="shared" si="9"/>
        <v>Inlet</v>
      </c>
      <c r="AJ50">
        <v>1</v>
      </c>
      <c r="AK50" s="5">
        <f t="shared" si="10"/>
        <v>35</v>
      </c>
      <c r="AL50" s="141">
        <v>20</v>
      </c>
      <c r="AM50" s="52">
        <f>IF(OR(Table3[[#This Row],[T_So_CL]]="",Table3[[#This Row],[Hum_Si_C]]=""),"-",(1730.63/((1730.63/(233.426+T_Si_CL))-LOG(RH_Si_C/100)))-233.426)</f>
        <v>4.6684259610195795</v>
      </c>
      <c r="AN50" s="87">
        <f>100*10^(7.337936*((Table3[[#This Row],[Hum_Si_C]])/(Table3[[#This Row],[Hum_Si_C]]+229.3975)-Table3[[#This Row],[T_Si_CL]]/(Table3[[#This Row],[T_Si_CL]]+229.3975)))</f>
        <v>54.928980962800701</v>
      </c>
      <c r="AO50" s="83">
        <f t="shared" si="11"/>
        <v>30</v>
      </c>
      <c r="AP50" s="60">
        <f>Table3[[#This Row],[T_So_CL]]-Table3[[#This Row],[T_Si_CL]]</f>
        <v>0</v>
      </c>
      <c r="AQ50" s="178">
        <f>IF(OR(AC50&gt;1200,AA50&gt;4000,Table3[[#This Row],[Hum_Si_A]]&lt;20,Table3[[#This Row],[Hum_Si_C]]&lt;20,AG50&gt;8000, AJ50&lt;0, O50&gt;90),1,0)</f>
        <v>0</v>
      </c>
      <c r="AR50">
        <f>IF(Table3[[#This Row],[F_Cell_CL]]&gt;0, Table3[[#This Row],[F_Cell_CL]], IF(Table3[[#This Row],[I_S]]&lt;450, 0.45, IF(Table3[[#This Row],[I_S]]&lt;600, 0.6, 0.75)))</f>
        <v>0.35000000000000003</v>
      </c>
    </row>
    <row r="51" spans="1:44" s="4" customFormat="1">
      <c r="A51" s="49">
        <f t="shared" si="6"/>
        <v>40</v>
      </c>
      <c r="B51" s="51" t="s">
        <v>100</v>
      </c>
      <c r="C51" s="50" t="s">
        <v>141</v>
      </c>
      <c r="D51" s="51">
        <v>900</v>
      </c>
      <c r="E51" s="138">
        <f>IF(Table3[[#This Row],[Approx. step time]]="-","ERR",IF(E50="Acc. Time",Table3[[#This Row],[Approx. step time]]/60,E50+D51/60))</f>
        <v>600</v>
      </c>
      <c r="F51" s="48">
        <v>70</v>
      </c>
      <c r="G51" s="86">
        <f t="shared" si="0"/>
        <v>0.23333333333333334</v>
      </c>
      <c r="H51" s="48" t="s">
        <v>33</v>
      </c>
      <c r="I51" s="51">
        <v>0</v>
      </c>
      <c r="J51" s="51" t="s">
        <v>102</v>
      </c>
      <c r="K51" s="147">
        <v>0.35000000000000003</v>
      </c>
      <c r="L51" s="52">
        <f>IF(Table3[[#This Row],[F_Cell_CL]]="","-",Table3[[#This Row],[F_Cell_CL]]*Cell_count)</f>
        <v>96.250000000000014</v>
      </c>
      <c r="M51">
        <v>0.8</v>
      </c>
      <c r="N51">
        <v>35</v>
      </c>
      <c r="O51" s="51">
        <v>35</v>
      </c>
      <c r="P51" s="60">
        <f>Table3[[#This Row],[T_So_CL]]-Table3[[#This Row],[T_Si_CL]]</f>
        <v>0</v>
      </c>
      <c r="Q51">
        <v>9.8000000000000007</v>
      </c>
      <c r="R51" s="53">
        <f>IF(Table3[[#This Row],[I_S]]=0,"∞",Table3[[#This Row],[FN_Si_A_H2]]*1000/(Table3[[#This Row],[I_S]]*Q_H2*Cell_count))</f>
        <v>9.8000000000000007</v>
      </c>
      <c r="S51">
        <v>90</v>
      </c>
      <c r="T51" s="58" t="str">
        <f t="shared" si="7"/>
        <v>Inlet</v>
      </c>
      <c r="U51">
        <v>0.60000000000000009</v>
      </c>
      <c r="V51" s="51">
        <f t="shared" si="8"/>
        <v>40</v>
      </c>
      <c r="W51" s="141">
        <v>29.903339591693374</v>
      </c>
      <c r="X51" s="52">
        <f>IF(OR(Table3[[#This Row],[T_So_CL]]="",Table3[[#This Row],[Hum_Si_A]]=""),"-",(1730.63/((1730.63/(233.426+T_Si_CL))-LOG(RH_Si_A/100)))-233.426)</f>
        <v>14.8137682796945</v>
      </c>
      <c r="Y51" s="87">
        <f>100*10^(7.337936*((Table3[[#This Row],[Hum_Si_A]])/(Table3[[#This Row],[Hum_Si_A]]+229.3975)-Table3[[#This Row],[T_Si_CL]]/(Table3[[#This Row],[T_Si_CL]]+229.3975)))</f>
        <v>74.965704721253445</v>
      </c>
      <c r="Z5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1467.2777777777778</v>
      </c>
      <c r="AA51" s="53">
        <f>Table3[[#This Row],[FN_Si_Atot]]*Table3[[#This Row],[Conc_Si_A_H2]]/100</f>
        <v>1320.55</v>
      </c>
      <c r="AB51" s="54">
        <f>IF(Table3[[#This Row],[FN_Si_A_H2]]="-","-",Table3[[#This Row],[FN_Si_A_H2]]/60*H2_dens_gL)</f>
        <v>1.9792121451586462</v>
      </c>
      <c r="AC51" s="53">
        <f>IF(OR(Table3[[#This Row],[Conc_Si_A_H2]]="",Table3[[#This Row],[FN_Si_A_H2]]="",Table3[[#This Row],[FN_Si_A_H2]]="-"),"-",(FN_Si_H2/CMP_A)*(100-CMP_A))</f>
        <v>146.72777777777779</v>
      </c>
      <c r="AD51" s="55">
        <f>IF(Table3[[#This Row],[F_Si_A_N2]]="-","-",Table3[[#This Row],[F_Si_A_N2]]/60*N2_dens_gL)</f>
        <v>3.0558669000481875</v>
      </c>
      <c r="AE51">
        <v>9.5</v>
      </c>
      <c r="AF51" s="53">
        <f>IF(OR(Table3[[#This Row],[I_S]]=0,Table3[[#This Row],[FN_Si_C_Air]]="-",Table3[[#This Row],[FN_Si_C_Air]]="0"),"∞",Table3[[#This Row],[FN_Si_C_Air]]*1000/(Table3[[#This Row],[I_S]]*Q_air*Cell_count))</f>
        <v>9.5000000000000018</v>
      </c>
      <c r="AG51" s="56">
        <f>IF(OR(Table3[[#This Row],[I_S]]="",Table3[[#This Row],[STC_C]]=""),"-",IF(Table3[[#This Row],[I_S]]&gt;=Table3[[#This Row],[I_MinGasFlow]],Table3[[#This Row],[I_S]]*Table3[[#This Row],[STC_C]]*16.6*Cell_count/1000,Table3[[#This Row],[I_MinGasFlow]]*Table3[[#This Row],[STC_C]]*16.6*Cell_count/1000))</f>
        <v>3035.7250000000004</v>
      </c>
      <c r="AH51" s="140">
        <f>IF(Table3[[#This Row],[FN_Si_C_Air]]="-","-",Table3[[#This Row],[FN_Si_C_Air]]/60*air_dens_gL)</f>
        <v>65.113519607143729</v>
      </c>
      <c r="AI51" s="58" t="str">
        <f t="shared" si="9"/>
        <v>Inlet</v>
      </c>
      <c r="AJ51">
        <v>0.65000000000000013</v>
      </c>
      <c r="AK51" s="5">
        <f t="shared" si="10"/>
        <v>40</v>
      </c>
      <c r="AL51" s="141">
        <v>29.903339591693374</v>
      </c>
      <c r="AM51" s="52">
        <f>IF(OR(Table3[[#This Row],[T_So_CL]]="",Table3[[#This Row],[Hum_Si_C]]=""),"-",(1730.63/((1730.63/(233.426+T_Si_CL))-LOG(RH_Si_C/100)))-233.426)</f>
        <v>14.8137682796945</v>
      </c>
      <c r="AN51" s="87">
        <f>100*10^(7.337936*((Table3[[#This Row],[Hum_Si_C]])/(Table3[[#This Row],[Hum_Si_C]]+229.3975)-Table3[[#This Row],[T_Si_CL]]/(Table3[[#This Row],[T_Si_CL]]+229.3975)))</f>
        <v>74.965704721253445</v>
      </c>
      <c r="AO51" s="83">
        <f t="shared" si="11"/>
        <v>35</v>
      </c>
      <c r="AP51" s="60">
        <f>Table3[[#This Row],[T_So_CL]]-Table3[[#This Row],[T_Si_CL]]</f>
        <v>0</v>
      </c>
      <c r="AQ51" s="178">
        <f>IF(OR(AC51&gt;1200,AA51&gt;4000,Table3[[#This Row],[Hum_Si_A]]&lt;20,Table3[[#This Row],[Hum_Si_C]]&lt;20,AG51&gt;8000, AJ51&lt;0, O51&gt;90),1,0)</f>
        <v>0</v>
      </c>
      <c r="AR51">
        <f>IF(Table3[[#This Row],[F_Cell_CL]]&gt;0, Table3[[#This Row],[F_Cell_CL]], IF(Table3[[#This Row],[I_S]]&lt;450, 0.45, IF(Table3[[#This Row],[I_S]]&lt;600, 0.6, 0.75)))</f>
        <v>0.35000000000000003</v>
      </c>
    </row>
    <row r="52" spans="1:44" s="4" customFormat="1">
      <c r="A52" s="49">
        <f t="shared" si="6"/>
        <v>41</v>
      </c>
      <c r="B52" s="51" t="s">
        <v>100</v>
      </c>
      <c r="C52" s="50" t="s">
        <v>142</v>
      </c>
      <c r="D52" s="51">
        <v>900</v>
      </c>
      <c r="E52" s="87">
        <f>IF(Table3[[#This Row],[Approx. step time]]="-","ERR",IF(E51="Acc. Time",Table3[[#This Row],[Approx. step time]]/60,E51+D52/60))</f>
        <v>615</v>
      </c>
      <c r="F52" s="48">
        <v>40</v>
      </c>
      <c r="G52" s="86">
        <f t="shared" si="0"/>
        <v>0.13333333333333333</v>
      </c>
      <c r="H52" s="48" t="s">
        <v>33</v>
      </c>
      <c r="I52" s="51">
        <v>0</v>
      </c>
      <c r="J52" s="51" t="s">
        <v>102</v>
      </c>
      <c r="K52" s="147">
        <v>0.45</v>
      </c>
      <c r="L52" s="52">
        <f>IF(Table3[[#This Row],[F_Cell_CL]]="","-",Table3[[#This Row],[F_Cell_CL]]*Cell_count)</f>
        <v>123.75</v>
      </c>
      <c r="M52">
        <v>1.35</v>
      </c>
      <c r="N52">
        <v>35</v>
      </c>
      <c r="O52" s="51">
        <v>35</v>
      </c>
      <c r="P52" s="60">
        <f>Table3[[#This Row],[T_So_CL]]-Table3[[#This Row],[T_Si_CL]]</f>
        <v>0</v>
      </c>
      <c r="Q52">
        <v>4</v>
      </c>
      <c r="R52" s="53">
        <f>IF(Table3[[#This Row],[I_S]]=0,"∞",Table3[[#This Row],[FN_Si_A_H2]]*1000/(Table3[[#This Row],[I_S]]*Q_H2*Cell_count))</f>
        <v>4</v>
      </c>
      <c r="S52">
        <v>90</v>
      </c>
      <c r="T52" s="58" t="str">
        <f t="shared" si="7"/>
        <v>Inlet</v>
      </c>
      <c r="U52">
        <v>1.1500000000000001</v>
      </c>
      <c r="V52" s="51">
        <f t="shared" si="8"/>
        <v>40</v>
      </c>
      <c r="W52" s="141">
        <v>20</v>
      </c>
      <c r="X52" s="52">
        <f>IF(OR(Table3[[#This Row],[T_So_CL]]="",Table3[[#This Row],[Hum_Si_A]]=""),"-",(1730.63/((1730.63/(233.426+T_Si_CL))-LOG(RH_Si_A/100)))-233.426)</f>
        <v>8.7455997745525735</v>
      </c>
      <c r="Y52" s="87">
        <f>100*10^(7.337936*((Table3[[#This Row],[Hum_Si_A]])/(Table3[[#This Row],[Hum_Si_A]]+229.3975)-Table3[[#This Row],[T_Si_CL]]/(Table3[[#This Row],[T_Si_CL]]+229.3975)))</f>
        <v>41.407899590149043</v>
      </c>
      <c r="Z5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342.22222222222223</v>
      </c>
      <c r="AA52" s="53">
        <f>Table3[[#This Row],[FN_Si_Atot]]*Table3[[#This Row],[Conc_Si_A_H2]]/100</f>
        <v>308</v>
      </c>
      <c r="AB52" s="54">
        <f>IF(Table3[[#This Row],[FN_Si_A_H2]]="-","-",Table3[[#This Row],[FN_Si_A_H2]]/60*H2_dens_gL)</f>
        <v>0.46162382394370766</v>
      </c>
      <c r="AC52" s="53">
        <f>IF(OR(Table3[[#This Row],[Conc_Si_A_H2]]="",Table3[[#This Row],[FN_Si_A_H2]]="",Table3[[#This Row],[FN_Si_A_H2]]="-"),"-",(FN_Si_H2/CMP_A)*(100-CMP_A))</f>
        <v>34.222222222222221</v>
      </c>
      <c r="AD52" s="55">
        <f>IF(Table3[[#This Row],[F_Si_A_N2]]="-","-",Table3[[#This Row],[F_Si_A_N2]]/60*N2_dens_gL)</f>
        <v>0.71273863557975203</v>
      </c>
      <c r="AE52">
        <v>9.75</v>
      </c>
      <c r="AF52" s="53">
        <f>IF(OR(Table3[[#This Row],[I_S]]=0,Table3[[#This Row],[FN_Si_C_Air]]="-",Table3[[#This Row],[FN_Si_C_Air]]="0"),"∞",Table3[[#This Row],[FN_Si_C_Air]]*1000/(Table3[[#This Row],[I_S]]*Q_air*Cell_count))</f>
        <v>9.7500000000000018</v>
      </c>
      <c r="AG52" s="56">
        <f>IF(OR(Table3[[#This Row],[I_S]]="",Table3[[#This Row],[STC_C]]=""),"-",IF(Table3[[#This Row],[I_S]]&gt;=Table3[[#This Row],[I_MinGasFlow]],Table3[[#This Row],[I_S]]*Table3[[#This Row],[STC_C]]*16.6*Cell_count/1000,Table3[[#This Row],[I_MinGasFlow]]*Table3[[#This Row],[STC_C]]*16.6*Cell_count/1000))</f>
        <v>1780.3500000000001</v>
      </c>
      <c r="AH52" s="140">
        <f>IF(Table3[[#This Row],[FN_Si_C_Air]]="-","-",Table3[[#This Row],[FN_Si_C_Air]]/60*air_dens_gL)</f>
        <v>38.186876160580532</v>
      </c>
      <c r="AI52" s="58" t="str">
        <f t="shared" si="9"/>
        <v>Inlet</v>
      </c>
      <c r="AJ52">
        <v>0.85000000000000009</v>
      </c>
      <c r="AK52" s="5">
        <f t="shared" si="10"/>
        <v>40</v>
      </c>
      <c r="AL52" s="141">
        <v>27.437082842266182</v>
      </c>
      <c r="AM52" s="52">
        <f>IF(OR(Table3[[#This Row],[T_So_CL]]="",Table3[[#This Row],[Hum_Si_C]]=""),"-",(1730.63/((1730.63/(233.426+T_Si_CL))-LOG(RH_Si_C/100)))-233.426)</f>
        <v>13.489805593616097</v>
      </c>
      <c r="AN52" s="87">
        <f>100*10^(7.337936*((Table3[[#This Row],[Hum_Si_C]])/(Table3[[#This Row],[Hum_Si_C]]+229.3975)-Table3[[#This Row],[T_Si_CL]]/(Table3[[#This Row],[T_Si_CL]]+229.3975)))</f>
        <v>64.942047572366576</v>
      </c>
      <c r="AO52" s="83">
        <f t="shared" si="11"/>
        <v>35</v>
      </c>
      <c r="AP52" s="60">
        <f>Table3[[#This Row],[T_So_CL]]-Table3[[#This Row],[T_Si_CL]]</f>
        <v>0</v>
      </c>
      <c r="AQ52" s="178">
        <f>IF(OR(AC52&gt;1200,AA52&gt;4000,Table3[[#This Row],[Hum_Si_A]]&lt;20,Table3[[#This Row],[Hum_Si_C]]&lt;20,AG52&gt;8000, AJ52&lt;0, O52&gt;90),1,0)</f>
        <v>0</v>
      </c>
      <c r="AR52">
        <f>IF(Table3[[#This Row],[F_Cell_CL]]&gt;0, Table3[[#This Row],[F_Cell_CL]], IF(Table3[[#This Row],[I_S]]&lt;450, 0.45, IF(Table3[[#This Row],[I_S]]&lt;600, 0.6, 0.75)))</f>
        <v>0.45</v>
      </c>
    </row>
    <row r="53" spans="1:44" s="4" customFormat="1">
      <c r="A53" s="49">
        <f t="shared" si="6"/>
        <v>42</v>
      </c>
      <c r="B53" s="51" t="s">
        <v>100</v>
      </c>
      <c r="C53" s="50" t="s">
        <v>143</v>
      </c>
      <c r="D53" s="51">
        <v>900</v>
      </c>
      <c r="E53" s="138">
        <f>IF(Table3[[#This Row],[Approx. step time]]="-","ERR",IF(E52="Acc. Time",Table3[[#This Row],[Approx. step time]]/60,E52+D53/60))</f>
        <v>630</v>
      </c>
      <c r="F53" s="48">
        <v>80</v>
      </c>
      <c r="G53" s="86">
        <f t="shared" si="0"/>
        <v>0.26666666666666666</v>
      </c>
      <c r="H53" s="48" t="s">
        <v>33</v>
      </c>
      <c r="I53" s="51">
        <v>0</v>
      </c>
      <c r="J53" s="51" t="s">
        <v>102</v>
      </c>
      <c r="K53" s="147">
        <v>0.4</v>
      </c>
      <c r="L53" s="52">
        <f>IF(Table3[[#This Row],[F_Cell_CL]]="","-",Table3[[#This Row],[F_Cell_CL]]*Cell_count)</f>
        <v>110</v>
      </c>
      <c r="M53">
        <v>0.55000000000000004</v>
      </c>
      <c r="N53">
        <v>35</v>
      </c>
      <c r="O53" s="51">
        <v>35</v>
      </c>
      <c r="P53" s="60">
        <f>Table3[[#This Row],[T_So_CL]]-Table3[[#This Row],[T_Si_CL]]</f>
        <v>0</v>
      </c>
      <c r="Q53">
        <v>5.3000000000000007</v>
      </c>
      <c r="R53" s="53">
        <f>IF(Table3[[#This Row],[I_S]]=0,"∞",Table3[[#This Row],[FN_Si_A_H2]]*1000/(Table3[[#This Row],[I_S]]*Q_H2*Cell_count))</f>
        <v>5.3000000000000007</v>
      </c>
      <c r="S53">
        <v>95</v>
      </c>
      <c r="T53" s="58" t="str">
        <f t="shared" si="7"/>
        <v>Inlet</v>
      </c>
      <c r="U53">
        <v>0.35000000000000003</v>
      </c>
      <c r="V53" s="51">
        <f t="shared" si="8"/>
        <v>40</v>
      </c>
      <c r="W53" s="141">
        <v>24.613801829984077</v>
      </c>
      <c r="X53" s="52">
        <f>IF(OR(Table3[[#This Row],[T_So_CL]]="",Table3[[#This Row],[Hum_Si_A]]=""),"-",(1730.63/((1730.63/(233.426+T_Si_CL))-LOG(RH_Si_A/100)))-233.426)</f>
        <v>11.839562261984071</v>
      </c>
      <c r="Y53" s="87">
        <f>100*10^(7.337936*((Table3[[#This Row],[Hum_Si_A]])/(Table3[[#This Row],[Hum_Si_A]]+229.3975)-Table3[[#This Row],[T_Si_CL]]/(Table3[[#This Row],[T_Si_CL]]+229.3975)))</f>
        <v>54.913513264606827</v>
      </c>
      <c r="Z5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859.1578947368422</v>
      </c>
      <c r="AA53" s="53">
        <f>Table3[[#This Row],[FN_Si_Atot]]*Table3[[#This Row],[Conc_Si_A_H2]]/100</f>
        <v>816.20000000000016</v>
      </c>
      <c r="AB53" s="54">
        <f>IF(Table3[[#This Row],[FN_Si_A_H2]]="-","-",Table3[[#This Row],[FN_Si_A_H2]]/60*H2_dens_gL)</f>
        <v>1.2233031334508253</v>
      </c>
      <c r="AC53" s="53">
        <f>IF(OR(Table3[[#This Row],[Conc_Si_A_H2]]="",Table3[[#This Row],[FN_Si_A_H2]]="",Table3[[#This Row],[FN_Si_A_H2]]="-"),"-",(FN_Si_H2/CMP_A)*(100-CMP_A))</f>
        <v>42.957894736842107</v>
      </c>
      <c r="AD53" s="55">
        <f>IF(Table3[[#This Row],[F_Si_A_N2]]="-","-",Table3[[#This Row],[F_Si_A_N2]]/60*N2_dens_gL)</f>
        <v>0.89467455045142585</v>
      </c>
      <c r="AE53">
        <v>9.3000000000000007</v>
      </c>
      <c r="AF53" s="53">
        <f>IF(OR(Table3[[#This Row],[I_S]]=0,Table3[[#This Row],[FN_Si_C_Air]]="-",Table3[[#This Row],[FN_Si_C_Air]]="0"),"∞",Table3[[#This Row],[FN_Si_C_Air]]*1000/(Table3[[#This Row],[I_S]]*Q_air*Cell_count))</f>
        <v>9.3000000000000007</v>
      </c>
      <c r="AG53" s="56">
        <f>IF(OR(Table3[[#This Row],[I_S]]="",Table3[[#This Row],[STC_C]]=""),"-",IF(Table3[[#This Row],[I_S]]&gt;=Table3[[#This Row],[I_MinGasFlow]],Table3[[#This Row],[I_S]]*Table3[[#This Row],[STC_C]]*16.6*Cell_count/1000,Table3[[#This Row],[I_MinGasFlow]]*Table3[[#This Row],[STC_C]]*16.6*Cell_count/1000))</f>
        <v>3396.3600000000006</v>
      </c>
      <c r="AH53" s="140">
        <f>IF(Table3[[#This Row],[FN_Si_C_Air]]="-","-",Table3[[#This Row],[FN_Si_C_Air]]/60*air_dens_gL)</f>
        <v>72.848809906338246</v>
      </c>
      <c r="AI53" s="58" t="str">
        <f t="shared" si="9"/>
        <v>Inlet</v>
      </c>
      <c r="AJ53">
        <v>0</v>
      </c>
      <c r="AK53" s="5">
        <f t="shared" si="10"/>
        <v>40</v>
      </c>
      <c r="AL53" s="141">
        <v>20</v>
      </c>
      <c r="AM53" s="52">
        <f>IF(OR(Table3[[#This Row],[T_So_CL]]="",Table3[[#This Row],[Hum_Si_C]]=""),"-",(1730.63/((1730.63/(233.426+T_Si_CL))-LOG(RH_Si_C/100)))-233.426)</f>
        <v>8.7455997745525735</v>
      </c>
      <c r="AN53" s="87">
        <f>100*10^(7.337936*((Table3[[#This Row],[Hum_Si_C]])/(Table3[[#This Row],[Hum_Si_C]]+229.3975)-Table3[[#This Row],[T_Si_CL]]/(Table3[[#This Row],[T_Si_CL]]+229.3975)))</f>
        <v>41.407899590149043</v>
      </c>
      <c r="AO53" s="83">
        <f t="shared" si="11"/>
        <v>35</v>
      </c>
      <c r="AP53" s="60">
        <f>Table3[[#This Row],[T_So_CL]]-Table3[[#This Row],[T_Si_CL]]</f>
        <v>0</v>
      </c>
      <c r="AQ53" s="178">
        <f>IF(OR(AC53&gt;1200,AA53&gt;4000,Table3[[#This Row],[Hum_Si_A]]&lt;20,Table3[[#This Row],[Hum_Si_C]]&lt;20,AG53&gt;8000, AJ53&lt;0, O53&gt;90),1,0)</f>
        <v>0</v>
      </c>
      <c r="AR53">
        <f>IF(Table3[[#This Row],[F_Cell_CL]]&gt;0, Table3[[#This Row],[F_Cell_CL]], IF(Table3[[#This Row],[I_S]]&lt;450, 0.45, IF(Table3[[#This Row],[I_S]]&lt;600, 0.6, 0.75)))</f>
        <v>0.4</v>
      </c>
    </row>
    <row r="54" spans="1:44" s="4" customFormat="1">
      <c r="A54" s="49">
        <f t="shared" si="6"/>
        <v>43</v>
      </c>
      <c r="B54" s="51" t="s">
        <v>100</v>
      </c>
      <c r="C54" s="50" t="s">
        <v>144</v>
      </c>
      <c r="D54" s="51">
        <v>900</v>
      </c>
      <c r="E54" s="138">
        <f>IF(Table3[[#This Row],[Approx. step time]]="-","ERR",IF(E53="Acc. Time",Table3[[#This Row],[Approx. step time]]/60,E53+D54/60))</f>
        <v>645</v>
      </c>
      <c r="F54" s="48">
        <v>70</v>
      </c>
      <c r="G54" s="86">
        <f t="shared" si="0"/>
        <v>0.23333333333333334</v>
      </c>
      <c r="H54" s="48" t="s">
        <v>33</v>
      </c>
      <c r="I54" s="51">
        <v>0</v>
      </c>
      <c r="J54" s="51" t="s">
        <v>102</v>
      </c>
      <c r="K54" s="147">
        <v>0.4</v>
      </c>
      <c r="L54" s="52">
        <f>IF(Table3[[#This Row],[F_Cell_CL]]="","-",Table3[[#This Row],[F_Cell_CL]]*Cell_count)</f>
        <v>110</v>
      </c>
      <c r="M54">
        <v>1.55</v>
      </c>
      <c r="N54">
        <v>35</v>
      </c>
      <c r="O54" s="51">
        <v>35</v>
      </c>
      <c r="P54" s="60">
        <f>Table3[[#This Row],[T_So_CL]]-Table3[[#This Row],[T_Si_CL]]</f>
        <v>0</v>
      </c>
      <c r="Q54">
        <v>3.3000000000000003</v>
      </c>
      <c r="R54" s="53">
        <f>IF(Table3[[#This Row],[I_S]]=0,"∞",Table3[[#This Row],[FN_Si_A_H2]]*1000/(Table3[[#This Row],[I_S]]*Q_H2*Cell_count))</f>
        <v>3.3000000000000003</v>
      </c>
      <c r="S54">
        <v>85</v>
      </c>
      <c r="T54" s="58" t="str">
        <f t="shared" si="7"/>
        <v>Inlet</v>
      </c>
      <c r="U54">
        <v>1.35</v>
      </c>
      <c r="V54" s="51">
        <f t="shared" si="8"/>
        <v>40</v>
      </c>
      <c r="W54" s="141">
        <v>24.613801829984077</v>
      </c>
      <c r="X54" s="52">
        <f>IF(OR(Table3[[#This Row],[T_So_CL]]="",Table3[[#This Row],[Hum_Si_A]]=""),"-",(1730.63/((1730.63/(233.426+T_Si_CL))-LOG(RH_Si_A/100)))-233.426)</f>
        <v>11.839562261984071</v>
      </c>
      <c r="Y54" s="87">
        <f>100*10^(7.337936*((Table3[[#This Row],[Hum_Si_A]])/(Table3[[#This Row],[Hum_Si_A]]+229.3975)-Table3[[#This Row],[T_Si_CL]]/(Table3[[#This Row],[T_Si_CL]]+229.3975)))</f>
        <v>54.913513264606827</v>
      </c>
      <c r="Z5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523.14705882352951</v>
      </c>
      <c r="AA54" s="53">
        <f>Table3[[#This Row],[FN_Si_Atot]]*Table3[[#This Row],[Conc_Si_A_H2]]/100</f>
        <v>444.67500000000007</v>
      </c>
      <c r="AB54" s="54">
        <f>IF(Table3[[#This Row],[FN_Si_A_H2]]="-","-",Table3[[#This Row],[FN_Si_A_H2]]/60*H2_dens_gL)</f>
        <v>0.66646939581872799</v>
      </c>
      <c r="AC54" s="53">
        <f>IF(OR(Table3[[#This Row],[Conc_Si_A_H2]]="",Table3[[#This Row],[FN_Si_A_H2]]="",Table3[[#This Row],[FN_Si_A_H2]]="-"),"-",(FN_Si_H2/CMP_A)*(100-CMP_A))</f>
        <v>78.472058823529423</v>
      </c>
      <c r="AD54" s="55">
        <f>IF(Table3[[#This Row],[F_Si_A_N2]]="-","-",Table3[[#This Row],[F_Si_A_N2]]/60*N2_dens_gL)</f>
        <v>1.6343201728348953</v>
      </c>
      <c r="AE54">
        <v>9.75</v>
      </c>
      <c r="AF54" s="53">
        <f>IF(OR(Table3[[#This Row],[I_S]]=0,Table3[[#This Row],[FN_Si_C_Air]]="-",Table3[[#This Row],[FN_Si_C_Air]]="0"),"∞",Table3[[#This Row],[FN_Si_C_Air]]*1000/(Table3[[#This Row],[I_S]]*Q_air*Cell_count))</f>
        <v>9.7500000000000018</v>
      </c>
      <c r="AG54" s="56">
        <f>IF(OR(Table3[[#This Row],[I_S]]="",Table3[[#This Row],[STC_C]]=""),"-",IF(Table3[[#This Row],[I_S]]&gt;=Table3[[#This Row],[I_MinGasFlow]],Table3[[#This Row],[I_S]]*Table3[[#This Row],[STC_C]]*16.6*Cell_count/1000,Table3[[#This Row],[I_MinGasFlow]]*Table3[[#This Row],[STC_C]]*16.6*Cell_count/1000))</f>
        <v>3115.6125000000006</v>
      </c>
      <c r="AH54" s="140">
        <f>IF(Table3[[#This Row],[FN_Si_C_Air]]="-","-",Table3[[#This Row],[FN_Si_C_Air]]/60*air_dens_gL)</f>
        <v>66.827033281015943</v>
      </c>
      <c r="AI54" s="58" t="str">
        <f t="shared" si="9"/>
        <v>Inlet</v>
      </c>
      <c r="AJ54">
        <v>1.7000000000000002</v>
      </c>
      <c r="AK54" s="5">
        <f t="shared" si="10"/>
        <v>40</v>
      </c>
      <c r="AL54" s="141">
        <v>24.613801829984077</v>
      </c>
      <c r="AM54" s="52">
        <f>IF(OR(Table3[[#This Row],[T_So_CL]]="",Table3[[#This Row],[Hum_Si_C]]=""),"-",(1730.63/((1730.63/(233.426+T_Si_CL))-LOG(RH_Si_C/100)))-233.426)</f>
        <v>11.839562261984071</v>
      </c>
      <c r="AN54" s="87">
        <f>100*10^(7.337936*((Table3[[#This Row],[Hum_Si_C]])/(Table3[[#This Row],[Hum_Si_C]]+229.3975)-Table3[[#This Row],[T_Si_CL]]/(Table3[[#This Row],[T_Si_CL]]+229.3975)))</f>
        <v>54.913513264606827</v>
      </c>
      <c r="AO54" s="83">
        <f t="shared" si="11"/>
        <v>35</v>
      </c>
      <c r="AP54" s="60">
        <f>Table3[[#This Row],[T_So_CL]]-Table3[[#This Row],[T_Si_CL]]</f>
        <v>0</v>
      </c>
      <c r="AQ54" s="178">
        <f>IF(OR(AC54&gt;1200,AA54&gt;4000,Table3[[#This Row],[Hum_Si_A]]&lt;20,Table3[[#This Row],[Hum_Si_C]]&lt;20,AG54&gt;8000, AJ54&lt;0, O54&gt;90),1,0)</f>
        <v>0</v>
      </c>
      <c r="AR54">
        <f>IF(Table3[[#This Row],[F_Cell_CL]]&gt;0, Table3[[#This Row],[F_Cell_CL]], IF(Table3[[#This Row],[I_S]]&lt;450, 0.45, IF(Table3[[#This Row],[I_S]]&lt;600, 0.6, 0.75)))</f>
        <v>0.4</v>
      </c>
    </row>
    <row r="55" spans="1:44" s="4" customFormat="1">
      <c r="A55" s="49">
        <f t="shared" si="6"/>
        <v>44</v>
      </c>
      <c r="B55" s="51" t="s">
        <v>100</v>
      </c>
      <c r="C55" s="50" t="s">
        <v>145</v>
      </c>
      <c r="D55" s="51">
        <v>900</v>
      </c>
      <c r="E55" s="138">
        <f>IF(Table3[[#This Row],[Approx. step time]]="-","ERR",IF(E54="Acc. Time",Table3[[#This Row],[Approx. step time]]/60,E54+D55/60))</f>
        <v>660</v>
      </c>
      <c r="F55" s="48">
        <v>10</v>
      </c>
      <c r="G55" s="86">
        <f t="shared" si="0"/>
        <v>3.3333333333333333E-2</v>
      </c>
      <c r="H55" s="48" t="s">
        <v>33</v>
      </c>
      <c r="I55" s="51">
        <v>0</v>
      </c>
      <c r="J55" s="51" t="s">
        <v>102</v>
      </c>
      <c r="K55" s="147">
        <v>0.30000000000000004</v>
      </c>
      <c r="L55" s="52">
        <f>IF(Table3[[#This Row],[F_Cell_CL]]="","-",Table3[[#This Row],[F_Cell_CL]]*Cell_count)</f>
        <v>82.500000000000014</v>
      </c>
      <c r="M55">
        <v>0.60000000000000009</v>
      </c>
      <c r="N55">
        <v>35</v>
      </c>
      <c r="O55" s="51">
        <v>35</v>
      </c>
      <c r="P55" s="60">
        <f>Table3[[#This Row],[T_So_CL]]-Table3[[#This Row],[T_Si_CL]]</f>
        <v>0</v>
      </c>
      <c r="Q55">
        <v>7.3500000000000005</v>
      </c>
      <c r="R55" s="53">
        <f>IF(Table3[[#This Row],[I_S]]=0,"∞",Table3[[#This Row],[FN_Si_A_H2]]*1000/(Table3[[#This Row],[I_S]]*Q_H2*Cell_count))</f>
        <v>7.35</v>
      </c>
      <c r="S55">
        <v>85</v>
      </c>
      <c r="T55" s="58" t="str">
        <f t="shared" si="7"/>
        <v>Inlet</v>
      </c>
      <c r="U55">
        <v>0.4</v>
      </c>
      <c r="V55" s="51">
        <f t="shared" si="8"/>
        <v>40</v>
      </c>
      <c r="W55" s="141">
        <v>33.111462414206223</v>
      </c>
      <c r="X55" s="52">
        <f>IF(OR(Table3[[#This Row],[T_So_CL]]="",Table3[[#This Row],[Hum_Si_A]]=""),"-",(1730.63/((1730.63/(233.426+T_Si_CL))-LOG(RH_Si_A/100)))-233.426)</f>
        <v>16.399766561971489</v>
      </c>
      <c r="Y55" s="87">
        <f>100*10^(7.337936*((Table3[[#This Row],[Hum_Si_A]])/(Table3[[#This Row],[Hum_Si_A]]+229.3975)-Table3[[#This Row],[T_Si_CL]]/(Table3[[#This Row],[T_Si_CL]]+229.3975)))</f>
        <v>89.990726168812884</v>
      </c>
      <c r="Z5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166.45588235294119</v>
      </c>
      <c r="AA55" s="53">
        <f>Table3[[#This Row],[FN_Si_Atot]]*Table3[[#This Row],[Conc_Si_A_H2]]/100</f>
        <v>141.48750000000001</v>
      </c>
      <c r="AB55" s="54">
        <f>IF(Table3[[#This Row],[FN_Si_A_H2]]="-","-",Table3[[#This Row],[FN_Si_A_H2]]/60*H2_dens_gL)</f>
        <v>0.21205844412414071</v>
      </c>
      <c r="AC55" s="53">
        <f>IF(OR(Table3[[#This Row],[Conc_Si_A_H2]]="",Table3[[#This Row],[FN_Si_A_H2]]="",Table3[[#This Row],[FN_Si_A_H2]]="-"),"-",(FN_Si_H2/CMP_A)*(100-CMP_A))</f>
        <v>24.96838235294118</v>
      </c>
      <c r="AD55" s="55">
        <f>IF(Table3[[#This Row],[F_Si_A_N2]]="-","-",Table3[[#This Row],[F_Si_A_N2]]/60*N2_dens_gL)</f>
        <v>0.5200109640838303</v>
      </c>
      <c r="AE55">
        <v>2.15</v>
      </c>
      <c r="AF55" s="53">
        <f>IF(OR(Table3[[#This Row],[I_S]]=0,Table3[[#This Row],[FN_Si_C_Air]]="-",Table3[[#This Row],[FN_Si_C_Air]]="0"),"∞",Table3[[#This Row],[FN_Si_C_Air]]*1000/(Table3[[#This Row],[I_S]]*Q_air*Cell_count))</f>
        <v>2.1500000000000004</v>
      </c>
      <c r="AG55" s="56">
        <f>IF(OR(Table3[[#This Row],[I_S]]="",Table3[[#This Row],[STC_C]]=""),"-",IF(Table3[[#This Row],[I_S]]&gt;=Table3[[#This Row],[I_MinGasFlow]],Table3[[#This Row],[I_S]]*Table3[[#This Row],[STC_C]]*16.6*Cell_count/1000,Table3[[#This Row],[I_MinGasFlow]]*Table3[[#This Row],[STC_C]]*16.6*Cell_count/1000))</f>
        <v>98.147500000000008</v>
      </c>
      <c r="AH55" s="140">
        <f>IF(Table3[[#This Row],[FN_Si_C_Air]]="-","-",Table3[[#This Row],[FN_Si_C_Air]]/60*air_dens_gL)</f>
        <v>2.10517394218585</v>
      </c>
      <c r="AI55" s="58" t="str">
        <f t="shared" si="9"/>
        <v>Inlet</v>
      </c>
      <c r="AJ55">
        <v>0.4</v>
      </c>
      <c r="AK55" s="5">
        <f t="shared" si="10"/>
        <v>40</v>
      </c>
      <c r="AL55" s="141">
        <v>32.0976196418668</v>
      </c>
      <c r="AM55" s="52">
        <f>IF(OR(Table3[[#This Row],[T_So_CL]]="",Table3[[#This Row],[Hum_Si_C]]=""),"-",(1730.63/((1730.63/(233.426+T_Si_CL))-LOG(RH_Si_C/100)))-233.426)</f>
        <v>15.913654741647264</v>
      </c>
      <c r="AN55" s="87">
        <f>100*10^(7.337936*((Table3[[#This Row],[Hum_Si_C]])/(Table3[[#This Row],[Hum_Si_C]]+229.3975)-Table3[[#This Row],[T_Si_CL]]/(Table3[[#This Row],[T_Si_CL]]+229.3975)))</f>
        <v>84.983842136599847</v>
      </c>
      <c r="AO55" s="83">
        <f t="shared" si="11"/>
        <v>35</v>
      </c>
      <c r="AP55" s="60">
        <f>Table3[[#This Row],[T_So_CL]]-Table3[[#This Row],[T_Si_CL]]</f>
        <v>0</v>
      </c>
      <c r="AQ55" s="178">
        <f>IF(OR(AC55&gt;1200,AA55&gt;4000,Table3[[#This Row],[Hum_Si_A]]&lt;20,Table3[[#This Row],[Hum_Si_C]]&lt;20,AG55&gt;8000, AJ55&lt;0, O55&gt;90),1,0)</f>
        <v>0</v>
      </c>
      <c r="AR55">
        <f>IF(Table3[[#This Row],[F_Cell_CL]]&gt;0, Table3[[#This Row],[F_Cell_CL]], IF(Table3[[#This Row],[I_S]]&lt;450, 0.45, IF(Table3[[#This Row],[I_S]]&lt;600, 0.6, 0.75)))</f>
        <v>0.30000000000000004</v>
      </c>
    </row>
    <row r="56" spans="1:44" s="4" customFormat="1">
      <c r="A56" s="49">
        <f t="shared" si="6"/>
        <v>45</v>
      </c>
      <c r="B56" s="51" t="s">
        <v>100</v>
      </c>
      <c r="C56" s="50" t="s">
        <v>146</v>
      </c>
      <c r="D56" s="51">
        <v>900</v>
      </c>
      <c r="E56" s="87">
        <f>IF(Table3[[#This Row],[Approx. step time]]="-","ERR",IF(E55="Acc. Time",Table3[[#This Row],[Approx. step time]]/60,E55+D56/60))</f>
        <v>675</v>
      </c>
      <c r="F56" s="48">
        <v>40</v>
      </c>
      <c r="G56" s="86">
        <f t="shared" si="0"/>
        <v>0.13333333333333333</v>
      </c>
      <c r="H56" s="48" t="s">
        <v>33</v>
      </c>
      <c r="I56" s="51">
        <v>0</v>
      </c>
      <c r="J56" s="51" t="s">
        <v>102</v>
      </c>
      <c r="K56" s="147">
        <v>0.30000000000000004</v>
      </c>
      <c r="L56" s="52">
        <f>IF(Table3[[#This Row],[F_Cell_CL]]="","-",Table3[[#This Row],[F_Cell_CL]]*Cell_count)</f>
        <v>82.500000000000014</v>
      </c>
      <c r="M56">
        <v>2.1500000000000004</v>
      </c>
      <c r="N56">
        <v>35</v>
      </c>
      <c r="O56" s="51">
        <v>35</v>
      </c>
      <c r="P56" s="60">
        <f>Table3[[#This Row],[T_So_CL]]-Table3[[#This Row],[T_Si_CL]]</f>
        <v>0</v>
      </c>
      <c r="Q56">
        <v>3.25</v>
      </c>
      <c r="R56" s="53">
        <f>IF(Table3[[#This Row],[I_S]]=0,"∞",Table3[[#This Row],[FN_Si_A_H2]]*1000/(Table3[[#This Row],[I_S]]*Q_H2*Cell_count))</f>
        <v>3.25</v>
      </c>
      <c r="S56">
        <v>80</v>
      </c>
      <c r="T56" s="58" t="str">
        <f t="shared" si="7"/>
        <v>Inlet</v>
      </c>
      <c r="U56">
        <v>1.9500000000000002</v>
      </c>
      <c r="V56" s="51">
        <f t="shared" si="8"/>
        <v>40</v>
      </c>
      <c r="W56" s="141">
        <v>20</v>
      </c>
      <c r="X56" s="52">
        <f>IF(OR(Table3[[#This Row],[T_So_CL]]="",Table3[[#This Row],[Hum_Si_A]]=""),"-",(1730.63/((1730.63/(233.426+T_Si_CL))-LOG(RH_Si_A/100)))-233.426)</f>
        <v>8.7455997745525735</v>
      </c>
      <c r="Y56" s="87">
        <f>100*10^(7.337936*((Table3[[#This Row],[Hum_Si_A]])/(Table3[[#This Row],[Hum_Si_A]]+229.3975)-Table3[[#This Row],[T_Si_CL]]/(Table3[[#This Row],[T_Si_CL]]+229.3975)))</f>
        <v>41.407899590149043</v>
      </c>
      <c r="Z5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312.8125</v>
      </c>
      <c r="AA56" s="53">
        <f>Table3[[#This Row],[FN_Si_Atot]]*Table3[[#This Row],[Conc_Si_A_H2]]/100</f>
        <v>250.25</v>
      </c>
      <c r="AB56" s="54">
        <f>IF(Table3[[#This Row],[FN_Si_A_H2]]="-","-",Table3[[#This Row],[FN_Si_A_H2]]/60*H2_dens_gL)</f>
        <v>0.37506935695426247</v>
      </c>
      <c r="AC56" s="53">
        <f>IF(OR(Table3[[#This Row],[Conc_Si_A_H2]]="",Table3[[#This Row],[FN_Si_A_H2]]="",Table3[[#This Row],[FN_Si_A_H2]]="-"),"-",(FN_Si_H2/CMP_A)*(100-CMP_A))</f>
        <v>62.5625</v>
      </c>
      <c r="AD56" s="55">
        <f>IF(Table3[[#This Row],[F_Si_A_N2]]="-","-",Table3[[#This Row],[F_Si_A_N2]]/60*N2_dens_gL)</f>
        <v>1.3029753181692345</v>
      </c>
      <c r="AE56">
        <v>2.75</v>
      </c>
      <c r="AF56" s="53">
        <f>IF(OR(Table3[[#This Row],[I_S]]=0,Table3[[#This Row],[FN_Si_C_Air]]="-",Table3[[#This Row],[FN_Si_C_Air]]="0"),"∞",Table3[[#This Row],[FN_Si_C_Air]]*1000/(Table3[[#This Row],[I_S]]*Q_air*Cell_count))</f>
        <v>2.7500000000000004</v>
      </c>
      <c r="AG56" s="56">
        <f>IF(OR(Table3[[#This Row],[I_S]]="",Table3[[#This Row],[STC_C]]=""),"-",IF(Table3[[#This Row],[I_S]]&gt;=Table3[[#This Row],[I_MinGasFlow]],Table3[[#This Row],[I_S]]*Table3[[#This Row],[STC_C]]*16.6*Cell_count/1000,Table3[[#This Row],[I_MinGasFlow]]*Table3[[#This Row],[STC_C]]*16.6*Cell_count/1000))</f>
        <v>502.15000000000003</v>
      </c>
      <c r="AH56" s="140">
        <f>IF(Table3[[#This Row],[FN_Si_C_Air]]="-","-",Table3[[#This Row],[FN_Si_C_Air]]/60*air_dens_gL)</f>
        <v>10.770657378625277</v>
      </c>
      <c r="AI56" s="58" t="str">
        <f t="shared" si="9"/>
        <v>Inlet</v>
      </c>
      <c r="AJ56">
        <v>1.8000000000000003</v>
      </c>
      <c r="AK56" s="5">
        <f t="shared" si="10"/>
        <v>40</v>
      </c>
      <c r="AL56" s="141">
        <v>32.0976196418668</v>
      </c>
      <c r="AM56" s="52">
        <f>IF(OR(Table3[[#This Row],[T_So_CL]]="",Table3[[#This Row],[Hum_Si_C]]=""),"-",(1730.63/((1730.63/(233.426+T_Si_CL))-LOG(RH_Si_C/100)))-233.426)</f>
        <v>15.913654741647264</v>
      </c>
      <c r="AN56" s="87">
        <f>100*10^(7.337936*((Table3[[#This Row],[Hum_Si_C]])/(Table3[[#This Row],[Hum_Si_C]]+229.3975)-Table3[[#This Row],[T_Si_CL]]/(Table3[[#This Row],[T_Si_CL]]+229.3975)))</f>
        <v>84.983842136599847</v>
      </c>
      <c r="AO56" s="83">
        <f t="shared" si="11"/>
        <v>35</v>
      </c>
      <c r="AP56" s="60">
        <f>Table3[[#This Row],[T_So_CL]]-Table3[[#This Row],[T_Si_CL]]</f>
        <v>0</v>
      </c>
      <c r="AQ56" s="178">
        <f>IF(OR(AC56&gt;1200,AA56&gt;4000,Table3[[#This Row],[Hum_Si_A]]&lt;20,Table3[[#This Row],[Hum_Si_C]]&lt;20,AG56&gt;8000, AJ56&lt;0, O56&gt;90),1,0)</f>
        <v>0</v>
      </c>
      <c r="AR56">
        <f>IF(Table3[[#This Row],[F_Cell_CL]]&gt;0, Table3[[#This Row],[F_Cell_CL]], IF(Table3[[#This Row],[I_S]]&lt;450, 0.45, IF(Table3[[#This Row],[I_S]]&lt;600, 0.6, 0.75)))</f>
        <v>0.30000000000000004</v>
      </c>
    </row>
    <row r="57" spans="1:44" s="4" customFormat="1">
      <c r="A57" s="49">
        <f t="shared" si="6"/>
        <v>46</v>
      </c>
      <c r="B57" s="51" t="s">
        <v>100</v>
      </c>
      <c r="C57" s="50" t="s">
        <v>147</v>
      </c>
      <c r="D57" s="51">
        <v>900</v>
      </c>
      <c r="E57" s="138">
        <f>IF(Table3[[#This Row],[Approx. step time]]="-","ERR",IF(E56="Acc. Time",Table3[[#This Row],[Approx. step time]]/60,E56+D57/60))</f>
        <v>690</v>
      </c>
      <c r="F57" s="48">
        <v>5</v>
      </c>
      <c r="G57" s="86">
        <f t="shared" si="0"/>
        <v>1.6666666666666666E-2</v>
      </c>
      <c r="H57" s="48" t="s">
        <v>33</v>
      </c>
      <c r="I57" s="51">
        <v>0</v>
      </c>
      <c r="J57" s="51" t="s">
        <v>102</v>
      </c>
      <c r="K57" s="147">
        <v>0.30000000000000004</v>
      </c>
      <c r="L57" s="52">
        <f>IF(Table3[[#This Row],[F_Cell_CL]]="","-",Table3[[#This Row],[F_Cell_CL]]*Cell_count)</f>
        <v>82.500000000000014</v>
      </c>
      <c r="M57">
        <v>1.8</v>
      </c>
      <c r="N57">
        <v>35</v>
      </c>
      <c r="O57" s="51">
        <v>35</v>
      </c>
      <c r="P57" s="60">
        <f>Table3[[#This Row],[T_So_CL]]-Table3[[#This Row],[T_Si_CL]]</f>
        <v>0</v>
      </c>
      <c r="Q57">
        <v>1.8</v>
      </c>
      <c r="R57" s="53">
        <f>IF(Table3[[#This Row],[I_S]]=0,"∞",Table3[[#This Row],[FN_Si_A_H2]]*1000/(Table3[[#This Row],[I_S]]*Q_H2*Cell_count))</f>
        <v>1.8</v>
      </c>
      <c r="S57">
        <v>90</v>
      </c>
      <c r="T57" s="58" t="str">
        <f t="shared" si="7"/>
        <v>Inlet</v>
      </c>
      <c r="U57">
        <v>1.6</v>
      </c>
      <c r="V57" s="51">
        <f t="shared" si="8"/>
        <v>40</v>
      </c>
      <c r="W57" s="141">
        <v>29.903339591693374</v>
      </c>
      <c r="X57" s="52">
        <f>IF(OR(Table3[[#This Row],[T_So_CL]]="",Table3[[#This Row],[Hum_Si_A]]=""),"-",(1730.63/((1730.63/(233.426+T_Si_CL))-LOG(RH_Si_A/100)))-233.426)</f>
        <v>14.8137682796945</v>
      </c>
      <c r="Y57" s="87">
        <f>100*10^(7.337936*((Table3[[#This Row],[Hum_Si_A]])/(Table3[[#This Row],[Hum_Si_A]]+229.3975)-Table3[[#This Row],[T_Si_CL]]/(Table3[[#This Row],[T_Si_CL]]+229.3975)))</f>
        <v>74.965704721253445</v>
      </c>
      <c r="Z5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19.25</v>
      </c>
      <c r="AA57" s="53">
        <f>Table3[[#This Row],[FN_Si_Atot]]*Table3[[#This Row],[Conc_Si_A_H2]]/100</f>
        <v>17.324999999999999</v>
      </c>
      <c r="AB57" s="54">
        <f>IF(Table3[[#This Row],[FN_Si_A_H2]]="-","-",Table3[[#This Row],[FN_Si_A_H2]]/60*H2_dens_gL)</f>
        <v>2.5966340096833553E-2</v>
      </c>
      <c r="AC57" s="53">
        <f>IF(OR(Table3[[#This Row],[Conc_Si_A_H2]]="",Table3[[#This Row],[FN_Si_A_H2]]="",Table3[[#This Row],[FN_Si_A_H2]]="-"),"-",(FN_Si_H2/CMP_A)*(100-CMP_A))</f>
        <v>1.925</v>
      </c>
      <c r="AD57" s="55">
        <f>IF(Table3[[#This Row],[F_Si_A_N2]]="-","-",Table3[[#This Row],[F_Si_A_N2]]/60*N2_dens_gL)</f>
        <v>4.0091548251361055E-2</v>
      </c>
      <c r="AE57">
        <v>8.7000000000000011</v>
      </c>
      <c r="AF57" s="53">
        <f>IF(OR(Table3[[#This Row],[I_S]]=0,Table3[[#This Row],[FN_Si_C_Air]]="-",Table3[[#This Row],[FN_Si_C_Air]]="0"),"∞",Table3[[#This Row],[FN_Si_C_Air]]*1000/(Table3[[#This Row],[I_S]]*Q_air*Cell_count))</f>
        <v>8.7000000000000011</v>
      </c>
      <c r="AG57" s="56">
        <f>IF(OR(Table3[[#This Row],[I_S]]="",Table3[[#This Row],[STC_C]]=""),"-",IF(Table3[[#This Row],[I_S]]&gt;=Table3[[#This Row],[I_MinGasFlow]],Table3[[#This Row],[I_S]]*Table3[[#This Row],[STC_C]]*16.6*Cell_count/1000,Table3[[#This Row],[I_MinGasFlow]]*Table3[[#This Row],[STC_C]]*16.6*Cell_count/1000))</f>
        <v>198.57750000000004</v>
      </c>
      <c r="AH57" s="140">
        <f>IF(Table3[[#This Row],[FN_Si_C_Air]]="-","-",Table3[[#This Row],[FN_Si_C_Air]]/60*air_dens_gL)</f>
        <v>4.2593054179109062</v>
      </c>
      <c r="AI57" s="58" t="str">
        <f t="shared" si="9"/>
        <v>Inlet</v>
      </c>
      <c r="AJ57">
        <v>1.4500000000000002</v>
      </c>
      <c r="AK57" s="5">
        <f t="shared" si="10"/>
        <v>40</v>
      </c>
      <c r="AL57" s="141">
        <v>21.299345505337993</v>
      </c>
      <c r="AM57" s="52">
        <f>IF(OR(Table3[[#This Row],[T_So_CL]]="",Table3[[#This Row],[Hum_Si_C]]=""),"-",(1730.63/((1730.63/(233.426+T_Si_CL))-LOG(RH_Si_C/100)))-233.426)</f>
        <v>9.6755202250234618</v>
      </c>
      <c r="AN57" s="87">
        <f>100*10^(7.337936*((Table3[[#This Row],[Hum_Si_C]])/(Table3[[#This Row],[Hum_Si_C]]+229.3975)-Table3[[#This Row],[T_Si_CL]]/(Table3[[#This Row],[T_Si_CL]]+229.3975)))</f>
        <v>44.881290326880787</v>
      </c>
      <c r="AO57" s="83">
        <f t="shared" si="11"/>
        <v>35</v>
      </c>
      <c r="AP57" s="60">
        <f>Table3[[#This Row],[T_So_CL]]-Table3[[#This Row],[T_Si_CL]]</f>
        <v>0</v>
      </c>
      <c r="AQ57" s="178">
        <f>IF(OR(AC57&gt;1200,AA57&gt;4000,Table3[[#This Row],[Hum_Si_A]]&lt;20,Table3[[#This Row],[Hum_Si_C]]&lt;20,AG57&gt;8000, AJ57&lt;0, O57&gt;90),1,0)</f>
        <v>0</v>
      </c>
      <c r="AR57">
        <f>IF(Table3[[#This Row],[F_Cell_CL]]&gt;0, Table3[[#This Row],[F_Cell_CL]], IF(Table3[[#This Row],[I_S]]&lt;450, 0.45, IF(Table3[[#This Row],[I_S]]&lt;600, 0.6, 0.75)))</f>
        <v>0.30000000000000004</v>
      </c>
    </row>
    <row r="58" spans="1:44" s="4" customFormat="1">
      <c r="A58" s="49">
        <f t="shared" si="6"/>
        <v>47</v>
      </c>
      <c r="B58" s="51" t="s">
        <v>100</v>
      </c>
      <c r="C58" s="50" t="s">
        <v>148</v>
      </c>
      <c r="D58" s="51">
        <v>900</v>
      </c>
      <c r="E58" s="138">
        <f>IF(Table3[[#This Row],[Approx. step time]]="-","ERR",IF(E57="Acc. Time",Table3[[#This Row],[Approx. step time]]/60,E57+D58/60))</f>
        <v>705</v>
      </c>
      <c r="F58" s="48">
        <v>10</v>
      </c>
      <c r="G58" s="86">
        <f t="shared" si="0"/>
        <v>3.3333333333333333E-2</v>
      </c>
      <c r="H58" s="48" t="s">
        <v>33</v>
      </c>
      <c r="I58" s="51">
        <v>0</v>
      </c>
      <c r="J58" s="51" t="s">
        <v>102</v>
      </c>
      <c r="K58" s="147">
        <v>0.4</v>
      </c>
      <c r="L58" s="52">
        <f>IF(Table3[[#This Row],[F_Cell_CL]]="","-",Table3[[#This Row],[F_Cell_CL]]*Cell_count)</f>
        <v>110</v>
      </c>
      <c r="M58">
        <v>0.35000000000000003</v>
      </c>
      <c r="N58">
        <v>35</v>
      </c>
      <c r="O58" s="51">
        <v>35</v>
      </c>
      <c r="P58" s="60">
        <f>Table3[[#This Row],[T_So_CL]]-Table3[[#This Row],[T_Si_CL]]</f>
        <v>0</v>
      </c>
      <c r="Q58">
        <v>6.6000000000000005</v>
      </c>
      <c r="R58" s="53">
        <f>IF(Table3[[#This Row],[I_S]]=0,"∞",Table3[[#This Row],[FN_Si_A_H2]]*1000/(Table3[[#This Row],[I_S]]*Q_H2*Cell_count))</f>
        <v>6.6</v>
      </c>
      <c r="S58">
        <v>85</v>
      </c>
      <c r="T58" s="58" t="str">
        <f t="shared" si="7"/>
        <v>Inlet</v>
      </c>
      <c r="U58">
        <v>0.15000000000000002</v>
      </c>
      <c r="V58" s="51">
        <f t="shared" si="8"/>
        <v>40</v>
      </c>
      <c r="W58" s="141">
        <v>27.437082842266182</v>
      </c>
      <c r="X58" s="52">
        <f>IF(OR(Table3[[#This Row],[T_So_CL]]="",Table3[[#This Row],[Hum_Si_A]]=""),"-",(1730.63/((1730.63/(233.426+T_Si_CL))-LOG(RH_Si_A/100)))-233.426)</f>
        <v>13.489805593616097</v>
      </c>
      <c r="Y58" s="87">
        <f>100*10^(7.337936*((Table3[[#This Row],[Hum_Si_A]])/(Table3[[#This Row],[Hum_Si_A]]+229.3975)-Table3[[#This Row],[T_Si_CL]]/(Table3[[#This Row],[T_Si_CL]]+229.3975)))</f>
        <v>64.942047572366576</v>
      </c>
      <c r="Z5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149.47058823529412</v>
      </c>
      <c r="AA58" s="53">
        <f>Table3[[#This Row],[FN_Si_Atot]]*Table3[[#This Row],[Conc_Si_A_H2]]/100</f>
        <v>127.05</v>
      </c>
      <c r="AB58" s="54">
        <f>IF(Table3[[#This Row],[FN_Si_A_H2]]="-","-",Table3[[#This Row],[FN_Si_A_H2]]/60*H2_dens_gL)</f>
        <v>0.1904198273767794</v>
      </c>
      <c r="AC58" s="53">
        <f>IF(OR(Table3[[#This Row],[Conc_Si_A_H2]]="",Table3[[#This Row],[FN_Si_A_H2]]="",Table3[[#This Row],[FN_Si_A_H2]]="-"),"-",(FN_Si_H2/CMP_A)*(100-CMP_A))</f>
        <v>22.420588235294115</v>
      </c>
      <c r="AD58" s="55">
        <f>IF(Table3[[#This Row],[F_Si_A_N2]]="-","-",Table3[[#This Row],[F_Si_A_N2]]/60*N2_dens_gL)</f>
        <v>0.46694862080996996</v>
      </c>
      <c r="AE58">
        <v>8.35</v>
      </c>
      <c r="AF58" s="53">
        <f>IF(OR(Table3[[#This Row],[I_S]]=0,Table3[[#This Row],[FN_Si_C_Air]]="-",Table3[[#This Row],[FN_Si_C_Air]]="0"),"∞",Table3[[#This Row],[FN_Si_C_Air]]*1000/(Table3[[#This Row],[I_S]]*Q_air*Cell_count))</f>
        <v>8.3500000000000014</v>
      </c>
      <c r="AG58" s="56">
        <f>IF(OR(Table3[[#This Row],[I_S]]="",Table3[[#This Row],[STC_C]]=""),"-",IF(Table3[[#This Row],[I_S]]&gt;=Table3[[#This Row],[I_MinGasFlow]],Table3[[#This Row],[I_S]]*Table3[[#This Row],[STC_C]]*16.6*Cell_count/1000,Table3[[#This Row],[I_MinGasFlow]]*Table3[[#This Row],[STC_C]]*16.6*Cell_count/1000))</f>
        <v>381.17750000000007</v>
      </c>
      <c r="AH58" s="140">
        <f>IF(Table3[[#This Row],[FN_Si_C_Air]]="-","-",Table3[[#This Row],[FN_Si_C_Air]]/60*air_dens_gL)</f>
        <v>8.1759081010473711</v>
      </c>
      <c r="AI58" s="58" t="str">
        <f t="shared" si="9"/>
        <v>Inlet</v>
      </c>
      <c r="AJ58">
        <v>0</v>
      </c>
      <c r="AK58" s="5">
        <f t="shared" si="10"/>
        <v>40</v>
      </c>
      <c r="AL58" s="141">
        <v>26.076934145782072</v>
      </c>
      <c r="AM58" s="52">
        <f>IF(OR(Table3[[#This Row],[T_So_CL]]="",Table3[[#This Row],[Hum_Si_C]]=""),"-",(1730.63/((1730.63/(233.426+T_Si_CL))-LOG(RH_Si_C/100)))-233.426)</f>
        <v>12.714354923882127</v>
      </c>
      <c r="AN58" s="87">
        <f>100*10^(7.337936*((Table3[[#This Row],[Hum_Si_C]])/(Table3[[#This Row],[Hum_Si_C]]+229.3975)-Table3[[#This Row],[T_Si_CL]]/(Table3[[#This Row],[T_Si_CL]]+229.3975)))</f>
        <v>59.928332757828095</v>
      </c>
      <c r="AO58" s="83">
        <f t="shared" si="11"/>
        <v>35</v>
      </c>
      <c r="AP58" s="60">
        <f>Table3[[#This Row],[T_So_CL]]-Table3[[#This Row],[T_Si_CL]]</f>
        <v>0</v>
      </c>
      <c r="AQ58" s="178">
        <f>IF(OR(AC58&gt;1200,AA58&gt;4000,Table3[[#This Row],[Hum_Si_A]]&lt;20,Table3[[#This Row],[Hum_Si_C]]&lt;20,AG58&gt;8000, AJ58&lt;0, O58&gt;90),1,0)</f>
        <v>0</v>
      </c>
      <c r="AR58">
        <f>IF(Table3[[#This Row],[F_Cell_CL]]&gt;0, Table3[[#This Row],[F_Cell_CL]], IF(Table3[[#This Row],[I_S]]&lt;450, 0.45, IF(Table3[[#This Row],[I_S]]&lt;600, 0.6, 0.75)))</f>
        <v>0.4</v>
      </c>
    </row>
    <row r="59" spans="1:44" s="4" customFormat="1">
      <c r="A59" s="49">
        <f t="shared" si="6"/>
        <v>48</v>
      </c>
      <c r="B59" s="51" t="s">
        <v>100</v>
      </c>
      <c r="C59" s="50" t="s">
        <v>149</v>
      </c>
      <c r="D59" s="51">
        <v>900</v>
      </c>
      <c r="E59" s="138">
        <f>IF(Table3[[#This Row],[Approx. step time]]="-","ERR",IF(E58="Acc. Time",Table3[[#This Row],[Approx. step time]]/60,E58+D59/60))</f>
        <v>720</v>
      </c>
      <c r="F59" s="48">
        <v>5</v>
      </c>
      <c r="G59" s="86">
        <f t="shared" si="0"/>
        <v>1.6666666666666666E-2</v>
      </c>
      <c r="H59" s="48" t="s">
        <v>33</v>
      </c>
      <c r="I59" s="51">
        <v>0</v>
      </c>
      <c r="J59" s="51" t="s">
        <v>102</v>
      </c>
      <c r="K59" s="147">
        <v>0.45</v>
      </c>
      <c r="L59" s="52">
        <f>IF(Table3[[#This Row],[F_Cell_CL]]="","-",Table3[[#This Row],[F_Cell_CL]]*Cell_count)</f>
        <v>123.75</v>
      </c>
      <c r="M59">
        <v>0.45</v>
      </c>
      <c r="N59">
        <v>35</v>
      </c>
      <c r="O59" s="51">
        <v>35</v>
      </c>
      <c r="P59" s="60">
        <f>Table3[[#This Row],[T_So_CL]]-Table3[[#This Row],[T_Si_CL]]</f>
        <v>0</v>
      </c>
      <c r="Q59">
        <v>4.9000000000000004</v>
      </c>
      <c r="R59" s="53">
        <f>IF(Table3[[#This Row],[I_S]]=0,"∞",Table3[[#This Row],[FN_Si_A_H2]]*1000/(Table3[[#This Row],[I_S]]*Q_H2*Cell_count))</f>
        <v>4.9000000000000004</v>
      </c>
      <c r="S59">
        <v>75</v>
      </c>
      <c r="T59" s="58" t="str">
        <f t="shared" si="7"/>
        <v>Inlet</v>
      </c>
      <c r="U59">
        <v>0.25</v>
      </c>
      <c r="V59" s="51">
        <f t="shared" si="8"/>
        <v>40</v>
      </c>
      <c r="W59" s="141">
        <v>20</v>
      </c>
      <c r="X59" s="52">
        <f>IF(OR(Table3[[#This Row],[T_So_CL]]="",Table3[[#This Row],[Hum_Si_A]]=""),"-",(1730.63/((1730.63/(233.426+T_Si_CL))-LOG(RH_Si_A/100)))-233.426)</f>
        <v>8.7455997745525735</v>
      </c>
      <c r="Y59" s="87">
        <f>100*10^(7.337936*((Table3[[#This Row],[Hum_Si_A]])/(Table3[[#This Row],[Hum_Si_A]]+229.3975)-Table3[[#This Row],[T_Si_CL]]/(Table3[[#This Row],[T_Si_CL]]+229.3975)))</f>
        <v>41.407899590149043</v>
      </c>
      <c r="Z5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62.883333333333333</v>
      </c>
      <c r="AA59" s="53">
        <f>Table3[[#This Row],[FN_Si_Atot]]*Table3[[#This Row],[Conc_Si_A_H2]]/100</f>
        <v>47.162500000000001</v>
      </c>
      <c r="AB59" s="54">
        <f>IF(Table3[[#This Row],[FN_Si_A_H2]]="-","-",Table3[[#This Row],[FN_Si_A_H2]]/60*H2_dens_gL)</f>
        <v>7.0686148041380223E-2</v>
      </c>
      <c r="AC59" s="53">
        <f>IF(OR(Table3[[#This Row],[Conc_Si_A_H2]]="",Table3[[#This Row],[FN_Si_A_H2]]="",Table3[[#This Row],[FN_Si_A_H2]]="-"),"-",(FN_Si_H2/CMP_A)*(100-CMP_A))</f>
        <v>15.720833333333333</v>
      </c>
      <c r="AD59" s="55">
        <f>IF(Table3[[#This Row],[F_Si_A_N2]]="-","-",Table3[[#This Row],[F_Si_A_N2]]/60*N2_dens_gL)</f>
        <v>0.32741431071944865</v>
      </c>
      <c r="AE59">
        <v>10.75</v>
      </c>
      <c r="AF59" s="53">
        <f>IF(OR(Table3[[#This Row],[I_S]]=0,Table3[[#This Row],[FN_Si_C_Air]]="-",Table3[[#This Row],[FN_Si_C_Air]]="0"),"∞",Table3[[#This Row],[FN_Si_C_Air]]*1000/(Table3[[#This Row],[I_S]]*Q_air*Cell_count))</f>
        <v>10.750000000000002</v>
      </c>
      <c r="AG59" s="56">
        <f>IF(OR(Table3[[#This Row],[I_S]]="",Table3[[#This Row],[STC_C]]=""),"-",IF(Table3[[#This Row],[I_S]]&gt;=Table3[[#This Row],[I_MinGasFlow]],Table3[[#This Row],[I_S]]*Table3[[#This Row],[STC_C]]*16.6*Cell_count/1000,Table3[[#This Row],[I_MinGasFlow]]*Table3[[#This Row],[STC_C]]*16.6*Cell_count/1000))</f>
        <v>245.36875000000003</v>
      </c>
      <c r="AH59" s="140">
        <f>IF(Table3[[#This Row],[FN_Si_C_Air]]="-","-",Table3[[#This Row],[FN_Si_C_Air]]/60*air_dens_gL)</f>
        <v>5.2629348554646249</v>
      </c>
      <c r="AI59" s="58" t="str">
        <f t="shared" si="9"/>
        <v>Inlet</v>
      </c>
      <c r="AJ59">
        <v>0</v>
      </c>
      <c r="AK59" s="5">
        <f t="shared" si="10"/>
        <v>40</v>
      </c>
      <c r="AL59" s="141">
        <v>33.111462414206223</v>
      </c>
      <c r="AM59" s="52">
        <f>IF(OR(Table3[[#This Row],[T_So_CL]]="",Table3[[#This Row],[Hum_Si_C]]=""),"-",(1730.63/((1730.63/(233.426+T_Si_CL))-LOG(RH_Si_C/100)))-233.426)</f>
        <v>16.399766561971489</v>
      </c>
      <c r="AN59" s="87">
        <f>100*10^(7.337936*((Table3[[#This Row],[Hum_Si_C]])/(Table3[[#This Row],[Hum_Si_C]]+229.3975)-Table3[[#This Row],[T_Si_CL]]/(Table3[[#This Row],[T_Si_CL]]+229.3975)))</f>
        <v>89.990726168812884</v>
      </c>
      <c r="AO59" s="83">
        <f t="shared" si="11"/>
        <v>35</v>
      </c>
      <c r="AP59" s="60">
        <f>Table3[[#This Row],[T_So_CL]]-Table3[[#This Row],[T_Si_CL]]</f>
        <v>0</v>
      </c>
      <c r="AQ59" s="178">
        <f>IF(OR(AC59&gt;1200,AA59&gt;4000,Table3[[#This Row],[Hum_Si_A]]&lt;20,Table3[[#This Row],[Hum_Si_C]]&lt;20,AG59&gt;8000, AJ59&lt;0, O59&gt;90),1,0)</f>
        <v>0</v>
      </c>
      <c r="AR59">
        <f>IF(Table3[[#This Row],[F_Cell_CL]]&gt;0, Table3[[#This Row],[F_Cell_CL]], IF(Table3[[#This Row],[I_S]]&lt;450, 0.45, IF(Table3[[#This Row],[I_S]]&lt;600, 0.6, 0.75)))</f>
        <v>0.45</v>
      </c>
    </row>
    <row r="60" spans="1:44" s="4" customFormat="1">
      <c r="A60" s="49">
        <f t="shared" si="6"/>
        <v>49</v>
      </c>
      <c r="B60" s="51" t="s">
        <v>100</v>
      </c>
      <c r="C60" s="50" t="s">
        <v>150</v>
      </c>
      <c r="D60" s="51">
        <v>900</v>
      </c>
      <c r="E60" s="87">
        <f>IF(Table3[[#This Row],[Approx. step time]]="-","ERR",IF(E59="Acc. Time",Table3[[#This Row],[Approx. step time]]/60,E59+D60/60))</f>
        <v>735</v>
      </c>
      <c r="F60" s="48">
        <v>30</v>
      </c>
      <c r="G60" s="86">
        <f t="shared" si="0"/>
        <v>0.1</v>
      </c>
      <c r="H60" s="48" t="s">
        <v>33</v>
      </c>
      <c r="I60" s="51">
        <v>0</v>
      </c>
      <c r="J60" s="51" t="s">
        <v>102</v>
      </c>
      <c r="K60" s="147">
        <v>0.35000000000000003</v>
      </c>
      <c r="L60" s="52">
        <f>IF(Table3[[#This Row],[F_Cell_CL]]="","-",Table3[[#This Row],[F_Cell_CL]]*Cell_count)</f>
        <v>96.250000000000014</v>
      </c>
      <c r="M60">
        <v>0.8</v>
      </c>
      <c r="N60">
        <v>35</v>
      </c>
      <c r="O60" s="51">
        <v>35</v>
      </c>
      <c r="P60" s="60">
        <f>Table3[[#This Row],[T_So_CL]]-Table3[[#This Row],[T_Si_CL]]</f>
        <v>0</v>
      </c>
      <c r="Q60">
        <v>9.3000000000000007</v>
      </c>
      <c r="R60" s="53">
        <f>IF(Table3[[#This Row],[I_S]]=0,"∞",Table3[[#This Row],[FN_Si_A_H2]]*1000/(Table3[[#This Row],[I_S]]*Q_H2*Cell_count))</f>
        <v>9.3000000000000007</v>
      </c>
      <c r="S60">
        <v>90</v>
      </c>
      <c r="T60" s="58" t="str">
        <f t="shared" si="7"/>
        <v>Inlet</v>
      </c>
      <c r="U60">
        <v>0.60000000000000009</v>
      </c>
      <c r="V60" s="51">
        <f t="shared" si="8"/>
        <v>40</v>
      </c>
      <c r="W60" s="141">
        <v>20</v>
      </c>
      <c r="X60" s="52">
        <f>IF(OR(Table3[[#This Row],[T_So_CL]]="",Table3[[#This Row],[Hum_Si_A]]=""),"-",(1730.63/((1730.63/(233.426+T_Si_CL))-LOG(RH_Si_A/100)))-233.426)</f>
        <v>8.7455997745525735</v>
      </c>
      <c r="Y60" s="87">
        <f>100*10^(7.337936*((Table3[[#This Row],[Hum_Si_A]])/(Table3[[#This Row],[Hum_Si_A]]+229.3975)-Table3[[#This Row],[T_Si_CL]]/(Table3[[#This Row],[T_Si_CL]]+229.3975)))</f>
        <v>41.407899590149043</v>
      </c>
      <c r="Z6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596.75</v>
      </c>
      <c r="AA60" s="53">
        <f>Table3[[#This Row],[FN_Si_Atot]]*Table3[[#This Row],[Conc_Si_A_H2]]/100</f>
        <v>537.07500000000005</v>
      </c>
      <c r="AB60" s="54">
        <f>IF(Table3[[#This Row],[FN_Si_A_H2]]="-","-",Table3[[#This Row],[FN_Si_A_H2]]/60*H2_dens_gL)</f>
        <v>0.80495654300184016</v>
      </c>
      <c r="AC60" s="53">
        <f>IF(OR(Table3[[#This Row],[Conc_Si_A_H2]]="",Table3[[#This Row],[FN_Si_A_H2]]="",Table3[[#This Row],[FN_Si_A_H2]]="-"),"-",(FN_Si_H2/CMP_A)*(100-CMP_A))</f>
        <v>59.675000000000004</v>
      </c>
      <c r="AD60" s="55">
        <f>IF(Table3[[#This Row],[F_Si_A_N2]]="-","-",Table3[[#This Row],[F_Si_A_N2]]/60*N2_dens_gL)</f>
        <v>1.2428379957921929</v>
      </c>
      <c r="AE60">
        <v>9.9</v>
      </c>
      <c r="AF60" s="53">
        <f>IF(OR(Table3[[#This Row],[I_S]]=0,Table3[[#This Row],[FN_Si_C_Air]]="-",Table3[[#This Row],[FN_Si_C_Air]]="0"),"∞",Table3[[#This Row],[FN_Si_C_Air]]*1000/(Table3[[#This Row],[I_S]]*Q_air*Cell_count))</f>
        <v>9.9</v>
      </c>
      <c r="AG60" s="56">
        <f>IF(OR(Table3[[#This Row],[I_S]]="",Table3[[#This Row],[STC_C]]=""),"-",IF(Table3[[#This Row],[I_S]]&gt;=Table3[[#This Row],[I_MinGasFlow]],Table3[[#This Row],[I_S]]*Table3[[#This Row],[STC_C]]*16.6*Cell_count/1000,Table3[[#This Row],[I_MinGasFlow]]*Table3[[#This Row],[STC_C]]*16.6*Cell_count/1000))</f>
        <v>1355.8050000000003</v>
      </c>
      <c r="AH60" s="140">
        <f>IF(Table3[[#This Row],[FN_Si_C_Air]]="-","-",Table3[[#This Row],[FN_Si_C_Air]]/60*air_dens_gL)</f>
        <v>29.080774922288253</v>
      </c>
      <c r="AI60" s="58" t="str">
        <f t="shared" si="9"/>
        <v>Inlet</v>
      </c>
      <c r="AJ60">
        <v>0.60000000000000009</v>
      </c>
      <c r="AK60" s="5">
        <f t="shared" si="10"/>
        <v>40</v>
      </c>
      <c r="AL60" s="141">
        <v>26.076934145782072</v>
      </c>
      <c r="AM60" s="52">
        <f>IF(OR(Table3[[#This Row],[T_So_CL]]="",Table3[[#This Row],[Hum_Si_C]]=""),"-",(1730.63/((1730.63/(233.426+T_Si_CL))-LOG(RH_Si_C/100)))-233.426)</f>
        <v>12.714354923882127</v>
      </c>
      <c r="AN60" s="87">
        <f>100*10^(7.337936*((Table3[[#This Row],[Hum_Si_C]])/(Table3[[#This Row],[Hum_Si_C]]+229.3975)-Table3[[#This Row],[T_Si_CL]]/(Table3[[#This Row],[T_Si_CL]]+229.3975)))</f>
        <v>59.928332757828095</v>
      </c>
      <c r="AO60" s="83">
        <f t="shared" si="11"/>
        <v>35</v>
      </c>
      <c r="AP60" s="60">
        <f>Table3[[#This Row],[T_So_CL]]-Table3[[#This Row],[T_Si_CL]]</f>
        <v>0</v>
      </c>
      <c r="AQ60" s="178">
        <f>IF(OR(AC60&gt;1200,AA60&gt;4000,Table3[[#This Row],[Hum_Si_A]]&lt;20,Table3[[#This Row],[Hum_Si_C]]&lt;20,AG60&gt;8000, AJ60&lt;0, O60&gt;90),1,0)</f>
        <v>0</v>
      </c>
      <c r="AR60">
        <f>IF(Table3[[#This Row],[F_Cell_CL]]&gt;0, Table3[[#This Row],[F_Cell_CL]], IF(Table3[[#This Row],[I_S]]&lt;450, 0.45, IF(Table3[[#This Row],[I_S]]&lt;600, 0.6, 0.75)))</f>
        <v>0.35000000000000003</v>
      </c>
    </row>
    <row r="61" spans="1:44" s="4" customFormat="1">
      <c r="A61" s="49">
        <f t="shared" si="6"/>
        <v>50</v>
      </c>
      <c r="B61" s="51" t="s">
        <v>100</v>
      </c>
      <c r="C61" s="50" t="s">
        <v>151</v>
      </c>
      <c r="D61" s="51">
        <v>900</v>
      </c>
      <c r="E61" s="138">
        <f>IF(Table3[[#This Row],[Approx. step time]]="-","ERR",IF(E60="Acc. Time",Table3[[#This Row],[Approx. step time]]/60,E60+D61/60))</f>
        <v>750</v>
      </c>
      <c r="F61" s="48">
        <v>20</v>
      </c>
      <c r="G61" s="86">
        <f t="shared" si="0"/>
        <v>6.6666666666666666E-2</v>
      </c>
      <c r="H61" s="48" t="s">
        <v>33</v>
      </c>
      <c r="I61" s="51">
        <v>0</v>
      </c>
      <c r="J61" s="51" t="s">
        <v>102</v>
      </c>
      <c r="K61" s="147">
        <v>0.4</v>
      </c>
      <c r="L61" s="52">
        <f>IF(Table3[[#This Row],[F_Cell_CL]]="","-",Table3[[#This Row],[F_Cell_CL]]*Cell_count)</f>
        <v>110</v>
      </c>
      <c r="M61">
        <v>1.8</v>
      </c>
      <c r="N61">
        <v>35</v>
      </c>
      <c r="O61" s="51">
        <v>35</v>
      </c>
      <c r="P61" s="60">
        <f>Table3[[#This Row],[T_So_CL]]-Table3[[#This Row],[T_Si_CL]]</f>
        <v>0</v>
      </c>
      <c r="Q61">
        <v>1.85</v>
      </c>
      <c r="R61" s="53">
        <f>IF(Table3[[#This Row],[I_S]]=0,"∞",Table3[[#This Row],[FN_Si_A_H2]]*1000/(Table3[[#This Row],[I_S]]*Q_H2*Cell_count))</f>
        <v>1.85</v>
      </c>
      <c r="S61">
        <v>80</v>
      </c>
      <c r="T61" s="58" t="str">
        <f t="shared" si="7"/>
        <v>Inlet</v>
      </c>
      <c r="U61">
        <v>1.6</v>
      </c>
      <c r="V61" s="51">
        <f t="shared" si="8"/>
        <v>40</v>
      </c>
      <c r="W61" s="141">
        <v>32.0976196418668</v>
      </c>
      <c r="X61" s="52">
        <f>IF(OR(Table3[[#This Row],[T_So_CL]]="",Table3[[#This Row],[Hum_Si_A]]=""),"-",(1730.63/((1730.63/(233.426+T_Si_CL))-LOG(RH_Si_A/100)))-233.426)</f>
        <v>15.913654741647264</v>
      </c>
      <c r="Y61" s="87">
        <f>100*10^(7.337936*((Table3[[#This Row],[Hum_Si_A]])/(Table3[[#This Row],[Hum_Si_A]]+229.3975)-Table3[[#This Row],[T_Si_CL]]/(Table3[[#This Row],[T_Si_CL]]+229.3975)))</f>
        <v>84.983842136599847</v>
      </c>
      <c r="Z6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89.03125</v>
      </c>
      <c r="AA61" s="53">
        <f>Table3[[#This Row],[FN_Si_Atot]]*Table3[[#This Row],[Conc_Si_A_H2]]/100</f>
        <v>71.224999999999994</v>
      </c>
      <c r="AB61" s="54">
        <f>IF(Table3[[#This Row],[FN_Si_A_H2]]="-","-",Table3[[#This Row],[FN_Si_A_H2]]/60*H2_dens_gL)</f>
        <v>0.10675050928698238</v>
      </c>
      <c r="AC61" s="53">
        <f>IF(OR(Table3[[#This Row],[Conc_Si_A_H2]]="",Table3[[#This Row],[FN_Si_A_H2]]="",Table3[[#This Row],[FN_Si_A_H2]]="-"),"-",(FN_Si_H2/CMP_A)*(100-CMP_A))</f>
        <v>17.806249999999999</v>
      </c>
      <c r="AD61" s="55">
        <f>IF(Table3[[#This Row],[F_Si_A_N2]]="-","-",Table3[[#This Row],[F_Si_A_N2]]/60*N2_dens_gL)</f>
        <v>0.37084682132508978</v>
      </c>
      <c r="AE61">
        <v>4.4000000000000004</v>
      </c>
      <c r="AF61" s="53">
        <f>IF(OR(Table3[[#This Row],[I_S]]=0,Table3[[#This Row],[FN_Si_C_Air]]="-",Table3[[#This Row],[FN_Si_C_Air]]="0"),"∞",Table3[[#This Row],[FN_Si_C_Air]]*1000/(Table3[[#This Row],[I_S]]*Q_air*Cell_count))</f>
        <v>4.4000000000000004</v>
      </c>
      <c r="AG61" s="56">
        <f>IF(OR(Table3[[#This Row],[I_S]]="",Table3[[#This Row],[STC_C]]=""),"-",IF(Table3[[#This Row],[I_S]]&gt;=Table3[[#This Row],[I_MinGasFlow]],Table3[[#This Row],[I_S]]*Table3[[#This Row],[STC_C]]*16.6*Cell_count/1000,Table3[[#This Row],[I_MinGasFlow]]*Table3[[#This Row],[STC_C]]*16.6*Cell_count/1000))</f>
        <v>401.72000000000008</v>
      </c>
      <c r="AH61" s="140">
        <f>IF(Table3[[#This Row],[FN_Si_C_Air]]="-","-",Table3[[#This Row],[FN_Si_C_Air]]/60*air_dens_gL)</f>
        <v>8.6165259029002232</v>
      </c>
      <c r="AI61" s="58" t="str">
        <f t="shared" si="9"/>
        <v>Inlet</v>
      </c>
      <c r="AJ61">
        <v>1.6</v>
      </c>
      <c r="AK61" s="5">
        <f t="shared" si="10"/>
        <v>40</v>
      </c>
      <c r="AL61" s="141">
        <v>28.708698874214519</v>
      </c>
      <c r="AM61" s="52">
        <f>IF(OR(Table3[[#This Row],[T_So_CL]]="",Table3[[#This Row],[Hum_Si_C]]=""),"-",(1730.63/((1730.63/(233.426+T_Si_CL))-LOG(RH_Si_C/100)))-233.426)</f>
        <v>14.184896903914449</v>
      </c>
      <c r="AN61" s="87">
        <f>100*10^(7.337936*((Table3[[#This Row],[Hum_Si_C]])/(Table3[[#This Row],[Hum_Si_C]]+229.3975)-Table3[[#This Row],[T_Si_CL]]/(Table3[[#This Row],[T_Si_CL]]+229.3975)))</f>
        <v>69.954535047128203</v>
      </c>
      <c r="AO61" s="83">
        <f t="shared" si="11"/>
        <v>35</v>
      </c>
      <c r="AP61" s="60">
        <f>Table3[[#This Row],[T_So_CL]]-Table3[[#This Row],[T_Si_CL]]</f>
        <v>0</v>
      </c>
      <c r="AQ61" s="178">
        <f>IF(OR(AC61&gt;1200,AA61&gt;4000,Table3[[#This Row],[Hum_Si_A]]&lt;20,Table3[[#This Row],[Hum_Si_C]]&lt;20,AG61&gt;8000, AJ61&lt;0, O61&gt;90),1,0)</f>
        <v>0</v>
      </c>
      <c r="AR61">
        <f>IF(Table3[[#This Row],[F_Cell_CL]]&gt;0, Table3[[#This Row],[F_Cell_CL]], IF(Table3[[#This Row],[I_S]]&lt;450, 0.45, IF(Table3[[#This Row],[I_S]]&lt;600, 0.6, 0.75)))</f>
        <v>0.4</v>
      </c>
    </row>
    <row r="62" spans="1:44" s="4" customFormat="1">
      <c r="A62" s="49">
        <f t="shared" si="6"/>
        <v>51</v>
      </c>
      <c r="B62" s="51" t="s">
        <v>100</v>
      </c>
      <c r="C62" s="50" t="s">
        <v>152</v>
      </c>
      <c r="D62" s="51">
        <v>900</v>
      </c>
      <c r="E62" s="138">
        <f>IF(Table3[[#This Row],[Approx. step time]]="-","ERR",IF(E61="Acc. Time",Table3[[#This Row],[Approx. step time]]/60,E61+D62/60))</f>
        <v>765</v>
      </c>
      <c r="F62" s="48">
        <v>80</v>
      </c>
      <c r="G62" s="86">
        <f t="shared" si="0"/>
        <v>0.26666666666666666</v>
      </c>
      <c r="H62" s="48" t="s">
        <v>33</v>
      </c>
      <c r="I62" s="51">
        <v>0</v>
      </c>
      <c r="J62" s="51" t="s">
        <v>102</v>
      </c>
      <c r="K62" s="147">
        <v>0.45</v>
      </c>
      <c r="L62" s="52">
        <f>IF(Table3[[#This Row],[F_Cell_CL]]="","-",Table3[[#This Row],[F_Cell_CL]]*Cell_count)</f>
        <v>123.75</v>
      </c>
      <c r="M62">
        <v>2.1500000000000004</v>
      </c>
      <c r="N62">
        <v>35</v>
      </c>
      <c r="O62" s="51">
        <v>35</v>
      </c>
      <c r="P62" s="60">
        <f>Table3[[#This Row],[T_So_CL]]-Table3[[#This Row],[T_Si_CL]]</f>
        <v>0</v>
      </c>
      <c r="Q62">
        <v>9.4500000000000011</v>
      </c>
      <c r="R62" s="53">
        <f>IF(Table3[[#This Row],[I_S]]=0,"∞",Table3[[#This Row],[FN_Si_A_H2]]*1000/(Table3[[#This Row],[I_S]]*Q_H2*Cell_count))</f>
        <v>9.4500000000000011</v>
      </c>
      <c r="S62">
        <v>80</v>
      </c>
      <c r="T62" s="58" t="str">
        <f t="shared" si="7"/>
        <v>Inlet</v>
      </c>
      <c r="U62">
        <v>1.9500000000000002</v>
      </c>
      <c r="V62" s="51">
        <f t="shared" si="8"/>
        <v>40</v>
      </c>
      <c r="W62" s="141">
        <v>20</v>
      </c>
      <c r="X62" s="52">
        <f>IF(OR(Table3[[#This Row],[T_So_CL]]="",Table3[[#This Row],[Hum_Si_A]]=""),"-",(1730.63/((1730.63/(233.426+T_Si_CL))-LOG(RH_Si_A/100)))-233.426)</f>
        <v>8.7455997745525735</v>
      </c>
      <c r="Y62" s="87">
        <f>100*10^(7.337936*((Table3[[#This Row],[Hum_Si_A]])/(Table3[[#This Row],[Hum_Si_A]]+229.3975)-Table3[[#This Row],[T_Si_CL]]/(Table3[[#This Row],[T_Si_CL]]+229.3975)))</f>
        <v>41.407899590149043</v>
      </c>
      <c r="Z6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1819.1250000000002</v>
      </c>
      <c r="AA62" s="53">
        <f>Table3[[#This Row],[FN_Si_Atot]]*Table3[[#This Row],[Conc_Si_A_H2]]/100</f>
        <v>1455.3000000000002</v>
      </c>
      <c r="AB62" s="54">
        <f>IF(Table3[[#This Row],[FN_Si_A_H2]]="-","-",Table3[[#This Row],[FN_Si_A_H2]]/60*H2_dens_gL)</f>
        <v>2.1811725681340186</v>
      </c>
      <c r="AC62" s="53">
        <f>IF(OR(Table3[[#This Row],[Conc_Si_A_H2]]="",Table3[[#This Row],[FN_Si_A_H2]]="",Table3[[#This Row],[FN_Si_A_H2]]="-"),"-",(FN_Si_H2/CMP_A)*(100-CMP_A))</f>
        <v>363.82500000000005</v>
      </c>
      <c r="AD62" s="55">
        <f>IF(Table3[[#This Row],[F_Si_A_N2]]="-","-",Table3[[#This Row],[F_Si_A_N2]]/60*N2_dens_gL)</f>
        <v>7.5773026195072406</v>
      </c>
      <c r="AE62">
        <v>9.0500000000000007</v>
      </c>
      <c r="AF62" s="53">
        <f>IF(OR(Table3[[#This Row],[I_S]]=0,Table3[[#This Row],[FN_Si_C_Air]]="-",Table3[[#This Row],[FN_Si_C_Air]]="0"),"∞",Table3[[#This Row],[FN_Si_C_Air]]*1000/(Table3[[#This Row],[I_S]]*Q_air*Cell_count))</f>
        <v>9.0500000000000007</v>
      </c>
      <c r="AG62" s="56">
        <f>IF(OR(Table3[[#This Row],[I_S]]="",Table3[[#This Row],[STC_C]]=""),"-",IF(Table3[[#This Row],[I_S]]&gt;=Table3[[#This Row],[I_MinGasFlow]],Table3[[#This Row],[I_S]]*Table3[[#This Row],[STC_C]]*16.6*Cell_count/1000,Table3[[#This Row],[I_MinGasFlow]]*Table3[[#This Row],[STC_C]]*16.6*Cell_count/1000))</f>
        <v>3305.0600000000004</v>
      </c>
      <c r="AH62" s="140">
        <f>IF(Table3[[#This Row],[FN_Si_C_Air]]="-","-",Table3[[#This Row],[FN_Si_C_Air]]/60*air_dens_gL)</f>
        <v>70.890508564770016</v>
      </c>
      <c r="AI62" s="58" t="str">
        <f t="shared" si="9"/>
        <v>Inlet</v>
      </c>
      <c r="AJ62">
        <v>1.5500000000000003</v>
      </c>
      <c r="AK62" s="5">
        <f t="shared" si="10"/>
        <v>40</v>
      </c>
      <c r="AL62" s="141">
        <v>29.903339591693374</v>
      </c>
      <c r="AM62" s="52">
        <f>IF(OR(Table3[[#This Row],[T_So_CL]]="",Table3[[#This Row],[Hum_Si_C]]=""),"-",(1730.63/((1730.63/(233.426+T_Si_CL))-LOG(RH_Si_C/100)))-233.426)</f>
        <v>14.8137682796945</v>
      </c>
      <c r="AN62" s="87">
        <f>100*10^(7.337936*((Table3[[#This Row],[Hum_Si_C]])/(Table3[[#This Row],[Hum_Si_C]]+229.3975)-Table3[[#This Row],[T_Si_CL]]/(Table3[[#This Row],[T_Si_CL]]+229.3975)))</f>
        <v>74.965704721253445</v>
      </c>
      <c r="AO62" s="83">
        <f t="shared" si="11"/>
        <v>35</v>
      </c>
      <c r="AP62" s="60">
        <f>Table3[[#This Row],[T_So_CL]]-Table3[[#This Row],[T_Si_CL]]</f>
        <v>0</v>
      </c>
      <c r="AQ62" s="178">
        <f>IF(OR(AC62&gt;1200,AA62&gt;4000,Table3[[#This Row],[Hum_Si_A]]&lt;20,Table3[[#This Row],[Hum_Si_C]]&lt;20,AG62&gt;8000, AJ62&lt;0, O62&gt;90),1,0)</f>
        <v>0</v>
      </c>
      <c r="AR62">
        <f>IF(Table3[[#This Row],[F_Cell_CL]]&gt;0, Table3[[#This Row],[F_Cell_CL]], IF(Table3[[#This Row],[I_S]]&lt;450, 0.45, IF(Table3[[#This Row],[I_S]]&lt;600, 0.6, 0.75)))</f>
        <v>0.45</v>
      </c>
    </row>
    <row r="63" spans="1:44" s="4" customFormat="1">
      <c r="A63" s="49">
        <f t="shared" si="6"/>
        <v>52</v>
      </c>
      <c r="B63" s="51" t="s">
        <v>100</v>
      </c>
      <c r="C63" s="50" t="s">
        <v>153</v>
      </c>
      <c r="D63" s="51">
        <v>900</v>
      </c>
      <c r="E63" s="138">
        <f>IF(Table3[[#This Row],[Approx. step time]]="-","ERR",IF(E62="Acc. Time",Table3[[#This Row],[Approx. step time]]/60,E62+D63/60))</f>
        <v>780</v>
      </c>
      <c r="F63" s="48">
        <v>80</v>
      </c>
      <c r="G63" s="86">
        <f t="shared" si="0"/>
        <v>0.26666666666666666</v>
      </c>
      <c r="H63" s="48" t="s">
        <v>33</v>
      </c>
      <c r="I63" s="51">
        <v>0</v>
      </c>
      <c r="J63" s="51" t="s">
        <v>102</v>
      </c>
      <c r="K63" s="147">
        <v>0.35000000000000003</v>
      </c>
      <c r="L63" s="52">
        <f>IF(Table3[[#This Row],[F_Cell_CL]]="","-",Table3[[#This Row],[F_Cell_CL]]*Cell_count)</f>
        <v>96.250000000000014</v>
      </c>
      <c r="M63">
        <v>0.8</v>
      </c>
      <c r="N63">
        <v>35</v>
      </c>
      <c r="O63" s="51">
        <v>35</v>
      </c>
      <c r="P63" s="60">
        <f>Table3[[#This Row],[T_So_CL]]-Table3[[#This Row],[T_Si_CL]]</f>
        <v>0</v>
      </c>
      <c r="Q63">
        <v>1.6</v>
      </c>
      <c r="R63" s="53">
        <f>IF(Table3[[#This Row],[I_S]]=0,"∞",Table3[[#This Row],[FN_Si_A_H2]]*1000/(Table3[[#This Row],[I_S]]*Q_H2*Cell_count))</f>
        <v>1.6</v>
      </c>
      <c r="S63">
        <v>85</v>
      </c>
      <c r="T63" s="58" t="str">
        <f t="shared" si="7"/>
        <v>Inlet</v>
      </c>
      <c r="U63">
        <v>0.60000000000000009</v>
      </c>
      <c r="V63" s="51">
        <f t="shared" si="8"/>
        <v>40</v>
      </c>
      <c r="W63" s="141">
        <v>23.029271546350973</v>
      </c>
      <c r="X63" s="52">
        <f>IF(OR(Table3[[#This Row],[T_So_CL]]="",Table3[[#This Row],[Hum_Si_A]]=""),"-",(1730.63/((1730.63/(233.426+T_Si_CL))-LOG(RH_Si_A/100)))-233.426)</f>
        <v>10.839172634057121</v>
      </c>
      <c r="Y63" s="87">
        <f>100*10^(7.337936*((Table3[[#This Row],[Hum_Si_A]])/(Table3[[#This Row],[Hum_Si_A]]+229.3975)-Table3[[#This Row],[T_Si_CL]]/(Table3[[#This Row],[T_Si_CL]]+229.3975)))</f>
        <v>49.897756043351137</v>
      </c>
      <c r="Z6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289.88235294117646</v>
      </c>
      <c r="AA63" s="53">
        <f>Table3[[#This Row],[FN_Si_Atot]]*Table3[[#This Row],[Conc_Si_A_H2]]/100</f>
        <v>246.4</v>
      </c>
      <c r="AB63" s="54">
        <f>IF(Table3[[#This Row],[FN_Si_A_H2]]="-","-",Table3[[#This Row],[FN_Si_A_H2]]/60*H2_dens_gL)</f>
        <v>0.36929905915496608</v>
      </c>
      <c r="AC63" s="53">
        <f>IF(OR(Table3[[#This Row],[Conc_Si_A_H2]]="",Table3[[#This Row],[FN_Si_A_H2]]="",Table3[[#This Row],[FN_Si_A_H2]]="-"),"-",(FN_Si_H2/CMP_A)*(100-CMP_A))</f>
        <v>43.482352941176472</v>
      </c>
      <c r="AD63" s="55">
        <f>IF(Table3[[#This Row],[F_Si_A_N2]]="-","-",Table3[[#This Row],[F_Si_A_N2]]/60*N2_dens_gL)</f>
        <v>0.90559732520721459</v>
      </c>
      <c r="AE63">
        <v>4</v>
      </c>
      <c r="AF63" s="53">
        <f>IF(OR(Table3[[#This Row],[I_S]]=0,Table3[[#This Row],[FN_Si_C_Air]]="-",Table3[[#This Row],[FN_Si_C_Air]]="0"),"∞",Table3[[#This Row],[FN_Si_C_Air]]*1000/(Table3[[#This Row],[I_S]]*Q_air*Cell_count))</f>
        <v>4</v>
      </c>
      <c r="AG63" s="56">
        <f>IF(OR(Table3[[#This Row],[I_S]]="",Table3[[#This Row],[STC_C]]=""),"-",IF(Table3[[#This Row],[I_S]]&gt;=Table3[[#This Row],[I_MinGasFlow]],Table3[[#This Row],[I_S]]*Table3[[#This Row],[STC_C]]*16.6*Cell_count/1000,Table3[[#This Row],[I_MinGasFlow]]*Table3[[#This Row],[STC_C]]*16.6*Cell_count/1000))</f>
        <v>1460.8</v>
      </c>
      <c r="AH63" s="140">
        <f>IF(Table3[[#This Row],[FN_Si_C_Air]]="-","-",Table3[[#This Row],[FN_Si_C_Air]]/60*air_dens_gL)</f>
        <v>31.332821465091715</v>
      </c>
      <c r="AI63" s="58" t="str">
        <f t="shared" si="9"/>
        <v>Inlet</v>
      </c>
      <c r="AJ63">
        <v>0.45000000000000007</v>
      </c>
      <c r="AK63" s="5">
        <f t="shared" si="10"/>
        <v>40</v>
      </c>
      <c r="AL63" s="141">
        <v>23.029271546350973</v>
      </c>
      <c r="AM63" s="52">
        <f>IF(OR(Table3[[#This Row],[T_So_CL]]="",Table3[[#This Row],[Hum_Si_C]]=""),"-",(1730.63/((1730.63/(233.426+T_Si_CL))-LOG(RH_Si_C/100)))-233.426)</f>
        <v>10.839172634057121</v>
      </c>
      <c r="AN63" s="87">
        <f>100*10^(7.337936*((Table3[[#This Row],[Hum_Si_C]])/(Table3[[#This Row],[Hum_Si_C]]+229.3975)-Table3[[#This Row],[T_Si_CL]]/(Table3[[#This Row],[T_Si_CL]]+229.3975)))</f>
        <v>49.897756043351137</v>
      </c>
      <c r="AO63" s="83">
        <f t="shared" si="11"/>
        <v>35</v>
      </c>
      <c r="AP63" s="60">
        <f>Table3[[#This Row],[T_So_CL]]-Table3[[#This Row],[T_Si_CL]]</f>
        <v>0</v>
      </c>
      <c r="AQ63" s="178">
        <f>IF(OR(AC63&gt;1200,AA63&gt;4000,Table3[[#This Row],[Hum_Si_A]]&lt;20,Table3[[#This Row],[Hum_Si_C]]&lt;20,AG63&gt;8000, AJ63&lt;0, O63&gt;90),1,0)</f>
        <v>0</v>
      </c>
      <c r="AR63">
        <f>IF(Table3[[#This Row],[F_Cell_CL]]&gt;0, Table3[[#This Row],[F_Cell_CL]], IF(Table3[[#This Row],[I_S]]&lt;450, 0.45, IF(Table3[[#This Row],[I_S]]&lt;600, 0.6, 0.75)))</f>
        <v>0.35000000000000003</v>
      </c>
    </row>
    <row r="64" spans="1:44" s="4" customFormat="1">
      <c r="A64" s="49">
        <f t="shared" si="6"/>
        <v>53</v>
      </c>
      <c r="B64" s="51" t="s">
        <v>100</v>
      </c>
      <c r="C64" s="50" t="s">
        <v>154</v>
      </c>
      <c r="D64" s="51">
        <v>900</v>
      </c>
      <c r="E64" s="87">
        <f>IF(Table3[[#This Row],[Approx. step time]]="-","ERR",IF(E63="Acc. Time",Table3[[#This Row],[Approx. step time]]/60,E63+D64/60))</f>
        <v>795</v>
      </c>
      <c r="F64" s="48">
        <v>40</v>
      </c>
      <c r="G64" s="86">
        <f t="shared" si="0"/>
        <v>0.13333333333333333</v>
      </c>
      <c r="H64" s="48" t="s">
        <v>33</v>
      </c>
      <c r="I64" s="51">
        <v>0</v>
      </c>
      <c r="J64" s="51" t="s">
        <v>102</v>
      </c>
      <c r="K64" s="147">
        <v>0.35000000000000003</v>
      </c>
      <c r="L64" s="52">
        <f>IF(Table3[[#This Row],[F_Cell_CL]]="","-",Table3[[#This Row],[F_Cell_CL]]*Cell_count)</f>
        <v>96.250000000000014</v>
      </c>
      <c r="M64">
        <v>0.95</v>
      </c>
      <c r="N64">
        <v>35</v>
      </c>
      <c r="O64" s="51">
        <v>35</v>
      </c>
      <c r="P64" s="60">
        <f>Table3[[#This Row],[T_So_CL]]-Table3[[#This Row],[T_Si_CL]]</f>
        <v>0</v>
      </c>
      <c r="Q64">
        <v>2.25</v>
      </c>
      <c r="R64" s="53">
        <f>IF(Table3[[#This Row],[I_S]]=0,"∞",Table3[[#This Row],[FN_Si_A_H2]]*1000/(Table3[[#This Row],[I_S]]*Q_H2*Cell_count))</f>
        <v>2.25</v>
      </c>
      <c r="S64">
        <v>80</v>
      </c>
      <c r="T64" s="58" t="str">
        <f t="shared" si="7"/>
        <v>Inlet</v>
      </c>
      <c r="U64">
        <v>0.75</v>
      </c>
      <c r="V64" s="51">
        <f t="shared" si="8"/>
        <v>40</v>
      </c>
      <c r="W64" s="141">
        <v>29.903339591693374</v>
      </c>
      <c r="X64" s="52">
        <f>IF(OR(Table3[[#This Row],[T_So_CL]]="",Table3[[#This Row],[Hum_Si_A]]=""),"-",(1730.63/((1730.63/(233.426+T_Si_CL))-LOG(RH_Si_A/100)))-233.426)</f>
        <v>14.8137682796945</v>
      </c>
      <c r="Y64" s="87">
        <f>100*10^(7.337936*((Table3[[#This Row],[Hum_Si_A]])/(Table3[[#This Row],[Hum_Si_A]]+229.3975)-Table3[[#This Row],[T_Si_CL]]/(Table3[[#This Row],[T_Si_CL]]+229.3975)))</f>
        <v>74.965704721253445</v>
      </c>
      <c r="Z6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216.5625</v>
      </c>
      <c r="AA64" s="53">
        <f>Table3[[#This Row],[FN_Si_Atot]]*Table3[[#This Row],[Conc_Si_A_H2]]/100</f>
        <v>173.25</v>
      </c>
      <c r="AB64" s="54">
        <f>IF(Table3[[#This Row],[FN_Si_A_H2]]="-","-",Table3[[#This Row],[FN_Si_A_H2]]/60*H2_dens_gL)</f>
        <v>0.25966340096833557</v>
      </c>
      <c r="AC64" s="53">
        <f>IF(OR(Table3[[#This Row],[Conc_Si_A_H2]]="",Table3[[#This Row],[FN_Si_A_H2]]="",Table3[[#This Row],[FN_Si_A_H2]]="-"),"-",(FN_Si_H2/CMP_A)*(100-CMP_A))</f>
        <v>43.3125</v>
      </c>
      <c r="AD64" s="55">
        <f>IF(Table3[[#This Row],[F_Si_A_N2]]="-","-",Table3[[#This Row],[F_Si_A_N2]]/60*N2_dens_gL)</f>
        <v>0.90205983565562387</v>
      </c>
      <c r="AE64">
        <v>10.3</v>
      </c>
      <c r="AF64" s="53">
        <f>IF(OR(Table3[[#This Row],[I_S]]=0,Table3[[#This Row],[FN_Si_C_Air]]="-",Table3[[#This Row],[FN_Si_C_Air]]="0"),"∞",Table3[[#This Row],[FN_Si_C_Air]]*1000/(Table3[[#This Row],[I_S]]*Q_air*Cell_count))</f>
        <v>10.3</v>
      </c>
      <c r="AG64" s="56">
        <f>IF(OR(Table3[[#This Row],[I_S]]="",Table3[[#This Row],[STC_C]]=""),"-",IF(Table3[[#This Row],[I_S]]&gt;=Table3[[#This Row],[I_MinGasFlow]],Table3[[#This Row],[I_S]]*Table3[[#This Row],[STC_C]]*16.6*Cell_count/1000,Table3[[#This Row],[I_MinGasFlow]]*Table3[[#This Row],[STC_C]]*16.6*Cell_count/1000))</f>
        <v>1880.7800000000002</v>
      </c>
      <c r="AH64" s="140">
        <f>IF(Table3[[#This Row],[FN_Si_C_Air]]="-","-",Table3[[#This Row],[FN_Si_C_Air]]/60*air_dens_gL)</f>
        <v>40.341007636305591</v>
      </c>
      <c r="AI64" s="58" t="str">
        <f t="shared" si="9"/>
        <v>Inlet</v>
      </c>
      <c r="AJ64">
        <v>0.25</v>
      </c>
      <c r="AK64" s="5">
        <f t="shared" si="10"/>
        <v>40</v>
      </c>
      <c r="AL64" s="141">
        <v>28.708698874214519</v>
      </c>
      <c r="AM64" s="52">
        <f>IF(OR(Table3[[#This Row],[T_So_CL]]="",Table3[[#This Row],[Hum_Si_C]]=""),"-",(1730.63/((1730.63/(233.426+T_Si_CL))-LOG(RH_Si_C/100)))-233.426)</f>
        <v>14.184896903914449</v>
      </c>
      <c r="AN64" s="87">
        <f>100*10^(7.337936*((Table3[[#This Row],[Hum_Si_C]])/(Table3[[#This Row],[Hum_Si_C]]+229.3975)-Table3[[#This Row],[T_Si_CL]]/(Table3[[#This Row],[T_Si_CL]]+229.3975)))</f>
        <v>69.954535047128203</v>
      </c>
      <c r="AO64" s="83">
        <f t="shared" si="11"/>
        <v>35</v>
      </c>
      <c r="AP64" s="60">
        <f>Table3[[#This Row],[T_So_CL]]-Table3[[#This Row],[T_Si_CL]]</f>
        <v>0</v>
      </c>
      <c r="AQ64" s="178">
        <f>IF(OR(AC64&gt;1200,AA64&gt;4000,Table3[[#This Row],[Hum_Si_A]]&lt;20,Table3[[#This Row],[Hum_Si_C]]&lt;20,AG64&gt;8000, AJ64&lt;0, O64&gt;90),1,0)</f>
        <v>0</v>
      </c>
      <c r="AR64">
        <f>IF(Table3[[#This Row],[F_Cell_CL]]&gt;0, Table3[[#This Row],[F_Cell_CL]], IF(Table3[[#This Row],[I_S]]&lt;450, 0.45, IF(Table3[[#This Row],[I_S]]&lt;600, 0.6, 0.75)))</f>
        <v>0.35000000000000003</v>
      </c>
    </row>
    <row r="65" spans="1:44" s="4" customFormat="1">
      <c r="A65" s="49">
        <f t="shared" si="6"/>
        <v>54</v>
      </c>
      <c r="B65" s="51" t="s">
        <v>100</v>
      </c>
      <c r="C65" s="50" t="s">
        <v>155</v>
      </c>
      <c r="D65" s="51">
        <v>900</v>
      </c>
      <c r="E65" s="138">
        <f>IF(Table3[[#This Row],[Approx. step time]]="-","ERR",IF(E64="Acc. Time",Table3[[#This Row],[Approx. step time]]/60,E64+D65/60))</f>
        <v>810</v>
      </c>
      <c r="F65" s="48">
        <v>60</v>
      </c>
      <c r="G65" s="86">
        <f t="shared" si="0"/>
        <v>0.2</v>
      </c>
      <c r="H65" s="48" t="s">
        <v>33</v>
      </c>
      <c r="I65" s="51">
        <v>0</v>
      </c>
      <c r="J65" s="51" t="s">
        <v>102</v>
      </c>
      <c r="K65" s="147">
        <v>0.35000000000000003</v>
      </c>
      <c r="L65" s="52">
        <f>IF(Table3[[#This Row],[F_Cell_CL]]="","-",Table3[[#This Row],[F_Cell_CL]]*Cell_count)</f>
        <v>96.250000000000014</v>
      </c>
      <c r="M65">
        <v>1</v>
      </c>
      <c r="N65">
        <v>40</v>
      </c>
      <c r="O65" s="51">
        <v>40</v>
      </c>
      <c r="P65" s="60">
        <f>Table3[[#This Row],[T_So_CL]]-Table3[[#This Row],[T_Si_CL]]</f>
        <v>0</v>
      </c>
      <c r="Q65">
        <v>5.75</v>
      </c>
      <c r="R65" s="53">
        <f>IF(Table3[[#This Row],[I_S]]=0,"∞",Table3[[#This Row],[FN_Si_A_H2]]*1000/(Table3[[#This Row],[I_S]]*Q_H2*Cell_count))</f>
        <v>5.75</v>
      </c>
      <c r="S65">
        <v>80</v>
      </c>
      <c r="T65" s="58" t="str">
        <f t="shared" si="7"/>
        <v>Inlet</v>
      </c>
      <c r="U65">
        <v>0.8</v>
      </c>
      <c r="V65" s="51">
        <f t="shared" si="8"/>
        <v>45</v>
      </c>
      <c r="W65" s="141">
        <v>20</v>
      </c>
      <c r="X65" s="52">
        <f>IF(OR(Table3[[#This Row],[T_So_CL]]="",Table3[[#This Row],[Hum_Si_A]]=""),"-",(1730.63/((1730.63/(233.426+T_Si_CL))-LOG(RH_Si_A/100)))-233.426)</f>
        <v>12.807944253983749</v>
      </c>
      <c r="Y65" s="87">
        <f>100*10^(7.337936*((Table3[[#This Row],[Hum_Si_A]])/(Table3[[#This Row],[Hum_Si_A]]+229.3975)-Table3[[#This Row],[T_Si_CL]]/(Table3[[#This Row],[T_Si_CL]]+229.3975)))</f>
        <v>31.54424591114331</v>
      </c>
      <c r="Z6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830.15625</v>
      </c>
      <c r="AA65" s="53">
        <f>Table3[[#This Row],[FN_Si_Atot]]*Table3[[#This Row],[Conc_Si_A_H2]]/100</f>
        <v>664.125</v>
      </c>
      <c r="AB65" s="54">
        <f>IF(Table3[[#This Row],[FN_Si_A_H2]]="-","-",Table3[[#This Row],[FN_Si_A_H2]]/60*H2_dens_gL)</f>
        <v>0.99537637037861948</v>
      </c>
      <c r="AC65" s="53">
        <f>IF(OR(Table3[[#This Row],[Conc_Si_A_H2]]="",Table3[[#This Row],[FN_Si_A_H2]]="",Table3[[#This Row],[FN_Si_A_H2]]="-"),"-",(FN_Si_H2/CMP_A)*(100-CMP_A))</f>
        <v>166.03125</v>
      </c>
      <c r="AD65" s="55">
        <f>IF(Table3[[#This Row],[F_Si_A_N2]]="-","-",Table3[[#This Row],[F_Si_A_N2]]/60*N2_dens_gL)</f>
        <v>3.4578960366798914</v>
      </c>
      <c r="AE65">
        <v>8.65</v>
      </c>
      <c r="AF65" s="53">
        <f>IF(OR(Table3[[#This Row],[I_S]]=0,Table3[[#This Row],[FN_Si_C_Air]]="-",Table3[[#This Row],[FN_Si_C_Air]]="0"),"∞",Table3[[#This Row],[FN_Si_C_Air]]*1000/(Table3[[#This Row],[I_S]]*Q_air*Cell_count))</f>
        <v>8.65</v>
      </c>
      <c r="AG65" s="56">
        <f>IF(OR(Table3[[#This Row],[I_S]]="",Table3[[#This Row],[STC_C]]=""),"-",IF(Table3[[#This Row],[I_S]]&gt;=Table3[[#This Row],[I_MinGasFlow]],Table3[[#This Row],[I_S]]*Table3[[#This Row],[STC_C]]*16.6*Cell_count/1000,Table3[[#This Row],[I_MinGasFlow]]*Table3[[#This Row],[STC_C]]*16.6*Cell_count/1000))</f>
        <v>2369.2350000000006</v>
      </c>
      <c r="AH65" s="140">
        <f>IF(Table3[[#This Row],[FN_Si_C_Air]]="-","-",Table3[[#This Row],[FN_Si_C_Air]]/60*air_dens_gL)</f>
        <v>50.817919813695639</v>
      </c>
      <c r="AI65" s="58" t="str">
        <f t="shared" si="9"/>
        <v>Inlet</v>
      </c>
      <c r="AJ65">
        <v>1.1500000000000001</v>
      </c>
      <c r="AK65" s="5">
        <f t="shared" si="10"/>
        <v>45</v>
      </c>
      <c r="AL65" s="141">
        <v>34.720125116769616</v>
      </c>
      <c r="AM65" s="52">
        <f>IF(OR(Table3[[#This Row],[T_So_CL]]="",Table3[[#This Row],[Hum_Si_C]]=""),"-",(1730.63/((1730.63/(233.426+T_Si_CL))-LOG(RH_Si_C/100)))-233.426)</f>
        <v>21.49655752577155</v>
      </c>
      <c r="AN65" s="87">
        <f>100*10^(7.337936*((Table3[[#This Row],[Hum_Si_C]])/(Table3[[#This Row],[Hum_Si_C]]+229.3975)-Table3[[#This Row],[T_Si_CL]]/(Table3[[#This Row],[T_Si_CL]]+229.3975)))</f>
        <v>75.005058254099168</v>
      </c>
      <c r="AO65" s="83">
        <f t="shared" si="11"/>
        <v>40</v>
      </c>
      <c r="AP65" s="60">
        <f>Table3[[#This Row],[T_So_CL]]-Table3[[#This Row],[T_Si_CL]]</f>
        <v>0</v>
      </c>
      <c r="AQ65" s="178">
        <f>IF(OR(AC65&gt;1200,AA65&gt;4000,Table3[[#This Row],[Hum_Si_A]]&lt;20,Table3[[#This Row],[Hum_Si_C]]&lt;20,AG65&gt;8000, AJ65&lt;0, O65&gt;90),1,0)</f>
        <v>0</v>
      </c>
      <c r="AR65">
        <f>IF(Table3[[#This Row],[F_Cell_CL]]&gt;0, Table3[[#This Row],[F_Cell_CL]], IF(Table3[[#This Row],[I_S]]&lt;450, 0.45, IF(Table3[[#This Row],[I_S]]&lt;600, 0.6, 0.75)))</f>
        <v>0.35000000000000003</v>
      </c>
    </row>
    <row r="66" spans="1:44" s="4" customFormat="1">
      <c r="A66" s="49">
        <f t="shared" si="6"/>
        <v>55</v>
      </c>
      <c r="B66" s="51" t="s">
        <v>100</v>
      </c>
      <c r="C66" s="50" t="s">
        <v>156</v>
      </c>
      <c r="D66" s="51">
        <v>900</v>
      </c>
      <c r="E66" s="138">
        <f>IF(Table3[[#This Row],[Approx. step time]]="-","ERR",IF(E65="Acc. Time",Table3[[#This Row],[Approx. step time]]/60,E65+D66/60))</f>
        <v>825</v>
      </c>
      <c r="F66" s="48">
        <v>30</v>
      </c>
      <c r="G66" s="86">
        <f t="shared" si="0"/>
        <v>0.1</v>
      </c>
      <c r="H66" s="48" t="s">
        <v>33</v>
      </c>
      <c r="I66" s="51">
        <v>0</v>
      </c>
      <c r="J66" s="51" t="s">
        <v>102</v>
      </c>
      <c r="K66" s="147">
        <v>0.30000000000000004</v>
      </c>
      <c r="L66" s="52">
        <f>IF(Table3[[#This Row],[F_Cell_CL]]="","-",Table3[[#This Row],[F_Cell_CL]]*Cell_count)</f>
        <v>82.500000000000014</v>
      </c>
      <c r="M66">
        <v>1.95</v>
      </c>
      <c r="N66">
        <v>40</v>
      </c>
      <c r="O66" s="51">
        <v>40</v>
      </c>
      <c r="P66" s="60">
        <f>Table3[[#This Row],[T_So_CL]]-Table3[[#This Row],[T_Si_CL]]</f>
        <v>0</v>
      </c>
      <c r="Q66">
        <v>7.3500000000000005</v>
      </c>
      <c r="R66" s="53">
        <f>IF(Table3[[#This Row],[I_S]]=0,"∞",Table3[[#This Row],[FN_Si_A_H2]]*1000/(Table3[[#This Row],[I_S]]*Q_H2*Cell_count))</f>
        <v>7.35</v>
      </c>
      <c r="S66">
        <v>75</v>
      </c>
      <c r="T66" s="58" t="str">
        <f t="shared" si="7"/>
        <v>Inlet</v>
      </c>
      <c r="U66">
        <v>1.75</v>
      </c>
      <c r="V66" s="51">
        <f t="shared" si="8"/>
        <v>45</v>
      </c>
      <c r="W66" s="141">
        <v>38.04316746835206</v>
      </c>
      <c r="X66" s="52">
        <f>IF(OR(Table3[[#This Row],[T_So_CL]]="",Table3[[#This Row],[Hum_Si_A]]=""),"-",(1730.63/((1730.63/(233.426+T_Si_CL))-LOG(RH_Si_A/100)))-233.426)</f>
        <v>22.995894287769431</v>
      </c>
      <c r="Y66" s="87">
        <f>100*10^(7.337936*((Table3[[#This Row],[Hum_Si_A]])/(Table3[[#This Row],[Hum_Si_A]]+229.3975)-Table3[[#This Row],[T_Si_CL]]/(Table3[[#This Row],[T_Si_CL]]+229.3975)))</f>
        <v>90.008008955287053</v>
      </c>
      <c r="Z6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565.95000000000005</v>
      </c>
      <c r="AA66" s="53">
        <f>Table3[[#This Row],[FN_Si_Atot]]*Table3[[#This Row],[Conc_Si_A_H2]]/100</f>
        <v>424.46249999999998</v>
      </c>
      <c r="AB66" s="54">
        <f>IF(Table3[[#This Row],[FN_Si_A_H2]]="-","-",Table3[[#This Row],[FN_Si_A_H2]]/60*H2_dens_gL)</f>
        <v>0.63617533237242208</v>
      </c>
      <c r="AC66" s="53">
        <f>IF(OR(Table3[[#This Row],[Conc_Si_A_H2]]="",Table3[[#This Row],[FN_Si_A_H2]]="",Table3[[#This Row],[FN_Si_A_H2]]="-"),"-",(FN_Si_H2/CMP_A)*(100-CMP_A))</f>
        <v>141.48749999999998</v>
      </c>
      <c r="AD66" s="55">
        <f>IF(Table3[[#This Row],[F_Si_A_N2]]="-","-",Table3[[#This Row],[F_Si_A_N2]]/60*N2_dens_gL)</f>
        <v>2.9467287964750377</v>
      </c>
      <c r="AE66">
        <v>9.65</v>
      </c>
      <c r="AF66" s="53">
        <f>IF(OR(Table3[[#This Row],[I_S]]=0,Table3[[#This Row],[FN_Si_C_Air]]="-",Table3[[#This Row],[FN_Si_C_Air]]="0"),"∞",Table3[[#This Row],[FN_Si_C_Air]]*1000/(Table3[[#This Row],[I_S]]*Q_air*Cell_count))</f>
        <v>9.65</v>
      </c>
      <c r="AG66" s="56">
        <f>IF(OR(Table3[[#This Row],[I_S]]="",Table3[[#This Row],[STC_C]]=""),"-",IF(Table3[[#This Row],[I_S]]&gt;=Table3[[#This Row],[I_MinGasFlow]],Table3[[#This Row],[I_S]]*Table3[[#This Row],[STC_C]]*16.6*Cell_count/1000,Table3[[#This Row],[I_MinGasFlow]]*Table3[[#This Row],[STC_C]]*16.6*Cell_count/1000))</f>
        <v>1321.5675000000003</v>
      </c>
      <c r="AH66" s="140">
        <f>IF(Table3[[#This Row],[FN_Si_C_Air]]="-","-",Table3[[#This Row],[FN_Si_C_Air]]/60*air_dens_gL)</f>
        <v>28.346411919200168</v>
      </c>
      <c r="AI66" s="58" t="str">
        <f t="shared" si="9"/>
        <v>Inlet</v>
      </c>
      <c r="AJ66">
        <v>1.35</v>
      </c>
      <c r="AK66" s="5">
        <f t="shared" si="10"/>
        <v>45</v>
      </c>
      <c r="AL66" s="141">
        <v>21.639798238782006</v>
      </c>
      <c r="AM66" s="52">
        <f>IF(OR(Table3[[#This Row],[T_So_CL]]="",Table3[[#This Row],[Hum_Si_C]]=""),"-",(1730.63/((1730.63/(233.426+T_Si_CL))-LOG(RH_Si_C/100)))-233.426)</f>
        <v>14.012792205318135</v>
      </c>
      <c r="AN66" s="87">
        <f>100*10^(7.337936*((Table3[[#This Row],[Hum_Si_C]])/(Table3[[#This Row],[Hum_Si_C]]+229.3975)-Table3[[#This Row],[T_Si_CL]]/(Table3[[#This Row],[T_Si_CL]]+229.3975)))</f>
        <v>34.914705256604009</v>
      </c>
      <c r="AO66" s="83">
        <f t="shared" si="11"/>
        <v>40</v>
      </c>
      <c r="AP66" s="60">
        <f>Table3[[#This Row],[T_So_CL]]-Table3[[#This Row],[T_Si_CL]]</f>
        <v>0</v>
      </c>
      <c r="AQ66" s="178">
        <f>IF(OR(AC66&gt;1200,AA66&gt;4000,Table3[[#This Row],[Hum_Si_A]]&lt;20,Table3[[#This Row],[Hum_Si_C]]&lt;20,AG66&gt;8000, AJ66&lt;0, O66&gt;90),1,0)</f>
        <v>0</v>
      </c>
      <c r="AR66">
        <f>IF(Table3[[#This Row],[F_Cell_CL]]&gt;0, Table3[[#This Row],[F_Cell_CL]], IF(Table3[[#This Row],[I_S]]&lt;450, 0.45, IF(Table3[[#This Row],[I_S]]&lt;600, 0.6, 0.75)))</f>
        <v>0.30000000000000004</v>
      </c>
    </row>
    <row r="67" spans="1:44" s="4" customFormat="1">
      <c r="A67" s="49">
        <f t="shared" si="6"/>
        <v>56</v>
      </c>
      <c r="B67" s="51" t="s">
        <v>100</v>
      </c>
      <c r="C67" s="50" t="s">
        <v>157</v>
      </c>
      <c r="D67" s="51">
        <v>900</v>
      </c>
      <c r="E67" s="138">
        <f>IF(Table3[[#This Row],[Approx. step time]]="-","ERR",IF(E66="Acc. Time",Table3[[#This Row],[Approx. step time]]/60,E66+D67/60))</f>
        <v>840</v>
      </c>
      <c r="F67" s="48">
        <v>30</v>
      </c>
      <c r="G67" s="86">
        <f t="shared" si="0"/>
        <v>0.1</v>
      </c>
      <c r="H67" s="48" t="s">
        <v>33</v>
      </c>
      <c r="I67" s="51">
        <v>0</v>
      </c>
      <c r="J67" s="51" t="s">
        <v>102</v>
      </c>
      <c r="K67" s="147">
        <v>0.30000000000000004</v>
      </c>
      <c r="L67" s="52">
        <f>IF(Table3[[#This Row],[F_Cell_CL]]="","-",Table3[[#This Row],[F_Cell_CL]]*Cell_count)</f>
        <v>82.500000000000014</v>
      </c>
      <c r="M67">
        <v>1.9000000000000001</v>
      </c>
      <c r="N67">
        <v>40</v>
      </c>
      <c r="O67" s="51">
        <v>40</v>
      </c>
      <c r="P67" s="60">
        <f>Table3[[#This Row],[T_So_CL]]-Table3[[#This Row],[T_Si_CL]]</f>
        <v>0</v>
      </c>
      <c r="Q67">
        <v>3.5</v>
      </c>
      <c r="R67" s="53">
        <f>IF(Table3[[#This Row],[I_S]]=0,"∞",Table3[[#This Row],[FN_Si_A_H2]]*1000/(Table3[[#This Row],[I_S]]*Q_H2*Cell_count))</f>
        <v>3.5</v>
      </c>
      <c r="S67">
        <v>90</v>
      </c>
      <c r="T67" s="58" t="str">
        <f t="shared" si="7"/>
        <v>Inlet</v>
      </c>
      <c r="U67">
        <v>1.7000000000000002</v>
      </c>
      <c r="V67" s="51">
        <f t="shared" si="8"/>
        <v>45</v>
      </c>
      <c r="W67" s="141">
        <v>30.758454630438688</v>
      </c>
      <c r="X67" s="52">
        <f>IF(OR(Table3[[#This Row],[T_So_CL]]="",Table3[[#This Row],[Hum_Si_A]]=""),"-",(1730.63/((1730.63/(233.426+T_Si_CL))-LOG(RH_Si_A/100)))-233.426)</f>
        <v>19.535982449900672</v>
      </c>
      <c r="Y67" s="87">
        <f>100*10^(7.337936*((Table3[[#This Row],[Hum_Si_A]])/(Table3[[#This Row],[Hum_Si_A]]+229.3975)-Table3[[#This Row],[T_Si_CL]]/(Table3[[#This Row],[T_Si_CL]]+229.3975)))</f>
        <v>59.984268472732303</v>
      </c>
      <c r="Z6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224.58333333333334</v>
      </c>
      <c r="AA67" s="53">
        <f>Table3[[#This Row],[FN_Si_Atot]]*Table3[[#This Row],[Conc_Si_A_H2]]/100</f>
        <v>202.125</v>
      </c>
      <c r="AB67" s="54">
        <f>IF(Table3[[#This Row],[FN_Si_A_H2]]="-","-",Table3[[#This Row],[FN_Si_A_H2]]/60*H2_dens_gL)</f>
        <v>0.30294063446305813</v>
      </c>
      <c r="AC67" s="53">
        <f>IF(OR(Table3[[#This Row],[Conc_Si_A_H2]]="",Table3[[#This Row],[FN_Si_A_H2]]="",Table3[[#This Row],[FN_Si_A_H2]]="-"),"-",(FN_Si_H2/CMP_A)*(100-CMP_A))</f>
        <v>22.458333333333332</v>
      </c>
      <c r="AD67" s="55">
        <f>IF(Table3[[#This Row],[F_Si_A_N2]]="-","-",Table3[[#This Row],[F_Si_A_N2]]/60*N2_dens_gL)</f>
        <v>0.46773472959921236</v>
      </c>
      <c r="AE67">
        <v>10.25</v>
      </c>
      <c r="AF67" s="53">
        <f>IF(OR(Table3[[#This Row],[I_S]]=0,Table3[[#This Row],[FN_Si_C_Air]]="-",Table3[[#This Row],[FN_Si_C_Air]]="0"),"∞",Table3[[#This Row],[FN_Si_C_Air]]*1000/(Table3[[#This Row],[I_S]]*Q_air*Cell_count))</f>
        <v>10.249999999999998</v>
      </c>
      <c r="AG67" s="56">
        <f>IF(OR(Table3[[#This Row],[I_S]]="",Table3[[#This Row],[STC_C]]=""),"-",IF(Table3[[#This Row],[I_S]]&gt;=Table3[[#This Row],[I_MinGasFlow]],Table3[[#This Row],[I_S]]*Table3[[#This Row],[STC_C]]*16.6*Cell_count/1000,Table3[[#This Row],[I_MinGasFlow]]*Table3[[#This Row],[STC_C]]*16.6*Cell_count/1000))</f>
        <v>1403.7375</v>
      </c>
      <c r="AH67" s="140">
        <f>IF(Table3[[#This Row],[FN_Si_C_Air]]="-","-",Table3[[#This Row],[FN_Si_C_Air]]/60*air_dens_gL)</f>
        <v>30.10888312661157</v>
      </c>
      <c r="AI67" s="58" t="str">
        <f t="shared" si="9"/>
        <v>Inlet</v>
      </c>
      <c r="AJ67">
        <v>2</v>
      </c>
      <c r="AK67" s="5">
        <f t="shared" si="10"/>
        <v>45</v>
      </c>
      <c r="AL67" s="141">
        <v>35.887400173839929</v>
      </c>
      <c r="AM67" s="52">
        <f>IF(OR(Table3[[#This Row],[T_So_CL]]="",Table3[[#This Row],[Hum_Si_C]]=""),"-",(1730.63/((1730.63/(233.426+T_Si_CL))-LOG(RH_Si_C/100)))-233.426)</f>
        <v>22.036948455431229</v>
      </c>
      <c r="AN67" s="87">
        <f>100*10^(7.337936*((Table3[[#This Row],[Hum_Si_C]])/(Table3[[#This Row],[Hum_Si_C]]+229.3975)-Table3[[#This Row],[T_Si_CL]]/(Table3[[#This Row],[T_Si_CL]]+229.3975)))</f>
        <v>80.008042383099237</v>
      </c>
      <c r="AO67" s="83">
        <f t="shared" si="11"/>
        <v>40</v>
      </c>
      <c r="AP67" s="60">
        <f>Table3[[#This Row],[T_So_CL]]-Table3[[#This Row],[T_Si_CL]]</f>
        <v>0</v>
      </c>
      <c r="AQ67" s="178">
        <f>IF(OR(AC67&gt;1200,AA67&gt;4000,Table3[[#This Row],[Hum_Si_A]]&lt;20,Table3[[#This Row],[Hum_Si_C]]&lt;20,AG67&gt;8000, AJ67&lt;0, O67&gt;90),1,0)</f>
        <v>0</v>
      </c>
      <c r="AR67">
        <f>IF(Table3[[#This Row],[F_Cell_CL]]&gt;0, Table3[[#This Row],[F_Cell_CL]], IF(Table3[[#This Row],[I_S]]&lt;450, 0.45, IF(Table3[[#This Row],[I_S]]&lt;600, 0.6, 0.75)))</f>
        <v>0.30000000000000004</v>
      </c>
    </row>
    <row r="68" spans="1:44" s="4" customFormat="1">
      <c r="A68" s="49">
        <f t="shared" si="6"/>
        <v>57</v>
      </c>
      <c r="B68" s="51" t="s">
        <v>100</v>
      </c>
      <c r="C68" s="50" t="s">
        <v>158</v>
      </c>
      <c r="D68" s="51">
        <v>900</v>
      </c>
      <c r="E68" s="87">
        <f>IF(Table3[[#This Row],[Approx. step time]]="-","ERR",IF(E67="Acc. Time",Table3[[#This Row],[Approx. step time]]/60,E67+D68/60))</f>
        <v>855</v>
      </c>
      <c r="F68" s="48">
        <v>10</v>
      </c>
      <c r="G68" s="86">
        <f t="shared" si="0"/>
        <v>3.3333333333333333E-2</v>
      </c>
      <c r="H68" s="48" t="s">
        <v>33</v>
      </c>
      <c r="I68" s="51">
        <v>0</v>
      </c>
      <c r="J68" s="51" t="s">
        <v>102</v>
      </c>
      <c r="K68" s="147">
        <v>0.35000000000000003</v>
      </c>
      <c r="L68" s="52">
        <f>IF(Table3[[#This Row],[F_Cell_CL]]="","-",Table3[[#This Row],[F_Cell_CL]]*Cell_count)</f>
        <v>96.250000000000014</v>
      </c>
      <c r="M68">
        <v>1.35</v>
      </c>
      <c r="N68">
        <v>40</v>
      </c>
      <c r="O68" s="51">
        <v>40</v>
      </c>
      <c r="P68" s="60">
        <f>Table3[[#This Row],[T_So_CL]]-Table3[[#This Row],[T_Si_CL]]</f>
        <v>0</v>
      </c>
      <c r="Q68">
        <v>8.15</v>
      </c>
      <c r="R68" s="53">
        <f>IF(Table3[[#This Row],[I_S]]=0,"∞",Table3[[#This Row],[FN_Si_A_H2]]*1000/(Table3[[#This Row],[I_S]]*Q_H2*Cell_count))</f>
        <v>8.15</v>
      </c>
      <c r="S68">
        <v>95</v>
      </c>
      <c r="T68" s="58" t="str">
        <f t="shared" si="7"/>
        <v>Inlet</v>
      </c>
      <c r="U68">
        <v>1.1500000000000001</v>
      </c>
      <c r="V68" s="51">
        <f t="shared" si="8"/>
        <v>45</v>
      </c>
      <c r="W68" s="141">
        <v>36.992858391734863</v>
      </c>
      <c r="X68" s="52">
        <f>IF(OR(Table3[[#This Row],[T_So_CL]]="",Table3[[#This Row],[Hum_Si_A]]=""),"-",(1730.63/((1730.63/(233.426+T_Si_CL))-LOG(RH_Si_A/100)))-233.426)</f>
        <v>22.534773970448924</v>
      </c>
      <c r="Y68" s="87">
        <f>100*10^(7.337936*((Table3[[#This Row],[Hum_Si_A]])/(Table3[[#This Row],[Hum_Si_A]]+229.3975)-Table3[[#This Row],[T_Si_CL]]/(Table3[[#This Row],[T_Si_CL]]+229.3975)))</f>
        <v>85.009026199343054</v>
      </c>
      <c r="Z6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165.14473684210526</v>
      </c>
      <c r="AA68" s="53">
        <f>Table3[[#This Row],[FN_Si_Atot]]*Table3[[#This Row],[Conc_Si_A_H2]]/100</f>
        <v>156.88749999999999</v>
      </c>
      <c r="AB68" s="54">
        <f>IF(Table3[[#This Row],[FN_Si_A_H2]]="-","-",Table3[[#This Row],[FN_Si_A_H2]]/60*H2_dens_gL)</f>
        <v>0.23513963532132606</v>
      </c>
      <c r="AC68" s="53">
        <f>IF(OR(Table3[[#This Row],[Conc_Si_A_H2]]="",Table3[[#This Row],[FN_Si_A_H2]]="",Table3[[#This Row],[FN_Si_A_H2]]="-"),"-",(FN_Si_H2/CMP_A)*(100-CMP_A))</f>
        <v>8.2572368421052627</v>
      </c>
      <c r="AD68" s="55">
        <f>IF(Table3[[#This Row],[F_Si_A_N2]]="-","-",Table3[[#This Row],[F_Si_A_N2]]/60*N2_dens_gL)</f>
        <v>0.1719716411834698</v>
      </c>
      <c r="AE68">
        <v>10.9</v>
      </c>
      <c r="AF68" s="53">
        <f>IF(OR(Table3[[#This Row],[I_S]]=0,Table3[[#This Row],[FN_Si_C_Air]]="-",Table3[[#This Row],[FN_Si_C_Air]]="0"),"∞",Table3[[#This Row],[FN_Si_C_Air]]*1000/(Table3[[#This Row],[I_S]]*Q_air*Cell_count))</f>
        <v>10.9</v>
      </c>
      <c r="AG68" s="56">
        <f>IF(OR(Table3[[#This Row],[I_S]]="",Table3[[#This Row],[STC_C]]=""),"-",IF(Table3[[#This Row],[I_S]]&gt;=Table3[[#This Row],[I_MinGasFlow]],Table3[[#This Row],[I_S]]*Table3[[#This Row],[STC_C]]*16.6*Cell_count/1000,Table3[[#This Row],[I_MinGasFlow]]*Table3[[#This Row],[STC_C]]*16.6*Cell_count/1000))</f>
        <v>497.58499999999998</v>
      </c>
      <c r="AH68" s="140">
        <f>IF(Table3[[#This Row],[FN_Si_C_Air]]="-","-",Table3[[#This Row],[FN_Si_C_Air]]/60*air_dens_gL)</f>
        <v>10.672742311546866</v>
      </c>
      <c r="AI68" s="58" t="str">
        <f t="shared" si="9"/>
        <v>Inlet</v>
      </c>
      <c r="AJ68">
        <v>0.85000000000000009</v>
      </c>
      <c r="AK68" s="5">
        <f t="shared" si="10"/>
        <v>45</v>
      </c>
      <c r="AL68" s="141">
        <v>25.814726441156054</v>
      </c>
      <c r="AM68" s="52">
        <f>IF(OR(Table3[[#This Row],[T_So_CL]]="",Table3[[#This Row],[Hum_Si_C]]=""),"-",(1730.63/((1730.63/(233.426+T_Si_CL))-LOG(RH_Si_C/100)))-233.426)</f>
        <v>16.75326070871472</v>
      </c>
      <c r="AN68" s="87">
        <f>100*10^(7.337936*((Table3[[#This Row],[Hum_Si_C]])/(Table3[[#This Row],[Hum_Si_C]]+229.3975)-Table3[[#This Row],[T_Si_CL]]/(Table3[[#This Row],[T_Si_CL]]+229.3975)))</f>
        <v>44.946885566047833</v>
      </c>
      <c r="AO68" s="83">
        <f t="shared" si="11"/>
        <v>40</v>
      </c>
      <c r="AP68" s="60">
        <f>Table3[[#This Row],[T_So_CL]]-Table3[[#This Row],[T_Si_CL]]</f>
        <v>0</v>
      </c>
      <c r="AQ68" s="178">
        <f>IF(OR(AC68&gt;1200,AA68&gt;4000,Table3[[#This Row],[Hum_Si_A]]&lt;20,Table3[[#This Row],[Hum_Si_C]]&lt;20,AG68&gt;8000, AJ68&lt;0, O68&gt;90),1,0)</f>
        <v>0</v>
      </c>
      <c r="AR68">
        <f>IF(Table3[[#This Row],[F_Cell_CL]]&gt;0, Table3[[#This Row],[F_Cell_CL]], IF(Table3[[#This Row],[I_S]]&lt;450, 0.45, IF(Table3[[#This Row],[I_S]]&lt;600, 0.6, 0.75)))</f>
        <v>0.35000000000000003</v>
      </c>
    </row>
    <row r="69" spans="1:44" s="4" customFormat="1">
      <c r="A69" s="49">
        <f t="shared" si="6"/>
        <v>58</v>
      </c>
      <c r="B69" s="51" t="s">
        <v>100</v>
      </c>
      <c r="C69" s="50" t="s">
        <v>159</v>
      </c>
      <c r="D69" s="51">
        <v>900</v>
      </c>
      <c r="E69" s="138">
        <f>IF(Table3[[#This Row],[Approx. step time]]="-","ERR",IF(E68="Acc. Time",Table3[[#This Row],[Approx. step time]]/60,E68+D69/60))</f>
        <v>870</v>
      </c>
      <c r="F69" s="48">
        <v>40</v>
      </c>
      <c r="G69" s="86">
        <f t="shared" si="0"/>
        <v>0.13333333333333333</v>
      </c>
      <c r="H69" s="48" t="s">
        <v>33</v>
      </c>
      <c r="I69" s="51">
        <v>0</v>
      </c>
      <c r="J69" s="51" t="s">
        <v>102</v>
      </c>
      <c r="K69" s="147">
        <v>0.4</v>
      </c>
      <c r="L69" s="52">
        <f>IF(Table3[[#This Row],[F_Cell_CL]]="","-",Table3[[#This Row],[F_Cell_CL]]*Cell_count)</f>
        <v>110</v>
      </c>
      <c r="M69">
        <v>1.45</v>
      </c>
      <c r="N69">
        <v>40</v>
      </c>
      <c r="O69" s="51">
        <v>40</v>
      </c>
      <c r="P69" s="60">
        <f>Table3[[#This Row],[T_So_CL]]-Table3[[#This Row],[T_Si_CL]]</f>
        <v>0</v>
      </c>
      <c r="Q69">
        <v>2.15</v>
      </c>
      <c r="R69" s="53">
        <f>IF(Table3[[#This Row],[I_S]]=0,"∞",Table3[[#This Row],[FN_Si_A_H2]]*1000/(Table3[[#This Row],[I_S]]*Q_H2*Cell_count))</f>
        <v>2.15</v>
      </c>
      <c r="S69">
        <v>85</v>
      </c>
      <c r="T69" s="58" t="str">
        <f t="shared" si="7"/>
        <v>Inlet</v>
      </c>
      <c r="U69">
        <v>1.25</v>
      </c>
      <c r="V69" s="51">
        <f t="shared" si="8"/>
        <v>45</v>
      </c>
      <c r="W69" s="141">
        <v>23.841792777083644</v>
      </c>
      <c r="X69" s="52">
        <f>IF(OR(Table3[[#This Row],[T_So_CL]]="",Table3[[#This Row],[Hum_Si_A]]=""),"-",(1730.63/((1730.63/(233.426+T_Si_CL))-LOG(RH_Si_A/100)))-233.426)</f>
        <v>15.510706867748951</v>
      </c>
      <c r="Y69" s="87">
        <f>100*10^(7.337936*((Table3[[#This Row],[Hum_Si_A]])/(Table3[[#This Row],[Hum_Si_A]]+229.3975)-Table3[[#This Row],[T_Si_CL]]/(Table3[[#This Row],[T_Si_CL]]+229.3975)))</f>
        <v>39.931339240092647</v>
      </c>
      <c r="Z6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194.76470588235293</v>
      </c>
      <c r="AA69" s="53">
        <f>Table3[[#This Row],[FN_Si_Atot]]*Table3[[#This Row],[Conc_Si_A_H2]]/100</f>
        <v>165.55</v>
      </c>
      <c r="AB69" s="54">
        <f>IF(Table3[[#This Row],[FN_Si_A_H2]]="-","-",Table3[[#This Row],[FN_Si_A_H2]]/60*H2_dens_gL)</f>
        <v>0.24812280536974285</v>
      </c>
      <c r="AC69" s="53">
        <f>IF(OR(Table3[[#This Row],[Conc_Si_A_H2]]="",Table3[[#This Row],[FN_Si_A_H2]]="",Table3[[#This Row],[FN_Si_A_H2]]="-"),"-",(FN_Si_H2/CMP_A)*(100-CMP_A))</f>
        <v>29.214705882352941</v>
      </c>
      <c r="AD69" s="55">
        <f>IF(Table3[[#This Row],[F_Si_A_N2]]="-","-",Table3[[#This Row],[F_Si_A_N2]]/60*N2_dens_gL)</f>
        <v>0.60844820287359724</v>
      </c>
      <c r="AE69">
        <v>11.05</v>
      </c>
      <c r="AF69" s="53">
        <f>IF(OR(Table3[[#This Row],[I_S]]=0,Table3[[#This Row],[FN_Si_C_Air]]="-",Table3[[#This Row],[FN_Si_C_Air]]="0"),"∞",Table3[[#This Row],[FN_Si_C_Air]]*1000/(Table3[[#This Row],[I_S]]*Q_air*Cell_count))</f>
        <v>11.05</v>
      </c>
      <c r="AG69" s="56">
        <f>IF(OR(Table3[[#This Row],[I_S]]="",Table3[[#This Row],[STC_C]]=""),"-",IF(Table3[[#This Row],[I_S]]&gt;=Table3[[#This Row],[I_MinGasFlow]],Table3[[#This Row],[I_S]]*Table3[[#This Row],[STC_C]]*16.6*Cell_count/1000,Table3[[#This Row],[I_MinGasFlow]]*Table3[[#This Row],[STC_C]]*16.6*Cell_count/1000))</f>
        <v>2017.7300000000002</v>
      </c>
      <c r="AH69" s="140">
        <f>IF(Table3[[#This Row],[FN_Si_C_Air]]="-","-",Table3[[#This Row],[FN_Si_C_Air]]/60*air_dens_gL)</f>
        <v>43.278459648657943</v>
      </c>
      <c r="AI69" s="58" t="str">
        <f t="shared" si="9"/>
        <v>Inlet</v>
      </c>
      <c r="AJ69">
        <v>1.35</v>
      </c>
      <c r="AK69" s="5">
        <f t="shared" si="10"/>
        <v>45</v>
      </c>
      <c r="AL69" s="141">
        <v>35.887400173839929</v>
      </c>
      <c r="AM69" s="52">
        <f>IF(OR(Table3[[#This Row],[T_So_CL]]="",Table3[[#This Row],[Hum_Si_C]]=""),"-",(1730.63/((1730.63/(233.426+T_Si_CL))-LOG(RH_Si_C/100)))-233.426)</f>
        <v>22.036948455431229</v>
      </c>
      <c r="AN69" s="87">
        <f>100*10^(7.337936*((Table3[[#This Row],[Hum_Si_C]])/(Table3[[#This Row],[Hum_Si_C]]+229.3975)-Table3[[#This Row],[T_Si_CL]]/(Table3[[#This Row],[T_Si_CL]]+229.3975)))</f>
        <v>80.008042383099237</v>
      </c>
      <c r="AO69" s="83">
        <f t="shared" si="11"/>
        <v>40</v>
      </c>
      <c r="AP69" s="60">
        <f>Table3[[#This Row],[T_So_CL]]-Table3[[#This Row],[T_Si_CL]]</f>
        <v>0</v>
      </c>
      <c r="AQ69" s="178">
        <f>IF(OR(AC69&gt;1200,AA69&gt;4000,Table3[[#This Row],[Hum_Si_A]]&lt;20,Table3[[#This Row],[Hum_Si_C]]&lt;20,AG69&gt;8000, AJ69&lt;0, O69&gt;90),1,0)</f>
        <v>0</v>
      </c>
      <c r="AR69">
        <f>IF(Table3[[#This Row],[F_Cell_CL]]&gt;0, Table3[[#This Row],[F_Cell_CL]], IF(Table3[[#This Row],[I_S]]&lt;450, 0.45, IF(Table3[[#This Row],[I_S]]&lt;600, 0.6, 0.75)))</f>
        <v>0.4</v>
      </c>
    </row>
    <row r="70" spans="1:44" s="4" customFormat="1">
      <c r="A70" s="49">
        <f t="shared" si="6"/>
        <v>59</v>
      </c>
      <c r="B70" s="51" t="s">
        <v>100</v>
      </c>
      <c r="C70" s="50" t="s">
        <v>160</v>
      </c>
      <c r="D70" s="51">
        <v>900</v>
      </c>
      <c r="E70" s="138">
        <f>IF(Table3[[#This Row],[Approx. step time]]="-","ERR",IF(E69="Acc. Time",Table3[[#This Row],[Approx. step time]]/60,E69+D70/60))</f>
        <v>885</v>
      </c>
      <c r="F70" s="48">
        <v>30</v>
      </c>
      <c r="G70" s="86">
        <f t="shared" si="0"/>
        <v>0.1</v>
      </c>
      <c r="H70" s="48" t="s">
        <v>33</v>
      </c>
      <c r="I70" s="51">
        <v>0</v>
      </c>
      <c r="J70" s="51" t="s">
        <v>102</v>
      </c>
      <c r="K70" s="147">
        <v>0.30000000000000004</v>
      </c>
      <c r="L70" s="52">
        <f>IF(Table3[[#This Row],[F_Cell_CL]]="","-",Table3[[#This Row],[F_Cell_CL]]*Cell_count)</f>
        <v>82.500000000000014</v>
      </c>
      <c r="M70">
        <v>0.4</v>
      </c>
      <c r="N70">
        <v>40</v>
      </c>
      <c r="O70" s="51">
        <v>40</v>
      </c>
      <c r="P70" s="60">
        <f>Table3[[#This Row],[T_So_CL]]-Table3[[#This Row],[T_Si_CL]]</f>
        <v>0</v>
      </c>
      <c r="Q70">
        <v>2.7</v>
      </c>
      <c r="R70" s="53">
        <f>IF(Table3[[#This Row],[I_S]]=0,"∞",Table3[[#This Row],[FN_Si_A_H2]]*1000/(Table3[[#This Row],[I_S]]*Q_H2*Cell_count))</f>
        <v>2.7</v>
      </c>
      <c r="S70">
        <v>90</v>
      </c>
      <c r="T70" s="58" t="str">
        <f t="shared" si="7"/>
        <v>Inlet</v>
      </c>
      <c r="U70">
        <v>0.2</v>
      </c>
      <c r="V70" s="51">
        <f t="shared" si="8"/>
        <v>45</v>
      </c>
      <c r="W70" s="141">
        <v>29.244117880296109</v>
      </c>
      <c r="X70" s="52">
        <f>IF(OR(Table3[[#This Row],[T_So_CL]]="",Table3[[#This Row],[Hum_Si_A]]=""),"-",(1730.63/((1730.63/(233.426+T_Si_CL))-LOG(RH_Si_A/100)))-233.426)</f>
        <v>18.727862579625707</v>
      </c>
      <c r="Y70" s="87">
        <f>100*10^(7.337936*((Table3[[#This Row],[Hum_Si_A]])/(Table3[[#This Row],[Hum_Si_A]]+229.3975)-Table3[[#This Row],[T_Si_CL]]/(Table3[[#This Row],[T_Si_CL]]+229.3975)))</f>
        <v>54.973529828413284</v>
      </c>
      <c r="Z7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173.25</v>
      </c>
      <c r="AA70" s="53">
        <f>Table3[[#This Row],[FN_Si_Atot]]*Table3[[#This Row],[Conc_Si_A_H2]]/100</f>
        <v>155.92500000000001</v>
      </c>
      <c r="AB70" s="54">
        <f>IF(Table3[[#This Row],[FN_Si_A_H2]]="-","-",Table3[[#This Row],[FN_Si_A_H2]]/60*H2_dens_gL)</f>
        <v>0.23369706087150202</v>
      </c>
      <c r="AC70" s="53">
        <f>IF(OR(Table3[[#This Row],[Conc_Si_A_H2]]="",Table3[[#This Row],[FN_Si_A_H2]]="",Table3[[#This Row],[FN_Si_A_H2]]="-"),"-",(FN_Si_H2/CMP_A)*(100-CMP_A))</f>
        <v>17.325000000000003</v>
      </c>
      <c r="AD70" s="55">
        <f>IF(Table3[[#This Row],[F_Si_A_N2]]="-","-",Table3[[#This Row],[F_Si_A_N2]]/60*N2_dens_gL)</f>
        <v>0.36082393426224962</v>
      </c>
      <c r="AE70">
        <v>3.6500000000000004</v>
      </c>
      <c r="AF70" s="53">
        <f>IF(OR(Table3[[#This Row],[I_S]]=0,Table3[[#This Row],[FN_Si_C_Air]]="-",Table3[[#This Row],[FN_Si_C_Air]]="0"),"∞",Table3[[#This Row],[FN_Si_C_Air]]*1000/(Table3[[#This Row],[I_S]]*Q_air*Cell_count))</f>
        <v>3.65</v>
      </c>
      <c r="AG70" s="56">
        <f>IF(OR(Table3[[#This Row],[I_S]]="",Table3[[#This Row],[STC_C]]=""),"-",IF(Table3[[#This Row],[I_S]]&gt;=Table3[[#This Row],[I_MinGasFlow]],Table3[[#This Row],[I_S]]*Table3[[#This Row],[STC_C]]*16.6*Cell_count/1000,Table3[[#This Row],[I_MinGasFlow]]*Table3[[#This Row],[STC_C]]*16.6*Cell_count/1000))</f>
        <v>499.86750000000012</v>
      </c>
      <c r="AH70" s="140">
        <f>IF(Table3[[#This Row],[FN_Si_C_Air]]="-","-",Table3[[#This Row],[FN_Si_C_Air]]/60*air_dens_gL)</f>
        <v>10.721699845086073</v>
      </c>
      <c r="AI70" s="58" t="str">
        <f t="shared" si="9"/>
        <v>Inlet</v>
      </c>
      <c r="AJ70">
        <v>0</v>
      </c>
      <c r="AK70" s="5">
        <f t="shared" si="10"/>
        <v>45</v>
      </c>
      <c r="AL70" s="141">
        <v>21.639798238782006</v>
      </c>
      <c r="AM70" s="52">
        <f>IF(OR(Table3[[#This Row],[T_So_CL]]="",Table3[[#This Row],[Hum_Si_C]]=""),"-",(1730.63/((1730.63/(233.426+T_Si_CL))-LOG(RH_Si_C/100)))-233.426)</f>
        <v>14.012792205318135</v>
      </c>
      <c r="AN70" s="87">
        <f>100*10^(7.337936*((Table3[[#This Row],[Hum_Si_C]])/(Table3[[#This Row],[Hum_Si_C]]+229.3975)-Table3[[#This Row],[T_Si_CL]]/(Table3[[#This Row],[T_Si_CL]]+229.3975)))</f>
        <v>34.914705256604009</v>
      </c>
      <c r="AO70" s="83">
        <f t="shared" si="11"/>
        <v>40</v>
      </c>
      <c r="AP70" s="60">
        <f>Table3[[#This Row],[T_So_CL]]-Table3[[#This Row],[T_Si_CL]]</f>
        <v>0</v>
      </c>
      <c r="AQ70" s="178">
        <f>IF(OR(AC70&gt;1200,AA70&gt;4000,Table3[[#This Row],[Hum_Si_A]]&lt;20,Table3[[#This Row],[Hum_Si_C]]&lt;20,AG70&gt;8000, AJ70&lt;0, O70&gt;90),1,0)</f>
        <v>0</v>
      </c>
      <c r="AR70">
        <f>IF(Table3[[#This Row],[F_Cell_CL]]&gt;0, Table3[[#This Row],[F_Cell_CL]], IF(Table3[[#This Row],[I_S]]&lt;450, 0.45, IF(Table3[[#This Row],[I_S]]&lt;600, 0.6, 0.75)))</f>
        <v>0.30000000000000004</v>
      </c>
    </row>
    <row r="71" spans="1:44" s="4" customFormat="1">
      <c r="A71" s="49">
        <f t="shared" si="6"/>
        <v>60</v>
      </c>
      <c r="B71" s="51" t="s">
        <v>100</v>
      </c>
      <c r="C71" s="50" t="s">
        <v>161</v>
      </c>
      <c r="D71" s="51">
        <v>900</v>
      </c>
      <c r="E71" s="138">
        <f>IF(Table3[[#This Row],[Approx. step time]]="-","ERR",IF(E70="Acc. Time",Table3[[#This Row],[Approx. step time]]/60,E70+D71/60))</f>
        <v>900</v>
      </c>
      <c r="F71" s="48">
        <v>30</v>
      </c>
      <c r="G71" s="86">
        <f t="shared" si="0"/>
        <v>0.1</v>
      </c>
      <c r="H71" s="48" t="s">
        <v>33</v>
      </c>
      <c r="I71" s="51">
        <v>0</v>
      </c>
      <c r="J71" s="51" t="s">
        <v>102</v>
      </c>
      <c r="K71" s="147">
        <v>0.45</v>
      </c>
      <c r="L71" s="52">
        <f>IF(Table3[[#This Row],[F_Cell_CL]]="","-",Table3[[#This Row],[F_Cell_CL]]*Cell_count)</f>
        <v>123.75</v>
      </c>
      <c r="M71">
        <v>0.5</v>
      </c>
      <c r="N71">
        <v>40</v>
      </c>
      <c r="O71" s="51">
        <v>40</v>
      </c>
      <c r="P71" s="60">
        <f>Table3[[#This Row],[T_So_CL]]-Table3[[#This Row],[T_Si_CL]]</f>
        <v>0</v>
      </c>
      <c r="Q71">
        <v>6.8000000000000007</v>
      </c>
      <c r="R71" s="53">
        <f>IF(Table3[[#This Row],[I_S]]=0,"∞",Table3[[#This Row],[FN_Si_A_H2]]*1000/(Table3[[#This Row],[I_S]]*Q_H2*Cell_count))</f>
        <v>6.8</v>
      </c>
      <c r="S71">
        <v>90</v>
      </c>
      <c r="T71" s="58" t="str">
        <f t="shared" si="7"/>
        <v>Inlet</v>
      </c>
      <c r="U71">
        <v>0.30000000000000004</v>
      </c>
      <c r="V71" s="51">
        <f t="shared" si="8"/>
        <v>45</v>
      </c>
      <c r="W71" s="141">
        <v>20</v>
      </c>
      <c r="X71" s="52">
        <f>IF(OR(Table3[[#This Row],[T_So_CL]]="",Table3[[#This Row],[Hum_Si_A]]=""),"-",(1730.63/((1730.63/(233.426+T_Si_CL))-LOG(RH_Si_A/100)))-233.426)</f>
        <v>12.807944253983749</v>
      </c>
      <c r="Y71" s="87">
        <f>100*10^(7.337936*((Table3[[#This Row],[Hum_Si_A]])/(Table3[[#This Row],[Hum_Si_A]]+229.3975)-Table3[[#This Row],[T_Si_CL]]/(Table3[[#This Row],[T_Si_CL]]+229.3975)))</f>
        <v>31.54424591114331</v>
      </c>
      <c r="Z7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436.33333333333337</v>
      </c>
      <c r="AA71" s="53">
        <f>Table3[[#This Row],[FN_Si_Atot]]*Table3[[#This Row],[Conc_Si_A_H2]]/100</f>
        <v>392.7</v>
      </c>
      <c r="AB71" s="54">
        <f>IF(Table3[[#This Row],[FN_Si_A_H2]]="-","-",Table3[[#This Row],[FN_Si_A_H2]]/60*H2_dens_gL)</f>
        <v>0.58857037552822722</v>
      </c>
      <c r="AC71" s="53">
        <f>IF(OR(Table3[[#This Row],[Conc_Si_A_H2]]="",Table3[[#This Row],[FN_Si_A_H2]]="",Table3[[#This Row],[FN_Si_A_H2]]="-"),"-",(FN_Si_H2/CMP_A)*(100-CMP_A))</f>
        <v>43.633333333333333</v>
      </c>
      <c r="AD71" s="55">
        <f>IF(Table3[[#This Row],[F_Si_A_N2]]="-","-",Table3[[#This Row],[F_Si_A_N2]]/60*N2_dens_gL)</f>
        <v>0.90874176036418397</v>
      </c>
      <c r="AE71">
        <v>10.350000000000001</v>
      </c>
      <c r="AF71" s="53">
        <f>IF(OR(Table3[[#This Row],[I_S]]=0,Table3[[#This Row],[FN_Si_C_Air]]="-",Table3[[#This Row],[FN_Si_C_Air]]="0"),"∞",Table3[[#This Row],[FN_Si_C_Air]]*1000/(Table3[[#This Row],[I_S]]*Q_air*Cell_count))</f>
        <v>10.35</v>
      </c>
      <c r="AG71" s="56">
        <f>IF(OR(Table3[[#This Row],[I_S]]="",Table3[[#This Row],[STC_C]]=""),"-",IF(Table3[[#This Row],[I_S]]&gt;=Table3[[#This Row],[I_MinGasFlow]],Table3[[#This Row],[I_S]]*Table3[[#This Row],[STC_C]]*16.6*Cell_count/1000,Table3[[#This Row],[I_MinGasFlow]]*Table3[[#This Row],[STC_C]]*16.6*Cell_count/1000))</f>
        <v>1417.4325000000003</v>
      </c>
      <c r="AH71" s="140">
        <f>IF(Table3[[#This Row],[FN_Si_C_Air]]="-","-",Table3[[#This Row],[FN_Si_C_Air]]/60*air_dens_gL)</f>
        <v>30.402628327846813</v>
      </c>
      <c r="AI71" s="58" t="str">
        <f t="shared" si="9"/>
        <v>Inlet</v>
      </c>
      <c r="AJ71">
        <v>0.5</v>
      </c>
      <c r="AK71" s="5">
        <f t="shared" si="10"/>
        <v>45</v>
      </c>
      <c r="AL71" s="141">
        <v>25.814726441156054</v>
      </c>
      <c r="AM71" s="52">
        <f>IF(OR(Table3[[#This Row],[T_So_CL]]="",Table3[[#This Row],[Hum_Si_C]]=""),"-",(1730.63/((1730.63/(233.426+T_Si_CL))-LOG(RH_Si_C/100)))-233.426)</f>
        <v>16.75326070871472</v>
      </c>
      <c r="AN71" s="87">
        <f>100*10^(7.337936*((Table3[[#This Row],[Hum_Si_C]])/(Table3[[#This Row],[Hum_Si_C]]+229.3975)-Table3[[#This Row],[T_Si_CL]]/(Table3[[#This Row],[T_Si_CL]]+229.3975)))</f>
        <v>44.946885566047833</v>
      </c>
      <c r="AO71" s="83">
        <f t="shared" si="11"/>
        <v>40</v>
      </c>
      <c r="AP71" s="60">
        <f>Table3[[#This Row],[T_So_CL]]-Table3[[#This Row],[T_Si_CL]]</f>
        <v>0</v>
      </c>
      <c r="AQ71" s="178">
        <f>IF(OR(AC71&gt;1200,AA71&gt;4000,Table3[[#This Row],[Hum_Si_A]]&lt;20,Table3[[#This Row],[Hum_Si_C]]&lt;20,AG71&gt;8000, AJ71&lt;0, O71&gt;90),1,0)</f>
        <v>0</v>
      </c>
      <c r="AR71">
        <f>IF(Table3[[#This Row],[F_Cell_CL]]&gt;0, Table3[[#This Row],[F_Cell_CL]], IF(Table3[[#This Row],[I_S]]&lt;450, 0.45, IF(Table3[[#This Row],[I_S]]&lt;600, 0.6, 0.75)))</f>
        <v>0.45</v>
      </c>
    </row>
    <row r="72" spans="1:44" s="4" customFormat="1">
      <c r="A72" s="49">
        <f t="shared" si="6"/>
        <v>61</v>
      </c>
      <c r="B72" s="51" t="s">
        <v>100</v>
      </c>
      <c r="C72" s="50" t="s">
        <v>162</v>
      </c>
      <c r="D72" s="51">
        <v>900</v>
      </c>
      <c r="E72" s="87">
        <f>IF(Table3[[#This Row],[Approx. step time]]="-","ERR",IF(E71="Acc. Time",Table3[[#This Row],[Approx. step time]]/60,E71+D72/60))</f>
        <v>915</v>
      </c>
      <c r="F72" s="48">
        <v>90</v>
      </c>
      <c r="G72" s="86">
        <f t="shared" si="0"/>
        <v>0.3</v>
      </c>
      <c r="H72" s="48" t="s">
        <v>33</v>
      </c>
      <c r="I72" s="51">
        <v>0</v>
      </c>
      <c r="J72" s="51" t="s">
        <v>102</v>
      </c>
      <c r="K72" s="147">
        <v>0.4</v>
      </c>
      <c r="L72" s="52">
        <f>IF(Table3[[#This Row],[F_Cell_CL]]="","-",Table3[[#This Row],[F_Cell_CL]]*Cell_count)</f>
        <v>110</v>
      </c>
      <c r="M72">
        <v>0.65</v>
      </c>
      <c r="N72">
        <v>40</v>
      </c>
      <c r="O72" s="51">
        <v>40</v>
      </c>
      <c r="P72" s="60">
        <f>Table3[[#This Row],[T_So_CL]]-Table3[[#This Row],[T_Si_CL]]</f>
        <v>0</v>
      </c>
      <c r="Q72">
        <v>6.45</v>
      </c>
      <c r="R72" s="53">
        <f>IF(Table3[[#This Row],[I_S]]=0,"∞",Table3[[#This Row],[FN_Si_A_H2]]*1000/(Table3[[#This Row],[I_S]]*Q_H2*Cell_count))</f>
        <v>6.45</v>
      </c>
      <c r="S72">
        <v>85</v>
      </c>
      <c r="T72" s="58" t="str">
        <f t="shared" si="7"/>
        <v>Inlet</v>
      </c>
      <c r="U72">
        <v>0.45</v>
      </c>
      <c r="V72" s="51">
        <f t="shared" si="8"/>
        <v>45</v>
      </c>
      <c r="W72" s="141">
        <v>32.166460634861458</v>
      </c>
      <c r="X72" s="52">
        <f>IF(OR(Table3[[#This Row],[T_So_CL]]="",Table3[[#This Row],[Hum_Si_A]]=""),"-",(1730.63/((1730.63/(233.426+T_Si_CL))-LOG(RH_Si_A/100)))-233.426)</f>
        <v>20.256775649764649</v>
      </c>
      <c r="Y72" s="87">
        <f>100*10^(7.337936*((Table3[[#This Row],[Hum_Si_A]])/(Table3[[#This Row],[Hum_Si_A]]+229.3975)-Table3[[#This Row],[T_Si_CL]]/(Table3[[#This Row],[T_Si_CL]]+229.3975)))</f>
        <v>64.993140651646016</v>
      </c>
      <c r="Z7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1314.6617647058824</v>
      </c>
      <c r="AA72" s="53">
        <f>Table3[[#This Row],[FN_Si_Atot]]*Table3[[#This Row],[Conc_Si_A_H2]]/100</f>
        <v>1117.4625000000001</v>
      </c>
      <c r="AB72" s="54">
        <f>IF(Table3[[#This Row],[FN_Si_A_H2]]="-","-",Table3[[#This Row],[FN_Si_A_H2]]/60*H2_dens_gL)</f>
        <v>1.6748289362457642</v>
      </c>
      <c r="AC72" s="53">
        <f>IF(OR(Table3[[#This Row],[Conc_Si_A_H2]]="",Table3[[#This Row],[FN_Si_A_H2]]="",Table3[[#This Row],[FN_Si_A_H2]]="-"),"-",(FN_Si_H2/CMP_A)*(100-CMP_A))</f>
        <v>197.19926470588237</v>
      </c>
      <c r="AD72" s="55">
        <f>IF(Table3[[#This Row],[F_Si_A_N2]]="-","-",Table3[[#This Row],[F_Si_A_N2]]/60*N2_dens_gL)</f>
        <v>4.1070253693967818</v>
      </c>
      <c r="AE72">
        <v>11.55</v>
      </c>
      <c r="AF72" s="53">
        <f>IF(OR(Table3[[#This Row],[I_S]]=0,Table3[[#This Row],[FN_Si_C_Air]]="-",Table3[[#This Row],[FN_Si_C_Air]]="0"),"∞",Table3[[#This Row],[FN_Si_C_Air]]*1000/(Table3[[#This Row],[I_S]]*Q_air*Cell_count))</f>
        <v>11.549999999999999</v>
      </c>
      <c r="AG72" s="56">
        <f>IF(OR(Table3[[#This Row],[I_S]]="",Table3[[#This Row],[STC_C]]=""),"-",IF(Table3[[#This Row],[I_S]]&gt;=Table3[[#This Row],[I_MinGasFlow]],Table3[[#This Row],[I_S]]*Table3[[#This Row],[STC_C]]*16.6*Cell_count/1000,Table3[[#This Row],[I_MinGasFlow]]*Table3[[#This Row],[STC_C]]*16.6*Cell_count/1000))</f>
        <v>4745.3175000000001</v>
      </c>
      <c r="AH72" s="140">
        <f>IF(Table3[[#This Row],[FN_Si_C_Air]]="-","-",Table3[[#This Row],[FN_Si_C_Air]]/60*air_dens_gL)</f>
        <v>101.78271222800888</v>
      </c>
      <c r="AI72" s="58" t="str">
        <f t="shared" si="9"/>
        <v>Inlet</v>
      </c>
      <c r="AJ72">
        <v>0.25</v>
      </c>
      <c r="AK72" s="5">
        <f t="shared" si="10"/>
        <v>45</v>
      </c>
      <c r="AL72" s="141">
        <v>32.166460634861458</v>
      </c>
      <c r="AM72" s="52">
        <f>IF(OR(Table3[[#This Row],[T_So_CL]]="",Table3[[#This Row],[Hum_Si_C]]=""),"-",(1730.63/((1730.63/(233.426+T_Si_CL))-LOG(RH_Si_C/100)))-233.426)</f>
        <v>20.256775649764649</v>
      </c>
      <c r="AN72" s="87">
        <f>100*10^(7.337936*((Table3[[#This Row],[Hum_Si_C]])/(Table3[[#This Row],[Hum_Si_C]]+229.3975)-Table3[[#This Row],[T_Si_CL]]/(Table3[[#This Row],[T_Si_CL]]+229.3975)))</f>
        <v>64.993140651646016</v>
      </c>
      <c r="AO72" s="83">
        <f t="shared" si="11"/>
        <v>40</v>
      </c>
      <c r="AP72" s="60">
        <f>Table3[[#This Row],[T_So_CL]]-Table3[[#This Row],[T_Si_CL]]</f>
        <v>0</v>
      </c>
      <c r="AQ72" s="178">
        <f>IF(OR(AC72&gt;1200,AA72&gt;4000,Table3[[#This Row],[Hum_Si_A]]&lt;20,Table3[[#This Row],[Hum_Si_C]]&lt;20,AG72&gt;8000, AJ72&lt;0, O72&gt;90),1,0)</f>
        <v>0</v>
      </c>
      <c r="AR72">
        <f>IF(Table3[[#This Row],[F_Cell_CL]]&gt;0, Table3[[#This Row],[F_Cell_CL]], IF(Table3[[#This Row],[I_S]]&lt;450, 0.45, IF(Table3[[#This Row],[I_S]]&lt;600, 0.6, 0.75)))</f>
        <v>0.4</v>
      </c>
    </row>
    <row r="73" spans="1:44" s="4" customFormat="1">
      <c r="A73" s="49">
        <f t="shared" si="6"/>
        <v>62</v>
      </c>
      <c r="B73" s="51" t="s">
        <v>100</v>
      </c>
      <c r="C73" s="50" t="s">
        <v>163</v>
      </c>
      <c r="D73" s="51">
        <v>900</v>
      </c>
      <c r="E73" s="138">
        <f>IF(Table3[[#This Row],[Approx. step time]]="-","ERR",IF(E72="Acc. Time",Table3[[#This Row],[Approx. step time]]/60,E72+D73/60))</f>
        <v>930</v>
      </c>
      <c r="F73" s="48">
        <v>30</v>
      </c>
      <c r="G73" s="86">
        <f t="shared" si="0"/>
        <v>0.1</v>
      </c>
      <c r="H73" s="48" t="s">
        <v>33</v>
      </c>
      <c r="I73" s="51">
        <v>0</v>
      </c>
      <c r="J73" s="51" t="s">
        <v>102</v>
      </c>
      <c r="K73" s="147">
        <v>0.4</v>
      </c>
      <c r="L73" s="52">
        <f>IF(Table3[[#This Row],[F_Cell_CL]]="","-",Table3[[#This Row],[F_Cell_CL]]*Cell_count)</f>
        <v>110</v>
      </c>
      <c r="M73">
        <v>0.65</v>
      </c>
      <c r="N73">
        <v>40</v>
      </c>
      <c r="O73" s="51">
        <v>40</v>
      </c>
      <c r="P73" s="60">
        <f>Table3[[#This Row],[T_So_CL]]-Table3[[#This Row],[T_Si_CL]]</f>
        <v>0</v>
      </c>
      <c r="Q73">
        <v>7.2</v>
      </c>
      <c r="R73" s="53">
        <f>IF(Table3[[#This Row],[I_S]]=0,"∞",Table3[[#This Row],[FN_Si_A_H2]]*1000/(Table3[[#This Row],[I_S]]*Q_H2*Cell_count))</f>
        <v>7.2</v>
      </c>
      <c r="S73">
        <v>80</v>
      </c>
      <c r="T73" s="58" t="str">
        <f t="shared" si="7"/>
        <v>Inlet</v>
      </c>
      <c r="U73">
        <v>0.45</v>
      </c>
      <c r="V73" s="51">
        <f t="shared" si="8"/>
        <v>45</v>
      </c>
      <c r="W73" s="141">
        <v>20</v>
      </c>
      <c r="X73" s="52">
        <f>IF(OR(Table3[[#This Row],[T_So_CL]]="",Table3[[#This Row],[Hum_Si_A]]=""),"-",(1730.63/((1730.63/(233.426+T_Si_CL))-LOG(RH_Si_A/100)))-233.426)</f>
        <v>12.807944253983749</v>
      </c>
      <c r="Y73" s="87">
        <f>100*10^(7.337936*((Table3[[#This Row],[Hum_Si_A]])/(Table3[[#This Row],[Hum_Si_A]]+229.3975)-Table3[[#This Row],[T_Si_CL]]/(Table3[[#This Row],[T_Si_CL]]+229.3975)))</f>
        <v>31.54424591114331</v>
      </c>
      <c r="Z7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519.75</v>
      </c>
      <c r="AA73" s="53">
        <f>Table3[[#This Row],[FN_Si_Atot]]*Table3[[#This Row],[Conc_Si_A_H2]]/100</f>
        <v>415.8</v>
      </c>
      <c r="AB73" s="54">
        <f>IF(Table3[[#This Row],[FN_Si_A_H2]]="-","-",Table3[[#This Row],[FN_Si_A_H2]]/60*H2_dens_gL)</f>
        <v>0.62319216232400532</v>
      </c>
      <c r="AC73" s="53">
        <f>IF(OR(Table3[[#This Row],[Conc_Si_A_H2]]="",Table3[[#This Row],[FN_Si_A_H2]]="",Table3[[#This Row],[FN_Si_A_H2]]="-"),"-",(FN_Si_H2/CMP_A)*(100-CMP_A))</f>
        <v>103.94999999999999</v>
      </c>
      <c r="AD73" s="55">
        <f>IF(Table3[[#This Row],[F_Si_A_N2]]="-","-",Table3[[#This Row],[F_Si_A_N2]]/60*N2_dens_gL)</f>
        <v>2.1649436055734967</v>
      </c>
      <c r="AE73">
        <v>4.2</v>
      </c>
      <c r="AF73" s="53">
        <f>IF(OR(Table3[[#This Row],[I_S]]=0,Table3[[#This Row],[FN_Si_C_Air]]="-",Table3[[#This Row],[FN_Si_C_Air]]="0"),"∞",Table3[[#This Row],[FN_Si_C_Air]]*1000/(Table3[[#This Row],[I_S]]*Q_air*Cell_count))</f>
        <v>4.2</v>
      </c>
      <c r="AG73" s="56">
        <f>IF(OR(Table3[[#This Row],[I_S]]="",Table3[[#This Row],[STC_C]]=""),"-",IF(Table3[[#This Row],[I_S]]&gt;=Table3[[#This Row],[I_MinGasFlow]],Table3[[#This Row],[I_S]]*Table3[[#This Row],[STC_C]]*16.6*Cell_count/1000,Table3[[#This Row],[I_MinGasFlow]]*Table3[[#This Row],[STC_C]]*16.6*Cell_count/1000))</f>
        <v>575.19000000000017</v>
      </c>
      <c r="AH73" s="140">
        <f>IF(Table3[[#This Row],[FN_Si_C_Air]]="-","-",Table3[[#This Row],[FN_Si_C_Air]]/60*air_dens_gL)</f>
        <v>12.337298451879867</v>
      </c>
      <c r="AI73" s="58" t="str">
        <f t="shared" si="9"/>
        <v>Inlet</v>
      </c>
      <c r="AJ73">
        <v>0.45</v>
      </c>
      <c r="AK73" s="5">
        <f t="shared" si="10"/>
        <v>45</v>
      </c>
      <c r="AL73" s="141">
        <v>36.992858391734863</v>
      </c>
      <c r="AM73" s="52">
        <f>IF(OR(Table3[[#This Row],[T_So_CL]]="",Table3[[#This Row],[Hum_Si_C]]=""),"-",(1730.63/((1730.63/(233.426+T_Si_CL))-LOG(RH_Si_C/100)))-233.426)</f>
        <v>22.534773970448924</v>
      </c>
      <c r="AN73" s="87">
        <f>100*10^(7.337936*((Table3[[#This Row],[Hum_Si_C]])/(Table3[[#This Row],[Hum_Si_C]]+229.3975)-Table3[[#This Row],[T_Si_CL]]/(Table3[[#This Row],[T_Si_CL]]+229.3975)))</f>
        <v>85.009026199343054</v>
      </c>
      <c r="AO73" s="83">
        <f t="shared" si="11"/>
        <v>40</v>
      </c>
      <c r="AP73" s="60">
        <f>Table3[[#This Row],[T_So_CL]]-Table3[[#This Row],[T_Si_CL]]</f>
        <v>0</v>
      </c>
      <c r="AQ73" s="178">
        <f>IF(OR(AC73&gt;1200,AA73&gt;4000,Table3[[#This Row],[Hum_Si_A]]&lt;20,Table3[[#This Row],[Hum_Si_C]]&lt;20,AG73&gt;8000, AJ73&lt;0, O73&gt;90),1,0)</f>
        <v>0</v>
      </c>
      <c r="AR73">
        <f>IF(Table3[[#This Row],[F_Cell_CL]]&gt;0, Table3[[#This Row],[F_Cell_CL]], IF(Table3[[#This Row],[I_S]]&lt;450, 0.45, IF(Table3[[#This Row],[I_S]]&lt;600, 0.6, 0.75)))</f>
        <v>0.4</v>
      </c>
    </row>
    <row r="74" spans="1:44" s="4" customFormat="1">
      <c r="A74" s="49">
        <f t="shared" si="6"/>
        <v>63</v>
      </c>
      <c r="B74" s="51" t="s">
        <v>100</v>
      </c>
      <c r="C74" s="50" t="s">
        <v>164</v>
      </c>
      <c r="D74" s="51">
        <v>900</v>
      </c>
      <c r="E74" s="138">
        <f>IF(Table3[[#This Row],[Approx. step time]]="-","ERR",IF(E73="Acc. Time",Table3[[#This Row],[Approx. step time]]/60,E73+D74/60))</f>
        <v>945</v>
      </c>
      <c r="F74" s="48">
        <v>90</v>
      </c>
      <c r="G74" s="86">
        <f t="shared" si="0"/>
        <v>0.3</v>
      </c>
      <c r="H74" s="48" t="s">
        <v>33</v>
      </c>
      <c r="I74" s="51">
        <v>0</v>
      </c>
      <c r="J74" s="51" t="s">
        <v>102</v>
      </c>
      <c r="K74" s="147">
        <v>0.45</v>
      </c>
      <c r="L74" s="52">
        <f>IF(Table3[[#This Row],[F_Cell_CL]]="","-",Table3[[#This Row],[F_Cell_CL]]*Cell_count)</f>
        <v>123.75</v>
      </c>
      <c r="M74">
        <v>1.85</v>
      </c>
      <c r="N74">
        <v>40</v>
      </c>
      <c r="O74" s="51">
        <v>40</v>
      </c>
      <c r="P74" s="60">
        <f>Table3[[#This Row],[T_So_CL]]-Table3[[#This Row],[T_Si_CL]]</f>
        <v>0</v>
      </c>
      <c r="Q74">
        <v>1.9500000000000002</v>
      </c>
      <c r="R74" s="53">
        <f>IF(Table3[[#This Row],[I_S]]=0,"∞",Table3[[#This Row],[FN_Si_A_H2]]*1000/(Table3[[#This Row],[I_S]]*Q_H2*Cell_count))</f>
        <v>1.9500000000000006</v>
      </c>
      <c r="S74">
        <v>70</v>
      </c>
      <c r="T74" s="58" t="str">
        <f t="shared" si="7"/>
        <v>Inlet</v>
      </c>
      <c r="U74">
        <v>1.6500000000000001</v>
      </c>
      <c r="V74" s="51">
        <f t="shared" si="8"/>
        <v>45</v>
      </c>
      <c r="W74" s="141">
        <v>27.604457681797083</v>
      </c>
      <c r="X74" s="52">
        <f>IF(OR(Table3[[#This Row],[T_So_CL]]="",Table3[[#This Row],[Hum_Si_A]]=""),"-",(1730.63/((1730.63/(233.426+T_Si_CL))-LOG(RH_Si_A/100)))-233.426)</f>
        <v>17.81055859449242</v>
      </c>
      <c r="Y74" s="87">
        <f>100*10^(7.337936*((Table3[[#This Row],[Hum_Si_A]])/(Table3[[#This Row],[Hum_Si_A]]+229.3975)-Table3[[#This Row],[T_Si_CL]]/(Table3[[#This Row],[T_Si_CL]]+229.3975)))</f>
        <v>49.961020810567739</v>
      </c>
      <c r="Z7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482.62500000000006</v>
      </c>
      <c r="AA74" s="53">
        <f>Table3[[#This Row],[FN_Si_Atot]]*Table3[[#This Row],[Conc_Si_A_H2]]/100</f>
        <v>337.83750000000009</v>
      </c>
      <c r="AB74" s="54">
        <f>IF(Table3[[#This Row],[FN_Si_A_H2]]="-","-",Table3[[#This Row],[FN_Si_A_H2]]/60*H2_dens_gL)</f>
        <v>0.50634363188825438</v>
      </c>
      <c r="AC74" s="53">
        <f>IF(OR(Table3[[#This Row],[Conc_Si_A_H2]]="",Table3[[#This Row],[FN_Si_A_H2]]="",Table3[[#This Row],[FN_Si_A_H2]]="-"),"-",(FN_Si_H2/CMP_A)*(100-CMP_A))</f>
        <v>144.78750000000005</v>
      </c>
      <c r="AD74" s="55">
        <f>IF(Table3[[#This Row],[F_Si_A_N2]]="-","-",Table3[[#This Row],[F_Si_A_N2]]/60*N2_dens_gL)</f>
        <v>3.0154571649059436</v>
      </c>
      <c r="AE74">
        <v>7.1000000000000005</v>
      </c>
      <c r="AF74" s="53">
        <f>IF(OR(Table3[[#This Row],[I_S]]=0,Table3[[#This Row],[FN_Si_C_Air]]="-",Table3[[#This Row],[FN_Si_C_Air]]="0"),"∞",Table3[[#This Row],[FN_Si_C_Air]]*1000/(Table3[[#This Row],[I_S]]*Q_air*Cell_count))</f>
        <v>7.1000000000000005</v>
      </c>
      <c r="AG74" s="56">
        <f>IF(OR(Table3[[#This Row],[I_S]]="",Table3[[#This Row],[STC_C]]=""),"-",IF(Table3[[#This Row],[I_S]]&gt;=Table3[[#This Row],[I_MinGasFlow]],Table3[[#This Row],[I_S]]*Table3[[#This Row],[STC_C]]*16.6*Cell_count/1000,Table3[[#This Row],[I_MinGasFlow]]*Table3[[#This Row],[STC_C]]*16.6*Cell_count/1000))</f>
        <v>2917.0350000000003</v>
      </c>
      <c r="AH74" s="140">
        <f>IF(Table3[[#This Row],[FN_Si_C_Air]]="-","-",Table3[[#This Row],[FN_Si_C_Air]]/60*air_dens_gL)</f>
        <v>62.567727863105027</v>
      </c>
      <c r="AI74" s="58" t="str">
        <f t="shared" si="9"/>
        <v>Inlet</v>
      </c>
      <c r="AJ74">
        <v>1.25</v>
      </c>
      <c r="AK74" s="5">
        <f t="shared" si="10"/>
        <v>45</v>
      </c>
      <c r="AL74" s="141">
        <v>23.841792777083644</v>
      </c>
      <c r="AM74" s="52">
        <f>IF(OR(Table3[[#This Row],[T_So_CL]]="",Table3[[#This Row],[Hum_Si_C]]=""),"-",(1730.63/((1730.63/(233.426+T_Si_CL))-LOG(RH_Si_C/100)))-233.426)</f>
        <v>15.510706867748951</v>
      </c>
      <c r="AN74" s="87">
        <f>100*10^(7.337936*((Table3[[#This Row],[Hum_Si_C]])/(Table3[[#This Row],[Hum_Si_C]]+229.3975)-Table3[[#This Row],[T_Si_CL]]/(Table3[[#This Row],[T_Si_CL]]+229.3975)))</f>
        <v>39.931339240092647</v>
      </c>
      <c r="AO74" s="83">
        <f t="shared" si="11"/>
        <v>40</v>
      </c>
      <c r="AP74" s="60">
        <f>Table3[[#This Row],[T_So_CL]]-Table3[[#This Row],[T_Si_CL]]</f>
        <v>0</v>
      </c>
      <c r="AQ74" s="178">
        <f>IF(OR(AC74&gt;1200,AA74&gt;4000,Table3[[#This Row],[Hum_Si_A]]&lt;20,Table3[[#This Row],[Hum_Si_C]]&lt;20,AG74&gt;8000, AJ74&lt;0, O74&gt;90),1,0)</f>
        <v>0</v>
      </c>
      <c r="AR74">
        <f>IF(Table3[[#This Row],[F_Cell_CL]]&gt;0, Table3[[#This Row],[F_Cell_CL]], IF(Table3[[#This Row],[I_S]]&lt;450, 0.45, IF(Table3[[#This Row],[I_S]]&lt;600, 0.6, 0.75)))</f>
        <v>0.45</v>
      </c>
    </row>
    <row r="75" spans="1:44" s="4" customFormat="1">
      <c r="A75" s="49">
        <f t="shared" si="6"/>
        <v>64</v>
      </c>
      <c r="B75" s="51" t="s">
        <v>100</v>
      </c>
      <c r="C75" s="50" t="s">
        <v>165</v>
      </c>
      <c r="D75" s="51">
        <v>900</v>
      </c>
      <c r="E75" s="138">
        <f>IF(Table3[[#This Row],[Approx. step time]]="-","ERR",IF(E74="Acc. Time",Table3[[#This Row],[Approx. step time]]/60,E74+D75/60))</f>
        <v>960</v>
      </c>
      <c r="F75" s="48">
        <v>30</v>
      </c>
      <c r="G75" s="86">
        <f t="shared" si="0"/>
        <v>0.1</v>
      </c>
      <c r="H75" s="48" t="s">
        <v>33</v>
      </c>
      <c r="I75" s="51">
        <v>0</v>
      </c>
      <c r="J75" s="51" t="s">
        <v>102</v>
      </c>
      <c r="K75" s="147">
        <v>0.45</v>
      </c>
      <c r="L75" s="52">
        <f>IF(Table3[[#This Row],[F_Cell_CL]]="","-",Table3[[#This Row],[F_Cell_CL]]*Cell_count)</f>
        <v>123.75</v>
      </c>
      <c r="M75">
        <v>2.1</v>
      </c>
      <c r="N75">
        <v>40</v>
      </c>
      <c r="O75" s="51">
        <v>40</v>
      </c>
      <c r="P75" s="60">
        <f>Table3[[#This Row],[T_So_CL]]-Table3[[#This Row],[T_Si_CL]]</f>
        <v>0</v>
      </c>
      <c r="Q75">
        <v>6.75</v>
      </c>
      <c r="R75" s="53">
        <f>IF(Table3[[#This Row],[I_S]]=0,"∞",Table3[[#This Row],[FN_Si_A_H2]]*1000/(Table3[[#This Row],[I_S]]*Q_H2*Cell_count))</f>
        <v>6.75</v>
      </c>
      <c r="S75">
        <v>70</v>
      </c>
      <c r="T75" s="58" t="str">
        <f t="shared" si="7"/>
        <v>Inlet</v>
      </c>
      <c r="U75">
        <v>1.9000000000000001</v>
      </c>
      <c r="V75" s="51">
        <f t="shared" si="8"/>
        <v>45</v>
      </c>
      <c r="W75" s="141">
        <v>29.244117880296109</v>
      </c>
      <c r="X75" s="52">
        <f>IF(OR(Table3[[#This Row],[T_So_CL]]="",Table3[[#This Row],[Hum_Si_A]]=""),"-",(1730.63/((1730.63/(233.426+T_Si_CL))-LOG(RH_Si_A/100)))-233.426)</f>
        <v>18.727862579625707</v>
      </c>
      <c r="Y75" s="87">
        <f>100*10^(7.337936*((Table3[[#This Row],[Hum_Si_A]])/(Table3[[#This Row],[Hum_Si_A]]+229.3975)-Table3[[#This Row],[T_Si_CL]]/(Table3[[#This Row],[T_Si_CL]]+229.3975)))</f>
        <v>54.973529828413284</v>
      </c>
      <c r="Z7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556.875</v>
      </c>
      <c r="AA75" s="53">
        <f>Table3[[#This Row],[FN_Si_Atot]]*Table3[[#This Row],[Conc_Si_A_H2]]/100</f>
        <v>389.8125</v>
      </c>
      <c r="AB75" s="54">
        <f>IF(Table3[[#This Row],[FN_Si_A_H2]]="-","-",Table3[[#This Row],[FN_Si_A_H2]]/60*H2_dens_gL)</f>
        <v>0.58424265217875493</v>
      </c>
      <c r="AC75" s="53">
        <f>IF(OR(Table3[[#This Row],[Conc_Si_A_H2]]="",Table3[[#This Row],[FN_Si_A_H2]]="",Table3[[#This Row],[FN_Si_A_H2]]="-"),"-",(FN_Si_H2/CMP_A)*(100-CMP_A))</f>
        <v>167.0625</v>
      </c>
      <c r="AD75" s="55">
        <f>IF(Table3[[#This Row],[F_Si_A_N2]]="-","-",Table3[[#This Row],[F_Si_A_N2]]/60*N2_dens_gL)</f>
        <v>3.4793736518145488</v>
      </c>
      <c r="AE75">
        <v>5</v>
      </c>
      <c r="AF75" s="53">
        <f>IF(OR(Table3[[#This Row],[I_S]]=0,Table3[[#This Row],[FN_Si_C_Air]]="-",Table3[[#This Row],[FN_Si_C_Air]]="0"),"∞",Table3[[#This Row],[FN_Si_C_Air]]*1000/(Table3[[#This Row],[I_S]]*Q_air*Cell_count))</f>
        <v>4.9999999999999991</v>
      </c>
      <c r="AG75" s="56">
        <f>IF(OR(Table3[[#This Row],[I_S]]="",Table3[[#This Row],[STC_C]]=""),"-",IF(Table3[[#This Row],[I_S]]&gt;=Table3[[#This Row],[I_MinGasFlow]],Table3[[#This Row],[I_S]]*Table3[[#This Row],[STC_C]]*16.6*Cell_count/1000,Table3[[#This Row],[I_MinGasFlow]]*Table3[[#This Row],[STC_C]]*16.6*Cell_count/1000))</f>
        <v>684.75</v>
      </c>
      <c r="AH75" s="140">
        <f>IF(Table3[[#This Row],[FN_Si_C_Air]]="-","-",Table3[[#This Row],[FN_Si_C_Air]]/60*air_dens_gL)</f>
        <v>14.687260061761741</v>
      </c>
      <c r="AI75" s="58" t="str">
        <f t="shared" si="9"/>
        <v>Inlet</v>
      </c>
      <c r="AJ75">
        <v>1.8</v>
      </c>
      <c r="AK75" s="5">
        <f t="shared" si="10"/>
        <v>45</v>
      </c>
      <c r="AL75" s="141">
        <v>30.758454630438688</v>
      </c>
      <c r="AM75" s="52">
        <f>IF(OR(Table3[[#This Row],[T_So_CL]]="",Table3[[#This Row],[Hum_Si_C]]=""),"-",(1730.63/((1730.63/(233.426+T_Si_CL))-LOG(RH_Si_C/100)))-233.426)</f>
        <v>19.535982449900672</v>
      </c>
      <c r="AN75" s="87">
        <f>100*10^(7.337936*((Table3[[#This Row],[Hum_Si_C]])/(Table3[[#This Row],[Hum_Si_C]]+229.3975)-Table3[[#This Row],[T_Si_CL]]/(Table3[[#This Row],[T_Si_CL]]+229.3975)))</f>
        <v>59.984268472732303</v>
      </c>
      <c r="AO75" s="83">
        <f t="shared" si="11"/>
        <v>40</v>
      </c>
      <c r="AP75" s="60">
        <f>Table3[[#This Row],[T_So_CL]]-Table3[[#This Row],[T_Si_CL]]</f>
        <v>0</v>
      </c>
      <c r="AQ75" s="178">
        <f>IF(OR(AC75&gt;1200,AA75&gt;4000,Table3[[#This Row],[Hum_Si_A]]&lt;20,Table3[[#This Row],[Hum_Si_C]]&lt;20,AG75&gt;8000, AJ75&lt;0, O75&gt;90),1,0)</f>
        <v>0</v>
      </c>
      <c r="AR75">
        <f>IF(Table3[[#This Row],[F_Cell_CL]]&gt;0, Table3[[#This Row],[F_Cell_CL]], IF(Table3[[#This Row],[I_S]]&lt;450, 0.45, IF(Table3[[#This Row],[I_S]]&lt;600, 0.6, 0.75)))</f>
        <v>0.45</v>
      </c>
    </row>
    <row r="76" spans="1:44" s="4" customFormat="1">
      <c r="A76" s="49">
        <f t="shared" si="6"/>
        <v>65</v>
      </c>
      <c r="B76" s="51" t="s">
        <v>100</v>
      </c>
      <c r="C76" s="50" t="s">
        <v>166</v>
      </c>
      <c r="D76" s="51">
        <v>900</v>
      </c>
      <c r="E76" s="87">
        <f>IF(Table3[[#This Row],[Approx. step time]]="-","ERR",IF(E75="Acc. Time",Table3[[#This Row],[Approx. step time]]/60,E75+D76/60))</f>
        <v>975</v>
      </c>
      <c r="F76" s="48">
        <v>20</v>
      </c>
      <c r="G76" s="86">
        <f t="shared" ref="G76:G139" si="12">I_S/Cell_area</f>
        <v>6.6666666666666666E-2</v>
      </c>
      <c r="H76" s="48" t="s">
        <v>33</v>
      </c>
      <c r="I76" s="51">
        <v>0</v>
      </c>
      <c r="J76" s="51" t="s">
        <v>102</v>
      </c>
      <c r="K76" s="147">
        <v>0.35000000000000003</v>
      </c>
      <c r="L76" s="52">
        <f>IF(Table3[[#This Row],[F_Cell_CL]]="","-",Table3[[#This Row],[F_Cell_CL]]*Cell_count)</f>
        <v>96.250000000000014</v>
      </c>
      <c r="M76">
        <v>1.3</v>
      </c>
      <c r="N76">
        <v>40</v>
      </c>
      <c r="O76" s="51">
        <v>40</v>
      </c>
      <c r="P76" s="60">
        <f>Table3[[#This Row],[T_So_CL]]-Table3[[#This Row],[T_Si_CL]]</f>
        <v>0</v>
      </c>
      <c r="Q76">
        <v>9.8500000000000014</v>
      </c>
      <c r="R76" s="53">
        <f>IF(Table3[[#This Row],[I_S]]=0,"∞",Table3[[#This Row],[FN_Si_A_H2]]*1000/(Table3[[#This Row],[I_S]]*Q_H2*Cell_count))</f>
        <v>9.8500000000000014</v>
      </c>
      <c r="S76">
        <v>100</v>
      </c>
      <c r="T76" s="58" t="str">
        <f t="shared" si="7"/>
        <v>Inlet</v>
      </c>
      <c r="U76">
        <v>1.1000000000000001</v>
      </c>
      <c r="V76" s="51">
        <f t="shared" si="8"/>
        <v>45</v>
      </c>
      <c r="W76" s="141">
        <v>20</v>
      </c>
      <c r="X76" s="52">
        <f>IF(OR(Table3[[#This Row],[T_So_CL]]="",Table3[[#This Row],[Hum_Si_A]]=""),"-",(1730.63/((1730.63/(233.426+T_Si_CL))-LOG(RH_Si_A/100)))-233.426)</f>
        <v>12.807944253983749</v>
      </c>
      <c r="Y76" s="87">
        <f>100*10^(7.337936*((Table3[[#This Row],[Hum_Si_A]])/(Table3[[#This Row],[Hum_Si_A]]+229.3975)-Table3[[#This Row],[T_Si_CL]]/(Table3[[#This Row],[T_Si_CL]]+229.3975)))</f>
        <v>31.54424591114331</v>
      </c>
      <c r="Z7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379.22500000000008</v>
      </c>
      <c r="AA76" s="53">
        <f>Table3[[#This Row],[FN_Si_Atot]]*Table3[[#This Row],[Conc_Si_A_H2]]/100</f>
        <v>379.22500000000008</v>
      </c>
      <c r="AB76" s="54">
        <f>IF(Table3[[#This Row],[FN_Si_A_H2]]="-","-",Table3[[#This Row],[FN_Si_A_H2]]/60*H2_dens_gL)</f>
        <v>0.5683743332306902</v>
      </c>
      <c r="AC76" s="53">
        <f>IF(OR(Table3[[#This Row],[Conc_Si_A_H2]]="",Table3[[#This Row],[FN_Si_A_H2]]="",Table3[[#This Row],[FN_Si_A_H2]]="-"),"-",(FN_Si_H2/CMP_A)*(100-CMP_A))</f>
        <v>0</v>
      </c>
      <c r="AD76" s="55">
        <f>IF(Table3[[#This Row],[F_Si_A_N2]]="-","-",Table3[[#This Row],[F_Si_A_N2]]/60*N2_dens_gL)</f>
        <v>0</v>
      </c>
      <c r="AE76">
        <v>2.1</v>
      </c>
      <c r="AF76" s="53">
        <f>IF(OR(Table3[[#This Row],[I_S]]=0,Table3[[#This Row],[FN_Si_C_Air]]="-",Table3[[#This Row],[FN_Si_C_Air]]="0"),"∞",Table3[[#This Row],[FN_Si_C_Air]]*1000/(Table3[[#This Row],[I_S]]*Q_air*Cell_count))</f>
        <v>2.1</v>
      </c>
      <c r="AG76" s="56">
        <f>IF(OR(Table3[[#This Row],[I_S]]="",Table3[[#This Row],[STC_C]]=""),"-",IF(Table3[[#This Row],[I_S]]&gt;=Table3[[#This Row],[I_MinGasFlow]],Table3[[#This Row],[I_S]]*Table3[[#This Row],[STC_C]]*16.6*Cell_count/1000,Table3[[#This Row],[I_MinGasFlow]]*Table3[[#This Row],[STC_C]]*16.6*Cell_count/1000))</f>
        <v>191.73</v>
      </c>
      <c r="AH76" s="140">
        <f>IF(Table3[[#This Row],[FN_Si_C_Air]]="-","-",Table3[[#This Row],[FN_Si_C_Air]]/60*air_dens_gL)</f>
        <v>4.1124328172932874</v>
      </c>
      <c r="AI76" s="58" t="str">
        <f t="shared" si="9"/>
        <v>Inlet</v>
      </c>
      <c r="AJ76">
        <v>0.90000000000000013</v>
      </c>
      <c r="AK76" s="5">
        <f t="shared" si="10"/>
        <v>45</v>
      </c>
      <c r="AL76" s="141">
        <v>32.166460634861458</v>
      </c>
      <c r="AM76" s="52">
        <f>IF(OR(Table3[[#This Row],[T_So_CL]]="",Table3[[#This Row],[Hum_Si_C]]=""),"-",(1730.63/((1730.63/(233.426+T_Si_CL))-LOG(RH_Si_C/100)))-233.426)</f>
        <v>20.256775649764649</v>
      </c>
      <c r="AN76" s="87">
        <f>100*10^(7.337936*((Table3[[#This Row],[Hum_Si_C]])/(Table3[[#This Row],[Hum_Si_C]]+229.3975)-Table3[[#This Row],[T_Si_CL]]/(Table3[[#This Row],[T_Si_CL]]+229.3975)))</f>
        <v>64.993140651646016</v>
      </c>
      <c r="AO76" s="83">
        <f t="shared" si="11"/>
        <v>40</v>
      </c>
      <c r="AP76" s="60">
        <f>Table3[[#This Row],[T_So_CL]]-Table3[[#This Row],[T_Si_CL]]</f>
        <v>0</v>
      </c>
      <c r="AQ76" s="178">
        <f>IF(OR(AC76&gt;1200,AA76&gt;4000,Table3[[#This Row],[Hum_Si_A]]&lt;20,Table3[[#This Row],[Hum_Si_C]]&lt;20,AG76&gt;8000, AJ76&lt;0, O76&gt;90),1,0)</f>
        <v>0</v>
      </c>
      <c r="AR76">
        <f>IF(Table3[[#This Row],[F_Cell_CL]]&gt;0, Table3[[#This Row],[F_Cell_CL]], IF(Table3[[#This Row],[I_S]]&lt;450, 0.45, IF(Table3[[#This Row],[I_S]]&lt;600, 0.6, 0.75)))</f>
        <v>0.35000000000000003</v>
      </c>
    </row>
    <row r="77" spans="1:44" s="4" customFormat="1">
      <c r="A77" s="49">
        <f t="shared" ref="A77:A140" si="13">A76+1</f>
        <v>66</v>
      </c>
      <c r="B77" s="51" t="s">
        <v>100</v>
      </c>
      <c r="C77" s="50" t="s">
        <v>167</v>
      </c>
      <c r="D77" s="51">
        <v>900</v>
      </c>
      <c r="E77" s="138">
        <f>IF(Table3[[#This Row],[Approx. step time]]="-","ERR",IF(E76="Acc. Time",Table3[[#This Row],[Approx. step time]]/60,E76+D77/60))</f>
        <v>990</v>
      </c>
      <c r="F77" s="48">
        <v>80</v>
      </c>
      <c r="G77" s="86">
        <f t="shared" si="12"/>
        <v>0.26666666666666666</v>
      </c>
      <c r="H77" s="48" t="s">
        <v>33</v>
      </c>
      <c r="I77" s="51">
        <v>0</v>
      </c>
      <c r="J77" s="51" t="s">
        <v>102</v>
      </c>
      <c r="K77" s="147">
        <v>0.4</v>
      </c>
      <c r="L77" s="52">
        <f>IF(Table3[[#This Row],[F_Cell_CL]]="","-",Table3[[#This Row],[F_Cell_CL]]*Cell_count)</f>
        <v>110</v>
      </c>
      <c r="M77">
        <v>0.35000000000000003</v>
      </c>
      <c r="N77">
        <v>40</v>
      </c>
      <c r="O77" s="51">
        <v>40</v>
      </c>
      <c r="P77" s="60">
        <f>Table3[[#This Row],[T_So_CL]]-Table3[[#This Row],[T_Si_CL]]</f>
        <v>0</v>
      </c>
      <c r="Q77">
        <v>9.9500000000000011</v>
      </c>
      <c r="R77" s="53">
        <f>IF(Table3[[#This Row],[I_S]]=0,"∞",Table3[[#This Row],[FN_Si_A_H2]]*1000/(Table3[[#This Row],[I_S]]*Q_H2*Cell_count))</f>
        <v>9.9500000000000011</v>
      </c>
      <c r="S77">
        <v>75</v>
      </c>
      <c r="T77" s="58" t="str">
        <f t="shared" ref="T77:T140" si="14">"Inlet"</f>
        <v>Inlet</v>
      </c>
      <c r="U77">
        <v>0.15000000000000002</v>
      </c>
      <c r="V77" s="51">
        <f t="shared" ref="V77:V140" si="15">T_Si_CL+5</f>
        <v>45</v>
      </c>
      <c r="W77" s="141">
        <v>20</v>
      </c>
      <c r="X77" s="52">
        <f>IF(OR(Table3[[#This Row],[T_So_CL]]="",Table3[[#This Row],[Hum_Si_A]]=""),"-",(1730.63/((1730.63/(233.426+T_Si_CL))-LOG(RH_Si_A/100)))-233.426)</f>
        <v>12.807944253983749</v>
      </c>
      <c r="Y77" s="87">
        <f>100*10^(7.337936*((Table3[[#This Row],[Hum_Si_A]])/(Table3[[#This Row],[Hum_Si_A]]+229.3975)-Table3[[#This Row],[T_Si_CL]]/(Table3[[#This Row],[T_Si_CL]]+229.3975)))</f>
        <v>31.54424591114331</v>
      </c>
      <c r="Z7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2043.0666666666671</v>
      </c>
      <c r="AA77" s="53">
        <f>Table3[[#This Row],[FN_Si_Atot]]*Table3[[#This Row],[Conc_Si_A_H2]]/100</f>
        <v>1532.3000000000002</v>
      </c>
      <c r="AB77" s="54">
        <f>IF(Table3[[#This Row],[FN_Si_A_H2]]="-","-",Table3[[#This Row],[FN_Si_A_H2]]/60*H2_dens_gL)</f>
        <v>2.2965785241199459</v>
      </c>
      <c r="AC77" s="53">
        <f>IF(OR(Table3[[#This Row],[Conc_Si_A_H2]]="",Table3[[#This Row],[FN_Si_A_H2]]="",Table3[[#This Row],[FN_Si_A_H2]]="-"),"-",(FN_Si_H2/CMP_A)*(100-CMP_A))</f>
        <v>510.76666666666677</v>
      </c>
      <c r="AD77" s="55">
        <f>IF(Table3[[#This Row],[F_Si_A_N2]]="-","-",Table3[[#This Row],[F_Si_A_N2]]/60*N2_dens_gL)</f>
        <v>10.637624136027803</v>
      </c>
      <c r="AE77">
        <v>5.0500000000000007</v>
      </c>
      <c r="AF77" s="53">
        <f>IF(OR(Table3[[#This Row],[I_S]]=0,Table3[[#This Row],[FN_Si_C_Air]]="-",Table3[[#This Row],[FN_Si_C_Air]]="0"),"∞",Table3[[#This Row],[FN_Si_C_Air]]*1000/(Table3[[#This Row],[I_S]]*Q_air*Cell_count))</f>
        <v>5.0500000000000016</v>
      </c>
      <c r="AG77" s="56">
        <f>IF(OR(Table3[[#This Row],[I_S]]="",Table3[[#This Row],[STC_C]]=""),"-",IF(Table3[[#This Row],[I_S]]&gt;=Table3[[#This Row],[I_MinGasFlow]],Table3[[#This Row],[I_S]]*Table3[[#This Row],[STC_C]]*16.6*Cell_count/1000,Table3[[#This Row],[I_MinGasFlow]]*Table3[[#This Row],[STC_C]]*16.6*Cell_count/1000))</f>
        <v>1844.2600000000004</v>
      </c>
      <c r="AH77" s="140">
        <f>IF(Table3[[#This Row],[FN_Si_C_Air]]="-","-",Table3[[#This Row],[FN_Si_C_Air]]/60*air_dens_gL)</f>
        <v>39.557687099678297</v>
      </c>
      <c r="AI77" s="58" t="str">
        <f t="shared" ref="AI77:AI140" si="16">"Inlet"</f>
        <v>Inlet</v>
      </c>
      <c r="AJ77">
        <v>5.0000000000000017E-2</v>
      </c>
      <c r="AK77" s="5">
        <f t="shared" ref="AK77:AK140" si="17">T_Si_CL+5</f>
        <v>45</v>
      </c>
      <c r="AL77" s="141">
        <v>23.841792777083644</v>
      </c>
      <c r="AM77" s="52">
        <f>IF(OR(Table3[[#This Row],[T_So_CL]]="",Table3[[#This Row],[Hum_Si_C]]=""),"-",(1730.63/((1730.63/(233.426+T_Si_CL))-LOG(RH_Si_C/100)))-233.426)</f>
        <v>15.510706867748951</v>
      </c>
      <c r="AN77" s="87">
        <f>100*10^(7.337936*((Table3[[#This Row],[Hum_Si_C]])/(Table3[[#This Row],[Hum_Si_C]]+229.3975)-Table3[[#This Row],[T_Si_CL]]/(Table3[[#This Row],[T_Si_CL]]+229.3975)))</f>
        <v>39.931339240092647</v>
      </c>
      <c r="AO77" s="83">
        <f t="shared" ref="AO77:AO140" si="18">T_Si_CL+dT_CL</f>
        <v>40</v>
      </c>
      <c r="AP77" s="60">
        <f>Table3[[#This Row],[T_So_CL]]-Table3[[#This Row],[T_Si_CL]]</f>
        <v>0</v>
      </c>
      <c r="AQ77" s="178">
        <f>IF(OR(AC77&gt;1200,AA77&gt;4000,Table3[[#This Row],[Hum_Si_A]]&lt;20,Table3[[#This Row],[Hum_Si_C]]&lt;20,AG77&gt;8000, AJ77&lt;0, O77&gt;90),1,0)</f>
        <v>0</v>
      </c>
      <c r="AR77">
        <f>IF(Table3[[#This Row],[F_Cell_CL]]&gt;0, Table3[[#This Row],[F_Cell_CL]], IF(Table3[[#This Row],[I_S]]&lt;450, 0.45, IF(Table3[[#This Row],[I_S]]&lt;600, 0.6, 0.75)))</f>
        <v>0.4</v>
      </c>
    </row>
    <row r="78" spans="1:44" s="4" customFormat="1">
      <c r="A78" s="49">
        <f t="shared" si="13"/>
        <v>67</v>
      </c>
      <c r="B78" s="51" t="s">
        <v>100</v>
      </c>
      <c r="C78" s="50" t="s">
        <v>168</v>
      </c>
      <c r="D78" s="51">
        <v>900</v>
      </c>
      <c r="E78" s="138">
        <f>IF(Table3[[#This Row],[Approx. step time]]="-","ERR",IF(E77="Acc. Time",Table3[[#This Row],[Approx. step time]]/60,E77+D78/60))</f>
        <v>1005</v>
      </c>
      <c r="F78" s="48">
        <v>30</v>
      </c>
      <c r="G78" s="86">
        <f t="shared" si="12"/>
        <v>0.1</v>
      </c>
      <c r="H78" s="48" t="s">
        <v>33</v>
      </c>
      <c r="I78" s="51">
        <v>0</v>
      </c>
      <c r="J78" s="51" t="s">
        <v>102</v>
      </c>
      <c r="K78" s="147">
        <v>0.35000000000000003</v>
      </c>
      <c r="L78" s="52">
        <f>IF(Table3[[#This Row],[F_Cell_CL]]="","-",Table3[[#This Row],[F_Cell_CL]]*Cell_count)</f>
        <v>96.250000000000014</v>
      </c>
      <c r="M78">
        <v>0.90000000000000013</v>
      </c>
      <c r="N78">
        <v>40</v>
      </c>
      <c r="O78" s="51">
        <v>40</v>
      </c>
      <c r="P78" s="60">
        <f>Table3[[#This Row],[T_So_CL]]-Table3[[#This Row],[T_Si_CL]]</f>
        <v>0</v>
      </c>
      <c r="Q78">
        <v>2.9000000000000004</v>
      </c>
      <c r="R78" s="53">
        <f>IF(Table3[[#This Row],[I_S]]=0,"∞",Table3[[#This Row],[FN_Si_A_H2]]*1000/(Table3[[#This Row],[I_S]]*Q_H2*Cell_count))</f>
        <v>2.9000000000000004</v>
      </c>
      <c r="S78">
        <v>70</v>
      </c>
      <c r="T78" s="58" t="str">
        <f t="shared" si="14"/>
        <v>Inlet</v>
      </c>
      <c r="U78">
        <v>0.70000000000000007</v>
      </c>
      <c r="V78" s="51">
        <f t="shared" si="15"/>
        <v>45</v>
      </c>
      <c r="W78" s="141">
        <v>35.887400173839929</v>
      </c>
      <c r="X78" s="52">
        <f>IF(OR(Table3[[#This Row],[T_So_CL]]="",Table3[[#This Row],[Hum_Si_A]]=""),"-",(1730.63/((1730.63/(233.426+T_Si_CL))-LOG(RH_Si_A/100)))-233.426)</f>
        <v>22.036948455431229</v>
      </c>
      <c r="Y78" s="87">
        <f>100*10^(7.337936*((Table3[[#This Row],[Hum_Si_A]])/(Table3[[#This Row],[Hum_Si_A]]+229.3975)-Table3[[#This Row],[T_Si_CL]]/(Table3[[#This Row],[T_Si_CL]]+229.3975)))</f>
        <v>80.008042383099237</v>
      </c>
      <c r="Z7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239.25000000000003</v>
      </c>
      <c r="AA78" s="53">
        <f>Table3[[#This Row],[FN_Si_Atot]]*Table3[[#This Row],[Conc_Si_A_H2]]/100</f>
        <v>167.47500000000002</v>
      </c>
      <c r="AB78" s="54">
        <f>IF(Table3[[#This Row],[FN_Si_A_H2]]="-","-",Table3[[#This Row],[FN_Si_A_H2]]/60*H2_dens_gL)</f>
        <v>0.25100795426939104</v>
      </c>
      <c r="AC78" s="53">
        <f>IF(OR(Table3[[#This Row],[Conc_Si_A_H2]]="",Table3[[#This Row],[FN_Si_A_H2]]="",Table3[[#This Row],[FN_Si_A_H2]]="-"),"-",(FN_Si_H2/CMP_A)*(100-CMP_A))</f>
        <v>71.77500000000002</v>
      </c>
      <c r="AD78" s="55">
        <f>IF(Table3[[#This Row],[F_Si_A_N2]]="-","-",Table3[[#This Row],[F_Si_A_N2]]/60*N2_dens_gL)</f>
        <v>1.4948420133721769</v>
      </c>
      <c r="AE78">
        <v>4.6500000000000004</v>
      </c>
      <c r="AF78" s="53">
        <f>IF(OR(Table3[[#This Row],[I_S]]=0,Table3[[#This Row],[FN_Si_C_Air]]="-",Table3[[#This Row],[FN_Si_C_Air]]="0"),"∞",Table3[[#This Row],[FN_Si_C_Air]]*1000/(Table3[[#This Row],[I_S]]*Q_air*Cell_count))</f>
        <v>4.6499999999999995</v>
      </c>
      <c r="AG78" s="56">
        <f>IF(OR(Table3[[#This Row],[I_S]]="",Table3[[#This Row],[STC_C]]=""),"-",IF(Table3[[#This Row],[I_S]]&gt;=Table3[[#This Row],[I_MinGasFlow]],Table3[[#This Row],[I_S]]*Table3[[#This Row],[STC_C]]*16.6*Cell_count/1000,Table3[[#This Row],[I_MinGasFlow]]*Table3[[#This Row],[STC_C]]*16.6*Cell_count/1000))</f>
        <v>636.81750000000011</v>
      </c>
      <c r="AH78" s="140">
        <f>IF(Table3[[#This Row],[FN_Si_C_Air]]="-","-",Table3[[#This Row],[FN_Si_C_Air]]/60*air_dens_gL)</f>
        <v>13.659151857438424</v>
      </c>
      <c r="AI78" s="58" t="str">
        <f t="shared" si="16"/>
        <v>Inlet</v>
      </c>
      <c r="AJ78">
        <v>0.65</v>
      </c>
      <c r="AK78" s="5">
        <f t="shared" si="17"/>
        <v>45</v>
      </c>
      <c r="AL78" s="141">
        <v>38.04316746835206</v>
      </c>
      <c r="AM78" s="52">
        <f>IF(OR(Table3[[#This Row],[T_So_CL]]="",Table3[[#This Row],[Hum_Si_C]]=""),"-",(1730.63/((1730.63/(233.426+T_Si_CL))-LOG(RH_Si_C/100)))-233.426)</f>
        <v>22.995894287769431</v>
      </c>
      <c r="AN78" s="87">
        <f>100*10^(7.337936*((Table3[[#This Row],[Hum_Si_C]])/(Table3[[#This Row],[Hum_Si_C]]+229.3975)-Table3[[#This Row],[T_Si_CL]]/(Table3[[#This Row],[T_Si_CL]]+229.3975)))</f>
        <v>90.008008955287053</v>
      </c>
      <c r="AO78" s="83">
        <f t="shared" si="18"/>
        <v>40</v>
      </c>
      <c r="AP78" s="60">
        <f>Table3[[#This Row],[T_So_CL]]-Table3[[#This Row],[T_Si_CL]]</f>
        <v>0</v>
      </c>
      <c r="AQ78" s="178">
        <f>IF(OR(AC78&gt;1200,AA78&gt;4000,Table3[[#This Row],[Hum_Si_A]]&lt;20,Table3[[#This Row],[Hum_Si_C]]&lt;20,AG78&gt;8000, AJ78&lt;0, O78&gt;90),1,0)</f>
        <v>0</v>
      </c>
      <c r="AR78">
        <f>IF(Table3[[#This Row],[F_Cell_CL]]&gt;0, Table3[[#This Row],[F_Cell_CL]], IF(Table3[[#This Row],[I_S]]&lt;450, 0.45, IF(Table3[[#This Row],[I_S]]&lt;600, 0.6, 0.75)))</f>
        <v>0.35000000000000003</v>
      </c>
    </row>
    <row r="79" spans="1:44" s="4" customFormat="1">
      <c r="A79" s="49">
        <f t="shared" si="13"/>
        <v>68</v>
      </c>
      <c r="B79" s="51" t="s">
        <v>100</v>
      </c>
      <c r="C79" s="50" t="s">
        <v>169</v>
      </c>
      <c r="D79" s="51">
        <v>900</v>
      </c>
      <c r="E79" s="138">
        <f>IF(Table3[[#This Row],[Approx. step time]]="-","ERR",IF(E78="Acc. Time",Table3[[#This Row],[Approx. step time]]/60,E78+D79/60))</f>
        <v>1020</v>
      </c>
      <c r="F79" s="48">
        <v>40</v>
      </c>
      <c r="G79" s="86">
        <f t="shared" si="12"/>
        <v>0.13333333333333333</v>
      </c>
      <c r="H79" s="48" t="s">
        <v>33</v>
      </c>
      <c r="I79" s="51">
        <v>0</v>
      </c>
      <c r="J79" s="51" t="s">
        <v>102</v>
      </c>
      <c r="K79" s="147">
        <v>0.4</v>
      </c>
      <c r="L79" s="52">
        <f>IF(Table3[[#This Row],[F_Cell_CL]]="","-",Table3[[#This Row],[F_Cell_CL]]*Cell_count)</f>
        <v>110</v>
      </c>
      <c r="M79">
        <v>1.45</v>
      </c>
      <c r="N79">
        <v>40</v>
      </c>
      <c r="O79" s="51">
        <v>40</v>
      </c>
      <c r="P79" s="60">
        <f>Table3[[#This Row],[T_So_CL]]-Table3[[#This Row],[T_Si_CL]]</f>
        <v>0</v>
      </c>
      <c r="Q79">
        <v>8.8000000000000007</v>
      </c>
      <c r="R79" s="53">
        <f>IF(Table3[[#This Row],[I_S]]=0,"∞",Table3[[#This Row],[FN_Si_A_H2]]*1000/(Table3[[#This Row],[I_S]]*Q_H2*Cell_count))</f>
        <v>8.8000000000000007</v>
      </c>
      <c r="S79">
        <v>85</v>
      </c>
      <c r="T79" s="58" t="str">
        <f t="shared" si="14"/>
        <v>Inlet</v>
      </c>
      <c r="U79">
        <v>1.25</v>
      </c>
      <c r="V79" s="51">
        <f t="shared" si="15"/>
        <v>45</v>
      </c>
      <c r="W79" s="141">
        <v>27.604457681797083</v>
      </c>
      <c r="X79" s="52">
        <f>IF(OR(Table3[[#This Row],[T_So_CL]]="",Table3[[#This Row],[Hum_Si_A]]=""),"-",(1730.63/((1730.63/(233.426+T_Si_CL))-LOG(RH_Si_A/100)))-233.426)</f>
        <v>17.81055859449242</v>
      </c>
      <c r="Y79" s="87">
        <f>100*10^(7.337936*((Table3[[#This Row],[Hum_Si_A]])/(Table3[[#This Row],[Hum_Si_A]]+229.3975)-Table3[[#This Row],[T_Si_CL]]/(Table3[[#This Row],[T_Si_CL]]+229.3975)))</f>
        <v>49.961020810567739</v>
      </c>
      <c r="Z7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797.17647058823525</v>
      </c>
      <c r="AA79" s="53">
        <f>Table3[[#This Row],[FN_Si_Atot]]*Table3[[#This Row],[Conc_Si_A_H2]]/100</f>
        <v>677.6</v>
      </c>
      <c r="AB79" s="54">
        <f>IF(Table3[[#This Row],[FN_Si_A_H2]]="-","-",Table3[[#This Row],[FN_Si_A_H2]]/60*H2_dens_gL)</f>
        <v>1.0155724126761567</v>
      </c>
      <c r="AC79" s="53">
        <f>IF(OR(Table3[[#This Row],[Conc_Si_A_H2]]="",Table3[[#This Row],[FN_Si_A_H2]]="",Table3[[#This Row],[FN_Si_A_H2]]="-"),"-",(FN_Si_H2/CMP_A)*(100-CMP_A))</f>
        <v>119.5764705882353</v>
      </c>
      <c r="AD79" s="55">
        <f>IF(Table3[[#This Row],[F_Si_A_N2]]="-","-",Table3[[#This Row],[F_Si_A_N2]]/60*N2_dens_gL)</f>
        <v>2.4903926443198401</v>
      </c>
      <c r="AE79">
        <v>6.6000000000000005</v>
      </c>
      <c r="AF79" s="53">
        <f>IF(OR(Table3[[#This Row],[I_S]]=0,Table3[[#This Row],[FN_Si_C_Air]]="-",Table3[[#This Row],[FN_Si_C_Air]]="0"),"∞",Table3[[#This Row],[FN_Si_C_Air]]*1000/(Table3[[#This Row],[I_S]]*Q_air*Cell_count))</f>
        <v>6.6000000000000014</v>
      </c>
      <c r="AG79" s="56">
        <f>IF(OR(Table3[[#This Row],[I_S]]="",Table3[[#This Row],[STC_C]]=""),"-",IF(Table3[[#This Row],[I_S]]&gt;=Table3[[#This Row],[I_MinGasFlow]],Table3[[#This Row],[I_S]]*Table3[[#This Row],[STC_C]]*16.6*Cell_count/1000,Table3[[#This Row],[I_MinGasFlow]]*Table3[[#This Row],[STC_C]]*16.6*Cell_count/1000))</f>
        <v>1205.1600000000003</v>
      </c>
      <c r="AH79" s="140">
        <f>IF(Table3[[#This Row],[FN_Si_C_Air]]="-","-",Table3[[#This Row],[FN_Si_C_Air]]/60*air_dens_gL)</f>
        <v>25.849577708700672</v>
      </c>
      <c r="AI79" s="58" t="str">
        <f t="shared" si="16"/>
        <v>Inlet</v>
      </c>
      <c r="AJ79">
        <v>0.89999999999999991</v>
      </c>
      <c r="AK79" s="5">
        <f t="shared" si="17"/>
        <v>45</v>
      </c>
      <c r="AL79" s="141">
        <v>35.887400173839929</v>
      </c>
      <c r="AM79" s="52">
        <f>IF(OR(Table3[[#This Row],[T_So_CL]]="",Table3[[#This Row],[Hum_Si_C]]=""),"-",(1730.63/((1730.63/(233.426+T_Si_CL))-LOG(RH_Si_C/100)))-233.426)</f>
        <v>22.036948455431229</v>
      </c>
      <c r="AN79" s="87">
        <f>100*10^(7.337936*((Table3[[#This Row],[Hum_Si_C]])/(Table3[[#This Row],[Hum_Si_C]]+229.3975)-Table3[[#This Row],[T_Si_CL]]/(Table3[[#This Row],[T_Si_CL]]+229.3975)))</f>
        <v>80.008042383099237</v>
      </c>
      <c r="AO79" s="83">
        <f t="shared" si="18"/>
        <v>40</v>
      </c>
      <c r="AP79" s="60">
        <f>Table3[[#This Row],[T_So_CL]]-Table3[[#This Row],[T_Si_CL]]</f>
        <v>0</v>
      </c>
      <c r="AQ79" s="178">
        <f>IF(OR(AC79&gt;1200,AA79&gt;4000,Table3[[#This Row],[Hum_Si_A]]&lt;20,Table3[[#This Row],[Hum_Si_C]]&lt;20,AG79&gt;8000, AJ79&lt;0, O79&gt;90),1,0)</f>
        <v>0</v>
      </c>
      <c r="AR79">
        <f>IF(Table3[[#This Row],[F_Cell_CL]]&gt;0, Table3[[#This Row],[F_Cell_CL]], IF(Table3[[#This Row],[I_S]]&lt;450, 0.45, IF(Table3[[#This Row],[I_S]]&lt;600, 0.6, 0.75)))</f>
        <v>0.4</v>
      </c>
    </row>
    <row r="80" spans="1:44" s="4" customFormat="1">
      <c r="A80" s="49">
        <f t="shared" si="13"/>
        <v>69</v>
      </c>
      <c r="B80" s="51" t="s">
        <v>100</v>
      </c>
      <c r="C80" s="50" t="s">
        <v>170</v>
      </c>
      <c r="D80" s="51">
        <v>900</v>
      </c>
      <c r="E80" s="87">
        <f>IF(Table3[[#This Row],[Approx. step time]]="-","ERR",IF(E79="Acc. Time",Table3[[#This Row],[Approx. step time]]/60,E79+D80/60))</f>
        <v>1035</v>
      </c>
      <c r="F80" s="48">
        <v>70</v>
      </c>
      <c r="G80" s="86">
        <f t="shared" si="12"/>
        <v>0.23333333333333334</v>
      </c>
      <c r="H80" s="48" t="s">
        <v>33</v>
      </c>
      <c r="I80" s="51">
        <v>0</v>
      </c>
      <c r="J80" s="51" t="s">
        <v>102</v>
      </c>
      <c r="K80" s="147">
        <v>0.4</v>
      </c>
      <c r="L80" s="52">
        <f>IF(Table3[[#This Row],[F_Cell_CL]]="","-",Table3[[#This Row],[F_Cell_CL]]*Cell_count)</f>
        <v>110</v>
      </c>
      <c r="M80">
        <v>0.95</v>
      </c>
      <c r="N80">
        <v>40</v>
      </c>
      <c r="O80" s="51">
        <v>40</v>
      </c>
      <c r="P80" s="60">
        <f>Table3[[#This Row],[T_So_CL]]-Table3[[#This Row],[T_Si_CL]]</f>
        <v>0</v>
      </c>
      <c r="Q80">
        <v>1.75</v>
      </c>
      <c r="R80" s="53">
        <f>IF(Table3[[#This Row],[I_S]]=0,"∞",Table3[[#This Row],[FN_Si_A_H2]]*1000/(Table3[[#This Row],[I_S]]*Q_H2*Cell_count))</f>
        <v>1.7500000000000002</v>
      </c>
      <c r="S80">
        <v>90</v>
      </c>
      <c r="T80" s="58" t="str">
        <f t="shared" si="14"/>
        <v>Inlet</v>
      </c>
      <c r="U80">
        <v>0.75</v>
      </c>
      <c r="V80" s="51">
        <f t="shared" si="15"/>
        <v>45</v>
      </c>
      <c r="W80" s="141">
        <v>20</v>
      </c>
      <c r="X80" s="52">
        <f>IF(OR(Table3[[#This Row],[T_So_CL]]="",Table3[[#This Row],[Hum_Si_A]]=""),"-",(1730.63/((1730.63/(233.426+T_Si_CL))-LOG(RH_Si_A/100)))-233.426)</f>
        <v>12.807944253983749</v>
      </c>
      <c r="Y80" s="87">
        <f>100*10^(7.337936*((Table3[[#This Row],[Hum_Si_A]])/(Table3[[#This Row],[Hum_Si_A]]+229.3975)-Table3[[#This Row],[T_Si_CL]]/(Table3[[#This Row],[T_Si_CL]]+229.3975)))</f>
        <v>31.54424591114331</v>
      </c>
      <c r="Z8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262.01388888888891</v>
      </c>
      <c r="AA80" s="53">
        <f>Table3[[#This Row],[FN_Si_Atot]]*Table3[[#This Row],[Conc_Si_A_H2]]/100</f>
        <v>235.81250000000003</v>
      </c>
      <c r="AB80" s="54">
        <f>IF(Table3[[#This Row],[FN_Si_A_H2]]="-","-",Table3[[#This Row],[FN_Si_A_H2]]/60*H2_dens_gL)</f>
        <v>0.35343074020690118</v>
      </c>
      <c r="AC80" s="53">
        <f>IF(OR(Table3[[#This Row],[Conc_Si_A_H2]]="",Table3[[#This Row],[FN_Si_A_H2]]="",Table3[[#This Row],[FN_Si_A_H2]]="-"),"-",(FN_Si_H2/CMP_A)*(100-CMP_A))</f>
        <v>26.201388888888889</v>
      </c>
      <c r="AD80" s="55">
        <f>IF(Table3[[#This Row],[F_Si_A_N2]]="-","-",Table3[[#This Row],[F_Si_A_N2]]/60*N2_dens_gL)</f>
        <v>0.54569051786574774</v>
      </c>
      <c r="AE80">
        <v>3.7</v>
      </c>
      <c r="AF80" s="53">
        <f>IF(OR(Table3[[#This Row],[I_S]]=0,Table3[[#This Row],[FN_Si_C_Air]]="-",Table3[[#This Row],[FN_Si_C_Air]]="0"),"∞",Table3[[#This Row],[FN_Si_C_Air]]*1000/(Table3[[#This Row],[I_S]]*Q_air*Cell_count))</f>
        <v>3.7000000000000006</v>
      </c>
      <c r="AG80" s="56">
        <f>IF(OR(Table3[[#This Row],[I_S]]="",Table3[[#This Row],[STC_C]]=""),"-",IF(Table3[[#This Row],[I_S]]&gt;=Table3[[#This Row],[I_MinGasFlow]],Table3[[#This Row],[I_S]]*Table3[[#This Row],[STC_C]]*16.6*Cell_count/1000,Table3[[#This Row],[I_MinGasFlow]]*Table3[[#This Row],[STC_C]]*16.6*Cell_count/1000))</f>
        <v>1182.3350000000003</v>
      </c>
      <c r="AH80" s="140">
        <f>IF(Table3[[#This Row],[FN_Si_C_Air]]="-","-",Table3[[#This Row],[FN_Si_C_Air]]/60*air_dens_gL)</f>
        <v>25.36000237330861</v>
      </c>
      <c r="AI80" s="58" t="str">
        <f t="shared" si="16"/>
        <v>Inlet</v>
      </c>
      <c r="AJ80">
        <v>0.39999999999999997</v>
      </c>
      <c r="AK80" s="5">
        <f t="shared" si="17"/>
        <v>45</v>
      </c>
      <c r="AL80" s="141">
        <v>34.720125116769616</v>
      </c>
      <c r="AM80" s="52">
        <f>IF(OR(Table3[[#This Row],[T_So_CL]]="",Table3[[#This Row],[Hum_Si_C]]=""),"-",(1730.63/((1730.63/(233.426+T_Si_CL))-LOG(RH_Si_C/100)))-233.426)</f>
        <v>21.49655752577155</v>
      </c>
      <c r="AN80" s="87">
        <f>100*10^(7.337936*((Table3[[#This Row],[Hum_Si_C]])/(Table3[[#This Row],[Hum_Si_C]]+229.3975)-Table3[[#This Row],[T_Si_CL]]/(Table3[[#This Row],[T_Si_CL]]+229.3975)))</f>
        <v>75.005058254099168</v>
      </c>
      <c r="AO80" s="83">
        <f t="shared" si="18"/>
        <v>40</v>
      </c>
      <c r="AP80" s="60">
        <f>Table3[[#This Row],[T_So_CL]]-Table3[[#This Row],[T_Si_CL]]</f>
        <v>0</v>
      </c>
      <c r="AQ80" s="178">
        <f>IF(OR(AC80&gt;1200,AA80&gt;4000,Table3[[#This Row],[Hum_Si_A]]&lt;20,Table3[[#This Row],[Hum_Si_C]]&lt;20,AG80&gt;8000, AJ80&lt;0, O80&gt;90),1,0)</f>
        <v>0</v>
      </c>
      <c r="AR80">
        <f>IF(Table3[[#This Row],[F_Cell_CL]]&gt;0, Table3[[#This Row],[F_Cell_CL]], IF(Table3[[#This Row],[I_S]]&lt;450, 0.45, IF(Table3[[#This Row],[I_S]]&lt;600, 0.6, 0.75)))</f>
        <v>0.4</v>
      </c>
    </row>
    <row r="81" spans="1:44" s="4" customFormat="1">
      <c r="A81" s="49">
        <f t="shared" si="13"/>
        <v>70</v>
      </c>
      <c r="B81" s="51" t="s">
        <v>100</v>
      </c>
      <c r="C81" s="50" t="s">
        <v>171</v>
      </c>
      <c r="D81" s="51">
        <v>900</v>
      </c>
      <c r="E81" s="138">
        <f>IF(Table3[[#This Row],[Approx. step time]]="-","ERR",IF(E80="Acc. Time",Table3[[#This Row],[Approx. step time]]/60,E80+D81/60))</f>
        <v>1050</v>
      </c>
      <c r="F81" s="48">
        <v>30</v>
      </c>
      <c r="G81" s="86">
        <f t="shared" si="12"/>
        <v>0.1</v>
      </c>
      <c r="H81" s="48" t="s">
        <v>33</v>
      </c>
      <c r="I81" s="51">
        <v>0</v>
      </c>
      <c r="J81" s="51" t="s">
        <v>102</v>
      </c>
      <c r="K81" s="147">
        <v>0.4</v>
      </c>
      <c r="L81" s="52">
        <f>IF(Table3[[#This Row],[F_Cell_CL]]="","-",Table3[[#This Row],[F_Cell_CL]]*Cell_count)</f>
        <v>110</v>
      </c>
      <c r="M81">
        <v>1.5</v>
      </c>
      <c r="N81">
        <v>40</v>
      </c>
      <c r="O81" s="51">
        <v>40</v>
      </c>
      <c r="P81" s="60">
        <f>Table3[[#This Row],[T_So_CL]]-Table3[[#This Row],[T_Si_CL]]</f>
        <v>0</v>
      </c>
      <c r="Q81">
        <v>9.25</v>
      </c>
      <c r="R81" s="53">
        <f>IF(Table3[[#This Row],[I_S]]=0,"∞",Table3[[#This Row],[FN_Si_A_H2]]*1000/(Table3[[#This Row],[I_S]]*Q_H2*Cell_count))</f>
        <v>9.25</v>
      </c>
      <c r="S81">
        <v>85</v>
      </c>
      <c r="T81" s="58" t="str">
        <f t="shared" si="14"/>
        <v>Inlet</v>
      </c>
      <c r="U81">
        <v>1.3</v>
      </c>
      <c r="V81" s="51">
        <f t="shared" si="15"/>
        <v>45</v>
      </c>
      <c r="W81" s="141">
        <v>30.758454630438688</v>
      </c>
      <c r="X81" s="52">
        <f>IF(OR(Table3[[#This Row],[T_So_CL]]="",Table3[[#This Row],[Hum_Si_A]]=""),"-",(1730.63/((1730.63/(233.426+T_Si_CL))-LOG(RH_Si_A/100)))-233.426)</f>
        <v>19.535982449900672</v>
      </c>
      <c r="Y81" s="87">
        <f>100*10^(7.337936*((Table3[[#This Row],[Hum_Si_A]])/(Table3[[#This Row],[Hum_Si_A]]+229.3975)-Table3[[#This Row],[T_Si_CL]]/(Table3[[#This Row],[T_Si_CL]]+229.3975)))</f>
        <v>59.984268472732303</v>
      </c>
      <c r="Z8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628.45588235294122</v>
      </c>
      <c r="AA81" s="53">
        <f>Table3[[#This Row],[FN_Si_Atot]]*Table3[[#This Row],[Conc_Si_A_H2]]/100</f>
        <v>534.1875</v>
      </c>
      <c r="AB81" s="54">
        <f>IF(Table3[[#This Row],[FN_Si_A_H2]]="-","-",Table3[[#This Row],[FN_Si_A_H2]]/60*H2_dens_gL)</f>
        <v>0.80062881965236787</v>
      </c>
      <c r="AC81" s="53">
        <f>IF(OR(Table3[[#This Row],[Conc_Si_A_H2]]="",Table3[[#This Row],[FN_Si_A_H2]]="",Table3[[#This Row],[FN_Si_A_H2]]="-"),"-",(FN_Si_H2/CMP_A)*(100-CMP_A))</f>
        <v>94.268382352941174</v>
      </c>
      <c r="AD81" s="55">
        <f>IF(Table3[[#This Row],[F_Si_A_N2]]="-","-",Table3[[#This Row],[F_Si_A_N2]]/60*N2_dens_gL)</f>
        <v>1.9633067011328282</v>
      </c>
      <c r="AE81">
        <v>7.75</v>
      </c>
      <c r="AF81" s="53">
        <f>IF(OR(Table3[[#This Row],[I_S]]=0,Table3[[#This Row],[FN_Si_C_Air]]="-",Table3[[#This Row],[FN_Si_C_Air]]="0"),"∞",Table3[[#This Row],[FN_Si_C_Air]]*1000/(Table3[[#This Row],[I_S]]*Q_air*Cell_count))</f>
        <v>7.75</v>
      </c>
      <c r="AG81" s="56">
        <f>IF(OR(Table3[[#This Row],[I_S]]="",Table3[[#This Row],[STC_C]]=""),"-",IF(Table3[[#This Row],[I_S]]&gt;=Table3[[#This Row],[I_MinGasFlow]],Table3[[#This Row],[I_S]]*Table3[[#This Row],[STC_C]]*16.6*Cell_count/1000,Table3[[#This Row],[I_MinGasFlow]]*Table3[[#This Row],[STC_C]]*16.6*Cell_count/1000))</f>
        <v>1061.3625000000002</v>
      </c>
      <c r="AH81" s="140">
        <f>IF(Table3[[#This Row],[FN_Si_C_Air]]="-","-",Table3[[#This Row],[FN_Si_C_Air]]/60*air_dens_gL)</f>
        <v>22.765253095730703</v>
      </c>
      <c r="AI81" s="58" t="str">
        <f t="shared" si="16"/>
        <v>Inlet</v>
      </c>
      <c r="AJ81">
        <v>1.2</v>
      </c>
      <c r="AK81" s="5">
        <f t="shared" si="17"/>
        <v>45</v>
      </c>
      <c r="AL81" s="141">
        <v>33.483042897162207</v>
      </c>
      <c r="AM81" s="52">
        <f>IF(OR(Table3[[#This Row],[T_So_CL]]="",Table3[[#This Row],[Hum_Si_C]]=""),"-",(1730.63/((1730.63/(233.426+T_Si_CL))-LOG(RH_Si_C/100)))-233.426)</f>
        <v>20.906272904014969</v>
      </c>
      <c r="AN81" s="87">
        <f>100*10^(7.337936*((Table3[[#This Row],[Hum_Si_C]])/(Table3[[#This Row],[Hum_Si_C]]+229.3975)-Table3[[#This Row],[T_Si_CL]]/(Table3[[#This Row],[T_Si_CL]]+229.3975)))</f>
        <v>70.000083623406852</v>
      </c>
      <c r="AO81" s="83">
        <f t="shared" si="18"/>
        <v>40</v>
      </c>
      <c r="AP81" s="60">
        <f>Table3[[#This Row],[T_So_CL]]-Table3[[#This Row],[T_Si_CL]]</f>
        <v>0</v>
      </c>
      <c r="AQ81" s="178">
        <f>IF(OR(AC81&gt;1200,AA81&gt;4000,Table3[[#This Row],[Hum_Si_A]]&lt;20,Table3[[#This Row],[Hum_Si_C]]&lt;20,AG81&gt;8000, AJ81&lt;0, O81&gt;90),1,0)</f>
        <v>0</v>
      </c>
      <c r="AR81">
        <f>IF(Table3[[#This Row],[F_Cell_CL]]&gt;0, Table3[[#This Row],[F_Cell_CL]], IF(Table3[[#This Row],[I_S]]&lt;450, 0.45, IF(Table3[[#This Row],[I_S]]&lt;600, 0.6, 0.75)))</f>
        <v>0.4</v>
      </c>
    </row>
    <row r="82" spans="1:44" s="4" customFormat="1">
      <c r="A82" s="49">
        <f t="shared" si="13"/>
        <v>71</v>
      </c>
      <c r="B82" s="51" t="s">
        <v>100</v>
      </c>
      <c r="C82" s="50" t="s">
        <v>172</v>
      </c>
      <c r="D82" s="51">
        <v>900</v>
      </c>
      <c r="E82" s="138">
        <f>IF(Table3[[#This Row],[Approx. step time]]="-","ERR",IF(E81="Acc. Time",Table3[[#This Row],[Approx. step time]]/60,E81+D82/60))</f>
        <v>1065</v>
      </c>
      <c r="F82" s="48">
        <v>150</v>
      </c>
      <c r="G82" s="86">
        <f t="shared" si="12"/>
        <v>0.5</v>
      </c>
      <c r="H82" s="48" t="s">
        <v>33</v>
      </c>
      <c r="I82" s="51">
        <v>0</v>
      </c>
      <c r="J82" s="51" t="s">
        <v>102</v>
      </c>
      <c r="K82" s="147">
        <v>0.45</v>
      </c>
      <c r="L82" s="52">
        <f>IF(Table3[[#This Row],[F_Cell_CL]]="","-",Table3[[#This Row],[F_Cell_CL]]*Cell_count)</f>
        <v>123.75</v>
      </c>
      <c r="M82">
        <v>2.1</v>
      </c>
      <c r="N82">
        <v>40</v>
      </c>
      <c r="O82" s="51">
        <v>40</v>
      </c>
      <c r="P82" s="60">
        <f>Table3[[#This Row],[T_So_CL]]-Table3[[#This Row],[T_Si_CL]]</f>
        <v>0</v>
      </c>
      <c r="Q82">
        <v>1.75</v>
      </c>
      <c r="R82" s="53">
        <f>IF(Table3[[#This Row],[I_S]]=0,"∞",Table3[[#This Row],[FN_Si_A_H2]]*1000/(Table3[[#This Row],[I_S]]*Q_H2*Cell_count))</f>
        <v>1.75</v>
      </c>
      <c r="S82">
        <v>100</v>
      </c>
      <c r="T82" s="58" t="str">
        <f t="shared" si="14"/>
        <v>Inlet</v>
      </c>
      <c r="U82">
        <v>1.9000000000000001</v>
      </c>
      <c r="V82" s="51">
        <f t="shared" si="15"/>
        <v>45</v>
      </c>
      <c r="W82" s="141">
        <v>33.483042897162207</v>
      </c>
      <c r="X82" s="52">
        <f>IF(OR(Table3[[#This Row],[T_So_CL]]="",Table3[[#This Row],[Hum_Si_A]]=""),"-",(1730.63/((1730.63/(233.426+T_Si_CL))-LOG(RH_Si_A/100)))-233.426)</f>
        <v>20.906272904014969</v>
      </c>
      <c r="Y82" s="87">
        <f>100*10^(7.337936*((Table3[[#This Row],[Hum_Si_A]])/(Table3[[#This Row],[Hum_Si_A]]+229.3975)-Table3[[#This Row],[T_Si_CL]]/(Table3[[#This Row],[T_Si_CL]]+229.3975)))</f>
        <v>70.000083623406852</v>
      </c>
      <c r="Z8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505.3125</v>
      </c>
      <c r="AA82" s="53">
        <f>Table3[[#This Row],[FN_Si_Atot]]*Table3[[#This Row],[Conc_Si_A_H2]]/100</f>
        <v>505.3125</v>
      </c>
      <c r="AB82" s="54">
        <f>IF(Table3[[#This Row],[FN_Si_A_H2]]="-","-",Table3[[#This Row],[FN_Si_A_H2]]/60*H2_dens_gL)</f>
        <v>0.75735158615764531</v>
      </c>
      <c r="AC82" s="53">
        <f>IF(OR(Table3[[#This Row],[Conc_Si_A_H2]]="",Table3[[#This Row],[FN_Si_A_H2]]="",Table3[[#This Row],[FN_Si_A_H2]]="-"),"-",(FN_Si_H2/CMP_A)*(100-CMP_A))</f>
        <v>0</v>
      </c>
      <c r="AD82" s="55">
        <f>IF(Table3[[#This Row],[F_Si_A_N2]]="-","-",Table3[[#This Row],[F_Si_A_N2]]/60*N2_dens_gL)</f>
        <v>0</v>
      </c>
      <c r="AE82">
        <v>2.0500000000000003</v>
      </c>
      <c r="AF82" s="53">
        <f>IF(OR(Table3[[#This Row],[I_S]]=0,Table3[[#This Row],[FN_Si_C_Air]]="-",Table3[[#This Row],[FN_Si_C_Air]]="0"),"∞",Table3[[#This Row],[FN_Si_C_Air]]*1000/(Table3[[#This Row],[I_S]]*Q_air*Cell_count))</f>
        <v>2.0500000000000007</v>
      </c>
      <c r="AG82" s="56">
        <f>IF(OR(Table3[[#This Row],[I_S]]="",Table3[[#This Row],[STC_C]]=""),"-",IF(Table3[[#This Row],[I_S]]&gt;=Table3[[#This Row],[I_MinGasFlow]],Table3[[#This Row],[I_S]]*Table3[[#This Row],[STC_C]]*16.6*Cell_count/1000,Table3[[#This Row],[I_MinGasFlow]]*Table3[[#This Row],[STC_C]]*16.6*Cell_count/1000))</f>
        <v>1403.7375000000004</v>
      </c>
      <c r="AH82" s="140">
        <f>IF(Table3[[#This Row],[FN_Si_C_Air]]="-","-",Table3[[#This Row],[FN_Si_C_Air]]/60*air_dens_gL)</f>
        <v>30.108883126611577</v>
      </c>
      <c r="AI82" s="58" t="str">
        <f t="shared" si="16"/>
        <v>Inlet</v>
      </c>
      <c r="AJ82">
        <v>1.6500000000000001</v>
      </c>
      <c r="AK82" s="5">
        <f t="shared" si="17"/>
        <v>45</v>
      </c>
      <c r="AL82" s="141">
        <v>23.841792777083644</v>
      </c>
      <c r="AM82" s="52">
        <f>IF(OR(Table3[[#This Row],[T_So_CL]]="",Table3[[#This Row],[Hum_Si_C]]=""),"-",(1730.63/((1730.63/(233.426+T_Si_CL))-LOG(RH_Si_C/100)))-233.426)</f>
        <v>15.510706867748951</v>
      </c>
      <c r="AN82" s="87">
        <f>100*10^(7.337936*((Table3[[#This Row],[Hum_Si_C]])/(Table3[[#This Row],[Hum_Si_C]]+229.3975)-Table3[[#This Row],[T_Si_CL]]/(Table3[[#This Row],[T_Si_CL]]+229.3975)))</f>
        <v>39.931339240092647</v>
      </c>
      <c r="AO82" s="83">
        <f t="shared" si="18"/>
        <v>40</v>
      </c>
      <c r="AP82" s="60">
        <f>Table3[[#This Row],[T_So_CL]]-Table3[[#This Row],[T_Si_CL]]</f>
        <v>0</v>
      </c>
      <c r="AQ82" s="178">
        <f>IF(OR(AC82&gt;1200,AA82&gt;4000,Table3[[#This Row],[Hum_Si_A]]&lt;20,Table3[[#This Row],[Hum_Si_C]]&lt;20,AG82&gt;8000, AJ82&lt;0, O82&gt;90),1,0)</f>
        <v>0</v>
      </c>
      <c r="AR82">
        <f>IF(Table3[[#This Row],[F_Cell_CL]]&gt;0, Table3[[#This Row],[F_Cell_CL]], IF(Table3[[#This Row],[I_S]]&lt;450, 0.45, IF(Table3[[#This Row],[I_S]]&lt;600, 0.6, 0.75)))</f>
        <v>0.45</v>
      </c>
    </row>
    <row r="83" spans="1:44" s="4" customFormat="1">
      <c r="A83" s="49">
        <f t="shared" si="13"/>
        <v>72</v>
      </c>
      <c r="B83" s="51" t="s">
        <v>100</v>
      </c>
      <c r="C83" s="50" t="s">
        <v>173</v>
      </c>
      <c r="D83" s="51">
        <v>900</v>
      </c>
      <c r="E83" s="138">
        <f>IF(Table3[[#This Row],[Approx. step time]]="-","ERR",IF(E82="Acc. Time",Table3[[#This Row],[Approx. step time]]/60,E82+D83/60))</f>
        <v>1080</v>
      </c>
      <c r="F83" s="48">
        <v>110</v>
      </c>
      <c r="G83" s="86">
        <f t="shared" si="12"/>
        <v>0.36666666666666664</v>
      </c>
      <c r="H83" s="48" t="s">
        <v>33</v>
      </c>
      <c r="I83" s="51">
        <v>0</v>
      </c>
      <c r="J83" s="51" t="s">
        <v>102</v>
      </c>
      <c r="K83" s="147">
        <v>0.45</v>
      </c>
      <c r="L83" s="52">
        <f>IF(Table3[[#This Row],[F_Cell_CL]]="","-",Table3[[#This Row],[F_Cell_CL]]*Cell_count)</f>
        <v>123.75</v>
      </c>
      <c r="M83">
        <v>1.05</v>
      </c>
      <c r="N83">
        <v>40</v>
      </c>
      <c r="O83" s="51">
        <v>40</v>
      </c>
      <c r="P83" s="60">
        <f>Table3[[#This Row],[T_So_CL]]-Table3[[#This Row],[T_Si_CL]]</f>
        <v>0</v>
      </c>
      <c r="Q83">
        <v>3.0500000000000003</v>
      </c>
      <c r="R83" s="53">
        <f>IF(Table3[[#This Row],[I_S]]=0,"∞",Table3[[#This Row],[FN_Si_A_H2]]*1000/(Table3[[#This Row],[I_S]]*Q_H2*Cell_count))</f>
        <v>3.0500000000000007</v>
      </c>
      <c r="S83">
        <v>90</v>
      </c>
      <c r="T83" s="58" t="str">
        <f t="shared" si="14"/>
        <v>Inlet</v>
      </c>
      <c r="U83">
        <v>0.85000000000000009</v>
      </c>
      <c r="V83" s="51">
        <f t="shared" si="15"/>
        <v>45</v>
      </c>
      <c r="W83" s="141">
        <v>20</v>
      </c>
      <c r="X83" s="52">
        <f>IF(OR(Table3[[#This Row],[T_So_CL]]="",Table3[[#This Row],[Hum_Si_A]]=""),"-",(1730.63/((1730.63/(233.426+T_Si_CL))-LOG(RH_Si_A/100)))-233.426)</f>
        <v>12.807944253983749</v>
      </c>
      <c r="Y83" s="87">
        <f>100*10^(7.337936*((Table3[[#This Row],[Hum_Si_A]])/(Table3[[#This Row],[Hum_Si_A]]+229.3975)-Table3[[#This Row],[T_Si_CL]]/(Table3[[#This Row],[T_Si_CL]]+229.3975)))</f>
        <v>31.54424591114331</v>
      </c>
      <c r="Z8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717.5972222222224</v>
      </c>
      <c r="AA83" s="53">
        <f>Table3[[#This Row],[FN_Si_Atot]]*Table3[[#This Row],[Conc_Si_A_H2]]/100</f>
        <v>645.83750000000009</v>
      </c>
      <c r="AB83" s="54">
        <f>IF(Table3[[#This Row],[FN_Si_A_H2]]="-","-",Table3[[#This Row],[FN_Si_A_H2]]/60*H2_dens_gL)</f>
        <v>0.96796745583196209</v>
      </c>
      <c r="AC83" s="53">
        <f>IF(OR(Table3[[#This Row],[Conc_Si_A_H2]]="",Table3[[#This Row],[FN_Si_A_H2]]="",Table3[[#This Row],[FN_Si_A_H2]]="-"),"-",(FN_Si_H2/CMP_A)*(100-CMP_A))</f>
        <v>71.759722222222237</v>
      </c>
      <c r="AD83" s="55">
        <f>IF(Table3[[#This Row],[F_Si_A_N2]]="-","-",Table3[[#This Row],[F_Si_A_N2]]/60*N2_dens_gL)</f>
        <v>1.494523826481293</v>
      </c>
      <c r="AE83">
        <v>1.9000000000000001</v>
      </c>
      <c r="AF83" s="53">
        <f>IF(OR(Table3[[#This Row],[I_S]]=0,Table3[[#This Row],[FN_Si_C_Air]]="-",Table3[[#This Row],[FN_Si_C_Air]]="0"),"∞",Table3[[#This Row],[FN_Si_C_Air]]*1000/(Table3[[#This Row],[I_S]]*Q_air*Cell_count))</f>
        <v>1.9</v>
      </c>
      <c r="AG83" s="56">
        <f>IF(OR(Table3[[#This Row],[I_S]]="",Table3[[#This Row],[STC_C]]=""),"-",IF(Table3[[#This Row],[I_S]]&gt;=Table3[[#This Row],[I_MinGasFlow]],Table3[[#This Row],[I_S]]*Table3[[#This Row],[STC_C]]*16.6*Cell_count/1000,Table3[[#This Row],[I_MinGasFlow]]*Table3[[#This Row],[STC_C]]*16.6*Cell_count/1000))</f>
        <v>954.08500000000015</v>
      </c>
      <c r="AH83" s="140">
        <f>IF(Table3[[#This Row],[FN_Si_C_Air]]="-","-",Table3[[#This Row],[FN_Si_C_Air]]/60*air_dens_gL)</f>
        <v>20.464249019388031</v>
      </c>
      <c r="AI83" s="58" t="str">
        <f t="shared" si="16"/>
        <v>Inlet</v>
      </c>
      <c r="AJ83">
        <v>0.70000000000000007</v>
      </c>
      <c r="AK83" s="5">
        <f t="shared" si="17"/>
        <v>45</v>
      </c>
      <c r="AL83" s="141">
        <v>29.244117880296109</v>
      </c>
      <c r="AM83" s="52">
        <f>IF(OR(Table3[[#This Row],[T_So_CL]]="",Table3[[#This Row],[Hum_Si_C]]=""),"-",(1730.63/((1730.63/(233.426+T_Si_CL))-LOG(RH_Si_C/100)))-233.426)</f>
        <v>18.727862579625707</v>
      </c>
      <c r="AN83" s="87">
        <f>100*10^(7.337936*((Table3[[#This Row],[Hum_Si_C]])/(Table3[[#This Row],[Hum_Si_C]]+229.3975)-Table3[[#This Row],[T_Si_CL]]/(Table3[[#This Row],[T_Si_CL]]+229.3975)))</f>
        <v>54.973529828413284</v>
      </c>
      <c r="AO83" s="83">
        <f t="shared" si="18"/>
        <v>40</v>
      </c>
      <c r="AP83" s="60">
        <f>Table3[[#This Row],[T_So_CL]]-Table3[[#This Row],[T_Si_CL]]</f>
        <v>0</v>
      </c>
      <c r="AQ83" s="178">
        <f>IF(OR(AC83&gt;1200,AA83&gt;4000,Table3[[#This Row],[Hum_Si_A]]&lt;20,Table3[[#This Row],[Hum_Si_C]]&lt;20,AG83&gt;8000, AJ83&lt;0, O83&gt;90),1,0)</f>
        <v>0</v>
      </c>
      <c r="AR83">
        <f>IF(Table3[[#This Row],[F_Cell_CL]]&gt;0, Table3[[#This Row],[F_Cell_CL]], IF(Table3[[#This Row],[I_S]]&lt;450, 0.45, IF(Table3[[#This Row],[I_S]]&lt;600, 0.6, 0.75)))</f>
        <v>0.45</v>
      </c>
    </row>
    <row r="84" spans="1:44" s="4" customFormat="1">
      <c r="A84" s="49">
        <f t="shared" si="13"/>
        <v>73</v>
      </c>
      <c r="B84" s="51" t="s">
        <v>100</v>
      </c>
      <c r="C84" s="50" t="s">
        <v>174</v>
      </c>
      <c r="D84" s="51">
        <v>900</v>
      </c>
      <c r="E84" s="87">
        <f>IF(Table3[[#This Row],[Approx. step time]]="-","ERR",IF(E83="Acc. Time",Table3[[#This Row],[Approx. step time]]/60,E83+D84/60))</f>
        <v>1095</v>
      </c>
      <c r="F84" s="48">
        <v>160</v>
      </c>
      <c r="G84" s="86">
        <f t="shared" si="12"/>
        <v>0.53333333333333333</v>
      </c>
      <c r="H84" s="48" t="s">
        <v>33</v>
      </c>
      <c r="I84" s="51">
        <v>0</v>
      </c>
      <c r="J84" s="51" t="s">
        <v>102</v>
      </c>
      <c r="K84" s="147">
        <v>0.45</v>
      </c>
      <c r="L84" s="52">
        <f>IF(Table3[[#This Row],[F_Cell_CL]]="","-",Table3[[#This Row],[F_Cell_CL]]*Cell_count)</f>
        <v>123.75</v>
      </c>
      <c r="M84">
        <v>1.5</v>
      </c>
      <c r="N84">
        <v>40</v>
      </c>
      <c r="O84" s="51">
        <v>40</v>
      </c>
      <c r="P84" s="60">
        <f>Table3[[#This Row],[T_So_CL]]-Table3[[#This Row],[T_Si_CL]]</f>
        <v>0</v>
      </c>
      <c r="Q84">
        <v>2.1</v>
      </c>
      <c r="R84" s="53">
        <f>IF(Table3[[#This Row],[I_S]]=0,"∞",Table3[[#This Row],[FN_Si_A_H2]]*1000/(Table3[[#This Row],[I_S]]*Q_H2*Cell_count))</f>
        <v>2.1</v>
      </c>
      <c r="S84">
        <v>70</v>
      </c>
      <c r="T84" s="58" t="str">
        <f t="shared" si="14"/>
        <v>Inlet</v>
      </c>
      <c r="U84">
        <v>1.3</v>
      </c>
      <c r="V84" s="51">
        <f t="shared" si="15"/>
        <v>45</v>
      </c>
      <c r="W84" s="141">
        <v>36.992858391734863</v>
      </c>
      <c r="X84" s="52">
        <f>IF(OR(Table3[[#This Row],[T_So_CL]]="",Table3[[#This Row],[Hum_Si_A]]=""),"-",(1730.63/((1730.63/(233.426+T_Si_CL))-LOG(RH_Si_A/100)))-233.426)</f>
        <v>22.534773970448924</v>
      </c>
      <c r="Y84" s="87">
        <f>100*10^(7.337936*((Table3[[#This Row],[Hum_Si_A]])/(Table3[[#This Row],[Hum_Si_A]]+229.3975)-Table3[[#This Row],[T_Si_CL]]/(Table3[[#This Row],[T_Si_CL]]+229.3975)))</f>
        <v>85.009026199343054</v>
      </c>
      <c r="Z8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924</v>
      </c>
      <c r="AA84" s="53">
        <f>Table3[[#This Row],[FN_Si_Atot]]*Table3[[#This Row],[Conc_Si_A_H2]]/100</f>
        <v>646.79999999999995</v>
      </c>
      <c r="AB84" s="54">
        <f>IF(Table3[[#This Row],[FN_Si_A_H2]]="-","-",Table3[[#This Row],[FN_Si_A_H2]]/60*H2_dens_gL)</f>
        <v>0.96941003028178596</v>
      </c>
      <c r="AC84" s="53">
        <f>IF(OR(Table3[[#This Row],[Conc_Si_A_H2]]="",Table3[[#This Row],[FN_Si_A_H2]]="",Table3[[#This Row],[FN_Si_A_H2]]="-"),"-",(FN_Si_H2/CMP_A)*(100-CMP_A))</f>
        <v>277.2</v>
      </c>
      <c r="AD84" s="55">
        <f>IF(Table3[[#This Row],[F_Si_A_N2]]="-","-",Table3[[#This Row],[F_Si_A_N2]]/60*N2_dens_gL)</f>
        <v>5.7731829481959922</v>
      </c>
      <c r="AE84">
        <v>2.6</v>
      </c>
      <c r="AF84" s="53">
        <f>IF(OR(Table3[[#This Row],[I_S]]=0,Table3[[#This Row],[FN_Si_C_Air]]="-",Table3[[#This Row],[FN_Si_C_Air]]="0"),"∞",Table3[[#This Row],[FN_Si_C_Air]]*1000/(Table3[[#This Row],[I_S]]*Q_air*Cell_count))</f>
        <v>2.6</v>
      </c>
      <c r="AG84" s="56">
        <f>IF(OR(Table3[[#This Row],[I_S]]="",Table3[[#This Row],[STC_C]]=""),"-",IF(Table3[[#This Row],[I_S]]&gt;=Table3[[#This Row],[I_MinGasFlow]],Table3[[#This Row],[I_S]]*Table3[[#This Row],[STC_C]]*16.6*Cell_count/1000,Table3[[#This Row],[I_MinGasFlow]]*Table3[[#This Row],[STC_C]]*16.6*Cell_count/1000))</f>
        <v>1899.04</v>
      </c>
      <c r="AH84" s="140">
        <f>IF(Table3[[#This Row],[FN_Si_C_Air]]="-","-",Table3[[#This Row],[FN_Si_C_Air]]/60*air_dens_gL)</f>
        <v>40.732667904619227</v>
      </c>
      <c r="AI84" s="58" t="str">
        <f t="shared" si="16"/>
        <v>Inlet</v>
      </c>
      <c r="AJ84">
        <v>1.1499999999999999</v>
      </c>
      <c r="AK84" s="5">
        <f t="shared" si="17"/>
        <v>45</v>
      </c>
      <c r="AL84" s="141">
        <v>21.639798238782006</v>
      </c>
      <c r="AM84" s="52">
        <f>IF(OR(Table3[[#This Row],[T_So_CL]]="",Table3[[#This Row],[Hum_Si_C]]=""),"-",(1730.63/((1730.63/(233.426+T_Si_CL))-LOG(RH_Si_C/100)))-233.426)</f>
        <v>14.012792205318135</v>
      </c>
      <c r="AN84" s="87">
        <f>100*10^(7.337936*((Table3[[#This Row],[Hum_Si_C]])/(Table3[[#This Row],[Hum_Si_C]]+229.3975)-Table3[[#This Row],[T_Si_CL]]/(Table3[[#This Row],[T_Si_CL]]+229.3975)))</f>
        <v>34.914705256604009</v>
      </c>
      <c r="AO84" s="83">
        <f t="shared" si="18"/>
        <v>40</v>
      </c>
      <c r="AP84" s="60">
        <f>Table3[[#This Row],[T_So_CL]]-Table3[[#This Row],[T_Si_CL]]</f>
        <v>0</v>
      </c>
      <c r="AQ84" s="178">
        <f>IF(OR(AC84&gt;1200,AA84&gt;4000,Table3[[#This Row],[Hum_Si_A]]&lt;20,Table3[[#This Row],[Hum_Si_C]]&lt;20,AG84&gt;8000, AJ84&lt;0, O84&gt;90),1,0)</f>
        <v>0</v>
      </c>
      <c r="AR84">
        <f>IF(Table3[[#This Row],[F_Cell_CL]]&gt;0, Table3[[#This Row],[F_Cell_CL]], IF(Table3[[#This Row],[I_S]]&lt;450, 0.45, IF(Table3[[#This Row],[I_S]]&lt;600, 0.6, 0.75)))</f>
        <v>0.45</v>
      </c>
    </row>
    <row r="85" spans="1:44" s="4" customFormat="1">
      <c r="A85" s="49">
        <f t="shared" si="13"/>
        <v>74</v>
      </c>
      <c r="B85" s="51" t="s">
        <v>100</v>
      </c>
      <c r="C85" s="50" t="s">
        <v>175</v>
      </c>
      <c r="D85" s="51">
        <v>900</v>
      </c>
      <c r="E85" s="138">
        <f>IF(Table3[[#This Row],[Approx. step time]]="-","ERR",IF(E84="Acc. Time",Table3[[#This Row],[Approx. step time]]/60,E84+D85/60))</f>
        <v>1110</v>
      </c>
      <c r="F85" s="48">
        <v>380</v>
      </c>
      <c r="G85" s="86">
        <f t="shared" si="12"/>
        <v>1.2666666666666666</v>
      </c>
      <c r="H85" s="48" t="s">
        <v>33</v>
      </c>
      <c r="I85" s="51">
        <v>0</v>
      </c>
      <c r="J85" s="51" t="s">
        <v>102</v>
      </c>
      <c r="K85" s="147"/>
      <c r="L85" s="52" t="str">
        <f>IF(Table3[[#This Row],[F_Cell_CL]]="","-",Table3[[#This Row],[F_Cell_CL]]*Cell_count)</f>
        <v>-</v>
      </c>
      <c r="M85">
        <v>1</v>
      </c>
      <c r="N85">
        <v>40</v>
      </c>
      <c r="O85" s="51">
        <v>42</v>
      </c>
      <c r="P85" s="60">
        <f>Table3[[#This Row],[T_So_CL]]-Table3[[#This Row],[T_Si_CL]]</f>
        <v>2</v>
      </c>
      <c r="Q85">
        <v>2.85</v>
      </c>
      <c r="R85" s="53">
        <f>IF(Table3[[#This Row],[I_S]]=0,"∞",Table3[[#This Row],[FN_Si_A_H2]]*1000/(Table3[[#This Row],[I_S]]*Q_H2*Cell_count))</f>
        <v>2.85</v>
      </c>
      <c r="S85">
        <v>85</v>
      </c>
      <c r="T85" s="58" t="str">
        <f t="shared" si="14"/>
        <v>Inlet</v>
      </c>
      <c r="U85">
        <v>0.8</v>
      </c>
      <c r="V85" s="51">
        <f t="shared" si="15"/>
        <v>45</v>
      </c>
      <c r="W85" s="141">
        <v>23.841792777083644</v>
      </c>
      <c r="X85" s="52">
        <f>IF(OR(Table3[[#This Row],[T_So_CL]]="",Table3[[#This Row],[Hum_Si_A]]=""),"-",(1730.63/((1730.63/(233.426+T_Si_CL))-LOG(RH_Si_A/100)))-233.426)</f>
        <v>15.510706867748951</v>
      </c>
      <c r="Y85" s="87">
        <f>100*10^(7.337936*((Table3[[#This Row],[Hum_Si_A]])/(Table3[[#This Row],[Hum_Si_A]]+229.3975)-Table3[[#This Row],[T_Si_CL]]/(Table3[[#This Row],[T_Si_CL]]+229.3975)))</f>
        <v>39.931339240092647</v>
      </c>
      <c r="Z8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2452.6764705882351</v>
      </c>
      <c r="AA85" s="53">
        <f>Table3[[#This Row],[FN_Si_Atot]]*Table3[[#This Row],[Conc_Si_A_H2]]/100</f>
        <v>2084.7750000000001</v>
      </c>
      <c r="AB85" s="54">
        <f>IF(Table3[[#This Row],[FN_Si_A_H2]]="-","-",Table3[[#This Row],[FN_Si_A_H2]]/60*H2_dens_gL)</f>
        <v>3.1246162583189712</v>
      </c>
      <c r="AC85" s="53">
        <f>IF(OR(Table3[[#This Row],[Conc_Si_A_H2]]="",Table3[[#This Row],[FN_Si_A_H2]]="",Table3[[#This Row],[FN_Si_A_H2]]="-"),"-",(FN_Si_H2/CMP_A)*(100-CMP_A))</f>
        <v>367.90147058823533</v>
      </c>
      <c r="AD85" s="55">
        <f>IF(Table3[[#This Row],[F_Si_A_N2]]="-","-",Table3[[#This Row],[F_Si_A_N2]]/60*N2_dens_gL)</f>
        <v>7.662202368745417</v>
      </c>
      <c r="AE85">
        <v>3.2</v>
      </c>
      <c r="AF85" s="53">
        <f>IF(OR(Table3[[#This Row],[I_S]]=0,Table3[[#This Row],[FN_Si_C_Air]]="-",Table3[[#This Row],[FN_Si_C_Air]]="0"),"∞",Table3[[#This Row],[FN_Si_C_Air]]*1000/(Table3[[#This Row],[I_S]]*Q_air*Cell_count))</f>
        <v>3.2</v>
      </c>
      <c r="AG85" s="56">
        <f>IF(OR(Table3[[#This Row],[I_S]]="",Table3[[#This Row],[STC_C]]=""),"-",IF(Table3[[#This Row],[I_S]]&gt;=Table3[[#This Row],[I_MinGasFlow]],Table3[[#This Row],[I_S]]*Table3[[#This Row],[STC_C]]*16.6*Cell_count/1000,Table3[[#This Row],[I_MinGasFlow]]*Table3[[#This Row],[STC_C]]*16.6*Cell_count/1000))</f>
        <v>5551.0400000000009</v>
      </c>
      <c r="AH85" s="140">
        <f>IF(Table3[[#This Row],[FN_Si_C_Air]]="-","-",Table3[[#This Row],[FN_Si_C_Air]]/60*air_dens_gL)</f>
        <v>119.06472156734854</v>
      </c>
      <c r="AI85" s="58" t="str">
        <f t="shared" si="16"/>
        <v>Inlet</v>
      </c>
      <c r="AJ85">
        <v>0.4</v>
      </c>
      <c r="AK85" s="5">
        <f t="shared" si="17"/>
        <v>45</v>
      </c>
      <c r="AL85" s="141">
        <v>21.639798238782006</v>
      </c>
      <c r="AM85" s="52">
        <f>IF(OR(Table3[[#This Row],[T_So_CL]]="",Table3[[#This Row],[Hum_Si_C]]=""),"-",(1730.63/((1730.63/(233.426+T_Si_CL))-LOG(RH_Si_C/100)))-233.426)</f>
        <v>14.012792205318135</v>
      </c>
      <c r="AN85" s="87">
        <f>100*10^(7.337936*((Table3[[#This Row],[Hum_Si_C]])/(Table3[[#This Row],[Hum_Si_C]]+229.3975)-Table3[[#This Row],[T_Si_CL]]/(Table3[[#This Row],[T_Si_CL]]+229.3975)))</f>
        <v>34.914705256604009</v>
      </c>
      <c r="AO85" s="83">
        <f t="shared" si="18"/>
        <v>42</v>
      </c>
      <c r="AP85" s="60">
        <f>Table3[[#This Row],[T_So_CL]]-Table3[[#This Row],[T_Si_CL]]</f>
        <v>2</v>
      </c>
      <c r="AQ85" s="178">
        <f>IF(OR(AC85&gt;1200,AA85&gt;4000,Table3[[#This Row],[Hum_Si_A]]&lt;20,Table3[[#This Row],[Hum_Si_C]]&lt;20,AG85&gt;8000, AJ85&lt;0, O85&gt;90),1,0)</f>
        <v>0</v>
      </c>
      <c r="AR85">
        <f>IF(Table3[[#This Row],[F_Cell_CL]]&gt;0, Table3[[#This Row],[F_Cell_CL]], IF(Table3[[#This Row],[I_S]]&lt;450, 0.45, IF(Table3[[#This Row],[I_S]]&lt;600, 0.6, 0.75)))</f>
        <v>0.45</v>
      </c>
    </row>
    <row r="86" spans="1:44" s="4" customFormat="1">
      <c r="A86" s="49">
        <f t="shared" si="13"/>
        <v>75</v>
      </c>
      <c r="B86" s="51" t="s">
        <v>100</v>
      </c>
      <c r="C86" s="50" t="s">
        <v>176</v>
      </c>
      <c r="D86" s="51">
        <v>900</v>
      </c>
      <c r="E86" s="138">
        <f>IF(Table3[[#This Row],[Approx. step time]]="-","ERR",IF(E85="Acc. Time",Table3[[#This Row],[Approx. step time]]/60,E85+D86/60))</f>
        <v>1125</v>
      </c>
      <c r="F86" s="48">
        <v>410</v>
      </c>
      <c r="G86" s="86">
        <f t="shared" si="12"/>
        <v>1.3666666666666667</v>
      </c>
      <c r="H86" s="48" t="s">
        <v>33</v>
      </c>
      <c r="I86" s="51">
        <v>0</v>
      </c>
      <c r="J86" s="51" t="s">
        <v>102</v>
      </c>
      <c r="K86" s="147"/>
      <c r="L86" s="52" t="str">
        <f>IF(Table3[[#This Row],[F_Cell_CL]]="","-",Table3[[#This Row],[F_Cell_CL]]*Cell_count)</f>
        <v>-</v>
      </c>
      <c r="M86">
        <v>1.35</v>
      </c>
      <c r="N86">
        <v>40</v>
      </c>
      <c r="O86" s="51">
        <v>43</v>
      </c>
      <c r="P86" s="60">
        <f>Table3[[#This Row],[T_So_CL]]-Table3[[#This Row],[T_Si_CL]]</f>
        <v>3</v>
      </c>
      <c r="Q86">
        <v>1.25</v>
      </c>
      <c r="R86" s="53">
        <f>IF(Table3[[#This Row],[I_S]]=0,"∞",Table3[[#This Row],[FN_Si_A_H2]]*1000/(Table3[[#This Row],[I_S]]*Q_H2*Cell_count))</f>
        <v>1.25</v>
      </c>
      <c r="S86">
        <v>85</v>
      </c>
      <c r="T86" s="58" t="str">
        <f t="shared" si="14"/>
        <v>Inlet</v>
      </c>
      <c r="U86">
        <v>1.1500000000000001</v>
      </c>
      <c r="V86" s="51">
        <f t="shared" si="15"/>
        <v>45</v>
      </c>
      <c r="W86" s="141">
        <v>29.244117880296109</v>
      </c>
      <c r="X86" s="52">
        <f>IF(OR(Table3[[#This Row],[T_So_CL]]="",Table3[[#This Row],[Hum_Si_A]]=""),"-",(1730.63/((1730.63/(233.426+T_Si_CL))-LOG(RH_Si_A/100)))-233.426)</f>
        <v>18.727862579625707</v>
      </c>
      <c r="Y86" s="87">
        <f>100*10^(7.337936*((Table3[[#This Row],[Hum_Si_A]])/(Table3[[#This Row],[Hum_Si_A]]+229.3975)-Table3[[#This Row],[T_Si_CL]]/(Table3[[#This Row],[T_Si_CL]]+229.3975)))</f>
        <v>54.973529828413284</v>
      </c>
      <c r="Z8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1160.6617647058824</v>
      </c>
      <c r="AA86" s="53">
        <f>Table3[[#This Row],[FN_Si_Atot]]*Table3[[#This Row],[Conc_Si_A_H2]]/100</f>
        <v>986.5625</v>
      </c>
      <c r="AB86" s="54">
        <f>IF(Table3[[#This Row],[FN_Si_A_H2]]="-","-",Table3[[#This Row],[FN_Si_A_H2]]/60*H2_dens_gL)</f>
        <v>1.4786388110696884</v>
      </c>
      <c r="AC86" s="53">
        <f>IF(OR(Table3[[#This Row],[Conc_Si_A_H2]]="",Table3[[#This Row],[FN_Si_A_H2]]="",Table3[[#This Row],[FN_Si_A_H2]]="-"),"-",(FN_Si_H2/CMP_A)*(100-CMP_A))</f>
        <v>174.09926470588238</v>
      </c>
      <c r="AD86" s="55">
        <f>IF(Table3[[#This Row],[F_Si_A_N2]]="-","-",Table3[[#This Row],[F_Si_A_N2]]/60*N2_dens_gL)</f>
        <v>3.6259267903804488</v>
      </c>
      <c r="AE86">
        <v>2.0500000000000003</v>
      </c>
      <c r="AF86" s="53">
        <f>IF(OR(Table3[[#This Row],[I_S]]=0,Table3[[#This Row],[FN_Si_C_Air]]="-",Table3[[#This Row],[FN_Si_C_Air]]="0"),"∞",Table3[[#This Row],[FN_Si_C_Air]]*1000/(Table3[[#This Row],[I_S]]*Q_air*Cell_count))</f>
        <v>2.0500000000000003</v>
      </c>
      <c r="AG86" s="56">
        <f>IF(OR(Table3[[#This Row],[I_S]]="",Table3[[#This Row],[STC_C]]=""),"-",IF(Table3[[#This Row],[I_S]]&gt;=Table3[[#This Row],[I_MinGasFlow]],Table3[[#This Row],[I_S]]*Table3[[#This Row],[STC_C]]*16.6*Cell_count/1000,Table3[[#This Row],[I_MinGasFlow]]*Table3[[#This Row],[STC_C]]*16.6*Cell_count/1000))</f>
        <v>3836.8825000000011</v>
      </c>
      <c r="AH86" s="140">
        <f>IF(Table3[[#This Row],[FN_Si_C_Air]]="-","-",Table3[[#This Row],[FN_Si_C_Air]]/60*air_dens_gL)</f>
        <v>82.297613879404977</v>
      </c>
      <c r="AI86" s="58" t="str">
        <f t="shared" si="16"/>
        <v>Inlet</v>
      </c>
      <c r="AJ86">
        <v>1.3000000000000003</v>
      </c>
      <c r="AK86" s="5">
        <f t="shared" si="17"/>
        <v>45</v>
      </c>
      <c r="AL86" s="141">
        <v>35.887400173839929</v>
      </c>
      <c r="AM86" s="52">
        <f>IF(OR(Table3[[#This Row],[T_So_CL]]="",Table3[[#This Row],[Hum_Si_C]]=""),"-",(1730.63/((1730.63/(233.426+T_Si_CL))-LOG(RH_Si_C/100)))-233.426)</f>
        <v>22.036948455431229</v>
      </c>
      <c r="AN86" s="87">
        <f>100*10^(7.337936*((Table3[[#This Row],[Hum_Si_C]])/(Table3[[#This Row],[Hum_Si_C]]+229.3975)-Table3[[#This Row],[T_Si_CL]]/(Table3[[#This Row],[T_Si_CL]]+229.3975)))</f>
        <v>80.008042383099237</v>
      </c>
      <c r="AO86" s="83">
        <f t="shared" si="18"/>
        <v>43</v>
      </c>
      <c r="AP86" s="60">
        <f>Table3[[#This Row],[T_So_CL]]-Table3[[#This Row],[T_Si_CL]]</f>
        <v>3</v>
      </c>
      <c r="AQ86" s="178">
        <f>IF(OR(AC86&gt;1200,AA86&gt;4000,Table3[[#This Row],[Hum_Si_A]]&lt;20,Table3[[#This Row],[Hum_Si_C]]&lt;20,AG86&gt;8000, AJ86&lt;0, O86&gt;90),1,0)</f>
        <v>0</v>
      </c>
      <c r="AR86">
        <f>IF(Table3[[#This Row],[F_Cell_CL]]&gt;0, Table3[[#This Row],[F_Cell_CL]], IF(Table3[[#This Row],[I_S]]&lt;450, 0.45, IF(Table3[[#This Row],[I_S]]&lt;600, 0.6, 0.75)))</f>
        <v>0.45</v>
      </c>
    </row>
    <row r="87" spans="1:44" s="4" customFormat="1">
      <c r="A87" s="49">
        <f t="shared" si="13"/>
        <v>76</v>
      </c>
      <c r="B87" s="51" t="s">
        <v>100</v>
      </c>
      <c r="C87" s="50" t="s">
        <v>177</v>
      </c>
      <c r="D87" s="51">
        <v>900</v>
      </c>
      <c r="E87" s="138">
        <f>IF(Table3[[#This Row],[Approx. step time]]="-","ERR",IF(E86="Acc. Time",Table3[[#This Row],[Approx. step time]]/60,E86+D87/60))</f>
        <v>1140</v>
      </c>
      <c r="F87" s="48">
        <v>440</v>
      </c>
      <c r="G87" s="86">
        <f t="shared" si="12"/>
        <v>1.4666666666666666</v>
      </c>
      <c r="H87" s="48" t="s">
        <v>33</v>
      </c>
      <c r="I87" s="51">
        <v>0</v>
      </c>
      <c r="J87" s="51" t="s">
        <v>102</v>
      </c>
      <c r="K87" s="147"/>
      <c r="L87" s="52" t="str">
        <f>IF(Table3[[#This Row],[F_Cell_CL]]="","-",Table3[[#This Row],[F_Cell_CL]]*Cell_count)</f>
        <v>-</v>
      </c>
      <c r="M87">
        <v>0.35000000000000003</v>
      </c>
      <c r="N87">
        <v>40</v>
      </c>
      <c r="O87" s="51">
        <v>46</v>
      </c>
      <c r="P87" s="60">
        <f>Table3[[#This Row],[T_So_CL]]-Table3[[#This Row],[T_Si_CL]]</f>
        <v>6</v>
      </c>
      <c r="Q87">
        <v>2.7</v>
      </c>
      <c r="R87" s="53">
        <f>IF(Table3[[#This Row],[I_S]]=0,"∞",Table3[[#This Row],[FN_Si_A_H2]]*1000/(Table3[[#This Row],[I_S]]*Q_H2*Cell_count))</f>
        <v>2.7</v>
      </c>
      <c r="S87">
        <v>80</v>
      </c>
      <c r="T87" s="58" t="str">
        <f t="shared" si="14"/>
        <v>Inlet</v>
      </c>
      <c r="U87">
        <v>0.15000000000000002</v>
      </c>
      <c r="V87" s="51">
        <f t="shared" si="15"/>
        <v>45</v>
      </c>
      <c r="W87" s="141">
        <v>25.814726441156054</v>
      </c>
      <c r="X87" s="52">
        <f>IF(OR(Table3[[#This Row],[T_So_CL]]="",Table3[[#This Row],[Hum_Si_A]]=""),"-",(1730.63/((1730.63/(233.426+T_Si_CL))-LOG(RH_Si_A/100)))-233.426)</f>
        <v>16.75326070871472</v>
      </c>
      <c r="Y87" s="87">
        <f>100*10^(7.337936*((Table3[[#This Row],[Hum_Si_A]])/(Table3[[#This Row],[Hum_Si_A]]+229.3975)-Table3[[#This Row],[T_Si_CL]]/(Table3[[#This Row],[T_Si_CL]]+229.3975)))</f>
        <v>44.946885566047833</v>
      </c>
      <c r="Z8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2858.625</v>
      </c>
      <c r="AA87" s="53">
        <f>Table3[[#This Row],[FN_Si_Atot]]*Table3[[#This Row],[Conc_Si_A_H2]]/100</f>
        <v>2286.9</v>
      </c>
      <c r="AB87" s="54">
        <f>IF(Table3[[#This Row],[FN_Si_A_H2]]="-","-",Table3[[#This Row],[FN_Si_A_H2]]/60*H2_dens_gL)</f>
        <v>3.4275568927820292</v>
      </c>
      <c r="AC87" s="53">
        <f>IF(OR(Table3[[#This Row],[Conc_Si_A_H2]]="",Table3[[#This Row],[FN_Si_A_H2]]="",Table3[[#This Row],[FN_Si_A_H2]]="-"),"-",(FN_Si_H2/CMP_A)*(100-CMP_A))</f>
        <v>571.72500000000002</v>
      </c>
      <c r="AD87" s="55">
        <f>IF(Table3[[#This Row],[F_Si_A_N2]]="-","-",Table3[[#This Row],[F_Si_A_N2]]/60*N2_dens_gL)</f>
        <v>11.907189830654236</v>
      </c>
      <c r="AE87">
        <v>1.6</v>
      </c>
      <c r="AF87" s="53">
        <f>IF(OR(Table3[[#This Row],[I_S]]=0,Table3[[#This Row],[FN_Si_C_Air]]="-",Table3[[#This Row],[FN_Si_C_Air]]="0"),"∞",Table3[[#This Row],[FN_Si_C_Air]]*1000/(Table3[[#This Row],[I_S]]*Q_air*Cell_count))</f>
        <v>1.6</v>
      </c>
      <c r="AG87" s="56">
        <f>IF(OR(Table3[[#This Row],[I_S]]="",Table3[[#This Row],[STC_C]]=""),"-",IF(Table3[[#This Row],[I_S]]&gt;=Table3[[#This Row],[I_MinGasFlow]],Table3[[#This Row],[I_S]]*Table3[[#This Row],[STC_C]]*16.6*Cell_count/1000,Table3[[#This Row],[I_MinGasFlow]]*Table3[[#This Row],[STC_C]]*16.6*Cell_count/1000))</f>
        <v>3213.7600000000007</v>
      </c>
      <c r="AH87" s="140">
        <f>IF(Table3[[#This Row],[FN_Si_C_Air]]="-","-",Table3[[#This Row],[FN_Si_C_Air]]/60*air_dens_gL)</f>
        <v>68.932207223201786</v>
      </c>
      <c r="AI87" s="58" t="str">
        <f t="shared" si="16"/>
        <v>Inlet</v>
      </c>
      <c r="AJ87">
        <v>0.25</v>
      </c>
      <c r="AK87" s="5">
        <f t="shared" si="17"/>
        <v>45</v>
      </c>
      <c r="AL87" s="141">
        <v>21.639798238782006</v>
      </c>
      <c r="AM87" s="52">
        <f>IF(OR(Table3[[#This Row],[T_So_CL]]="",Table3[[#This Row],[Hum_Si_C]]=""),"-",(1730.63/((1730.63/(233.426+T_Si_CL))-LOG(RH_Si_C/100)))-233.426)</f>
        <v>14.012792205318135</v>
      </c>
      <c r="AN87" s="87">
        <f>100*10^(7.337936*((Table3[[#This Row],[Hum_Si_C]])/(Table3[[#This Row],[Hum_Si_C]]+229.3975)-Table3[[#This Row],[T_Si_CL]]/(Table3[[#This Row],[T_Si_CL]]+229.3975)))</f>
        <v>34.914705256604009</v>
      </c>
      <c r="AO87" s="83">
        <f t="shared" si="18"/>
        <v>46</v>
      </c>
      <c r="AP87" s="60">
        <f>Table3[[#This Row],[T_So_CL]]-Table3[[#This Row],[T_Si_CL]]</f>
        <v>6</v>
      </c>
      <c r="AQ87" s="178">
        <f>IF(OR(AC87&gt;1200,AA87&gt;4000,Table3[[#This Row],[Hum_Si_A]]&lt;20,Table3[[#This Row],[Hum_Si_C]]&lt;20,AG87&gt;8000, AJ87&lt;0, O87&gt;90),1,0)</f>
        <v>0</v>
      </c>
      <c r="AR87">
        <f>IF(Table3[[#This Row],[F_Cell_CL]]&gt;0, Table3[[#This Row],[F_Cell_CL]], IF(Table3[[#This Row],[I_S]]&lt;450, 0.45, IF(Table3[[#This Row],[I_S]]&lt;600, 0.6, 0.75)))</f>
        <v>0.45</v>
      </c>
    </row>
    <row r="88" spans="1:44" s="4" customFormat="1">
      <c r="A88" s="49">
        <f t="shared" si="13"/>
        <v>77</v>
      </c>
      <c r="B88" s="51" t="s">
        <v>100</v>
      </c>
      <c r="C88" s="50" t="s">
        <v>178</v>
      </c>
      <c r="D88" s="51">
        <v>900</v>
      </c>
      <c r="E88" s="87">
        <f>IF(Table3[[#This Row],[Approx. step time]]="-","ERR",IF(E87="Acc. Time",Table3[[#This Row],[Approx. step time]]/60,E87+D88/60))</f>
        <v>1155</v>
      </c>
      <c r="F88" s="48">
        <v>330</v>
      </c>
      <c r="G88" s="86">
        <f t="shared" si="12"/>
        <v>1.1000000000000001</v>
      </c>
      <c r="H88" s="48" t="s">
        <v>33</v>
      </c>
      <c r="I88" s="51">
        <v>0</v>
      </c>
      <c r="J88" s="51" t="s">
        <v>102</v>
      </c>
      <c r="K88" s="147"/>
      <c r="L88" s="52" t="str">
        <f>IF(Table3[[#This Row],[F_Cell_CL]]="","-",Table3[[#This Row],[F_Cell_CL]]*Cell_count)</f>
        <v>-</v>
      </c>
      <c r="M88">
        <v>1.4000000000000001</v>
      </c>
      <c r="N88">
        <v>40</v>
      </c>
      <c r="O88" s="51">
        <v>46</v>
      </c>
      <c r="P88" s="60">
        <f>Table3[[#This Row],[T_So_CL]]-Table3[[#This Row],[T_Si_CL]]</f>
        <v>6</v>
      </c>
      <c r="Q88">
        <v>2.3000000000000003</v>
      </c>
      <c r="R88" s="53">
        <f>IF(Table3[[#This Row],[I_S]]=0,"∞",Table3[[#This Row],[FN_Si_A_H2]]*1000/(Table3[[#This Row],[I_S]]*Q_H2*Cell_count))</f>
        <v>2.3000000000000003</v>
      </c>
      <c r="S88">
        <v>70</v>
      </c>
      <c r="T88" s="58" t="str">
        <f t="shared" si="14"/>
        <v>Inlet</v>
      </c>
      <c r="U88">
        <v>1.2000000000000002</v>
      </c>
      <c r="V88" s="51">
        <f t="shared" si="15"/>
        <v>45</v>
      </c>
      <c r="W88" s="141">
        <v>25.814726441156054</v>
      </c>
      <c r="X88" s="52">
        <f>IF(OR(Table3[[#This Row],[T_So_CL]]="",Table3[[#This Row],[Hum_Si_A]]=""),"-",(1730.63/((1730.63/(233.426+T_Si_CL))-LOG(RH_Si_A/100)))-233.426)</f>
        <v>16.75326070871472</v>
      </c>
      <c r="Y88" s="87">
        <f>100*10^(7.337936*((Table3[[#This Row],[Hum_Si_A]])/(Table3[[#This Row],[Hum_Si_A]]+229.3975)-Table3[[#This Row],[T_Si_CL]]/(Table3[[#This Row],[T_Si_CL]]+229.3975)))</f>
        <v>44.946885566047833</v>
      </c>
      <c r="Z8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2087.2500000000005</v>
      </c>
      <c r="AA88" s="53">
        <f>Table3[[#This Row],[FN_Si_Atot]]*Table3[[#This Row],[Conc_Si_A_H2]]/100</f>
        <v>1461.0750000000003</v>
      </c>
      <c r="AB88" s="54">
        <f>IF(Table3[[#This Row],[FN_Si_A_H2]]="-","-",Table3[[#This Row],[FN_Si_A_H2]]/60*H2_dens_gL)</f>
        <v>2.1898280148329632</v>
      </c>
      <c r="AC88" s="53">
        <f>IF(OR(Table3[[#This Row],[Conc_Si_A_H2]]="",Table3[[#This Row],[FN_Si_A_H2]]="",Table3[[#This Row],[FN_Si_A_H2]]="-"),"-",(FN_Si_H2/CMP_A)*(100-CMP_A))</f>
        <v>626.17500000000007</v>
      </c>
      <c r="AD88" s="55">
        <f>IF(Table3[[#This Row],[F_Si_A_N2]]="-","-",Table3[[#This Row],[F_Si_A_N2]]/60*N2_dens_gL)</f>
        <v>13.041207909764163</v>
      </c>
      <c r="AE88">
        <v>2.3000000000000003</v>
      </c>
      <c r="AF88" s="53">
        <f>IF(OR(Table3[[#This Row],[I_S]]=0,Table3[[#This Row],[FN_Si_C_Air]]="-",Table3[[#This Row],[FN_Si_C_Air]]="0"),"∞",Table3[[#This Row],[FN_Si_C_Air]]*1000/(Table3[[#This Row],[I_S]]*Q_air*Cell_count))</f>
        <v>2.3000000000000003</v>
      </c>
      <c r="AG88" s="56">
        <f>IF(OR(Table3[[#This Row],[I_S]]="",Table3[[#This Row],[STC_C]]=""),"-",IF(Table3[[#This Row],[I_S]]&gt;=Table3[[#This Row],[I_MinGasFlow]],Table3[[#This Row],[I_S]]*Table3[[#This Row],[STC_C]]*16.6*Cell_count/1000,Table3[[#This Row],[I_MinGasFlow]]*Table3[[#This Row],[STC_C]]*16.6*Cell_count/1000))</f>
        <v>3464.8350000000009</v>
      </c>
      <c r="AH88" s="140">
        <f>IF(Table3[[#This Row],[FN_Si_C_Air]]="-","-",Table3[[#This Row],[FN_Si_C_Air]]/60*air_dens_gL)</f>
        <v>74.31753591251443</v>
      </c>
      <c r="AI88" s="58" t="str">
        <f t="shared" si="16"/>
        <v>Inlet</v>
      </c>
      <c r="AJ88">
        <v>1.1500000000000001</v>
      </c>
      <c r="AK88" s="5">
        <f t="shared" si="17"/>
        <v>45</v>
      </c>
      <c r="AL88" s="141">
        <v>29.244117880296109</v>
      </c>
      <c r="AM88" s="52">
        <f>IF(OR(Table3[[#This Row],[T_So_CL]]="",Table3[[#This Row],[Hum_Si_C]]=""),"-",(1730.63/((1730.63/(233.426+T_Si_CL))-LOG(RH_Si_C/100)))-233.426)</f>
        <v>18.727862579625707</v>
      </c>
      <c r="AN88" s="87">
        <f>100*10^(7.337936*((Table3[[#This Row],[Hum_Si_C]])/(Table3[[#This Row],[Hum_Si_C]]+229.3975)-Table3[[#This Row],[T_Si_CL]]/(Table3[[#This Row],[T_Si_CL]]+229.3975)))</f>
        <v>54.973529828413284</v>
      </c>
      <c r="AO88" s="83">
        <f t="shared" si="18"/>
        <v>46</v>
      </c>
      <c r="AP88" s="60">
        <f>Table3[[#This Row],[T_So_CL]]-Table3[[#This Row],[T_Si_CL]]</f>
        <v>6</v>
      </c>
      <c r="AQ88" s="178">
        <f>IF(OR(AC88&gt;1200,AA88&gt;4000,Table3[[#This Row],[Hum_Si_A]]&lt;20,Table3[[#This Row],[Hum_Si_C]]&lt;20,AG88&gt;8000, AJ88&lt;0, O88&gt;90),1,0)</f>
        <v>0</v>
      </c>
      <c r="AR88">
        <f>IF(Table3[[#This Row],[F_Cell_CL]]&gt;0, Table3[[#This Row],[F_Cell_CL]], IF(Table3[[#This Row],[I_S]]&lt;450, 0.45, IF(Table3[[#This Row],[I_S]]&lt;600, 0.6, 0.75)))</f>
        <v>0.45</v>
      </c>
    </row>
    <row r="89" spans="1:44" s="4" customFormat="1">
      <c r="A89" s="49">
        <f t="shared" si="13"/>
        <v>78</v>
      </c>
      <c r="B89" s="51" t="s">
        <v>100</v>
      </c>
      <c r="C89" s="50" t="s">
        <v>179</v>
      </c>
      <c r="D89" s="51">
        <v>900</v>
      </c>
      <c r="E89" s="138">
        <f>IF(Table3[[#This Row],[Approx. step time]]="-","ERR",IF(E88="Acc. Time",Table3[[#This Row],[Approx. step time]]/60,E88+D89/60))</f>
        <v>1170</v>
      </c>
      <c r="F89" s="48">
        <v>330</v>
      </c>
      <c r="G89" s="86">
        <f t="shared" si="12"/>
        <v>1.1000000000000001</v>
      </c>
      <c r="H89" s="48" t="s">
        <v>33</v>
      </c>
      <c r="I89" s="51">
        <v>0</v>
      </c>
      <c r="J89" s="51" t="s">
        <v>102</v>
      </c>
      <c r="K89" s="147"/>
      <c r="L89" s="52" t="str">
        <f>IF(Table3[[#This Row],[F_Cell_CL]]="","-",Table3[[#This Row],[F_Cell_CL]]*Cell_count)</f>
        <v>-</v>
      </c>
      <c r="M89">
        <v>1.8</v>
      </c>
      <c r="N89">
        <v>40</v>
      </c>
      <c r="O89" s="51">
        <v>50</v>
      </c>
      <c r="P89" s="60">
        <f>Table3[[#This Row],[T_So_CL]]-Table3[[#This Row],[T_Si_CL]]</f>
        <v>10</v>
      </c>
      <c r="Q89">
        <v>1.9000000000000001</v>
      </c>
      <c r="R89" s="53">
        <f>IF(Table3[[#This Row],[I_S]]=0,"∞",Table3[[#This Row],[FN_Si_A_H2]]*1000/(Table3[[#This Row],[I_S]]*Q_H2*Cell_count))</f>
        <v>1.9</v>
      </c>
      <c r="S89">
        <v>80</v>
      </c>
      <c r="T89" s="58" t="str">
        <f t="shared" si="14"/>
        <v>Inlet</v>
      </c>
      <c r="U89">
        <v>1.6</v>
      </c>
      <c r="V89" s="51">
        <f t="shared" si="15"/>
        <v>45</v>
      </c>
      <c r="W89" s="141">
        <v>33.483042897162207</v>
      </c>
      <c r="X89" s="52">
        <f>IF(OR(Table3[[#This Row],[T_So_CL]]="",Table3[[#This Row],[Hum_Si_A]]=""),"-",(1730.63/((1730.63/(233.426+T_Si_CL))-LOG(RH_Si_A/100)))-233.426)</f>
        <v>20.906272904014969</v>
      </c>
      <c r="Y89" s="87">
        <f>100*10^(7.337936*((Table3[[#This Row],[Hum_Si_A]])/(Table3[[#This Row],[Hum_Si_A]]+229.3975)-Table3[[#This Row],[T_Si_CL]]/(Table3[[#This Row],[T_Si_CL]]+229.3975)))</f>
        <v>70.000083623406852</v>
      </c>
      <c r="Z8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1508.71875</v>
      </c>
      <c r="AA89" s="53">
        <f>Table3[[#This Row],[FN_Si_Atot]]*Table3[[#This Row],[Conc_Si_A_H2]]/100</f>
        <v>1206.9749999999999</v>
      </c>
      <c r="AB89" s="54">
        <f>IF(Table3[[#This Row],[FN_Si_A_H2]]="-","-",Table3[[#This Row],[FN_Si_A_H2]]/60*H2_dens_gL)</f>
        <v>1.8089883600794039</v>
      </c>
      <c r="AC89" s="53">
        <f>IF(OR(Table3[[#This Row],[Conc_Si_A_H2]]="",Table3[[#This Row],[FN_Si_A_H2]]="",Table3[[#This Row],[FN_Si_A_H2]]="-"),"-",(FN_Si_H2/CMP_A)*(100-CMP_A))</f>
        <v>301.74374999999998</v>
      </c>
      <c r="AD89" s="55">
        <f>IF(Table3[[#This Row],[F_Si_A_N2]]="-","-",Table3[[#This Row],[F_Si_A_N2]]/60*N2_dens_gL)</f>
        <v>6.284350188400845</v>
      </c>
      <c r="AE89">
        <v>1.3</v>
      </c>
      <c r="AF89" s="53">
        <f>IF(OR(Table3[[#This Row],[I_S]]=0,Table3[[#This Row],[FN_Si_C_Air]]="-",Table3[[#This Row],[FN_Si_C_Air]]="0"),"∞",Table3[[#This Row],[FN_Si_C_Air]]*1000/(Table3[[#This Row],[I_S]]*Q_air*Cell_count))</f>
        <v>1.3</v>
      </c>
      <c r="AG89" s="56">
        <f>IF(OR(Table3[[#This Row],[I_S]]="",Table3[[#This Row],[STC_C]]=""),"-",IF(Table3[[#This Row],[I_S]]&gt;=Table3[[#This Row],[I_MinGasFlow]],Table3[[#This Row],[I_S]]*Table3[[#This Row],[STC_C]]*16.6*Cell_count/1000,Table3[[#This Row],[I_MinGasFlow]]*Table3[[#This Row],[STC_C]]*16.6*Cell_count/1000))</f>
        <v>1958.3850000000002</v>
      </c>
      <c r="AH89" s="140">
        <f>IF(Table3[[#This Row],[FN_Si_C_Air]]="-","-",Table3[[#This Row],[FN_Si_C_Air]]/60*air_dens_gL)</f>
        <v>42.005563776638589</v>
      </c>
      <c r="AI89" s="58" t="str">
        <f t="shared" si="16"/>
        <v>Inlet</v>
      </c>
      <c r="AJ89">
        <v>1.1500000000000001</v>
      </c>
      <c r="AK89" s="5">
        <f t="shared" si="17"/>
        <v>45</v>
      </c>
      <c r="AL89" s="141">
        <v>33.483042897162207</v>
      </c>
      <c r="AM89" s="52">
        <f>IF(OR(Table3[[#This Row],[T_So_CL]]="",Table3[[#This Row],[Hum_Si_C]]=""),"-",(1730.63/((1730.63/(233.426+T_Si_CL))-LOG(RH_Si_C/100)))-233.426)</f>
        <v>20.906272904014969</v>
      </c>
      <c r="AN89" s="87">
        <f>100*10^(7.337936*((Table3[[#This Row],[Hum_Si_C]])/(Table3[[#This Row],[Hum_Si_C]]+229.3975)-Table3[[#This Row],[T_Si_CL]]/(Table3[[#This Row],[T_Si_CL]]+229.3975)))</f>
        <v>70.000083623406852</v>
      </c>
      <c r="AO89" s="83">
        <f t="shared" si="18"/>
        <v>50</v>
      </c>
      <c r="AP89" s="60">
        <f>Table3[[#This Row],[T_So_CL]]-Table3[[#This Row],[T_Si_CL]]</f>
        <v>10</v>
      </c>
      <c r="AQ89" s="178">
        <f>IF(OR(AC89&gt;1200,AA89&gt;4000,Table3[[#This Row],[Hum_Si_A]]&lt;20,Table3[[#This Row],[Hum_Si_C]]&lt;20,AG89&gt;8000, AJ89&lt;0, O89&gt;90),1,0)</f>
        <v>0</v>
      </c>
      <c r="AR89">
        <f>IF(Table3[[#This Row],[F_Cell_CL]]&gt;0, Table3[[#This Row],[F_Cell_CL]], IF(Table3[[#This Row],[I_S]]&lt;450, 0.45, IF(Table3[[#This Row],[I_S]]&lt;600, 0.6, 0.75)))</f>
        <v>0.45</v>
      </c>
    </row>
    <row r="90" spans="1:44" s="4" customFormat="1">
      <c r="A90" s="49">
        <f t="shared" si="13"/>
        <v>79</v>
      </c>
      <c r="B90" s="51" t="s">
        <v>100</v>
      </c>
      <c r="C90" s="50" t="s">
        <v>180</v>
      </c>
      <c r="D90" s="51">
        <v>900</v>
      </c>
      <c r="E90" s="138">
        <f>IF(Table3[[#This Row],[Approx. step time]]="-","ERR",IF(E89="Acc. Time",Table3[[#This Row],[Approx. step time]]/60,E89+D90/60))</f>
        <v>1185</v>
      </c>
      <c r="F90" s="48">
        <v>360</v>
      </c>
      <c r="G90" s="86">
        <f t="shared" si="12"/>
        <v>1.2</v>
      </c>
      <c r="H90" s="48" t="s">
        <v>33</v>
      </c>
      <c r="I90" s="51">
        <v>0</v>
      </c>
      <c r="J90" s="51" t="s">
        <v>102</v>
      </c>
      <c r="K90" s="147"/>
      <c r="L90" s="52" t="str">
        <f>IF(Table3[[#This Row],[F_Cell_CL]]="","-",Table3[[#This Row],[F_Cell_CL]]*Cell_count)</f>
        <v>-</v>
      </c>
      <c r="M90">
        <v>2.0500000000000003</v>
      </c>
      <c r="N90">
        <v>40</v>
      </c>
      <c r="O90" s="51">
        <v>50</v>
      </c>
      <c r="P90" s="60">
        <f>Table3[[#This Row],[T_So_CL]]-Table3[[#This Row],[T_Si_CL]]</f>
        <v>10</v>
      </c>
      <c r="Q90">
        <v>2.75</v>
      </c>
      <c r="R90" s="53">
        <f>IF(Table3[[#This Row],[I_S]]=0,"∞",Table3[[#This Row],[FN_Si_A_H2]]*1000/(Table3[[#This Row],[I_S]]*Q_H2*Cell_count))</f>
        <v>2.75</v>
      </c>
      <c r="S90">
        <v>100</v>
      </c>
      <c r="T90" s="58" t="str">
        <f t="shared" si="14"/>
        <v>Inlet</v>
      </c>
      <c r="U90">
        <v>1.85</v>
      </c>
      <c r="V90" s="51">
        <f t="shared" si="15"/>
        <v>45</v>
      </c>
      <c r="W90" s="141">
        <v>38.04316746835206</v>
      </c>
      <c r="X90" s="52">
        <f>IF(OR(Table3[[#This Row],[T_So_CL]]="",Table3[[#This Row],[Hum_Si_A]]=""),"-",(1730.63/((1730.63/(233.426+T_Si_CL))-LOG(RH_Si_A/100)))-233.426)</f>
        <v>22.995894287769431</v>
      </c>
      <c r="Y90" s="87">
        <f>100*10^(7.337936*((Table3[[#This Row],[Hum_Si_A]])/(Table3[[#This Row],[Hum_Si_A]]+229.3975)-Table3[[#This Row],[T_Si_CL]]/(Table3[[#This Row],[T_Si_CL]]+229.3975)))</f>
        <v>90.008008955287053</v>
      </c>
      <c r="Z9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1905.75</v>
      </c>
      <c r="AA90" s="53">
        <f>Table3[[#This Row],[FN_Si_Atot]]*Table3[[#This Row],[Conc_Si_A_H2]]/100</f>
        <v>1905.75</v>
      </c>
      <c r="AB90" s="54">
        <f>IF(Table3[[#This Row],[FN_Si_A_H2]]="-","-",Table3[[#This Row],[FN_Si_A_H2]]/60*H2_dens_gL)</f>
        <v>2.856297410651691</v>
      </c>
      <c r="AC90" s="53">
        <f>IF(OR(Table3[[#This Row],[Conc_Si_A_H2]]="",Table3[[#This Row],[FN_Si_A_H2]]="",Table3[[#This Row],[FN_Si_A_H2]]="-"),"-",(FN_Si_H2/CMP_A)*(100-CMP_A))</f>
        <v>0</v>
      </c>
      <c r="AD90" s="55">
        <f>IF(Table3[[#This Row],[F_Si_A_N2]]="-","-",Table3[[#This Row],[F_Si_A_N2]]/60*N2_dens_gL)</f>
        <v>0</v>
      </c>
      <c r="AE90">
        <v>2.75</v>
      </c>
      <c r="AF90" s="53">
        <f>IF(OR(Table3[[#This Row],[I_S]]=0,Table3[[#This Row],[FN_Si_C_Air]]="-",Table3[[#This Row],[FN_Si_C_Air]]="0"),"∞",Table3[[#This Row],[FN_Si_C_Air]]*1000/(Table3[[#This Row],[I_S]]*Q_air*Cell_count))</f>
        <v>2.7499999999999996</v>
      </c>
      <c r="AG90" s="56">
        <f>IF(OR(Table3[[#This Row],[I_S]]="",Table3[[#This Row],[STC_C]]=""),"-",IF(Table3[[#This Row],[I_S]]&gt;=Table3[[#This Row],[I_MinGasFlow]],Table3[[#This Row],[I_S]]*Table3[[#This Row],[STC_C]]*16.6*Cell_count/1000,Table3[[#This Row],[I_MinGasFlow]]*Table3[[#This Row],[STC_C]]*16.6*Cell_count/1000))</f>
        <v>4519.3500000000004</v>
      </c>
      <c r="AH90" s="140">
        <f>IF(Table3[[#This Row],[FN_Si_C_Air]]="-","-",Table3[[#This Row],[FN_Si_C_Air]]/60*air_dens_gL)</f>
        <v>96.935916407627502</v>
      </c>
      <c r="AI90" s="58" t="str">
        <f t="shared" si="16"/>
        <v>Inlet</v>
      </c>
      <c r="AJ90">
        <v>2.1</v>
      </c>
      <c r="AK90" s="5">
        <f t="shared" si="17"/>
        <v>45</v>
      </c>
      <c r="AL90" s="141">
        <v>32.166460634861458</v>
      </c>
      <c r="AM90" s="52">
        <f>IF(OR(Table3[[#This Row],[T_So_CL]]="",Table3[[#This Row],[Hum_Si_C]]=""),"-",(1730.63/((1730.63/(233.426+T_Si_CL))-LOG(RH_Si_C/100)))-233.426)</f>
        <v>20.256775649764649</v>
      </c>
      <c r="AN90" s="87">
        <f>100*10^(7.337936*((Table3[[#This Row],[Hum_Si_C]])/(Table3[[#This Row],[Hum_Si_C]]+229.3975)-Table3[[#This Row],[T_Si_CL]]/(Table3[[#This Row],[T_Si_CL]]+229.3975)))</f>
        <v>64.993140651646016</v>
      </c>
      <c r="AO90" s="83">
        <f t="shared" si="18"/>
        <v>50</v>
      </c>
      <c r="AP90" s="60">
        <f>Table3[[#This Row],[T_So_CL]]-Table3[[#This Row],[T_Si_CL]]</f>
        <v>10</v>
      </c>
      <c r="AQ90" s="178">
        <f>IF(OR(AC90&gt;1200,AA90&gt;4000,Table3[[#This Row],[Hum_Si_A]]&lt;20,Table3[[#This Row],[Hum_Si_C]]&lt;20,AG90&gt;8000, AJ90&lt;0, O90&gt;90),1,0)</f>
        <v>0</v>
      </c>
      <c r="AR90">
        <f>IF(Table3[[#This Row],[F_Cell_CL]]&gt;0, Table3[[#This Row],[F_Cell_CL]], IF(Table3[[#This Row],[I_S]]&lt;450, 0.45, IF(Table3[[#This Row],[I_S]]&lt;600, 0.6, 0.75)))</f>
        <v>0.45</v>
      </c>
    </row>
    <row r="91" spans="1:44" s="4" customFormat="1">
      <c r="A91" s="49">
        <f t="shared" si="13"/>
        <v>80</v>
      </c>
      <c r="B91" s="51" t="s">
        <v>100</v>
      </c>
      <c r="C91" s="50" t="s">
        <v>181</v>
      </c>
      <c r="D91" s="51">
        <v>900</v>
      </c>
      <c r="E91" s="138">
        <f>IF(Table3[[#This Row],[Approx. step time]]="-","ERR",IF(E90="Acc. Time",Table3[[#This Row],[Approx. step time]]/60,E90+D91/60))</f>
        <v>1200</v>
      </c>
      <c r="F91" s="48">
        <v>60</v>
      </c>
      <c r="G91" s="86">
        <f t="shared" si="12"/>
        <v>0.2</v>
      </c>
      <c r="H91" s="48" t="s">
        <v>33</v>
      </c>
      <c r="I91" s="51">
        <v>0</v>
      </c>
      <c r="J91" s="51" t="s">
        <v>102</v>
      </c>
      <c r="K91" s="147">
        <v>0.45</v>
      </c>
      <c r="L91" s="52">
        <f>IF(Table3[[#This Row],[F_Cell_CL]]="","-",Table3[[#This Row],[F_Cell_CL]]*Cell_count)</f>
        <v>123.75</v>
      </c>
      <c r="M91">
        <v>0.55000000000000004</v>
      </c>
      <c r="N91">
        <v>45</v>
      </c>
      <c r="O91" s="51">
        <v>45</v>
      </c>
      <c r="P91" s="60">
        <f>Table3[[#This Row],[T_So_CL]]-Table3[[#This Row],[T_Si_CL]]</f>
        <v>0</v>
      </c>
      <c r="Q91">
        <v>8.2000000000000011</v>
      </c>
      <c r="R91" s="53">
        <f>IF(Table3[[#This Row],[I_S]]=0,"∞",Table3[[#This Row],[FN_Si_A_H2]]*1000/(Table3[[#This Row],[I_S]]*Q_H2*Cell_count))</f>
        <v>8.2000000000000011</v>
      </c>
      <c r="S91">
        <v>100</v>
      </c>
      <c r="T91" s="58" t="str">
        <f t="shared" si="14"/>
        <v>Inlet</v>
      </c>
      <c r="U91">
        <v>0.35000000000000003</v>
      </c>
      <c r="V91" s="51">
        <f t="shared" si="15"/>
        <v>50</v>
      </c>
      <c r="W91" s="141">
        <v>42.97366803558387</v>
      </c>
      <c r="X91" s="52">
        <f>IF(OR(Table3[[#This Row],[T_So_CL]]="",Table3[[#This Row],[Hum_Si_A]]=""),"-",(1730.63/((1730.63/(233.426+T_Si_CL))-LOG(RH_Si_A/100)))-233.426)</f>
        <v>29.485371283386542</v>
      </c>
      <c r="Y91" s="87">
        <f>100*10^(7.337936*((Table3[[#This Row],[Hum_Si_A]])/(Table3[[#This Row],[Hum_Si_A]]+229.3975)-Table3[[#This Row],[T_Si_CL]]/(Table3[[#This Row],[T_Si_CL]]+229.3975)))</f>
        <v>90.024650128876132</v>
      </c>
      <c r="Z9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947.10000000000014</v>
      </c>
      <c r="AA91" s="53">
        <f>Table3[[#This Row],[FN_Si_Atot]]*Table3[[#This Row],[Conc_Si_A_H2]]/100</f>
        <v>947.10000000000014</v>
      </c>
      <c r="AB91" s="54">
        <f>IF(Table3[[#This Row],[FN_Si_A_H2]]="-","-",Table3[[#This Row],[FN_Si_A_H2]]/60*H2_dens_gL)</f>
        <v>1.4194932586269011</v>
      </c>
      <c r="AC91" s="53">
        <f>IF(OR(Table3[[#This Row],[Conc_Si_A_H2]]="",Table3[[#This Row],[FN_Si_A_H2]]="",Table3[[#This Row],[FN_Si_A_H2]]="-"),"-",(FN_Si_H2/CMP_A)*(100-CMP_A))</f>
        <v>0</v>
      </c>
      <c r="AD91" s="55">
        <f>IF(Table3[[#This Row],[F_Si_A_N2]]="-","-",Table3[[#This Row],[F_Si_A_N2]]/60*N2_dens_gL)</f>
        <v>0</v>
      </c>
      <c r="AE91">
        <v>2.4500000000000002</v>
      </c>
      <c r="AF91" s="53">
        <f>IF(OR(Table3[[#This Row],[I_S]]=0,Table3[[#This Row],[FN_Si_C_Air]]="-",Table3[[#This Row],[FN_Si_C_Air]]="0"),"∞",Table3[[#This Row],[FN_Si_C_Air]]*1000/(Table3[[#This Row],[I_S]]*Q_air*Cell_count))</f>
        <v>2.4499999999999997</v>
      </c>
      <c r="AG91" s="56">
        <f>IF(OR(Table3[[#This Row],[I_S]]="",Table3[[#This Row],[STC_C]]=""),"-",IF(Table3[[#This Row],[I_S]]&gt;=Table3[[#This Row],[I_MinGasFlow]],Table3[[#This Row],[I_S]]*Table3[[#This Row],[STC_C]]*16.6*Cell_count/1000,Table3[[#This Row],[I_MinGasFlow]]*Table3[[#This Row],[STC_C]]*16.6*Cell_count/1000))</f>
        <v>671.05500000000006</v>
      </c>
      <c r="AH91" s="140">
        <f>IF(Table3[[#This Row],[FN_Si_C_Air]]="-","-",Table3[[#This Row],[FN_Si_C_Air]]/60*air_dens_gL)</f>
        <v>14.393514860526508</v>
      </c>
      <c r="AI91" s="58" t="str">
        <f t="shared" si="16"/>
        <v>Inlet</v>
      </c>
      <c r="AJ91">
        <v>0.4</v>
      </c>
      <c r="AK91" s="5">
        <f t="shared" si="17"/>
        <v>50</v>
      </c>
      <c r="AL91" s="141">
        <v>33.868221384976096</v>
      </c>
      <c r="AM91" s="52">
        <f>IF(OR(Table3[[#This Row],[T_So_CL]]="",Table3[[#This Row],[Hum_Si_C]]=""),"-",(1730.63/((1730.63/(233.426+T_Si_CL))-LOG(RH_Si_C/100)))-233.426)</f>
        <v>25.418994680759454</v>
      </c>
      <c r="AN91" s="87">
        <f>100*10^(7.337936*((Table3[[#This Row],[Hum_Si_C]])/(Table3[[#This Row],[Hum_Si_C]]+229.3975)-Table3[[#This Row],[T_Si_CL]]/(Table3[[#This Row],[T_Si_CL]]+229.3975)))</f>
        <v>55.031369264467642</v>
      </c>
      <c r="AO91" s="83">
        <f t="shared" si="18"/>
        <v>45</v>
      </c>
      <c r="AP91" s="60">
        <f>Table3[[#This Row],[T_So_CL]]-Table3[[#This Row],[T_Si_CL]]</f>
        <v>0</v>
      </c>
      <c r="AQ91" s="178">
        <f>IF(OR(AC91&gt;1200,AA91&gt;4000,Table3[[#This Row],[Hum_Si_A]]&lt;20,Table3[[#This Row],[Hum_Si_C]]&lt;20,AG91&gt;8000, AJ91&lt;0, O91&gt;90),1,0)</f>
        <v>0</v>
      </c>
      <c r="AR91">
        <f>IF(Table3[[#This Row],[F_Cell_CL]]&gt;0, Table3[[#This Row],[F_Cell_CL]], IF(Table3[[#This Row],[I_S]]&lt;450, 0.45, IF(Table3[[#This Row],[I_S]]&lt;600, 0.6, 0.75)))</f>
        <v>0.45</v>
      </c>
    </row>
    <row r="92" spans="1:44" s="4" customFormat="1">
      <c r="A92" s="49">
        <f t="shared" si="13"/>
        <v>81</v>
      </c>
      <c r="B92" s="51" t="s">
        <v>100</v>
      </c>
      <c r="C92" s="50" t="s">
        <v>182</v>
      </c>
      <c r="D92" s="51">
        <v>900</v>
      </c>
      <c r="E92" s="87">
        <f>IF(Table3[[#This Row],[Approx. step time]]="-","ERR",IF(E91="Acc. Time",Table3[[#This Row],[Approx. step time]]/60,E91+D92/60))</f>
        <v>1215</v>
      </c>
      <c r="F92" s="48">
        <v>60</v>
      </c>
      <c r="G92" s="86">
        <f t="shared" si="12"/>
        <v>0.2</v>
      </c>
      <c r="H92" s="48" t="s">
        <v>33</v>
      </c>
      <c r="I92" s="51">
        <v>0</v>
      </c>
      <c r="J92" s="51" t="s">
        <v>102</v>
      </c>
      <c r="K92" s="147">
        <v>0.35000000000000003</v>
      </c>
      <c r="L92" s="52">
        <f>IF(Table3[[#This Row],[F_Cell_CL]]="","-",Table3[[#This Row],[F_Cell_CL]]*Cell_count)</f>
        <v>96.250000000000014</v>
      </c>
      <c r="M92">
        <v>1.55</v>
      </c>
      <c r="N92">
        <v>45</v>
      </c>
      <c r="O92" s="51">
        <v>45</v>
      </c>
      <c r="P92" s="60">
        <f>Table3[[#This Row],[T_So_CL]]-Table3[[#This Row],[T_Si_CL]]</f>
        <v>0</v>
      </c>
      <c r="Q92">
        <v>5.6000000000000005</v>
      </c>
      <c r="R92" s="53">
        <f>IF(Table3[[#This Row],[I_S]]=0,"∞",Table3[[#This Row],[FN_Si_A_H2]]*1000/(Table3[[#This Row],[I_S]]*Q_H2*Cell_count))</f>
        <v>5.6000000000000014</v>
      </c>
      <c r="S92">
        <v>100</v>
      </c>
      <c r="T92" s="58" t="str">
        <f t="shared" si="14"/>
        <v>Inlet</v>
      </c>
      <c r="U92">
        <v>1.35</v>
      </c>
      <c r="V92" s="51">
        <f t="shared" si="15"/>
        <v>50</v>
      </c>
      <c r="W92" s="141">
        <v>36.891216170060225</v>
      </c>
      <c r="X92" s="52">
        <f>IF(OR(Table3[[#This Row],[T_So_CL]]="",Table3[[#This Row],[Hum_Si_A]]=""),"-",(1730.63/((1730.63/(233.426+T_Si_CL))-LOG(RH_Si_A/100)))-233.426)</f>
        <v>26.864519851581917</v>
      </c>
      <c r="Y92" s="87">
        <f>100*10^(7.337936*((Table3[[#This Row],[Hum_Si_A]])/(Table3[[#This Row],[Hum_Si_A]]+229.3975)-Table3[[#This Row],[T_Si_CL]]/(Table3[[#This Row],[T_Si_CL]]+229.3975)))</f>
        <v>65.042365564900564</v>
      </c>
      <c r="Z9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646.80000000000007</v>
      </c>
      <c r="AA92" s="53">
        <f>Table3[[#This Row],[FN_Si_Atot]]*Table3[[#This Row],[Conc_Si_A_H2]]/100</f>
        <v>646.80000000000007</v>
      </c>
      <c r="AB92" s="54">
        <f>IF(Table3[[#This Row],[FN_Si_A_H2]]="-","-",Table3[[#This Row],[FN_Si_A_H2]]/60*H2_dens_gL)</f>
        <v>0.96941003028178607</v>
      </c>
      <c r="AC92" s="53">
        <f>IF(OR(Table3[[#This Row],[Conc_Si_A_H2]]="",Table3[[#This Row],[FN_Si_A_H2]]="",Table3[[#This Row],[FN_Si_A_H2]]="-"),"-",(FN_Si_H2/CMP_A)*(100-CMP_A))</f>
        <v>0</v>
      </c>
      <c r="AD92" s="55">
        <f>IF(Table3[[#This Row],[F_Si_A_N2]]="-","-",Table3[[#This Row],[F_Si_A_N2]]/60*N2_dens_gL)</f>
        <v>0</v>
      </c>
      <c r="AE92">
        <v>11.850000000000001</v>
      </c>
      <c r="AF92" s="53">
        <f>IF(OR(Table3[[#This Row],[I_S]]=0,Table3[[#This Row],[FN_Si_C_Air]]="-",Table3[[#This Row],[FN_Si_C_Air]]="0"),"∞",Table3[[#This Row],[FN_Si_C_Air]]*1000/(Table3[[#This Row],[I_S]]*Q_air*Cell_count))</f>
        <v>11.85</v>
      </c>
      <c r="AG92" s="56">
        <f>IF(OR(Table3[[#This Row],[I_S]]="",Table3[[#This Row],[STC_C]]=""),"-",IF(Table3[[#This Row],[I_S]]&gt;=Table3[[#This Row],[I_MinGasFlow]],Table3[[#This Row],[I_S]]*Table3[[#This Row],[STC_C]]*16.6*Cell_count/1000,Table3[[#This Row],[I_MinGasFlow]]*Table3[[#This Row],[STC_C]]*16.6*Cell_count/1000))</f>
        <v>3245.7150000000006</v>
      </c>
      <c r="AH92" s="140">
        <f>IF(Table3[[#This Row],[FN_Si_C_Air]]="-","-",Table3[[#This Row],[FN_Si_C_Air]]/60*air_dens_gL)</f>
        <v>69.617612692750669</v>
      </c>
      <c r="AI92" s="58" t="str">
        <f t="shared" si="16"/>
        <v>Inlet</v>
      </c>
      <c r="AJ92">
        <v>1.3</v>
      </c>
      <c r="AK92" s="5">
        <f t="shared" si="17"/>
        <v>50</v>
      </c>
      <c r="AL92" s="141">
        <v>35.434577704321335</v>
      </c>
      <c r="AM92" s="52">
        <f>IF(OR(Table3[[#This Row],[T_So_CL]]="",Table3[[#This Row],[Hum_Si_C]]=""),"-",(1730.63/((1730.63/(233.426+T_Si_CL))-LOG(RH_Si_C/100)))-233.426)</f>
        <v>26.181390766063146</v>
      </c>
      <c r="AN92" s="87">
        <f>100*10^(7.337936*((Table3[[#This Row],[Hum_Si_C]])/(Table3[[#This Row],[Hum_Si_C]]+229.3975)-Table3[[#This Row],[T_Si_CL]]/(Table3[[#This Row],[T_Si_CL]]+229.3975)))</f>
        <v>60.03816668445635</v>
      </c>
      <c r="AO92" s="83">
        <f t="shared" si="18"/>
        <v>45</v>
      </c>
      <c r="AP92" s="60">
        <f>Table3[[#This Row],[T_So_CL]]-Table3[[#This Row],[T_Si_CL]]</f>
        <v>0</v>
      </c>
      <c r="AQ92" s="178">
        <f>IF(OR(AC92&gt;1200,AA92&gt;4000,Table3[[#This Row],[Hum_Si_A]]&lt;20,Table3[[#This Row],[Hum_Si_C]]&lt;20,AG92&gt;8000, AJ92&lt;0, O92&gt;90),1,0)</f>
        <v>0</v>
      </c>
      <c r="AR92">
        <f>IF(Table3[[#This Row],[F_Cell_CL]]&gt;0, Table3[[#This Row],[F_Cell_CL]], IF(Table3[[#This Row],[I_S]]&lt;450, 0.45, IF(Table3[[#This Row],[I_S]]&lt;600, 0.6, 0.75)))</f>
        <v>0.35000000000000003</v>
      </c>
    </row>
    <row r="93" spans="1:44" s="4" customFormat="1">
      <c r="A93" s="49">
        <f t="shared" si="13"/>
        <v>82</v>
      </c>
      <c r="B93" s="51" t="s">
        <v>100</v>
      </c>
      <c r="C93" s="50" t="s">
        <v>183</v>
      </c>
      <c r="D93" s="51">
        <v>900</v>
      </c>
      <c r="E93" s="138">
        <f>IF(Table3[[#This Row],[Approx. step time]]="-","ERR",IF(E92="Acc. Time",Table3[[#This Row],[Approx. step time]]/60,E92+D93/60))</f>
        <v>1230</v>
      </c>
      <c r="F93" s="48">
        <v>80</v>
      </c>
      <c r="G93" s="86">
        <f t="shared" si="12"/>
        <v>0.26666666666666666</v>
      </c>
      <c r="H93" s="48" t="s">
        <v>33</v>
      </c>
      <c r="I93" s="51">
        <v>0</v>
      </c>
      <c r="J93" s="51" t="s">
        <v>102</v>
      </c>
      <c r="K93" s="147">
        <v>0.35000000000000003</v>
      </c>
      <c r="L93" s="52">
        <f>IF(Table3[[#This Row],[F_Cell_CL]]="","-",Table3[[#This Row],[F_Cell_CL]]*Cell_count)</f>
        <v>96.250000000000014</v>
      </c>
      <c r="M93">
        <v>1.1500000000000001</v>
      </c>
      <c r="N93">
        <v>45</v>
      </c>
      <c r="O93" s="51">
        <v>45</v>
      </c>
      <c r="P93" s="60">
        <f>Table3[[#This Row],[T_So_CL]]-Table3[[#This Row],[T_Si_CL]]</f>
        <v>0</v>
      </c>
      <c r="Q93">
        <v>7.2</v>
      </c>
      <c r="R93" s="53">
        <f>IF(Table3[[#This Row],[I_S]]=0,"∞",Table3[[#This Row],[FN_Si_A_H2]]*1000/(Table3[[#This Row],[I_S]]*Q_H2*Cell_count))</f>
        <v>7.2</v>
      </c>
      <c r="S93">
        <v>90</v>
      </c>
      <c r="T93" s="58" t="str">
        <f t="shared" si="14"/>
        <v>Inlet</v>
      </c>
      <c r="U93">
        <v>0.95000000000000007</v>
      </c>
      <c r="V93" s="51">
        <f t="shared" si="15"/>
        <v>50</v>
      </c>
      <c r="W93" s="141">
        <v>30.322119117752649</v>
      </c>
      <c r="X93" s="52">
        <f>IF(OR(Table3[[#This Row],[T_So_CL]]="",Table3[[#This Row],[Hum_Si_A]]=""),"-",(1730.63/((1730.63/(233.426+T_Si_CL))-LOG(RH_Si_A/100)))-233.426)</f>
        <v>23.57268429300467</v>
      </c>
      <c r="Y93" s="87">
        <f>100*10^(7.337936*((Table3[[#This Row],[Hum_Si_A]])/(Table3[[#This Row],[Hum_Si_A]]+229.3975)-Table3[[#This Row],[T_Si_CL]]/(Table3[[#This Row],[T_Si_CL]]+229.3975)))</f>
        <v>45.01012409251198</v>
      </c>
      <c r="Z9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1232</v>
      </c>
      <c r="AA93" s="53">
        <f>Table3[[#This Row],[FN_Si_Atot]]*Table3[[#This Row],[Conc_Si_A_H2]]/100</f>
        <v>1108.8</v>
      </c>
      <c r="AB93" s="54">
        <f>IF(Table3[[#This Row],[FN_Si_A_H2]]="-","-",Table3[[#This Row],[FN_Si_A_H2]]/60*H2_dens_gL)</f>
        <v>1.6618457661973474</v>
      </c>
      <c r="AC93" s="53">
        <f>IF(OR(Table3[[#This Row],[Conc_Si_A_H2]]="",Table3[[#This Row],[FN_Si_A_H2]]="",Table3[[#This Row],[FN_Si_A_H2]]="-"),"-",(FN_Si_H2/CMP_A)*(100-CMP_A))</f>
        <v>123.2</v>
      </c>
      <c r="AD93" s="55">
        <f>IF(Table3[[#This Row],[F_Si_A_N2]]="-","-",Table3[[#This Row],[F_Si_A_N2]]/60*N2_dens_gL)</f>
        <v>2.5658590880871075</v>
      </c>
      <c r="AE93">
        <v>6.7</v>
      </c>
      <c r="AF93" s="53">
        <f>IF(OR(Table3[[#This Row],[I_S]]=0,Table3[[#This Row],[FN_Si_C_Air]]="-",Table3[[#This Row],[FN_Si_C_Air]]="0"),"∞",Table3[[#This Row],[FN_Si_C_Air]]*1000/(Table3[[#This Row],[I_S]]*Q_air*Cell_count))</f>
        <v>6.7</v>
      </c>
      <c r="AG93" s="56">
        <f>IF(OR(Table3[[#This Row],[I_S]]="",Table3[[#This Row],[STC_C]]=""),"-",IF(Table3[[#This Row],[I_S]]&gt;=Table3[[#This Row],[I_MinGasFlow]],Table3[[#This Row],[I_S]]*Table3[[#This Row],[STC_C]]*16.6*Cell_count/1000,Table3[[#This Row],[I_MinGasFlow]]*Table3[[#This Row],[STC_C]]*16.6*Cell_count/1000))</f>
        <v>2446.84</v>
      </c>
      <c r="AH93" s="140">
        <f>IF(Table3[[#This Row],[FN_Si_C_Air]]="-","-",Table3[[#This Row],[FN_Si_C_Air]]/60*air_dens_gL)</f>
        <v>52.482475954028629</v>
      </c>
      <c r="AI93" s="58" t="str">
        <f t="shared" si="16"/>
        <v>Inlet</v>
      </c>
      <c r="AJ93">
        <v>1.1000000000000001</v>
      </c>
      <c r="AK93" s="5">
        <f t="shared" si="17"/>
        <v>50</v>
      </c>
      <c r="AL93" s="141">
        <v>33.868221384976096</v>
      </c>
      <c r="AM93" s="52">
        <f>IF(OR(Table3[[#This Row],[T_So_CL]]="",Table3[[#This Row],[Hum_Si_C]]=""),"-",(1730.63/((1730.63/(233.426+T_Si_CL))-LOG(RH_Si_C/100)))-233.426)</f>
        <v>25.418994680759454</v>
      </c>
      <c r="AN93" s="87">
        <f>100*10^(7.337936*((Table3[[#This Row],[Hum_Si_C]])/(Table3[[#This Row],[Hum_Si_C]]+229.3975)-Table3[[#This Row],[T_Si_CL]]/(Table3[[#This Row],[T_Si_CL]]+229.3975)))</f>
        <v>55.031369264467642</v>
      </c>
      <c r="AO93" s="83">
        <f t="shared" si="18"/>
        <v>45</v>
      </c>
      <c r="AP93" s="60">
        <f>Table3[[#This Row],[T_So_CL]]-Table3[[#This Row],[T_Si_CL]]</f>
        <v>0</v>
      </c>
      <c r="AQ93" s="178">
        <f>IF(OR(AC93&gt;1200,AA93&gt;4000,Table3[[#This Row],[Hum_Si_A]]&lt;20,Table3[[#This Row],[Hum_Si_C]]&lt;20,AG93&gt;8000, AJ93&lt;0, O93&gt;90),1,0)</f>
        <v>0</v>
      </c>
      <c r="AR93">
        <f>IF(Table3[[#This Row],[F_Cell_CL]]&gt;0, Table3[[#This Row],[F_Cell_CL]], IF(Table3[[#This Row],[I_S]]&lt;450, 0.45, IF(Table3[[#This Row],[I_S]]&lt;600, 0.6, 0.75)))</f>
        <v>0.35000000000000003</v>
      </c>
    </row>
    <row r="94" spans="1:44" s="4" customFormat="1">
      <c r="A94" s="49">
        <f t="shared" si="13"/>
        <v>83</v>
      </c>
      <c r="B94" s="51" t="s">
        <v>100</v>
      </c>
      <c r="C94" s="50" t="s">
        <v>184</v>
      </c>
      <c r="D94" s="51">
        <v>900</v>
      </c>
      <c r="E94" s="138">
        <f>IF(Table3[[#This Row],[Approx. step time]]="-","ERR",IF(E93="Acc. Time",Table3[[#This Row],[Approx. step time]]/60,E93+D94/60))</f>
        <v>1245</v>
      </c>
      <c r="F94" s="48">
        <v>90</v>
      </c>
      <c r="G94" s="86">
        <f t="shared" si="12"/>
        <v>0.3</v>
      </c>
      <c r="H94" s="48" t="s">
        <v>33</v>
      </c>
      <c r="I94" s="51">
        <v>0</v>
      </c>
      <c r="J94" s="51" t="s">
        <v>102</v>
      </c>
      <c r="K94" s="147">
        <v>0.35000000000000003</v>
      </c>
      <c r="L94" s="52">
        <f>IF(Table3[[#This Row],[F_Cell_CL]]="","-",Table3[[#This Row],[F_Cell_CL]]*Cell_count)</f>
        <v>96.250000000000014</v>
      </c>
      <c r="M94">
        <v>1.2</v>
      </c>
      <c r="N94">
        <v>45</v>
      </c>
      <c r="O94" s="51">
        <v>45</v>
      </c>
      <c r="P94" s="60">
        <f>Table3[[#This Row],[T_So_CL]]-Table3[[#This Row],[T_Si_CL]]</f>
        <v>0</v>
      </c>
      <c r="Q94">
        <v>1.5</v>
      </c>
      <c r="R94" s="53">
        <f>IF(Table3[[#This Row],[I_S]]=0,"∞",Table3[[#This Row],[FN_Si_A_H2]]*1000/(Table3[[#This Row],[I_S]]*Q_H2*Cell_count))</f>
        <v>1.5</v>
      </c>
      <c r="S94">
        <v>80</v>
      </c>
      <c r="T94" s="58" t="str">
        <f t="shared" si="14"/>
        <v>Inlet</v>
      </c>
      <c r="U94">
        <v>1</v>
      </c>
      <c r="V94" s="51">
        <f t="shared" si="15"/>
        <v>50</v>
      </c>
      <c r="W94" s="141">
        <v>30.322119117752649</v>
      </c>
      <c r="X94" s="52">
        <f>IF(OR(Table3[[#This Row],[T_So_CL]]="",Table3[[#This Row],[Hum_Si_A]]=""),"-",(1730.63/((1730.63/(233.426+T_Si_CL))-LOG(RH_Si_A/100)))-233.426)</f>
        <v>23.57268429300467</v>
      </c>
      <c r="Y94" s="87">
        <f>100*10^(7.337936*((Table3[[#This Row],[Hum_Si_A]])/(Table3[[#This Row],[Hum_Si_A]]+229.3975)-Table3[[#This Row],[T_Si_CL]]/(Table3[[#This Row],[T_Si_CL]]+229.3975)))</f>
        <v>45.01012409251198</v>
      </c>
      <c r="Z9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324.84375</v>
      </c>
      <c r="AA94" s="53">
        <f>Table3[[#This Row],[FN_Si_Atot]]*Table3[[#This Row],[Conc_Si_A_H2]]/100</f>
        <v>259.875</v>
      </c>
      <c r="AB94" s="54">
        <f>IF(Table3[[#This Row],[FN_Si_A_H2]]="-","-",Table3[[#This Row],[FN_Si_A_H2]]/60*H2_dens_gL)</f>
        <v>0.38949510145250327</v>
      </c>
      <c r="AC94" s="53">
        <f>IF(OR(Table3[[#This Row],[Conc_Si_A_H2]]="",Table3[[#This Row],[FN_Si_A_H2]]="",Table3[[#This Row],[FN_Si_A_H2]]="-"),"-",(FN_Si_H2/CMP_A)*(100-CMP_A))</f>
        <v>64.96875</v>
      </c>
      <c r="AD94" s="55">
        <f>IF(Table3[[#This Row],[F_Si_A_N2]]="-","-",Table3[[#This Row],[F_Si_A_N2]]/60*N2_dens_gL)</f>
        <v>1.3530897534834356</v>
      </c>
      <c r="AE94">
        <v>11.350000000000001</v>
      </c>
      <c r="AF94" s="53">
        <f>IF(OR(Table3[[#This Row],[I_S]]=0,Table3[[#This Row],[FN_Si_C_Air]]="-",Table3[[#This Row],[FN_Si_C_Air]]="0"),"∞",Table3[[#This Row],[FN_Si_C_Air]]*1000/(Table3[[#This Row],[I_S]]*Q_air*Cell_count))</f>
        <v>11.350000000000003</v>
      </c>
      <c r="AG94" s="56">
        <f>IF(OR(Table3[[#This Row],[I_S]]="",Table3[[#This Row],[STC_C]]=""),"-",IF(Table3[[#This Row],[I_S]]&gt;=Table3[[#This Row],[I_MinGasFlow]],Table3[[#This Row],[I_S]]*Table3[[#This Row],[STC_C]]*16.6*Cell_count/1000,Table3[[#This Row],[I_MinGasFlow]]*Table3[[#This Row],[STC_C]]*16.6*Cell_count/1000))</f>
        <v>4663.1475000000019</v>
      </c>
      <c r="AH94" s="140">
        <f>IF(Table3[[#This Row],[FN_Si_C_Air]]="-","-",Table3[[#This Row],[FN_Si_C_Air]]/60*air_dens_gL)</f>
        <v>100.02024102059751</v>
      </c>
      <c r="AI94" s="58" t="str">
        <f t="shared" si="16"/>
        <v>Inlet</v>
      </c>
      <c r="AJ94">
        <v>1.2</v>
      </c>
      <c r="AK94" s="5">
        <f t="shared" si="17"/>
        <v>50</v>
      </c>
      <c r="AL94" s="141">
        <v>33.868221384976096</v>
      </c>
      <c r="AM94" s="52">
        <f>IF(OR(Table3[[#This Row],[T_So_CL]]="",Table3[[#This Row],[Hum_Si_C]]=""),"-",(1730.63/((1730.63/(233.426+T_Si_CL))-LOG(RH_Si_C/100)))-233.426)</f>
        <v>25.418994680759454</v>
      </c>
      <c r="AN94" s="87">
        <f>100*10^(7.337936*((Table3[[#This Row],[Hum_Si_C]])/(Table3[[#This Row],[Hum_Si_C]]+229.3975)-Table3[[#This Row],[T_Si_CL]]/(Table3[[#This Row],[T_Si_CL]]+229.3975)))</f>
        <v>55.031369264467642</v>
      </c>
      <c r="AO94" s="83">
        <f t="shared" si="18"/>
        <v>45</v>
      </c>
      <c r="AP94" s="60">
        <f>Table3[[#This Row],[T_So_CL]]-Table3[[#This Row],[T_Si_CL]]</f>
        <v>0</v>
      </c>
      <c r="AQ94" s="178">
        <f>IF(OR(AC94&gt;1200,AA94&gt;4000,Table3[[#This Row],[Hum_Si_A]]&lt;20,Table3[[#This Row],[Hum_Si_C]]&lt;20,AG94&gt;8000, AJ94&lt;0, O94&gt;90),1,0)</f>
        <v>0</v>
      </c>
      <c r="AR94">
        <f>IF(Table3[[#This Row],[F_Cell_CL]]&gt;0, Table3[[#This Row],[F_Cell_CL]], IF(Table3[[#This Row],[I_S]]&lt;450, 0.45, IF(Table3[[#This Row],[I_S]]&lt;600, 0.6, 0.75)))</f>
        <v>0.35000000000000003</v>
      </c>
    </row>
    <row r="95" spans="1:44" s="4" customFormat="1">
      <c r="A95" s="49">
        <f t="shared" si="13"/>
        <v>84</v>
      </c>
      <c r="B95" s="51" t="s">
        <v>100</v>
      </c>
      <c r="C95" s="50" t="s">
        <v>185</v>
      </c>
      <c r="D95" s="51">
        <v>900</v>
      </c>
      <c r="E95" s="138">
        <f>IF(Table3[[#This Row],[Approx. step time]]="-","ERR",IF(E94="Acc. Time",Table3[[#This Row],[Approx. step time]]/60,E94+D95/60))</f>
        <v>1260</v>
      </c>
      <c r="F95" s="48">
        <v>5</v>
      </c>
      <c r="G95" s="86">
        <f t="shared" si="12"/>
        <v>1.6666666666666666E-2</v>
      </c>
      <c r="H95" s="48" t="s">
        <v>33</v>
      </c>
      <c r="I95" s="51">
        <v>0</v>
      </c>
      <c r="J95" s="51" t="s">
        <v>102</v>
      </c>
      <c r="K95" s="147">
        <v>0.4</v>
      </c>
      <c r="L95" s="52">
        <f>IF(Table3[[#This Row],[F_Cell_CL]]="","-",Table3[[#This Row],[F_Cell_CL]]*Cell_count)</f>
        <v>110</v>
      </c>
      <c r="M95">
        <v>0.75</v>
      </c>
      <c r="N95">
        <v>45</v>
      </c>
      <c r="O95" s="51">
        <v>45</v>
      </c>
      <c r="P95" s="60">
        <f>Table3[[#This Row],[T_So_CL]]-Table3[[#This Row],[T_Si_CL]]</f>
        <v>0</v>
      </c>
      <c r="Q95">
        <v>9</v>
      </c>
      <c r="R95" s="53">
        <f>IF(Table3[[#This Row],[I_S]]=0,"∞",Table3[[#This Row],[FN_Si_A_H2]]*1000/(Table3[[#This Row],[I_S]]*Q_H2*Cell_count))</f>
        <v>9</v>
      </c>
      <c r="S95">
        <v>75</v>
      </c>
      <c r="T95" s="58" t="str">
        <f t="shared" si="14"/>
        <v>Inlet</v>
      </c>
      <c r="U95">
        <v>0.55000000000000004</v>
      </c>
      <c r="V95" s="51">
        <f t="shared" si="15"/>
        <v>50</v>
      </c>
      <c r="W95" s="141">
        <v>42.97366803558387</v>
      </c>
      <c r="X95" s="52">
        <f>IF(OR(Table3[[#This Row],[T_So_CL]]="",Table3[[#This Row],[Hum_Si_A]]=""),"-",(1730.63/((1730.63/(233.426+T_Si_CL))-LOG(RH_Si_A/100)))-233.426)</f>
        <v>29.485371283386542</v>
      </c>
      <c r="Y95" s="87">
        <f>100*10^(7.337936*((Table3[[#This Row],[Hum_Si_A]])/(Table3[[#This Row],[Hum_Si_A]]+229.3975)-Table3[[#This Row],[T_Si_CL]]/(Table3[[#This Row],[T_Si_CL]]+229.3975)))</f>
        <v>90.024650128876132</v>
      </c>
      <c r="Z9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115.5</v>
      </c>
      <c r="AA95" s="53">
        <f>Table3[[#This Row],[FN_Si_Atot]]*Table3[[#This Row],[Conc_Si_A_H2]]/100</f>
        <v>86.625</v>
      </c>
      <c r="AB95" s="54">
        <f>IF(Table3[[#This Row],[FN_Si_A_H2]]="-","-",Table3[[#This Row],[FN_Si_A_H2]]/60*H2_dens_gL)</f>
        <v>0.12983170048416778</v>
      </c>
      <c r="AC95" s="53">
        <f>IF(OR(Table3[[#This Row],[Conc_Si_A_H2]]="",Table3[[#This Row],[FN_Si_A_H2]]="",Table3[[#This Row],[FN_Si_A_H2]]="-"),"-",(FN_Si_H2/CMP_A)*(100-CMP_A))</f>
        <v>28.875</v>
      </c>
      <c r="AD95" s="55">
        <f>IF(Table3[[#This Row],[F_Si_A_N2]]="-","-",Table3[[#This Row],[F_Si_A_N2]]/60*N2_dens_gL)</f>
        <v>0.60137322377041591</v>
      </c>
      <c r="AE95">
        <v>6.65</v>
      </c>
      <c r="AF95" s="53">
        <f>IF(OR(Table3[[#This Row],[I_S]]=0,Table3[[#This Row],[FN_Si_C_Air]]="-",Table3[[#This Row],[FN_Si_C_Air]]="0"),"∞",Table3[[#This Row],[FN_Si_C_Air]]*1000/(Table3[[#This Row],[I_S]]*Q_air*Cell_count))</f>
        <v>6.65</v>
      </c>
      <c r="AG95" s="56">
        <f>IF(OR(Table3[[#This Row],[I_S]]="",Table3[[#This Row],[STC_C]]=""),"-",IF(Table3[[#This Row],[I_S]]&gt;=Table3[[#This Row],[I_MinGasFlow]],Table3[[#This Row],[I_S]]*Table3[[#This Row],[STC_C]]*16.6*Cell_count/1000,Table3[[#This Row],[I_MinGasFlow]]*Table3[[#This Row],[STC_C]]*16.6*Cell_count/1000))</f>
        <v>151.78625</v>
      </c>
      <c r="AH95" s="140">
        <f>IF(Table3[[#This Row],[FN_Si_C_Air]]="-","-",Table3[[#This Row],[FN_Si_C_Air]]/60*air_dens_gL)</f>
        <v>3.2556759803571858</v>
      </c>
      <c r="AI95" s="58" t="str">
        <f t="shared" si="16"/>
        <v>Inlet</v>
      </c>
      <c r="AJ95">
        <v>0.15000000000000002</v>
      </c>
      <c r="AK95" s="5">
        <f t="shared" si="17"/>
        <v>50</v>
      </c>
      <c r="AL95" s="141">
        <v>28.282728721695062</v>
      </c>
      <c r="AM95" s="52">
        <f>IF(OR(Table3[[#This Row],[T_So_CL]]="",Table3[[#This Row],[Hum_Si_C]]=""),"-",(1730.63/((1730.63/(233.426+T_Si_CL))-LOG(RH_Si_C/100)))-233.426)</f>
        <v>22.423821084133948</v>
      </c>
      <c r="AN95" s="87">
        <f>100*10^(7.337936*((Table3[[#This Row],[Hum_Si_C]])/(Table3[[#This Row],[Hum_Si_C]]+229.3975)-Table3[[#This Row],[T_Si_CL]]/(Table3[[#This Row],[T_Si_CL]]+229.3975)))</f>
        <v>39.995853087958501</v>
      </c>
      <c r="AO95" s="83">
        <f t="shared" si="18"/>
        <v>45</v>
      </c>
      <c r="AP95" s="60">
        <f>Table3[[#This Row],[T_So_CL]]-Table3[[#This Row],[T_Si_CL]]</f>
        <v>0</v>
      </c>
      <c r="AQ95" s="178">
        <f>IF(OR(AC95&gt;1200,AA95&gt;4000,Table3[[#This Row],[Hum_Si_A]]&lt;20,Table3[[#This Row],[Hum_Si_C]]&lt;20,AG95&gt;8000, AJ95&lt;0, O95&gt;90),1,0)</f>
        <v>0</v>
      </c>
      <c r="AR95">
        <f>IF(Table3[[#This Row],[F_Cell_CL]]&gt;0, Table3[[#This Row],[F_Cell_CL]], IF(Table3[[#This Row],[I_S]]&lt;450, 0.45, IF(Table3[[#This Row],[I_S]]&lt;600, 0.6, 0.75)))</f>
        <v>0.4</v>
      </c>
    </row>
    <row r="96" spans="1:44" s="4" customFormat="1">
      <c r="A96" s="49">
        <f t="shared" si="13"/>
        <v>85</v>
      </c>
      <c r="B96" s="51" t="s">
        <v>100</v>
      </c>
      <c r="C96" s="50" t="s">
        <v>186</v>
      </c>
      <c r="D96" s="51">
        <v>900</v>
      </c>
      <c r="E96" s="87">
        <f>IF(Table3[[#This Row],[Approx. step time]]="-","ERR",IF(E95="Acc. Time",Table3[[#This Row],[Approx. step time]]/60,E95+D96/60))</f>
        <v>1275</v>
      </c>
      <c r="F96" s="48">
        <v>90</v>
      </c>
      <c r="G96" s="86">
        <f t="shared" si="12"/>
        <v>0.3</v>
      </c>
      <c r="H96" s="48" t="s">
        <v>33</v>
      </c>
      <c r="I96" s="51">
        <v>0</v>
      </c>
      <c r="J96" s="51" t="s">
        <v>102</v>
      </c>
      <c r="K96" s="147">
        <v>0.35000000000000003</v>
      </c>
      <c r="L96" s="52">
        <f>IF(Table3[[#This Row],[F_Cell_CL]]="","-",Table3[[#This Row],[F_Cell_CL]]*Cell_count)</f>
        <v>96.250000000000014</v>
      </c>
      <c r="M96">
        <v>1.3</v>
      </c>
      <c r="N96">
        <v>45</v>
      </c>
      <c r="O96" s="51">
        <v>45</v>
      </c>
      <c r="P96" s="60">
        <f>Table3[[#This Row],[T_So_CL]]-Table3[[#This Row],[T_Si_CL]]</f>
        <v>0</v>
      </c>
      <c r="Q96">
        <v>8.5500000000000007</v>
      </c>
      <c r="R96" s="53">
        <f>IF(Table3[[#This Row],[I_S]]=0,"∞",Table3[[#This Row],[FN_Si_A_H2]]*1000/(Table3[[#This Row],[I_S]]*Q_H2*Cell_count))</f>
        <v>8.5500000000000025</v>
      </c>
      <c r="S96">
        <v>90</v>
      </c>
      <c r="T96" s="58" t="str">
        <f t="shared" si="14"/>
        <v>Inlet</v>
      </c>
      <c r="U96">
        <v>1.1000000000000001</v>
      </c>
      <c r="V96" s="51">
        <f t="shared" si="15"/>
        <v>50</v>
      </c>
      <c r="W96" s="141">
        <v>39.533737114691661</v>
      </c>
      <c r="X96" s="52">
        <f>IF(OR(Table3[[#This Row],[T_So_CL]]="",Table3[[#This Row],[Hum_Si_A]]=""),"-",(1730.63/((1730.63/(233.426+T_Si_CL))-LOG(RH_Si_A/100)))-233.426)</f>
        <v>28.046064520514221</v>
      </c>
      <c r="Y96" s="87">
        <f>100*10^(7.337936*((Table3[[#This Row],[Hum_Si_A]])/(Table3[[#This Row],[Hum_Si_A]]+229.3975)-Table3[[#This Row],[T_Si_CL]]/(Table3[[#This Row],[T_Si_CL]]+229.3975)))</f>
        <v>75.042963156800326</v>
      </c>
      <c r="Z9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1645.8750000000002</v>
      </c>
      <c r="AA96" s="53">
        <f>Table3[[#This Row],[FN_Si_Atot]]*Table3[[#This Row],[Conc_Si_A_H2]]/100</f>
        <v>1481.2875000000004</v>
      </c>
      <c r="AB96" s="54">
        <f>IF(Table3[[#This Row],[FN_Si_A_H2]]="-","-",Table3[[#This Row],[FN_Si_A_H2]]/60*H2_dens_gL)</f>
        <v>2.2201220782792692</v>
      </c>
      <c r="AC96" s="53">
        <f>IF(OR(Table3[[#This Row],[Conc_Si_A_H2]]="",Table3[[#This Row],[FN_Si_A_H2]]="",Table3[[#This Row],[FN_Si_A_H2]]="-"),"-",(FN_Si_H2/CMP_A)*(100-CMP_A))</f>
        <v>164.58750000000006</v>
      </c>
      <c r="AD96" s="55">
        <f>IF(Table3[[#This Row],[F_Si_A_N2]]="-","-",Table3[[#This Row],[F_Si_A_N2]]/60*N2_dens_gL)</f>
        <v>3.4278273754913715</v>
      </c>
      <c r="AE96">
        <v>6.75</v>
      </c>
      <c r="AF96" s="53">
        <f>IF(OR(Table3[[#This Row],[I_S]]=0,Table3[[#This Row],[FN_Si_C_Air]]="-",Table3[[#This Row],[FN_Si_C_Air]]="0"),"∞",Table3[[#This Row],[FN_Si_C_Air]]*1000/(Table3[[#This Row],[I_S]]*Q_air*Cell_count))</f>
        <v>6.7499999999999991</v>
      </c>
      <c r="AG96" s="56">
        <f>IF(OR(Table3[[#This Row],[I_S]]="",Table3[[#This Row],[STC_C]]=""),"-",IF(Table3[[#This Row],[I_S]]&gt;=Table3[[#This Row],[I_MinGasFlow]],Table3[[#This Row],[I_S]]*Table3[[#This Row],[STC_C]]*16.6*Cell_count/1000,Table3[[#This Row],[I_MinGasFlow]]*Table3[[#This Row],[STC_C]]*16.6*Cell_count/1000))</f>
        <v>2773.2375000000002</v>
      </c>
      <c r="AH96" s="140">
        <f>IF(Table3[[#This Row],[FN_Si_C_Air]]="-","-",Table3[[#This Row],[FN_Si_C_Air]]/60*air_dens_gL)</f>
        <v>59.483403250135062</v>
      </c>
      <c r="AI96" s="58" t="str">
        <f t="shared" si="16"/>
        <v>Inlet</v>
      </c>
      <c r="AJ96">
        <v>1.05</v>
      </c>
      <c r="AK96" s="5">
        <f t="shared" si="17"/>
        <v>50</v>
      </c>
      <c r="AL96" s="141">
        <v>39.533737114691661</v>
      </c>
      <c r="AM96" s="52">
        <f>IF(OR(Table3[[#This Row],[T_So_CL]]="",Table3[[#This Row],[Hum_Si_C]]=""),"-",(1730.63/((1730.63/(233.426+T_Si_CL))-LOG(RH_Si_C/100)))-233.426)</f>
        <v>28.046064520514221</v>
      </c>
      <c r="AN96" s="87">
        <f>100*10^(7.337936*((Table3[[#This Row],[Hum_Si_C]])/(Table3[[#This Row],[Hum_Si_C]]+229.3975)-Table3[[#This Row],[T_Si_CL]]/(Table3[[#This Row],[T_Si_CL]]+229.3975)))</f>
        <v>75.042963156800326</v>
      </c>
      <c r="AO96" s="83">
        <f t="shared" si="18"/>
        <v>45</v>
      </c>
      <c r="AP96" s="60">
        <f>Table3[[#This Row],[T_So_CL]]-Table3[[#This Row],[T_Si_CL]]</f>
        <v>0</v>
      </c>
      <c r="AQ96" s="178">
        <f>IF(OR(AC96&gt;1200,AA96&gt;4000,Table3[[#This Row],[Hum_Si_A]]&lt;20,Table3[[#This Row],[Hum_Si_C]]&lt;20,AG96&gt;8000, AJ96&lt;0, O96&gt;90),1,0)</f>
        <v>0</v>
      </c>
      <c r="AR96">
        <f>IF(Table3[[#This Row],[F_Cell_CL]]&gt;0, Table3[[#This Row],[F_Cell_CL]], IF(Table3[[#This Row],[I_S]]&lt;450, 0.45, IF(Table3[[#This Row],[I_S]]&lt;600, 0.6, 0.75)))</f>
        <v>0.35000000000000003</v>
      </c>
    </row>
    <row r="97" spans="1:44" s="4" customFormat="1">
      <c r="A97" s="49">
        <f t="shared" si="13"/>
        <v>86</v>
      </c>
      <c r="B97" s="51" t="s">
        <v>100</v>
      </c>
      <c r="C97" s="50" t="s">
        <v>187</v>
      </c>
      <c r="D97" s="51">
        <v>900</v>
      </c>
      <c r="E97" s="138">
        <f>IF(Table3[[#This Row],[Approx. step time]]="-","ERR",IF(E96="Acc. Time",Table3[[#This Row],[Approx. step time]]/60,E96+D97/60))</f>
        <v>1290</v>
      </c>
      <c r="F97" s="48">
        <v>70</v>
      </c>
      <c r="G97" s="86">
        <f t="shared" si="12"/>
        <v>0.23333333333333334</v>
      </c>
      <c r="H97" s="48" t="s">
        <v>33</v>
      </c>
      <c r="I97" s="51">
        <v>0</v>
      </c>
      <c r="J97" s="51" t="s">
        <v>102</v>
      </c>
      <c r="K97" s="147">
        <v>0.35000000000000003</v>
      </c>
      <c r="L97" s="52">
        <f>IF(Table3[[#This Row],[F_Cell_CL]]="","-",Table3[[#This Row],[F_Cell_CL]]*Cell_count)</f>
        <v>96.250000000000014</v>
      </c>
      <c r="M97">
        <v>0.55000000000000004</v>
      </c>
      <c r="N97">
        <v>45</v>
      </c>
      <c r="O97" s="51">
        <v>45</v>
      </c>
      <c r="P97" s="60">
        <f>Table3[[#This Row],[T_So_CL]]-Table3[[#This Row],[T_Si_CL]]</f>
        <v>0</v>
      </c>
      <c r="Q97">
        <v>6.5500000000000007</v>
      </c>
      <c r="R97" s="53">
        <f>IF(Table3[[#This Row],[I_S]]=0,"∞",Table3[[#This Row],[FN_Si_A_H2]]*1000/(Table3[[#This Row],[I_S]]*Q_H2*Cell_count))</f>
        <v>6.5500000000000016</v>
      </c>
      <c r="S97">
        <v>80</v>
      </c>
      <c r="T97" s="58" t="str">
        <f t="shared" si="14"/>
        <v>Inlet</v>
      </c>
      <c r="U97">
        <v>0.35000000000000003</v>
      </c>
      <c r="V97" s="51">
        <f t="shared" si="15"/>
        <v>50</v>
      </c>
      <c r="W97" s="141">
        <v>40.741908729853222</v>
      </c>
      <c r="X97" s="52">
        <f>IF(OR(Table3[[#This Row],[T_So_CL]]="",Table3[[#This Row],[Hum_Si_A]]=""),"-",(1730.63/((1730.63/(233.426+T_Si_CL))-LOG(RH_Si_A/100)))-233.426)</f>
        <v>28.563548555247678</v>
      </c>
      <c r="Y97" s="87">
        <f>100*10^(7.337936*((Table3[[#This Row],[Hum_Si_A]])/(Table3[[#This Row],[Hum_Si_A]]+229.3975)-Table3[[#This Row],[T_Si_CL]]/(Table3[[#This Row],[T_Si_CL]]+229.3975)))</f>
        <v>80.039392893670424</v>
      </c>
      <c r="Z9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1103.2656250000002</v>
      </c>
      <c r="AA97" s="53">
        <f>Table3[[#This Row],[FN_Si_Atot]]*Table3[[#This Row],[Conc_Si_A_H2]]/100</f>
        <v>882.61250000000018</v>
      </c>
      <c r="AB97" s="54">
        <f>IF(Table3[[#This Row],[FN_Si_A_H2]]="-","-",Table3[[#This Row],[FN_Si_A_H2]]/60*H2_dens_gL)</f>
        <v>1.3228407704886873</v>
      </c>
      <c r="AC97" s="53">
        <f>IF(OR(Table3[[#This Row],[Conc_Si_A_H2]]="",Table3[[#This Row],[FN_Si_A_H2]]="",Table3[[#This Row],[FN_Si_A_H2]]="-"),"-",(FN_Si_H2/CMP_A)*(100-CMP_A))</f>
        <v>220.65312500000005</v>
      </c>
      <c r="AD97" s="55">
        <f>IF(Table3[[#This Row],[F_Si_A_N2]]="-","-",Table3[[#This Row],[F_Si_A_N2]]/60*N2_dens_gL)</f>
        <v>4.5954937183122624</v>
      </c>
      <c r="AE97">
        <v>11</v>
      </c>
      <c r="AF97" s="53">
        <f>IF(OR(Table3[[#This Row],[I_S]]=0,Table3[[#This Row],[FN_Si_C_Air]]="-",Table3[[#This Row],[FN_Si_C_Air]]="0"),"∞",Table3[[#This Row],[FN_Si_C_Air]]*1000/(Table3[[#This Row],[I_S]]*Q_air*Cell_count))</f>
        <v>11.000000000000002</v>
      </c>
      <c r="AG97" s="56">
        <f>IF(OR(Table3[[#This Row],[I_S]]="",Table3[[#This Row],[STC_C]]=""),"-",IF(Table3[[#This Row],[I_S]]&gt;=Table3[[#This Row],[I_MinGasFlow]],Table3[[#This Row],[I_S]]*Table3[[#This Row],[STC_C]]*16.6*Cell_count/1000,Table3[[#This Row],[I_MinGasFlow]]*Table3[[#This Row],[STC_C]]*16.6*Cell_count/1000))</f>
        <v>3515.0500000000006</v>
      </c>
      <c r="AH97" s="140">
        <f>IF(Table3[[#This Row],[FN_Si_C_Air]]="-","-",Table3[[#This Row],[FN_Si_C_Air]]/60*air_dens_gL)</f>
        <v>75.394601650376956</v>
      </c>
      <c r="AI97" s="58" t="str">
        <f t="shared" si="16"/>
        <v>Inlet</v>
      </c>
      <c r="AJ97">
        <v>0.10000000000000003</v>
      </c>
      <c r="AK97" s="5">
        <f t="shared" si="17"/>
        <v>50</v>
      </c>
      <c r="AL97" s="141">
        <v>33.868221384976096</v>
      </c>
      <c r="AM97" s="52">
        <f>IF(OR(Table3[[#This Row],[T_So_CL]]="",Table3[[#This Row],[Hum_Si_C]]=""),"-",(1730.63/((1730.63/(233.426+T_Si_CL))-LOG(RH_Si_C/100)))-233.426)</f>
        <v>25.418994680759454</v>
      </c>
      <c r="AN97" s="87">
        <f>100*10^(7.337936*((Table3[[#This Row],[Hum_Si_C]])/(Table3[[#This Row],[Hum_Si_C]]+229.3975)-Table3[[#This Row],[T_Si_CL]]/(Table3[[#This Row],[T_Si_CL]]+229.3975)))</f>
        <v>55.031369264467642</v>
      </c>
      <c r="AO97" s="83">
        <f t="shared" si="18"/>
        <v>45</v>
      </c>
      <c r="AP97" s="60">
        <f>Table3[[#This Row],[T_So_CL]]-Table3[[#This Row],[T_Si_CL]]</f>
        <v>0</v>
      </c>
      <c r="AQ97" s="178">
        <f>IF(OR(AC97&gt;1200,AA97&gt;4000,Table3[[#This Row],[Hum_Si_A]]&lt;20,Table3[[#This Row],[Hum_Si_C]]&lt;20,AG97&gt;8000, AJ97&lt;0, O97&gt;90),1,0)</f>
        <v>0</v>
      </c>
      <c r="AR97">
        <f>IF(Table3[[#This Row],[F_Cell_CL]]&gt;0, Table3[[#This Row],[F_Cell_CL]], IF(Table3[[#This Row],[I_S]]&lt;450, 0.45, IF(Table3[[#This Row],[I_S]]&lt;600, 0.6, 0.75)))</f>
        <v>0.35000000000000003</v>
      </c>
    </row>
    <row r="98" spans="1:44" s="4" customFormat="1">
      <c r="A98" s="49">
        <f t="shared" si="13"/>
        <v>87</v>
      </c>
      <c r="B98" s="51" t="s">
        <v>100</v>
      </c>
      <c r="C98" s="50" t="s">
        <v>188</v>
      </c>
      <c r="D98" s="51">
        <v>900</v>
      </c>
      <c r="E98" s="138">
        <f>IF(Table3[[#This Row],[Approx. step time]]="-","ERR",IF(E97="Acc. Time",Table3[[#This Row],[Approx. step time]]/60,E97+D98/60))</f>
        <v>1305</v>
      </c>
      <c r="F98" s="48">
        <v>80</v>
      </c>
      <c r="G98" s="86">
        <f t="shared" si="12"/>
        <v>0.26666666666666666</v>
      </c>
      <c r="H98" s="48" t="s">
        <v>33</v>
      </c>
      <c r="I98" s="51">
        <v>0</v>
      </c>
      <c r="J98" s="51" t="s">
        <v>102</v>
      </c>
      <c r="K98" s="147">
        <v>0.4</v>
      </c>
      <c r="L98" s="52">
        <f>IF(Table3[[#This Row],[F_Cell_CL]]="","-",Table3[[#This Row],[F_Cell_CL]]*Cell_count)</f>
        <v>110</v>
      </c>
      <c r="M98">
        <v>0.5</v>
      </c>
      <c r="N98">
        <v>45</v>
      </c>
      <c r="O98" s="51">
        <v>45</v>
      </c>
      <c r="P98" s="60">
        <f>Table3[[#This Row],[T_So_CL]]-Table3[[#This Row],[T_Si_CL]]</f>
        <v>0</v>
      </c>
      <c r="Q98">
        <v>6.7</v>
      </c>
      <c r="R98" s="53">
        <f>IF(Table3[[#This Row],[I_S]]=0,"∞",Table3[[#This Row],[FN_Si_A_H2]]*1000/(Table3[[#This Row],[I_S]]*Q_H2*Cell_count))</f>
        <v>6.7</v>
      </c>
      <c r="S98">
        <v>80</v>
      </c>
      <c r="T98" s="58" t="str">
        <f t="shared" si="14"/>
        <v>Inlet</v>
      </c>
      <c r="U98">
        <v>0.30000000000000004</v>
      </c>
      <c r="V98" s="51">
        <f t="shared" si="15"/>
        <v>50</v>
      </c>
      <c r="W98" s="141">
        <v>41.886259966192483</v>
      </c>
      <c r="X98" s="52">
        <f>IF(OR(Table3[[#This Row],[T_So_CL]]="",Table3[[#This Row],[Hum_Si_A]]=""),"-",(1730.63/((1730.63/(233.426+T_Si_CL))-LOG(RH_Si_A/100)))-233.426)</f>
        <v>29.04154938085702</v>
      </c>
      <c r="Y98" s="87">
        <f>100*10^(7.337936*((Table3[[#This Row],[Hum_Si_A]])/(Table3[[#This Row],[Hum_Si_A]]+229.3975)-Table3[[#This Row],[T_Si_CL]]/(Table3[[#This Row],[T_Si_CL]]+229.3975)))</f>
        <v>85.033277794169422</v>
      </c>
      <c r="Z9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1289.75</v>
      </c>
      <c r="AA98" s="53">
        <f>Table3[[#This Row],[FN_Si_Atot]]*Table3[[#This Row],[Conc_Si_A_H2]]/100</f>
        <v>1031.8</v>
      </c>
      <c r="AB98" s="54">
        <f>IF(Table3[[#This Row],[FN_Si_A_H2]]="-","-",Table3[[#This Row],[FN_Si_A_H2]]/60*H2_dens_gL)</f>
        <v>1.5464398102114203</v>
      </c>
      <c r="AC98" s="53">
        <f>IF(OR(Table3[[#This Row],[Conc_Si_A_H2]]="",Table3[[#This Row],[FN_Si_A_H2]]="",Table3[[#This Row],[FN_Si_A_H2]]="-"),"-",(FN_Si_H2/CMP_A)*(100-CMP_A))</f>
        <v>257.95</v>
      </c>
      <c r="AD98" s="55">
        <f>IF(Table3[[#This Row],[F_Si_A_N2]]="-","-",Table3[[#This Row],[F_Si_A_N2]]/60*N2_dens_gL)</f>
        <v>5.3722674656823814</v>
      </c>
      <c r="AE98">
        <v>2.6500000000000004</v>
      </c>
      <c r="AF98" s="53">
        <f>IF(OR(Table3[[#This Row],[I_S]]=0,Table3[[#This Row],[FN_Si_C_Air]]="-",Table3[[#This Row],[FN_Si_C_Air]]="0"),"∞",Table3[[#This Row],[FN_Si_C_Air]]*1000/(Table3[[#This Row],[I_S]]*Q_air*Cell_count))</f>
        <v>2.6500000000000008</v>
      </c>
      <c r="AG98" s="56">
        <f>IF(OR(Table3[[#This Row],[I_S]]="",Table3[[#This Row],[STC_C]]=""),"-",IF(Table3[[#This Row],[I_S]]&gt;=Table3[[#This Row],[I_MinGasFlow]],Table3[[#This Row],[I_S]]*Table3[[#This Row],[STC_C]]*16.6*Cell_count/1000,Table3[[#This Row],[I_MinGasFlow]]*Table3[[#This Row],[STC_C]]*16.6*Cell_count/1000))</f>
        <v>967.7800000000002</v>
      </c>
      <c r="AH98" s="140">
        <f>IF(Table3[[#This Row],[FN_Si_C_Air]]="-","-",Table3[[#This Row],[FN_Si_C_Air]]/60*air_dens_gL)</f>
        <v>20.757994220623264</v>
      </c>
      <c r="AI98" s="58" t="str">
        <f t="shared" si="16"/>
        <v>Inlet</v>
      </c>
      <c r="AJ98">
        <v>0.45000000000000007</v>
      </c>
      <c r="AK98" s="5">
        <f t="shared" si="17"/>
        <v>50</v>
      </c>
      <c r="AL98" s="141">
        <v>42.97366803558387</v>
      </c>
      <c r="AM98" s="52">
        <f>IF(OR(Table3[[#This Row],[T_So_CL]]="",Table3[[#This Row],[Hum_Si_C]]=""),"-",(1730.63/((1730.63/(233.426+T_Si_CL))-LOG(RH_Si_C/100)))-233.426)</f>
        <v>29.485371283386542</v>
      </c>
      <c r="AN98" s="87">
        <f>100*10^(7.337936*((Table3[[#This Row],[Hum_Si_C]])/(Table3[[#This Row],[Hum_Si_C]]+229.3975)-Table3[[#This Row],[T_Si_CL]]/(Table3[[#This Row],[T_Si_CL]]+229.3975)))</f>
        <v>90.024650128876132</v>
      </c>
      <c r="AO98" s="83">
        <f t="shared" si="18"/>
        <v>45</v>
      </c>
      <c r="AP98" s="60">
        <f>Table3[[#This Row],[T_So_CL]]-Table3[[#This Row],[T_Si_CL]]</f>
        <v>0</v>
      </c>
      <c r="AQ98" s="178">
        <f>IF(OR(AC98&gt;1200,AA98&gt;4000,Table3[[#This Row],[Hum_Si_A]]&lt;20,Table3[[#This Row],[Hum_Si_C]]&lt;20,AG98&gt;8000, AJ98&lt;0, O98&gt;90),1,0)</f>
        <v>0</v>
      </c>
      <c r="AR98">
        <f>IF(Table3[[#This Row],[F_Cell_CL]]&gt;0, Table3[[#This Row],[F_Cell_CL]], IF(Table3[[#This Row],[I_S]]&lt;450, 0.45, IF(Table3[[#This Row],[I_S]]&lt;600, 0.6, 0.75)))</f>
        <v>0.4</v>
      </c>
    </row>
    <row r="99" spans="1:44" s="4" customFormat="1">
      <c r="A99" s="49">
        <f t="shared" si="13"/>
        <v>88</v>
      </c>
      <c r="B99" s="51" t="s">
        <v>100</v>
      </c>
      <c r="C99" s="50" t="s">
        <v>189</v>
      </c>
      <c r="D99" s="51">
        <v>900</v>
      </c>
      <c r="E99" s="138">
        <f>IF(Table3[[#This Row],[Approx. step time]]="-","ERR",IF(E98="Acc. Time",Table3[[#This Row],[Approx. step time]]/60,E98+D99/60))</f>
        <v>1320</v>
      </c>
      <c r="F99" s="48">
        <v>80</v>
      </c>
      <c r="G99" s="86">
        <f t="shared" si="12"/>
        <v>0.26666666666666666</v>
      </c>
      <c r="H99" s="48" t="s">
        <v>33</v>
      </c>
      <c r="I99" s="51">
        <v>0</v>
      </c>
      <c r="J99" s="51" t="s">
        <v>102</v>
      </c>
      <c r="K99" s="147">
        <v>0.35000000000000003</v>
      </c>
      <c r="L99" s="52">
        <f>IF(Table3[[#This Row],[F_Cell_CL]]="","-",Table3[[#This Row],[F_Cell_CL]]*Cell_count)</f>
        <v>96.250000000000014</v>
      </c>
      <c r="M99">
        <v>1.7</v>
      </c>
      <c r="N99">
        <v>45</v>
      </c>
      <c r="O99" s="51">
        <v>45</v>
      </c>
      <c r="P99" s="60">
        <f>Table3[[#This Row],[T_So_CL]]-Table3[[#This Row],[T_Si_CL]]</f>
        <v>0</v>
      </c>
      <c r="Q99">
        <v>7.3000000000000007</v>
      </c>
      <c r="R99" s="53">
        <f>IF(Table3[[#This Row],[I_S]]=0,"∞",Table3[[#This Row],[FN_Si_A_H2]]*1000/(Table3[[#This Row],[I_S]]*Q_H2*Cell_count))</f>
        <v>7.3</v>
      </c>
      <c r="S99">
        <v>80</v>
      </c>
      <c r="T99" s="58" t="str">
        <f t="shared" si="14"/>
        <v>Inlet</v>
      </c>
      <c r="U99">
        <v>1.5</v>
      </c>
      <c r="V99" s="51">
        <f t="shared" si="15"/>
        <v>50</v>
      </c>
      <c r="W99" s="141">
        <v>41.886259966192483</v>
      </c>
      <c r="X99" s="52">
        <f>IF(OR(Table3[[#This Row],[T_So_CL]]="",Table3[[#This Row],[Hum_Si_A]]=""),"-",(1730.63/((1730.63/(233.426+T_Si_CL))-LOG(RH_Si_A/100)))-233.426)</f>
        <v>29.04154938085702</v>
      </c>
      <c r="Y99" s="87">
        <f>100*10^(7.337936*((Table3[[#This Row],[Hum_Si_A]])/(Table3[[#This Row],[Hum_Si_A]]+229.3975)-Table3[[#This Row],[T_Si_CL]]/(Table3[[#This Row],[T_Si_CL]]+229.3975)))</f>
        <v>85.033277794169422</v>
      </c>
      <c r="Z9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1405.25</v>
      </c>
      <c r="AA99" s="53">
        <f>Table3[[#This Row],[FN_Si_Atot]]*Table3[[#This Row],[Conc_Si_A_H2]]/100</f>
        <v>1124.2</v>
      </c>
      <c r="AB99" s="54">
        <f>IF(Table3[[#This Row],[FN_Si_A_H2]]="-","-",Table3[[#This Row],[FN_Si_A_H2]]/60*H2_dens_gL)</f>
        <v>1.6849269573945329</v>
      </c>
      <c r="AC99" s="53">
        <f>IF(OR(Table3[[#This Row],[Conc_Si_A_H2]]="",Table3[[#This Row],[FN_Si_A_H2]]="",Table3[[#This Row],[FN_Si_A_H2]]="-"),"-",(FN_Si_H2/CMP_A)*(100-CMP_A))</f>
        <v>281.05</v>
      </c>
      <c r="AD99" s="55">
        <f>IF(Table3[[#This Row],[F_Si_A_N2]]="-","-",Table3[[#This Row],[F_Si_A_N2]]/60*N2_dens_gL)</f>
        <v>5.8533660446987152</v>
      </c>
      <c r="AE99">
        <v>10.55</v>
      </c>
      <c r="AF99" s="53">
        <f>IF(OR(Table3[[#This Row],[I_S]]=0,Table3[[#This Row],[FN_Si_C_Air]]="-",Table3[[#This Row],[FN_Si_C_Air]]="0"),"∞",Table3[[#This Row],[FN_Si_C_Air]]*1000/(Table3[[#This Row],[I_S]]*Q_air*Cell_count))</f>
        <v>10.55</v>
      </c>
      <c r="AG99" s="56">
        <f>IF(OR(Table3[[#This Row],[I_S]]="",Table3[[#This Row],[STC_C]]=""),"-",IF(Table3[[#This Row],[I_S]]&gt;=Table3[[#This Row],[I_MinGasFlow]],Table3[[#This Row],[I_S]]*Table3[[#This Row],[STC_C]]*16.6*Cell_count/1000,Table3[[#This Row],[I_MinGasFlow]]*Table3[[#This Row],[STC_C]]*16.6*Cell_count/1000))</f>
        <v>3852.8600000000006</v>
      </c>
      <c r="AH99" s="140">
        <f>IF(Table3[[#This Row],[FN_Si_C_Air]]="-","-",Table3[[#This Row],[FN_Si_C_Air]]/60*air_dens_gL)</f>
        <v>82.640316614179412</v>
      </c>
      <c r="AI99" s="58" t="str">
        <f t="shared" si="16"/>
        <v>Inlet</v>
      </c>
      <c r="AJ99">
        <v>1.65</v>
      </c>
      <c r="AK99" s="5">
        <f t="shared" si="17"/>
        <v>50</v>
      </c>
      <c r="AL99" s="141">
        <v>33.868221384976096</v>
      </c>
      <c r="AM99" s="52">
        <f>IF(OR(Table3[[#This Row],[T_So_CL]]="",Table3[[#This Row],[Hum_Si_C]]=""),"-",(1730.63/((1730.63/(233.426+T_Si_CL))-LOG(RH_Si_C/100)))-233.426)</f>
        <v>25.418994680759454</v>
      </c>
      <c r="AN99" s="87">
        <f>100*10^(7.337936*((Table3[[#This Row],[Hum_Si_C]])/(Table3[[#This Row],[Hum_Si_C]]+229.3975)-Table3[[#This Row],[T_Si_CL]]/(Table3[[#This Row],[T_Si_CL]]+229.3975)))</f>
        <v>55.031369264467642</v>
      </c>
      <c r="AO99" s="83">
        <f t="shared" si="18"/>
        <v>45</v>
      </c>
      <c r="AP99" s="60">
        <f>Table3[[#This Row],[T_So_CL]]-Table3[[#This Row],[T_Si_CL]]</f>
        <v>0</v>
      </c>
      <c r="AQ99" s="178">
        <f>IF(OR(AC99&gt;1200,AA99&gt;4000,Table3[[#This Row],[Hum_Si_A]]&lt;20,Table3[[#This Row],[Hum_Si_C]]&lt;20,AG99&gt;8000, AJ99&lt;0, O99&gt;90),1,0)</f>
        <v>0</v>
      </c>
      <c r="AR99">
        <f>IF(Table3[[#This Row],[F_Cell_CL]]&gt;0, Table3[[#This Row],[F_Cell_CL]], IF(Table3[[#This Row],[I_S]]&lt;450, 0.45, IF(Table3[[#This Row],[I_S]]&lt;600, 0.6, 0.75)))</f>
        <v>0.35000000000000003</v>
      </c>
    </row>
    <row r="100" spans="1:44" s="4" customFormat="1">
      <c r="A100" s="49">
        <f t="shared" si="13"/>
        <v>89</v>
      </c>
      <c r="B100" s="51" t="s">
        <v>100</v>
      </c>
      <c r="C100" s="50" t="s">
        <v>190</v>
      </c>
      <c r="D100" s="51">
        <v>900</v>
      </c>
      <c r="E100" s="87">
        <f>IF(Table3[[#This Row],[Approx. step time]]="-","ERR",IF(E99="Acc. Time",Table3[[#This Row],[Approx. step time]]/60,E99+D100/60))</f>
        <v>1335</v>
      </c>
      <c r="F100" s="48">
        <v>10</v>
      </c>
      <c r="G100" s="86">
        <f t="shared" si="12"/>
        <v>3.3333333333333333E-2</v>
      </c>
      <c r="H100" s="48" t="s">
        <v>33</v>
      </c>
      <c r="I100" s="51">
        <v>0</v>
      </c>
      <c r="J100" s="51" t="s">
        <v>102</v>
      </c>
      <c r="K100" s="147">
        <v>0.4</v>
      </c>
      <c r="L100" s="52">
        <f>IF(Table3[[#This Row],[F_Cell_CL]]="","-",Table3[[#This Row],[F_Cell_CL]]*Cell_count)</f>
        <v>110</v>
      </c>
      <c r="M100">
        <v>1.1500000000000001</v>
      </c>
      <c r="N100">
        <v>45</v>
      </c>
      <c r="O100" s="51">
        <v>45</v>
      </c>
      <c r="P100" s="60">
        <f>Table3[[#This Row],[T_So_CL]]-Table3[[#This Row],[T_Si_CL]]</f>
        <v>0</v>
      </c>
      <c r="Q100">
        <v>4.75</v>
      </c>
      <c r="R100" s="53">
        <f>IF(Table3[[#This Row],[I_S]]=0,"∞",Table3[[#This Row],[FN_Si_A_H2]]*1000/(Table3[[#This Row],[I_S]]*Q_H2*Cell_count))</f>
        <v>4.75</v>
      </c>
      <c r="S100">
        <v>85</v>
      </c>
      <c r="T100" s="58" t="str">
        <f t="shared" si="14"/>
        <v>Inlet</v>
      </c>
      <c r="U100">
        <v>0.95000000000000007</v>
      </c>
      <c r="V100" s="51">
        <f t="shared" si="15"/>
        <v>50</v>
      </c>
      <c r="W100" s="141">
        <v>28.282728721695062</v>
      </c>
      <c r="X100" s="52">
        <f>IF(OR(Table3[[#This Row],[T_So_CL]]="",Table3[[#This Row],[Hum_Si_A]]=""),"-",(1730.63/((1730.63/(233.426+T_Si_CL))-LOG(RH_Si_A/100)))-233.426)</f>
        <v>22.423821084133948</v>
      </c>
      <c r="Y100" s="87">
        <f>100*10^(7.337936*((Table3[[#This Row],[Hum_Si_A]])/(Table3[[#This Row],[Hum_Si_A]]+229.3975)-Table3[[#This Row],[T_Si_CL]]/(Table3[[#This Row],[T_Si_CL]]+229.3975)))</f>
        <v>39.995853087958501</v>
      </c>
      <c r="Z10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107.57352941176471</v>
      </c>
      <c r="AA100" s="53">
        <f>Table3[[#This Row],[FN_Si_Atot]]*Table3[[#This Row],[Conc_Si_A_H2]]/100</f>
        <v>91.4375</v>
      </c>
      <c r="AB100" s="54">
        <f>IF(Table3[[#This Row],[FN_Si_A_H2]]="-","-",Table3[[#This Row],[FN_Si_A_H2]]/60*H2_dens_gL)</f>
        <v>0.13704457273328818</v>
      </c>
      <c r="AC100" s="53">
        <f>IF(OR(Table3[[#This Row],[Conc_Si_A_H2]]="",Table3[[#This Row],[FN_Si_A_H2]]="",Table3[[#This Row],[FN_Si_A_H2]]="-"),"-",(FN_Si_H2/CMP_A)*(100-CMP_A))</f>
        <v>16.136029411764707</v>
      </c>
      <c r="AD100" s="55">
        <f>IF(Table3[[#This Row],[F_Si_A_N2]]="-","-",Table3[[#This Row],[F_Si_A_N2]]/60*N2_dens_gL)</f>
        <v>0.33606150740111473</v>
      </c>
      <c r="AE100">
        <v>7.0500000000000007</v>
      </c>
      <c r="AF100" s="53">
        <f>IF(OR(Table3[[#This Row],[I_S]]=0,Table3[[#This Row],[FN_Si_C_Air]]="-",Table3[[#This Row],[FN_Si_C_Air]]="0"),"∞",Table3[[#This Row],[FN_Si_C_Air]]*1000/(Table3[[#This Row],[I_S]]*Q_air*Cell_count))</f>
        <v>7.0500000000000016</v>
      </c>
      <c r="AG100" s="56">
        <f>IF(OR(Table3[[#This Row],[I_S]]="",Table3[[#This Row],[STC_C]]=""),"-",IF(Table3[[#This Row],[I_S]]&gt;=Table3[[#This Row],[I_MinGasFlow]],Table3[[#This Row],[I_S]]*Table3[[#This Row],[STC_C]]*16.6*Cell_count/1000,Table3[[#This Row],[I_MinGasFlow]]*Table3[[#This Row],[STC_C]]*16.6*Cell_count/1000))</f>
        <v>321.83250000000004</v>
      </c>
      <c r="AH100" s="140">
        <f>IF(Table3[[#This Row],[FN_Si_C_Air]]="-","-",Table3[[#This Row],[FN_Si_C_Air]]/60*air_dens_gL)</f>
        <v>6.90301222902802</v>
      </c>
      <c r="AI100" s="58" t="str">
        <f t="shared" si="16"/>
        <v>Inlet</v>
      </c>
      <c r="AJ100">
        <v>1.2000000000000002</v>
      </c>
      <c r="AK100" s="5">
        <f t="shared" si="17"/>
        <v>50</v>
      </c>
      <c r="AL100" s="141">
        <v>35.434577704321335</v>
      </c>
      <c r="AM100" s="52">
        <f>IF(OR(Table3[[#This Row],[T_So_CL]]="",Table3[[#This Row],[Hum_Si_C]]=""),"-",(1730.63/((1730.63/(233.426+T_Si_CL))-LOG(RH_Si_C/100)))-233.426)</f>
        <v>26.181390766063146</v>
      </c>
      <c r="AN100" s="87">
        <f>100*10^(7.337936*((Table3[[#This Row],[Hum_Si_C]])/(Table3[[#This Row],[Hum_Si_C]]+229.3975)-Table3[[#This Row],[T_Si_CL]]/(Table3[[#This Row],[T_Si_CL]]+229.3975)))</f>
        <v>60.03816668445635</v>
      </c>
      <c r="AO100" s="83">
        <f t="shared" si="18"/>
        <v>45</v>
      </c>
      <c r="AP100" s="60">
        <f>Table3[[#This Row],[T_So_CL]]-Table3[[#This Row],[T_Si_CL]]</f>
        <v>0</v>
      </c>
      <c r="AQ100" s="178">
        <f>IF(OR(AC100&gt;1200,AA100&gt;4000,Table3[[#This Row],[Hum_Si_A]]&lt;20,Table3[[#This Row],[Hum_Si_C]]&lt;20,AG100&gt;8000, AJ100&lt;0, O100&gt;90),1,0)</f>
        <v>0</v>
      </c>
      <c r="AR100">
        <f>IF(Table3[[#This Row],[F_Cell_CL]]&gt;0, Table3[[#This Row],[F_Cell_CL]], IF(Table3[[#This Row],[I_S]]&lt;450, 0.45, IF(Table3[[#This Row],[I_S]]&lt;600, 0.6, 0.75)))</f>
        <v>0.4</v>
      </c>
    </row>
    <row r="101" spans="1:44" s="4" customFormat="1">
      <c r="A101" s="49">
        <f t="shared" si="13"/>
        <v>90</v>
      </c>
      <c r="B101" s="51" t="s">
        <v>100</v>
      </c>
      <c r="C101" s="50" t="s">
        <v>191</v>
      </c>
      <c r="D101" s="51">
        <v>900</v>
      </c>
      <c r="E101" s="138">
        <f>IF(Table3[[#This Row],[Approx. step time]]="-","ERR",IF(E100="Acc. Time",Table3[[#This Row],[Approx. step time]]/60,E100+D101/60))</f>
        <v>1350</v>
      </c>
      <c r="F101" s="48">
        <v>40</v>
      </c>
      <c r="G101" s="86">
        <f t="shared" si="12"/>
        <v>0.13333333333333333</v>
      </c>
      <c r="H101" s="48" t="s">
        <v>33</v>
      </c>
      <c r="I101" s="51">
        <v>0</v>
      </c>
      <c r="J101" s="51" t="s">
        <v>102</v>
      </c>
      <c r="K101" s="147">
        <v>0.45</v>
      </c>
      <c r="L101" s="52">
        <f>IF(Table3[[#This Row],[F_Cell_CL]]="","-",Table3[[#This Row],[F_Cell_CL]]*Cell_count)</f>
        <v>123.75</v>
      </c>
      <c r="M101">
        <v>1.4000000000000001</v>
      </c>
      <c r="N101">
        <v>45</v>
      </c>
      <c r="O101" s="51">
        <v>45</v>
      </c>
      <c r="P101" s="60">
        <f>Table3[[#This Row],[T_So_CL]]-Table3[[#This Row],[T_Si_CL]]</f>
        <v>0</v>
      </c>
      <c r="Q101">
        <v>9.9</v>
      </c>
      <c r="R101" s="53">
        <f>IF(Table3[[#This Row],[I_S]]=0,"∞",Table3[[#This Row],[FN_Si_A_H2]]*1000/(Table3[[#This Row],[I_S]]*Q_H2*Cell_count))</f>
        <v>9.9</v>
      </c>
      <c r="S101">
        <v>70</v>
      </c>
      <c r="T101" s="58" t="str">
        <f t="shared" si="14"/>
        <v>Inlet</v>
      </c>
      <c r="U101">
        <v>1.2000000000000002</v>
      </c>
      <c r="V101" s="51">
        <f t="shared" si="15"/>
        <v>50</v>
      </c>
      <c r="W101" s="141">
        <v>20</v>
      </c>
      <c r="X101" s="52">
        <f>IF(OR(Table3[[#This Row],[T_So_CL]]="",Table3[[#This Row],[Hum_Si_A]]=""),"-",(1730.63/((1730.63/(233.426+T_Si_CL))-LOG(RH_Si_A/100)))-233.426)</f>
        <v>16.855540157442448</v>
      </c>
      <c r="Y101" s="87">
        <f>100*10^(7.337936*((Table3[[#This Row],[Hum_Si_A]])/(Table3[[#This Row],[Hum_Si_A]]+229.3975)-Table3[[#This Row],[T_Si_CL]]/(Table3[[#This Row],[T_Si_CL]]+229.3975)))</f>
        <v>24.269642039040207</v>
      </c>
      <c r="Z10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1089</v>
      </c>
      <c r="AA101" s="53">
        <f>Table3[[#This Row],[FN_Si_Atot]]*Table3[[#This Row],[Conc_Si_A_H2]]/100</f>
        <v>762.3</v>
      </c>
      <c r="AB101" s="54">
        <f>IF(Table3[[#This Row],[FN_Si_A_H2]]="-","-",Table3[[#This Row],[FN_Si_A_H2]]/60*H2_dens_gL)</f>
        <v>1.1425189642606763</v>
      </c>
      <c r="AC101" s="53">
        <f>IF(OR(Table3[[#This Row],[Conc_Si_A_H2]]="",Table3[[#This Row],[FN_Si_A_H2]]="",Table3[[#This Row],[FN_Si_A_H2]]="-"),"-",(FN_Si_H2/CMP_A)*(100-CMP_A))</f>
        <v>326.7</v>
      </c>
      <c r="AD101" s="55">
        <f>IF(Table3[[#This Row],[F_Si_A_N2]]="-","-",Table3[[#This Row],[F_Si_A_N2]]/60*N2_dens_gL)</f>
        <v>6.8041084746595617</v>
      </c>
      <c r="AE101">
        <v>10.200000000000001</v>
      </c>
      <c r="AF101" s="53">
        <f>IF(OR(Table3[[#This Row],[I_S]]=0,Table3[[#This Row],[FN_Si_C_Air]]="-",Table3[[#This Row],[FN_Si_C_Air]]="0"),"∞",Table3[[#This Row],[FN_Si_C_Air]]*1000/(Table3[[#This Row],[I_S]]*Q_air*Cell_count))</f>
        <v>10.200000000000001</v>
      </c>
      <c r="AG101" s="56">
        <f>IF(OR(Table3[[#This Row],[I_S]]="",Table3[[#This Row],[STC_C]]=""),"-",IF(Table3[[#This Row],[I_S]]&gt;=Table3[[#This Row],[I_MinGasFlow]],Table3[[#This Row],[I_S]]*Table3[[#This Row],[STC_C]]*16.6*Cell_count/1000,Table3[[#This Row],[I_MinGasFlow]]*Table3[[#This Row],[STC_C]]*16.6*Cell_count/1000))</f>
        <v>1862.5200000000002</v>
      </c>
      <c r="AH101" s="140">
        <f>IF(Table3[[#This Row],[FN_Si_C_Air]]="-","-",Table3[[#This Row],[FN_Si_C_Air]]/60*air_dens_gL)</f>
        <v>39.949347367991948</v>
      </c>
      <c r="AI101" s="58" t="str">
        <f t="shared" si="16"/>
        <v>Inlet</v>
      </c>
      <c r="AJ101">
        <v>1.4000000000000001</v>
      </c>
      <c r="AK101" s="5">
        <f t="shared" si="17"/>
        <v>50</v>
      </c>
      <c r="AL101" s="141">
        <v>36.891216170060225</v>
      </c>
      <c r="AM101" s="52">
        <f>IF(OR(Table3[[#This Row],[T_So_CL]]="",Table3[[#This Row],[Hum_Si_C]]=""),"-",(1730.63/((1730.63/(233.426+T_Si_CL))-LOG(RH_Si_C/100)))-233.426)</f>
        <v>26.864519851581917</v>
      </c>
      <c r="AN101" s="87">
        <f>100*10^(7.337936*((Table3[[#This Row],[Hum_Si_C]])/(Table3[[#This Row],[Hum_Si_C]]+229.3975)-Table3[[#This Row],[T_Si_CL]]/(Table3[[#This Row],[T_Si_CL]]+229.3975)))</f>
        <v>65.042365564900564</v>
      </c>
      <c r="AO101" s="83">
        <f t="shared" si="18"/>
        <v>45</v>
      </c>
      <c r="AP101" s="60">
        <f>Table3[[#This Row],[T_So_CL]]-Table3[[#This Row],[T_Si_CL]]</f>
        <v>0</v>
      </c>
      <c r="AQ101" s="178">
        <f>IF(OR(AC101&gt;1200,AA101&gt;4000,Table3[[#This Row],[Hum_Si_A]]&lt;20,Table3[[#This Row],[Hum_Si_C]]&lt;20,AG101&gt;8000, AJ101&lt;0, O101&gt;90),1,0)</f>
        <v>0</v>
      </c>
      <c r="AR101">
        <f>IF(Table3[[#This Row],[F_Cell_CL]]&gt;0, Table3[[#This Row],[F_Cell_CL]], IF(Table3[[#This Row],[I_S]]&lt;450, 0.45, IF(Table3[[#This Row],[I_S]]&lt;600, 0.6, 0.75)))</f>
        <v>0.45</v>
      </c>
    </row>
    <row r="102" spans="1:44" s="4" customFormat="1">
      <c r="A102" s="49">
        <f t="shared" si="13"/>
        <v>91</v>
      </c>
      <c r="B102" s="51" t="s">
        <v>100</v>
      </c>
      <c r="C102" s="50" t="s">
        <v>192</v>
      </c>
      <c r="D102" s="51">
        <v>900</v>
      </c>
      <c r="E102" s="138">
        <f>IF(Table3[[#This Row],[Approx. step time]]="-","ERR",IF(E101="Acc. Time",Table3[[#This Row],[Approx. step time]]/60,E101+D102/60))</f>
        <v>1365</v>
      </c>
      <c r="F102" s="48">
        <v>50</v>
      </c>
      <c r="G102" s="86">
        <f t="shared" si="12"/>
        <v>0.16666666666666666</v>
      </c>
      <c r="H102" s="48" t="s">
        <v>33</v>
      </c>
      <c r="I102" s="51">
        <v>0</v>
      </c>
      <c r="J102" s="51" t="s">
        <v>102</v>
      </c>
      <c r="K102" s="147">
        <v>0.45</v>
      </c>
      <c r="L102" s="52">
        <f>IF(Table3[[#This Row],[F_Cell_CL]]="","-",Table3[[#This Row],[F_Cell_CL]]*Cell_count)</f>
        <v>123.75</v>
      </c>
      <c r="M102">
        <v>0.90000000000000013</v>
      </c>
      <c r="N102">
        <v>45</v>
      </c>
      <c r="O102" s="51">
        <v>45</v>
      </c>
      <c r="P102" s="60">
        <f>Table3[[#This Row],[T_So_CL]]-Table3[[#This Row],[T_Si_CL]]</f>
        <v>0</v>
      </c>
      <c r="Q102">
        <v>4.3500000000000005</v>
      </c>
      <c r="R102" s="53">
        <f>IF(Table3[[#This Row],[I_S]]=0,"∞",Table3[[#This Row],[FN_Si_A_H2]]*1000/(Table3[[#This Row],[I_S]]*Q_H2*Cell_count))</f>
        <v>4.3500000000000005</v>
      </c>
      <c r="S102">
        <v>70</v>
      </c>
      <c r="T102" s="58" t="str">
        <f t="shared" si="14"/>
        <v>Inlet</v>
      </c>
      <c r="U102">
        <v>0.70000000000000007</v>
      </c>
      <c r="V102" s="51">
        <f t="shared" si="15"/>
        <v>50</v>
      </c>
      <c r="W102" s="141">
        <v>30.322119117752649</v>
      </c>
      <c r="X102" s="52">
        <f>IF(OR(Table3[[#This Row],[T_So_CL]]="",Table3[[#This Row],[Hum_Si_A]]=""),"-",(1730.63/((1730.63/(233.426+T_Si_CL))-LOG(RH_Si_A/100)))-233.426)</f>
        <v>23.57268429300467</v>
      </c>
      <c r="Y102" s="87">
        <f>100*10^(7.337936*((Table3[[#This Row],[Hum_Si_A]])/(Table3[[#This Row],[Hum_Si_A]]+229.3975)-Table3[[#This Row],[T_Si_CL]]/(Table3[[#This Row],[T_Si_CL]]+229.3975)))</f>
        <v>45.01012409251198</v>
      </c>
      <c r="Z10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598.12500000000011</v>
      </c>
      <c r="AA102" s="53">
        <f>Table3[[#This Row],[FN_Si_Atot]]*Table3[[#This Row],[Conc_Si_A_H2]]/100</f>
        <v>418.68750000000006</v>
      </c>
      <c r="AB102" s="54">
        <f>IF(Table3[[#This Row],[FN_Si_A_H2]]="-","-",Table3[[#This Row],[FN_Si_A_H2]]/60*H2_dens_gL)</f>
        <v>0.62751988567347761</v>
      </c>
      <c r="AC102" s="53">
        <f>IF(OR(Table3[[#This Row],[Conc_Si_A_H2]]="",Table3[[#This Row],[FN_Si_A_H2]]="",Table3[[#This Row],[FN_Si_A_H2]]="-"),"-",(FN_Si_H2/CMP_A)*(100-CMP_A))</f>
        <v>179.43750000000003</v>
      </c>
      <c r="AD102" s="55">
        <f>IF(Table3[[#This Row],[F_Si_A_N2]]="-","-",Table3[[#This Row],[F_Si_A_N2]]/60*N2_dens_gL)</f>
        <v>3.7371050334304421</v>
      </c>
      <c r="AE102">
        <v>8.65</v>
      </c>
      <c r="AF102" s="53">
        <f>IF(OR(Table3[[#This Row],[I_S]]=0,Table3[[#This Row],[FN_Si_C_Air]]="-",Table3[[#This Row],[FN_Si_C_Air]]="0"),"∞",Table3[[#This Row],[FN_Si_C_Air]]*1000/(Table3[[#This Row],[I_S]]*Q_air*Cell_count))</f>
        <v>8.65</v>
      </c>
      <c r="AG102" s="56">
        <f>IF(OR(Table3[[#This Row],[I_S]]="",Table3[[#This Row],[STC_C]]=""),"-",IF(Table3[[#This Row],[I_S]]&gt;=Table3[[#This Row],[I_MinGasFlow]],Table3[[#This Row],[I_S]]*Table3[[#This Row],[STC_C]]*16.6*Cell_count/1000,Table3[[#This Row],[I_MinGasFlow]]*Table3[[#This Row],[STC_C]]*16.6*Cell_count/1000))</f>
        <v>1974.3625000000002</v>
      </c>
      <c r="AH102" s="140">
        <f>IF(Table3[[#This Row],[FN_Si_C_Air]]="-","-",Table3[[#This Row],[FN_Si_C_Air]]/60*air_dens_gL)</f>
        <v>42.348266511413023</v>
      </c>
      <c r="AI102" s="58" t="str">
        <f t="shared" si="16"/>
        <v>Inlet</v>
      </c>
      <c r="AJ102">
        <v>0.85000000000000009</v>
      </c>
      <c r="AK102" s="5">
        <f t="shared" si="17"/>
        <v>50</v>
      </c>
      <c r="AL102" s="141">
        <v>36.891216170060225</v>
      </c>
      <c r="AM102" s="52">
        <f>IF(OR(Table3[[#This Row],[T_So_CL]]="",Table3[[#This Row],[Hum_Si_C]]=""),"-",(1730.63/((1730.63/(233.426+T_Si_CL))-LOG(RH_Si_C/100)))-233.426)</f>
        <v>26.864519851581917</v>
      </c>
      <c r="AN102" s="87">
        <f>100*10^(7.337936*((Table3[[#This Row],[Hum_Si_C]])/(Table3[[#This Row],[Hum_Si_C]]+229.3975)-Table3[[#This Row],[T_Si_CL]]/(Table3[[#This Row],[T_Si_CL]]+229.3975)))</f>
        <v>65.042365564900564</v>
      </c>
      <c r="AO102" s="83">
        <f t="shared" si="18"/>
        <v>45</v>
      </c>
      <c r="AP102" s="60">
        <f>Table3[[#This Row],[T_So_CL]]-Table3[[#This Row],[T_Si_CL]]</f>
        <v>0</v>
      </c>
      <c r="AQ102" s="178">
        <f>IF(OR(AC102&gt;1200,AA102&gt;4000,Table3[[#This Row],[Hum_Si_A]]&lt;20,Table3[[#This Row],[Hum_Si_C]]&lt;20,AG102&gt;8000, AJ102&lt;0, O102&gt;90),1,0)</f>
        <v>0</v>
      </c>
      <c r="AR102">
        <f>IF(Table3[[#This Row],[F_Cell_CL]]&gt;0, Table3[[#This Row],[F_Cell_CL]], IF(Table3[[#This Row],[I_S]]&lt;450, 0.45, IF(Table3[[#This Row],[I_S]]&lt;600, 0.6, 0.75)))</f>
        <v>0.45</v>
      </c>
    </row>
    <row r="103" spans="1:44" s="4" customFormat="1">
      <c r="A103" s="49">
        <f t="shared" si="13"/>
        <v>92</v>
      </c>
      <c r="B103" s="51" t="s">
        <v>100</v>
      </c>
      <c r="C103" s="50" t="s">
        <v>193</v>
      </c>
      <c r="D103" s="51">
        <v>900</v>
      </c>
      <c r="E103" s="138">
        <f>IF(Table3[[#This Row],[Approx. step time]]="-","ERR",IF(E102="Acc. Time",Table3[[#This Row],[Approx. step time]]/60,E102+D103/60))</f>
        <v>1380</v>
      </c>
      <c r="F103" s="48">
        <v>20</v>
      </c>
      <c r="G103" s="86">
        <f t="shared" si="12"/>
        <v>6.6666666666666666E-2</v>
      </c>
      <c r="H103" s="48" t="s">
        <v>33</v>
      </c>
      <c r="I103" s="51">
        <v>0</v>
      </c>
      <c r="J103" s="51" t="s">
        <v>102</v>
      </c>
      <c r="K103" s="147">
        <v>0.4</v>
      </c>
      <c r="L103" s="52">
        <f>IF(Table3[[#This Row],[F_Cell_CL]]="","-",Table3[[#This Row],[F_Cell_CL]]*Cell_count)</f>
        <v>110</v>
      </c>
      <c r="M103">
        <v>1.25</v>
      </c>
      <c r="N103">
        <v>45</v>
      </c>
      <c r="O103" s="51">
        <v>45</v>
      </c>
      <c r="P103" s="60">
        <f>Table3[[#This Row],[T_So_CL]]-Table3[[#This Row],[T_Si_CL]]</f>
        <v>0</v>
      </c>
      <c r="Q103">
        <v>2.8000000000000003</v>
      </c>
      <c r="R103" s="53">
        <f>IF(Table3[[#This Row],[I_S]]=0,"∞",Table3[[#This Row],[FN_Si_A_H2]]*1000/(Table3[[#This Row],[I_S]]*Q_H2*Cell_count))</f>
        <v>2.8000000000000003</v>
      </c>
      <c r="S103">
        <v>95</v>
      </c>
      <c r="T103" s="58" t="str">
        <f t="shared" si="14"/>
        <v>Inlet</v>
      </c>
      <c r="U103">
        <v>1.05</v>
      </c>
      <c r="V103" s="51">
        <f t="shared" si="15"/>
        <v>50</v>
      </c>
      <c r="W103" s="141">
        <v>26.007154135050634</v>
      </c>
      <c r="X103" s="52">
        <f>IF(OR(Table3[[#This Row],[T_So_CL]]="",Table3[[#This Row],[Hum_Si_A]]=""),"-",(1730.63/((1730.63/(233.426+T_Si_CL))-LOG(RH_Si_A/100)))-233.426)</f>
        <v>21.053335665843179</v>
      </c>
      <c r="Y103" s="87">
        <f>100*10^(7.337936*((Table3[[#This Row],[Hum_Si_A]])/(Table3[[#This Row],[Hum_Si_A]]+229.3975)-Table3[[#This Row],[T_Si_CL]]/(Table3[[#This Row],[T_Si_CL]]+229.3975)))</f>
        <v>34.979385748075039</v>
      </c>
      <c r="Z10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113.47368421052633</v>
      </c>
      <c r="AA103" s="53">
        <f>Table3[[#This Row],[FN_Si_Atot]]*Table3[[#This Row],[Conc_Si_A_H2]]/100</f>
        <v>107.80000000000001</v>
      </c>
      <c r="AB103" s="54">
        <f>IF(Table3[[#This Row],[FN_Si_A_H2]]="-","-",Table3[[#This Row],[FN_Si_A_H2]]/60*H2_dens_gL)</f>
        <v>0.16156833838029769</v>
      </c>
      <c r="AC103" s="53">
        <f>IF(OR(Table3[[#This Row],[Conc_Si_A_H2]]="",Table3[[#This Row],[FN_Si_A_H2]]="",Table3[[#This Row],[FN_Si_A_H2]]="-"),"-",(FN_Si_H2/CMP_A)*(100-CMP_A))</f>
        <v>5.6736842105263161</v>
      </c>
      <c r="AD103" s="55">
        <f>IF(Table3[[#This Row],[F_Si_A_N2]]="-","-",Table3[[#This Row],[F_Si_A_N2]]/60*N2_dens_gL)</f>
        <v>0.11816456326716944</v>
      </c>
      <c r="AE103">
        <v>5.5</v>
      </c>
      <c r="AF103" s="53">
        <f>IF(OR(Table3[[#This Row],[I_S]]=0,Table3[[#This Row],[FN_Si_C_Air]]="-",Table3[[#This Row],[FN_Si_C_Air]]="0"),"∞",Table3[[#This Row],[FN_Si_C_Air]]*1000/(Table3[[#This Row],[I_S]]*Q_air*Cell_count))</f>
        <v>5.5000000000000009</v>
      </c>
      <c r="AG103" s="56">
        <f>IF(OR(Table3[[#This Row],[I_S]]="",Table3[[#This Row],[STC_C]]=""),"-",IF(Table3[[#This Row],[I_S]]&gt;=Table3[[#This Row],[I_MinGasFlow]],Table3[[#This Row],[I_S]]*Table3[[#This Row],[STC_C]]*16.6*Cell_count/1000,Table3[[#This Row],[I_MinGasFlow]]*Table3[[#This Row],[STC_C]]*16.6*Cell_count/1000))</f>
        <v>502.15000000000003</v>
      </c>
      <c r="AH103" s="140">
        <f>IF(Table3[[#This Row],[FN_Si_C_Air]]="-","-",Table3[[#This Row],[FN_Si_C_Air]]/60*air_dens_gL)</f>
        <v>10.770657378625277</v>
      </c>
      <c r="AI103" s="58" t="str">
        <f t="shared" si="16"/>
        <v>Inlet</v>
      </c>
      <c r="AJ103">
        <v>0.95000000000000007</v>
      </c>
      <c r="AK103" s="5">
        <f t="shared" si="17"/>
        <v>50</v>
      </c>
      <c r="AL103" s="141">
        <v>33.868221384976096</v>
      </c>
      <c r="AM103" s="52">
        <f>IF(OR(Table3[[#This Row],[T_So_CL]]="",Table3[[#This Row],[Hum_Si_C]]=""),"-",(1730.63/((1730.63/(233.426+T_Si_CL))-LOG(RH_Si_C/100)))-233.426)</f>
        <v>25.418994680759454</v>
      </c>
      <c r="AN103" s="87">
        <f>100*10^(7.337936*((Table3[[#This Row],[Hum_Si_C]])/(Table3[[#This Row],[Hum_Si_C]]+229.3975)-Table3[[#This Row],[T_Si_CL]]/(Table3[[#This Row],[T_Si_CL]]+229.3975)))</f>
        <v>55.031369264467642</v>
      </c>
      <c r="AO103" s="83">
        <f t="shared" si="18"/>
        <v>45</v>
      </c>
      <c r="AP103" s="60">
        <f>Table3[[#This Row],[T_So_CL]]-Table3[[#This Row],[T_Si_CL]]</f>
        <v>0</v>
      </c>
      <c r="AQ103" s="178">
        <f>IF(OR(AC103&gt;1200,AA103&gt;4000,Table3[[#This Row],[Hum_Si_A]]&lt;20,Table3[[#This Row],[Hum_Si_C]]&lt;20,AG103&gt;8000, AJ103&lt;0, O103&gt;90),1,0)</f>
        <v>0</v>
      </c>
      <c r="AR103">
        <f>IF(Table3[[#This Row],[F_Cell_CL]]&gt;0, Table3[[#This Row],[F_Cell_CL]], IF(Table3[[#This Row],[I_S]]&lt;450, 0.45, IF(Table3[[#This Row],[I_S]]&lt;600, 0.6, 0.75)))</f>
        <v>0.4</v>
      </c>
    </row>
    <row r="104" spans="1:44" s="4" customFormat="1">
      <c r="A104" s="49">
        <f t="shared" si="13"/>
        <v>93</v>
      </c>
      <c r="B104" s="51" t="s">
        <v>100</v>
      </c>
      <c r="C104" s="50" t="s">
        <v>194</v>
      </c>
      <c r="D104" s="51">
        <v>900</v>
      </c>
      <c r="E104" s="87">
        <f>IF(Table3[[#This Row],[Approx. step time]]="-","ERR",IF(E103="Acc. Time",Table3[[#This Row],[Approx. step time]]/60,E103+D104/60))</f>
        <v>1395</v>
      </c>
      <c r="F104" s="48">
        <v>50</v>
      </c>
      <c r="G104" s="86">
        <f t="shared" si="12"/>
        <v>0.16666666666666666</v>
      </c>
      <c r="H104" s="48" t="s">
        <v>33</v>
      </c>
      <c r="I104" s="51">
        <v>0</v>
      </c>
      <c r="J104" s="51" t="s">
        <v>102</v>
      </c>
      <c r="K104" s="147">
        <v>0.4</v>
      </c>
      <c r="L104" s="52">
        <f>IF(Table3[[#This Row],[F_Cell_CL]]="","-",Table3[[#This Row],[F_Cell_CL]]*Cell_count)</f>
        <v>110</v>
      </c>
      <c r="M104">
        <v>1.3</v>
      </c>
      <c r="N104">
        <v>45</v>
      </c>
      <c r="O104" s="51">
        <v>45</v>
      </c>
      <c r="P104" s="60">
        <f>Table3[[#This Row],[T_So_CL]]-Table3[[#This Row],[T_Si_CL]]</f>
        <v>0</v>
      </c>
      <c r="Q104">
        <v>3.1</v>
      </c>
      <c r="R104" s="53">
        <f>IF(Table3[[#This Row],[I_S]]=0,"∞",Table3[[#This Row],[FN_Si_A_H2]]*1000/(Table3[[#This Row],[I_S]]*Q_H2*Cell_count))</f>
        <v>3.1</v>
      </c>
      <c r="S104">
        <v>95</v>
      </c>
      <c r="T104" s="58" t="str">
        <f t="shared" si="14"/>
        <v>Inlet</v>
      </c>
      <c r="U104">
        <v>1.1000000000000001</v>
      </c>
      <c r="V104" s="51">
        <f t="shared" si="15"/>
        <v>50</v>
      </c>
      <c r="W104" s="141">
        <v>26.007154135050634</v>
      </c>
      <c r="X104" s="52">
        <f>IF(OR(Table3[[#This Row],[T_So_CL]]="",Table3[[#This Row],[Hum_Si_A]]=""),"-",(1730.63/((1730.63/(233.426+T_Si_CL))-LOG(RH_Si_A/100)))-233.426)</f>
        <v>21.053335665843179</v>
      </c>
      <c r="Y104" s="87">
        <f>100*10^(7.337936*((Table3[[#This Row],[Hum_Si_A]])/(Table3[[#This Row],[Hum_Si_A]]+229.3975)-Table3[[#This Row],[T_Si_CL]]/(Table3[[#This Row],[T_Si_CL]]+229.3975)))</f>
        <v>34.979385748075039</v>
      </c>
      <c r="Z10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314.07894736842104</v>
      </c>
      <c r="AA104" s="53">
        <f>Table3[[#This Row],[FN_Si_Atot]]*Table3[[#This Row],[Conc_Si_A_H2]]/100</f>
        <v>298.375</v>
      </c>
      <c r="AB104" s="54">
        <f>IF(Table3[[#This Row],[FN_Si_A_H2]]="-","-",Table3[[#This Row],[FN_Si_A_H2]]/60*H2_dens_gL)</f>
        <v>0.44719807944546675</v>
      </c>
      <c r="AC104" s="53">
        <f>IF(OR(Table3[[#This Row],[Conc_Si_A_H2]]="",Table3[[#This Row],[FN_Si_A_H2]]="",Table3[[#This Row],[FN_Si_A_H2]]="-"),"-",(FN_Si_H2/CMP_A)*(100-CMP_A))</f>
        <v>15.703947368421051</v>
      </c>
      <c r="AD104" s="55">
        <f>IF(Table3[[#This Row],[F_Si_A_N2]]="-","-",Table3[[#This Row],[F_Si_A_N2]]/60*N2_dens_gL)</f>
        <v>0.32706263047162965</v>
      </c>
      <c r="AE104">
        <v>8.85</v>
      </c>
      <c r="AF104" s="53">
        <f>IF(OR(Table3[[#This Row],[I_S]]=0,Table3[[#This Row],[FN_Si_C_Air]]="-",Table3[[#This Row],[FN_Si_C_Air]]="0"),"∞",Table3[[#This Row],[FN_Si_C_Air]]*1000/(Table3[[#This Row],[I_S]]*Q_air*Cell_count))</f>
        <v>8.85</v>
      </c>
      <c r="AG104" s="56">
        <f>IF(OR(Table3[[#This Row],[I_S]]="",Table3[[#This Row],[STC_C]]=""),"-",IF(Table3[[#This Row],[I_S]]&gt;=Table3[[#This Row],[I_MinGasFlow]],Table3[[#This Row],[I_S]]*Table3[[#This Row],[STC_C]]*16.6*Cell_count/1000,Table3[[#This Row],[I_MinGasFlow]]*Table3[[#This Row],[STC_C]]*16.6*Cell_count/1000))</f>
        <v>2020.0125000000003</v>
      </c>
      <c r="AH104" s="140">
        <f>IF(Table3[[#This Row],[FN_Si_C_Air]]="-","-",Table3[[#This Row],[FN_Si_C_Air]]/60*air_dens_gL)</f>
        <v>43.327417182197145</v>
      </c>
      <c r="AI104" s="58" t="str">
        <f t="shared" si="16"/>
        <v>Inlet</v>
      </c>
      <c r="AJ104">
        <v>1.2000000000000002</v>
      </c>
      <c r="AK104" s="5">
        <f t="shared" si="17"/>
        <v>50</v>
      </c>
      <c r="AL104" s="141">
        <v>30.322119117752649</v>
      </c>
      <c r="AM104" s="52">
        <f>IF(OR(Table3[[#This Row],[T_So_CL]]="",Table3[[#This Row],[Hum_Si_C]]=""),"-",(1730.63/((1730.63/(233.426+T_Si_CL))-LOG(RH_Si_C/100)))-233.426)</f>
        <v>23.57268429300467</v>
      </c>
      <c r="AN104" s="87">
        <f>100*10^(7.337936*((Table3[[#This Row],[Hum_Si_C]])/(Table3[[#This Row],[Hum_Si_C]]+229.3975)-Table3[[#This Row],[T_Si_CL]]/(Table3[[#This Row],[T_Si_CL]]+229.3975)))</f>
        <v>45.01012409251198</v>
      </c>
      <c r="AO104" s="83">
        <f t="shared" si="18"/>
        <v>45</v>
      </c>
      <c r="AP104" s="60">
        <f>Table3[[#This Row],[T_So_CL]]-Table3[[#This Row],[T_Si_CL]]</f>
        <v>0</v>
      </c>
      <c r="AQ104" s="178">
        <f>IF(OR(AC104&gt;1200,AA104&gt;4000,Table3[[#This Row],[Hum_Si_A]]&lt;20,Table3[[#This Row],[Hum_Si_C]]&lt;20,AG104&gt;8000, AJ104&lt;0, O104&gt;90),1,0)</f>
        <v>0</v>
      </c>
      <c r="AR104">
        <f>IF(Table3[[#This Row],[F_Cell_CL]]&gt;0, Table3[[#This Row],[F_Cell_CL]], IF(Table3[[#This Row],[I_S]]&lt;450, 0.45, IF(Table3[[#This Row],[I_S]]&lt;600, 0.6, 0.75)))</f>
        <v>0.4</v>
      </c>
    </row>
    <row r="105" spans="1:44" s="4" customFormat="1">
      <c r="A105" s="49">
        <f t="shared" si="13"/>
        <v>94</v>
      </c>
      <c r="B105" s="51" t="s">
        <v>100</v>
      </c>
      <c r="C105" s="50" t="s">
        <v>195</v>
      </c>
      <c r="D105" s="51">
        <v>900</v>
      </c>
      <c r="E105" s="138">
        <f>IF(Table3[[#This Row],[Approx. step time]]="-","ERR",IF(E104="Acc. Time",Table3[[#This Row],[Approx. step time]]/60,E104+D105/60))</f>
        <v>1410</v>
      </c>
      <c r="F105" s="48">
        <v>20</v>
      </c>
      <c r="G105" s="86">
        <f t="shared" si="12"/>
        <v>6.6666666666666666E-2</v>
      </c>
      <c r="H105" s="48" t="s">
        <v>33</v>
      </c>
      <c r="I105" s="51">
        <v>0</v>
      </c>
      <c r="J105" s="51" t="s">
        <v>102</v>
      </c>
      <c r="K105" s="147">
        <v>0.35000000000000003</v>
      </c>
      <c r="L105" s="52">
        <f>IF(Table3[[#This Row],[F_Cell_CL]]="","-",Table3[[#This Row],[F_Cell_CL]]*Cell_count)</f>
        <v>96.250000000000014</v>
      </c>
      <c r="M105">
        <v>0.95</v>
      </c>
      <c r="N105">
        <v>45</v>
      </c>
      <c r="O105" s="51">
        <v>45</v>
      </c>
      <c r="P105" s="60">
        <f>Table3[[#This Row],[T_So_CL]]-Table3[[#This Row],[T_Si_CL]]</f>
        <v>0</v>
      </c>
      <c r="Q105">
        <v>3.6500000000000004</v>
      </c>
      <c r="R105" s="53">
        <f>IF(Table3[[#This Row],[I_S]]=0,"∞",Table3[[#This Row],[FN_Si_A_H2]]*1000/(Table3[[#This Row],[I_S]]*Q_H2*Cell_count))</f>
        <v>3.65</v>
      </c>
      <c r="S105">
        <v>80</v>
      </c>
      <c r="T105" s="58" t="str">
        <f t="shared" si="14"/>
        <v>Inlet</v>
      </c>
      <c r="U105">
        <v>0.75</v>
      </c>
      <c r="V105" s="51">
        <f t="shared" si="15"/>
        <v>50</v>
      </c>
      <c r="W105" s="141">
        <v>42.97366803558387</v>
      </c>
      <c r="X105" s="52">
        <f>IF(OR(Table3[[#This Row],[T_So_CL]]="",Table3[[#This Row],[Hum_Si_A]]=""),"-",(1730.63/((1730.63/(233.426+T_Si_CL))-LOG(RH_Si_A/100)))-233.426)</f>
        <v>29.485371283386542</v>
      </c>
      <c r="Y105" s="87">
        <f>100*10^(7.337936*((Table3[[#This Row],[Hum_Si_A]])/(Table3[[#This Row],[Hum_Si_A]]+229.3975)-Table3[[#This Row],[T_Si_CL]]/(Table3[[#This Row],[T_Si_CL]]+229.3975)))</f>
        <v>90.024650128876132</v>
      </c>
      <c r="Z10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175.65625</v>
      </c>
      <c r="AA105" s="53">
        <f>Table3[[#This Row],[FN_Si_Atot]]*Table3[[#This Row],[Conc_Si_A_H2]]/100</f>
        <v>140.52500000000001</v>
      </c>
      <c r="AB105" s="54">
        <f>IF(Table3[[#This Row],[FN_Si_A_H2]]="-","-",Table3[[#This Row],[FN_Si_A_H2]]/60*H2_dens_gL)</f>
        <v>0.21061586967431661</v>
      </c>
      <c r="AC105" s="53">
        <f>IF(OR(Table3[[#This Row],[Conc_Si_A_H2]]="",Table3[[#This Row],[FN_Si_A_H2]]="",Table3[[#This Row],[FN_Si_A_H2]]="-"),"-",(FN_Si_H2/CMP_A)*(100-CMP_A))</f>
        <v>35.131250000000001</v>
      </c>
      <c r="AD105" s="55">
        <f>IF(Table3[[#This Row],[F_Si_A_N2]]="-","-",Table3[[#This Row],[F_Si_A_N2]]/60*N2_dens_gL)</f>
        <v>0.73167075558733941</v>
      </c>
      <c r="AE105">
        <v>9.1</v>
      </c>
      <c r="AF105" s="53">
        <f>IF(OR(Table3[[#This Row],[I_S]]=0,Table3[[#This Row],[FN_Si_C_Air]]="-",Table3[[#This Row],[FN_Si_C_Air]]="0"),"∞",Table3[[#This Row],[FN_Si_C_Air]]*1000/(Table3[[#This Row],[I_S]]*Q_air*Cell_count))</f>
        <v>9.1000000000000014</v>
      </c>
      <c r="AG105" s="56">
        <f>IF(OR(Table3[[#This Row],[I_S]]="",Table3[[#This Row],[STC_C]]=""),"-",IF(Table3[[#This Row],[I_S]]&gt;=Table3[[#This Row],[I_MinGasFlow]],Table3[[#This Row],[I_S]]*Table3[[#This Row],[STC_C]]*16.6*Cell_count/1000,Table3[[#This Row],[I_MinGasFlow]]*Table3[[#This Row],[STC_C]]*16.6*Cell_count/1000))</f>
        <v>830.83000000000015</v>
      </c>
      <c r="AH105" s="140">
        <f>IF(Table3[[#This Row],[FN_Si_C_Air]]="-","-",Table3[[#This Row],[FN_Si_C_Air]]/60*air_dens_gL)</f>
        <v>17.820542208270918</v>
      </c>
      <c r="AI105" s="58" t="str">
        <f t="shared" si="16"/>
        <v>Inlet</v>
      </c>
      <c r="AJ105">
        <v>0.6</v>
      </c>
      <c r="AK105" s="5">
        <f t="shared" si="17"/>
        <v>50</v>
      </c>
      <c r="AL105" s="141">
        <v>39.533737114691661</v>
      </c>
      <c r="AM105" s="52">
        <f>IF(OR(Table3[[#This Row],[T_So_CL]]="",Table3[[#This Row],[Hum_Si_C]]=""),"-",(1730.63/((1730.63/(233.426+T_Si_CL))-LOG(RH_Si_C/100)))-233.426)</f>
        <v>28.046064520514221</v>
      </c>
      <c r="AN105" s="87">
        <f>100*10^(7.337936*((Table3[[#This Row],[Hum_Si_C]])/(Table3[[#This Row],[Hum_Si_C]]+229.3975)-Table3[[#This Row],[T_Si_CL]]/(Table3[[#This Row],[T_Si_CL]]+229.3975)))</f>
        <v>75.042963156800326</v>
      </c>
      <c r="AO105" s="83">
        <f t="shared" si="18"/>
        <v>45</v>
      </c>
      <c r="AP105" s="60">
        <f>Table3[[#This Row],[T_So_CL]]-Table3[[#This Row],[T_Si_CL]]</f>
        <v>0</v>
      </c>
      <c r="AQ105" s="178">
        <f>IF(OR(AC105&gt;1200,AA105&gt;4000,Table3[[#This Row],[Hum_Si_A]]&lt;20,Table3[[#This Row],[Hum_Si_C]]&lt;20,AG105&gt;8000, AJ105&lt;0, O105&gt;90),1,0)</f>
        <v>0</v>
      </c>
      <c r="AR105">
        <f>IF(Table3[[#This Row],[F_Cell_CL]]&gt;0, Table3[[#This Row],[F_Cell_CL]], IF(Table3[[#This Row],[I_S]]&lt;450, 0.45, IF(Table3[[#This Row],[I_S]]&lt;600, 0.6, 0.75)))</f>
        <v>0.35000000000000003</v>
      </c>
    </row>
    <row r="106" spans="1:44" s="4" customFormat="1">
      <c r="A106" s="49">
        <f t="shared" si="13"/>
        <v>95</v>
      </c>
      <c r="B106" s="51" t="s">
        <v>100</v>
      </c>
      <c r="C106" s="50" t="s">
        <v>196</v>
      </c>
      <c r="D106" s="51">
        <v>900</v>
      </c>
      <c r="E106" s="138">
        <f>IF(Table3[[#This Row],[Approx. step time]]="-","ERR",IF(E105="Acc. Time",Table3[[#This Row],[Approx. step time]]/60,E105+D106/60))</f>
        <v>1425</v>
      </c>
      <c r="F106" s="48">
        <v>230</v>
      </c>
      <c r="G106" s="86">
        <f t="shared" si="12"/>
        <v>0.76666666666666672</v>
      </c>
      <c r="H106" s="48" t="s">
        <v>33</v>
      </c>
      <c r="I106" s="51">
        <v>0</v>
      </c>
      <c r="J106" s="51" t="s">
        <v>102</v>
      </c>
      <c r="K106" s="147">
        <v>0.45</v>
      </c>
      <c r="L106" s="52">
        <f>IF(Table3[[#This Row],[F_Cell_CL]]="","-",Table3[[#This Row],[F_Cell_CL]]*Cell_count)</f>
        <v>123.75</v>
      </c>
      <c r="M106">
        <v>1.45</v>
      </c>
      <c r="N106">
        <v>45</v>
      </c>
      <c r="O106" s="51">
        <v>45</v>
      </c>
      <c r="P106" s="60">
        <f>Table3[[#This Row],[T_So_CL]]-Table3[[#This Row],[T_Si_CL]]</f>
        <v>0</v>
      </c>
      <c r="Q106">
        <v>2.0500000000000003</v>
      </c>
      <c r="R106" s="53">
        <f>IF(Table3[[#This Row],[I_S]]=0,"∞",Table3[[#This Row],[FN_Si_A_H2]]*1000/(Table3[[#This Row],[I_S]]*Q_H2*Cell_count))</f>
        <v>2.0500000000000003</v>
      </c>
      <c r="S106">
        <v>90</v>
      </c>
      <c r="T106" s="58" t="str">
        <f t="shared" si="14"/>
        <v>Inlet</v>
      </c>
      <c r="U106">
        <v>1.25</v>
      </c>
      <c r="V106" s="51">
        <f t="shared" si="15"/>
        <v>50</v>
      </c>
      <c r="W106" s="141">
        <v>36.891216170060225</v>
      </c>
      <c r="X106" s="52">
        <f>IF(OR(Table3[[#This Row],[T_So_CL]]="",Table3[[#This Row],[Hum_Si_A]]=""),"-",(1730.63/((1730.63/(233.426+T_Si_CL))-LOG(RH_Si_A/100)))-233.426)</f>
        <v>26.864519851581917</v>
      </c>
      <c r="Y106" s="87">
        <f>100*10^(7.337936*((Table3[[#This Row],[Hum_Si_A]])/(Table3[[#This Row],[Hum_Si_A]]+229.3975)-Table3[[#This Row],[T_Si_CL]]/(Table3[[#This Row],[T_Si_CL]]+229.3975)))</f>
        <v>65.042365564900564</v>
      </c>
      <c r="Z10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1008.4861111111112</v>
      </c>
      <c r="AA106" s="53">
        <f>Table3[[#This Row],[FN_Si_Atot]]*Table3[[#This Row],[Conc_Si_A_H2]]/100</f>
        <v>907.63750000000016</v>
      </c>
      <c r="AB106" s="54">
        <f>IF(Table3[[#This Row],[FN_Si_A_H2]]="-","-",Table3[[#This Row],[FN_Si_A_H2]]/60*H2_dens_gL)</f>
        <v>1.3603477061841136</v>
      </c>
      <c r="AC106" s="53">
        <f>IF(OR(Table3[[#This Row],[Conc_Si_A_H2]]="",Table3[[#This Row],[FN_Si_A_H2]]="",Table3[[#This Row],[FN_Si_A_H2]]="-"),"-",(FN_Si_H2/CMP_A)*(100-CMP_A))</f>
        <v>100.84861111111113</v>
      </c>
      <c r="AD106" s="55">
        <f>IF(Table3[[#This Row],[F_Si_A_N2]]="-","-",Table3[[#This Row],[F_Si_A_N2]]/60*N2_dens_gL)</f>
        <v>2.1003516667240825</v>
      </c>
      <c r="AE106">
        <v>2.75</v>
      </c>
      <c r="AF106" s="53">
        <f>IF(OR(Table3[[#This Row],[I_S]]=0,Table3[[#This Row],[FN_Si_C_Air]]="-",Table3[[#This Row],[FN_Si_C_Air]]="0"),"∞",Table3[[#This Row],[FN_Si_C_Air]]*1000/(Table3[[#This Row],[I_S]]*Q_air*Cell_count))</f>
        <v>2.7499999999999996</v>
      </c>
      <c r="AG106" s="56">
        <f>IF(OR(Table3[[#This Row],[I_S]]="",Table3[[#This Row],[STC_C]]=""),"-",IF(Table3[[#This Row],[I_S]]&gt;=Table3[[#This Row],[I_MinGasFlow]],Table3[[#This Row],[I_S]]*Table3[[#This Row],[STC_C]]*16.6*Cell_count/1000,Table3[[#This Row],[I_MinGasFlow]]*Table3[[#This Row],[STC_C]]*16.6*Cell_count/1000))</f>
        <v>2887.3625000000002</v>
      </c>
      <c r="AH106" s="140">
        <f>IF(Table3[[#This Row],[FN_Si_C_Air]]="-","-",Table3[[#This Row],[FN_Si_C_Air]]/60*air_dens_gL)</f>
        <v>61.931279927095346</v>
      </c>
      <c r="AI106" s="58" t="str">
        <f t="shared" si="16"/>
        <v>Inlet</v>
      </c>
      <c r="AJ106">
        <v>1.25</v>
      </c>
      <c r="AK106" s="5">
        <f t="shared" si="17"/>
        <v>50</v>
      </c>
      <c r="AL106" s="141">
        <v>26.007154135050634</v>
      </c>
      <c r="AM106" s="52">
        <f>IF(OR(Table3[[#This Row],[T_So_CL]]="",Table3[[#This Row],[Hum_Si_C]]=""),"-",(1730.63/((1730.63/(233.426+T_Si_CL))-LOG(RH_Si_C/100)))-233.426)</f>
        <v>21.053335665843179</v>
      </c>
      <c r="AN106" s="87">
        <f>100*10^(7.337936*((Table3[[#This Row],[Hum_Si_C]])/(Table3[[#This Row],[Hum_Si_C]]+229.3975)-Table3[[#This Row],[T_Si_CL]]/(Table3[[#This Row],[T_Si_CL]]+229.3975)))</f>
        <v>34.979385748075039</v>
      </c>
      <c r="AO106" s="83">
        <f t="shared" si="18"/>
        <v>45</v>
      </c>
      <c r="AP106" s="60">
        <f>Table3[[#This Row],[T_So_CL]]-Table3[[#This Row],[T_Si_CL]]</f>
        <v>0</v>
      </c>
      <c r="AQ106" s="178">
        <f>IF(OR(AC106&gt;1200,AA106&gt;4000,Table3[[#This Row],[Hum_Si_A]]&lt;20,Table3[[#This Row],[Hum_Si_C]]&lt;20,AG106&gt;8000, AJ106&lt;0, O106&gt;90),1,0)</f>
        <v>0</v>
      </c>
      <c r="AR106">
        <f>IF(Table3[[#This Row],[F_Cell_CL]]&gt;0, Table3[[#This Row],[F_Cell_CL]], IF(Table3[[#This Row],[I_S]]&lt;450, 0.45, IF(Table3[[#This Row],[I_S]]&lt;600, 0.6, 0.75)))</f>
        <v>0.45</v>
      </c>
    </row>
    <row r="107" spans="1:44" s="4" customFormat="1">
      <c r="A107" s="49">
        <f t="shared" si="13"/>
        <v>96</v>
      </c>
      <c r="B107" s="51" t="s">
        <v>100</v>
      </c>
      <c r="C107" s="50" t="s">
        <v>197</v>
      </c>
      <c r="D107" s="51">
        <v>900</v>
      </c>
      <c r="E107" s="138">
        <f>IF(Table3[[#This Row],[Approx. step time]]="-","ERR",IF(E106="Acc. Time",Table3[[#This Row],[Approx. step time]]/60,E106+D107/60))</f>
        <v>1440</v>
      </c>
      <c r="F107" s="48">
        <v>140</v>
      </c>
      <c r="G107" s="86">
        <f t="shared" si="12"/>
        <v>0.46666666666666667</v>
      </c>
      <c r="H107" s="48" t="s">
        <v>33</v>
      </c>
      <c r="I107" s="51">
        <v>0</v>
      </c>
      <c r="J107" s="51" t="s">
        <v>102</v>
      </c>
      <c r="K107" s="147">
        <v>0.45</v>
      </c>
      <c r="L107" s="52">
        <f>IF(Table3[[#This Row],[F_Cell_CL]]="","-",Table3[[#This Row],[F_Cell_CL]]*Cell_count)</f>
        <v>123.75</v>
      </c>
      <c r="M107">
        <v>0.8</v>
      </c>
      <c r="N107">
        <v>45</v>
      </c>
      <c r="O107" s="51">
        <v>45</v>
      </c>
      <c r="P107" s="60">
        <f>Table3[[#This Row],[T_So_CL]]-Table3[[#This Row],[T_Si_CL]]</f>
        <v>0</v>
      </c>
      <c r="Q107">
        <v>1.6</v>
      </c>
      <c r="R107" s="53">
        <f>IF(Table3[[#This Row],[I_S]]=0,"∞",Table3[[#This Row],[FN_Si_A_H2]]*1000/(Table3[[#This Row],[I_S]]*Q_H2*Cell_count))</f>
        <v>1.6</v>
      </c>
      <c r="S107">
        <v>70</v>
      </c>
      <c r="T107" s="58" t="str">
        <f t="shared" si="14"/>
        <v>Inlet</v>
      </c>
      <c r="U107">
        <v>0.60000000000000009</v>
      </c>
      <c r="V107" s="51">
        <f t="shared" si="15"/>
        <v>50</v>
      </c>
      <c r="W107" s="141">
        <v>33.868221384976096</v>
      </c>
      <c r="X107" s="52">
        <f>IF(OR(Table3[[#This Row],[T_So_CL]]="",Table3[[#This Row],[Hum_Si_A]]=""),"-",(1730.63/((1730.63/(233.426+T_Si_CL))-LOG(RH_Si_A/100)))-233.426)</f>
        <v>25.418994680759454</v>
      </c>
      <c r="Y107" s="87">
        <f>100*10^(7.337936*((Table3[[#This Row],[Hum_Si_A]])/(Table3[[#This Row],[Hum_Si_A]]+229.3975)-Table3[[#This Row],[T_Si_CL]]/(Table3[[#This Row],[T_Si_CL]]+229.3975)))</f>
        <v>55.031369264467642</v>
      </c>
      <c r="Z10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616</v>
      </c>
      <c r="AA107" s="53">
        <f>Table3[[#This Row],[FN_Si_Atot]]*Table3[[#This Row],[Conc_Si_A_H2]]/100</f>
        <v>431.2</v>
      </c>
      <c r="AB107" s="54">
        <f>IF(Table3[[#This Row],[FN_Si_A_H2]]="-","-",Table3[[#This Row],[FN_Si_A_H2]]/60*H2_dens_gL)</f>
        <v>0.64627335352119064</v>
      </c>
      <c r="AC107" s="53">
        <f>IF(OR(Table3[[#This Row],[Conc_Si_A_H2]]="",Table3[[#This Row],[FN_Si_A_H2]]="",Table3[[#This Row],[FN_Si_A_H2]]="-"),"-",(FN_Si_H2/CMP_A)*(100-CMP_A))</f>
        <v>184.8</v>
      </c>
      <c r="AD107" s="55">
        <f>IF(Table3[[#This Row],[F_Si_A_N2]]="-","-",Table3[[#This Row],[F_Si_A_N2]]/60*N2_dens_gL)</f>
        <v>3.8487886321306619</v>
      </c>
      <c r="AE107">
        <v>2.25</v>
      </c>
      <c r="AF107" s="53">
        <f>IF(OR(Table3[[#This Row],[I_S]]=0,Table3[[#This Row],[FN_Si_C_Air]]="-",Table3[[#This Row],[FN_Si_C_Air]]="0"),"∞",Table3[[#This Row],[FN_Si_C_Air]]*1000/(Table3[[#This Row],[I_S]]*Q_air*Cell_count))</f>
        <v>2.25</v>
      </c>
      <c r="AG107" s="56">
        <f>IF(OR(Table3[[#This Row],[I_S]]="",Table3[[#This Row],[STC_C]]=""),"-",IF(Table3[[#This Row],[I_S]]&gt;=Table3[[#This Row],[I_MinGasFlow]],Table3[[#This Row],[I_S]]*Table3[[#This Row],[STC_C]]*16.6*Cell_count/1000,Table3[[#This Row],[I_MinGasFlow]]*Table3[[#This Row],[STC_C]]*16.6*Cell_count/1000))</f>
        <v>1437.9749999999999</v>
      </c>
      <c r="AH107" s="140">
        <f>IF(Table3[[#This Row],[FN_Si_C_Air]]="-","-",Table3[[#This Row],[FN_Si_C_Air]]/60*air_dens_gL)</f>
        <v>30.843246129699658</v>
      </c>
      <c r="AI107" s="58" t="str">
        <f t="shared" si="16"/>
        <v>Inlet</v>
      </c>
      <c r="AJ107">
        <v>0.15000000000000008</v>
      </c>
      <c r="AK107" s="5">
        <f t="shared" si="17"/>
        <v>50</v>
      </c>
      <c r="AL107" s="141">
        <v>32.172570179575033</v>
      </c>
      <c r="AM107" s="52">
        <f>IF(OR(Table3[[#This Row],[T_So_CL]]="",Table3[[#This Row],[Hum_Si_C]]=""),"-",(1730.63/((1730.63/(233.426+T_Si_CL))-LOG(RH_Si_C/100)))-233.426)</f>
        <v>24.558272890012233</v>
      </c>
      <c r="AN107" s="87">
        <f>100*10^(7.337936*((Table3[[#This Row],[Hum_Si_C]])/(Table3[[#This Row],[Hum_Si_C]]+229.3975)-Table3[[#This Row],[T_Si_CL]]/(Table3[[#This Row],[T_Si_CL]]+229.3975)))</f>
        <v>50.022001050461725</v>
      </c>
      <c r="AO107" s="83">
        <f t="shared" si="18"/>
        <v>45</v>
      </c>
      <c r="AP107" s="60">
        <f>Table3[[#This Row],[T_So_CL]]-Table3[[#This Row],[T_Si_CL]]</f>
        <v>0</v>
      </c>
      <c r="AQ107" s="178">
        <f>IF(OR(AC107&gt;1200,AA107&gt;4000,Table3[[#This Row],[Hum_Si_A]]&lt;20,Table3[[#This Row],[Hum_Si_C]]&lt;20,AG107&gt;8000, AJ107&lt;0, O107&gt;90),1,0)</f>
        <v>0</v>
      </c>
      <c r="AR107">
        <f>IF(Table3[[#This Row],[F_Cell_CL]]&gt;0, Table3[[#This Row],[F_Cell_CL]], IF(Table3[[#This Row],[I_S]]&lt;450, 0.45, IF(Table3[[#This Row],[I_S]]&lt;600, 0.6, 0.75)))</f>
        <v>0.45</v>
      </c>
    </row>
    <row r="108" spans="1:44" s="4" customFormat="1">
      <c r="A108" s="49">
        <f t="shared" si="13"/>
        <v>97</v>
      </c>
      <c r="B108" s="51" t="s">
        <v>100</v>
      </c>
      <c r="C108" s="50" t="s">
        <v>198</v>
      </c>
      <c r="D108" s="51">
        <v>900</v>
      </c>
      <c r="E108" s="87">
        <f>IF(Table3[[#This Row],[Approx. step time]]="-","ERR",IF(E107="Acc. Time",Table3[[#This Row],[Approx. step time]]/60,E107+D108/60))</f>
        <v>1455</v>
      </c>
      <c r="F108" s="48">
        <v>250</v>
      </c>
      <c r="G108" s="86">
        <f t="shared" si="12"/>
        <v>0.83333333333333337</v>
      </c>
      <c r="H108" s="48" t="s">
        <v>33</v>
      </c>
      <c r="I108" s="51">
        <v>0</v>
      </c>
      <c r="J108" s="51" t="s">
        <v>102</v>
      </c>
      <c r="K108" s="147">
        <v>0.45</v>
      </c>
      <c r="L108" s="52">
        <f>IF(Table3[[#This Row],[F_Cell_CL]]="","-",Table3[[#This Row],[F_Cell_CL]]*Cell_count)</f>
        <v>123.75</v>
      </c>
      <c r="M108">
        <v>0.5</v>
      </c>
      <c r="N108">
        <v>45</v>
      </c>
      <c r="O108" s="51">
        <v>45</v>
      </c>
      <c r="P108" s="60">
        <f>Table3[[#This Row],[T_So_CL]]-Table3[[#This Row],[T_Si_CL]]</f>
        <v>0</v>
      </c>
      <c r="Q108">
        <v>2.5</v>
      </c>
      <c r="R108" s="53">
        <f>IF(Table3[[#This Row],[I_S]]=0,"∞",Table3[[#This Row],[FN_Si_A_H2]]*1000/(Table3[[#This Row],[I_S]]*Q_H2*Cell_count))</f>
        <v>2.5</v>
      </c>
      <c r="S108">
        <v>75</v>
      </c>
      <c r="T108" s="58" t="str">
        <f t="shared" si="14"/>
        <v>Inlet</v>
      </c>
      <c r="U108">
        <v>0.30000000000000004</v>
      </c>
      <c r="V108" s="51">
        <f t="shared" si="15"/>
        <v>50</v>
      </c>
      <c r="W108" s="141">
        <v>28.282728721695062</v>
      </c>
      <c r="X108" s="52">
        <f>IF(OR(Table3[[#This Row],[T_So_CL]]="",Table3[[#This Row],[Hum_Si_A]]=""),"-",(1730.63/((1730.63/(233.426+T_Si_CL))-LOG(RH_Si_A/100)))-233.426)</f>
        <v>22.423821084133948</v>
      </c>
      <c r="Y108" s="87">
        <f>100*10^(7.337936*((Table3[[#This Row],[Hum_Si_A]])/(Table3[[#This Row],[Hum_Si_A]]+229.3975)-Table3[[#This Row],[T_Si_CL]]/(Table3[[#This Row],[T_Si_CL]]+229.3975)))</f>
        <v>39.995853087958501</v>
      </c>
      <c r="Z10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1604.1666666666667</v>
      </c>
      <c r="AA108" s="53">
        <f>Table3[[#This Row],[FN_Si_Atot]]*Table3[[#This Row],[Conc_Si_A_H2]]/100</f>
        <v>1203.125</v>
      </c>
      <c r="AB108" s="54">
        <f>IF(Table3[[#This Row],[FN_Si_A_H2]]="-","-",Table3[[#This Row],[FN_Si_A_H2]]/60*H2_dens_gL)</f>
        <v>1.8032180622801077</v>
      </c>
      <c r="AC108" s="53">
        <f>IF(OR(Table3[[#This Row],[Conc_Si_A_H2]]="",Table3[[#This Row],[FN_Si_A_H2]]="",Table3[[#This Row],[FN_Si_A_H2]]="-"),"-",(FN_Si_H2/CMP_A)*(100-CMP_A))</f>
        <v>401.04166666666669</v>
      </c>
      <c r="AD108" s="55">
        <f>IF(Table3[[#This Row],[F_Si_A_N2]]="-","-",Table3[[#This Row],[F_Si_A_N2]]/60*N2_dens_gL)</f>
        <v>8.3524058857002199</v>
      </c>
      <c r="AE108">
        <v>1.25</v>
      </c>
      <c r="AF108" s="53">
        <f>IF(OR(Table3[[#This Row],[I_S]]=0,Table3[[#This Row],[FN_Si_C_Air]]="-",Table3[[#This Row],[FN_Si_C_Air]]="0"),"∞",Table3[[#This Row],[FN_Si_C_Air]]*1000/(Table3[[#This Row],[I_S]]*Q_air*Cell_count))</f>
        <v>1.25</v>
      </c>
      <c r="AG108" s="56">
        <f>IF(OR(Table3[[#This Row],[I_S]]="",Table3[[#This Row],[STC_C]]=""),"-",IF(Table3[[#This Row],[I_S]]&gt;=Table3[[#This Row],[I_MinGasFlow]],Table3[[#This Row],[I_S]]*Table3[[#This Row],[STC_C]]*16.6*Cell_count/1000,Table3[[#This Row],[I_MinGasFlow]]*Table3[[#This Row],[STC_C]]*16.6*Cell_count/1000))</f>
        <v>1426.5625</v>
      </c>
      <c r="AH108" s="140">
        <f>IF(Table3[[#This Row],[FN_Si_C_Air]]="-","-",Table3[[#This Row],[FN_Si_C_Air]]/60*air_dens_gL)</f>
        <v>30.598458462003631</v>
      </c>
      <c r="AI108" s="58" t="str">
        <f t="shared" si="16"/>
        <v>Inlet</v>
      </c>
      <c r="AJ108">
        <v>0.35000000000000003</v>
      </c>
      <c r="AK108" s="5">
        <f t="shared" si="17"/>
        <v>50</v>
      </c>
      <c r="AL108" s="141">
        <v>33.868221384976096</v>
      </c>
      <c r="AM108" s="52">
        <f>IF(OR(Table3[[#This Row],[T_So_CL]]="",Table3[[#This Row],[Hum_Si_C]]=""),"-",(1730.63/((1730.63/(233.426+T_Si_CL))-LOG(RH_Si_C/100)))-233.426)</f>
        <v>25.418994680759454</v>
      </c>
      <c r="AN108" s="87">
        <f>100*10^(7.337936*((Table3[[#This Row],[Hum_Si_C]])/(Table3[[#This Row],[Hum_Si_C]]+229.3975)-Table3[[#This Row],[T_Si_CL]]/(Table3[[#This Row],[T_Si_CL]]+229.3975)))</f>
        <v>55.031369264467642</v>
      </c>
      <c r="AO108" s="83">
        <f t="shared" si="18"/>
        <v>45</v>
      </c>
      <c r="AP108" s="60">
        <f>Table3[[#This Row],[T_So_CL]]-Table3[[#This Row],[T_Si_CL]]</f>
        <v>0</v>
      </c>
      <c r="AQ108" s="178">
        <f>IF(OR(AC108&gt;1200,AA108&gt;4000,Table3[[#This Row],[Hum_Si_A]]&lt;20,Table3[[#This Row],[Hum_Si_C]]&lt;20,AG108&gt;8000, AJ108&lt;0, O108&gt;90),1,0)</f>
        <v>0</v>
      </c>
      <c r="AR108">
        <f>IF(Table3[[#This Row],[F_Cell_CL]]&gt;0, Table3[[#This Row],[F_Cell_CL]], IF(Table3[[#This Row],[I_S]]&lt;450, 0.45, IF(Table3[[#This Row],[I_S]]&lt;600, 0.6, 0.75)))</f>
        <v>0.45</v>
      </c>
    </row>
    <row r="109" spans="1:44" s="4" customFormat="1">
      <c r="A109" s="49">
        <f t="shared" si="13"/>
        <v>98</v>
      </c>
      <c r="B109" s="51" t="s">
        <v>100</v>
      </c>
      <c r="C109" s="50" t="s">
        <v>199</v>
      </c>
      <c r="D109" s="51">
        <v>900</v>
      </c>
      <c r="E109" s="138">
        <f>IF(Table3[[#This Row],[Approx. step time]]="-","ERR",IF(E108="Acc. Time",Table3[[#This Row],[Approx. step time]]/60,E108+D109/60))</f>
        <v>1470</v>
      </c>
      <c r="F109" s="48">
        <v>210</v>
      </c>
      <c r="G109" s="86">
        <f t="shared" si="12"/>
        <v>0.7</v>
      </c>
      <c r="H109" s="48" t="s">
        <v>33</v>
      </c>
      <c r="I109" s="51">
        <v>0</v>
      </c>
      <c r="J109" s="51" t="s">
        <v>102</v>
      </c>
      <c r="K109" s="147">
        <v>0.45</v>
      </c>
      <c r="L109" s="52">
        <f>IF(Table3[[#This Row],[F_Cell_CL]]="","-",Table3[[#This Row],[F_Cell_CL]]*Cell_count)</f>
        <v>123.75</v>
      </c>
      <c r="M109">
        <v>1.6500000000000001</v>
      </c>
      <c r="N109">
        <v>45</v>
      </c>
      <c r="O109" s="51">
        <v>45</v>
      </c>
      <c r="P109" s="60">
        <f>Table3[[#This Row],[T_So_CL]]-Table3[[#This Row],[T_Si_CL]]</f>
        <v>0</v>
      </c>
      <c r="Q109">
        <v>2.9000000000000004</v>
      </c>
      <c r="R109" s="53">
        <f>IF(Table3[[#This Row],[I_S]]=0,"∞",Table3[[#This Row],[FN_Si_A_H2]]*1000/(Table3[[#This Row],[I_S]]*Q_H2*Cell_count))</f>
        <v>2.9</v>
      </c>
      <c r="S109">
        <v>80</v>
      </c>
      <c r="T109" s="58" t="str">
        <f t="shared" si="14"/>
        <v>Inlet</v>
      </c>
      <c r="U109">
        <v>1.4500000000000002</v>
      </c>
      <c r="V109" s="51">
        <f t="shared" si="15"/>
        <v>50</v>
      </c>
      <c r="W109" s="141">
        <v>41.886259966192483</v>
      </c>
      <c r="X109" s="52">
        <f>IF(OR(Table3[[#This Row],[T_So_CL]]="",Table3[[#This Row],[Hum_Si_A]]=""),"-",(1730.63/((1730.63/(233.426+T_Si_CL))-LOG(RH_Si_A/100)))-233.426)</f>
        <v>29.04154938085702</v>
      </c>
      <c r="Y109" s="87">
        <f>100*10^(7.337936*((Table3[[#This Row],[Hum_Si_A]])/(Table3[[#This Row],[Hum_Si_A]]+229.3975)-Table3[[#This Row],[T_Si_CL]]/(Table3[[#This Row],[T_Si_CL]]+229.3975)))</f>
        <v>85.033277794169422</v>
      </c>
      <c r="Z10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1465.4062500000002</v>
      </c>
      <c r="AA109" s="53">
        <f>Table3[[#This Row],[FN_Si_Atot]]*Table3[[#This Row],[Conc_Si_A_H2]]/100</f>
        <v>1172.325</v>
      </c>
      <c r="AB109" s="54">
        <f>IF(Table3[[#This Row],[FN_Si_A_H2]]="-","-",Table3[[#This Row],[FN_Si_A_H2]]/60*H2_dens_gL)</f>
        <v>1.7570556798857371</v>
      </c>
      <c r="AC109" s="53">
        <f>IF(OR(Table3[[#This Row],[Conc_Si_A_H2]]="",Table3[[#This Row],[FN_Si_A_H2]]="",Table3[[#This Row],[FN_Si_A_H2]]="-"),"-",(FN_Si_H2/CMP_A)*(100-CMP_A))</f>
        <v>293.08125000000001</v>
      </c>
      <c r="AD109" s="55">
        <f>IF(Table3[[#This Row],[F_Si_A_N2]]="-","-",Table3[[#This Row],[F_Si_A_N2]]/60*N2_dens_gL)</f>
        <v>6.1039382212697211</v>
      </c>
      <c r="AE109">
        <v>2.4000000000000004</v>
      </c>
      <c r="AF109" s="53">
        <f>IF(OR(Table3[[#This Row],[I_S]]=0,Table3[[#This Row],[FN_Si_C_Air]]="-",Table3[[#This Row],[FN_Si_C_Air]]="0"),"∞",Table3[[#This Row],[FN_Si_C_Air]]*1000/(Table3[[#This Row],[I_S]]*Q_air*Cell_count))</f>
        <v>2.4000000000000004</v>
      </c>
      <c r="AG109" s="56">
        <f>IF(OR(Table3[[#This Row],[I_S]]="",Table3[[#This Row],[STC_C]]=""),"-",IF(Table3[[#This Row],[I_S]]&gt;=Table3[[#This Row],[I_MinGasFlow]],Table3[[#This Row],[I_S]]*Table3[[#This Row],[STC_C]]*16.6*Cell_count/1000,Table3[[#This Row],[I_MinGasFlow]]*Table3[[#This Row],[STC_C]]*16.6*Cell_count/1000))</f>
        <v>2300.7600000000007</v>
      </c>
      <c r="AH109" s="140">
        <f>IF(Table3[[#This Row],[FN_Si_C_Air]]="-","-",Table3[[#This Row],[FN_Si_C_Air]]/60*air_dens_gL)</f>
        <v>49.34919380751947</v>
      </c>
      <c r="AI109" s="58" t="str">
        <f t="shared" si="16"/>
        <v>Inlet</v>
      </c>
      <c r="AJ109">
        <v>1.35</v>
      </c>
      <c r="AK109" s="5">
        <f t="shared" si="17"/>
        <v>50</v>
      </c>
      <c r="AL109" s="141">
        <v>28.282728721695062</v>
      </c>
      <c r="AM109" s="52">
        <f>IF(OR(Table3[[#This Row],[T_So_CL]]="",Table3[[#This Row],[Hum_Si_C]]=""),"-",(1730.63/((1730.63/(233.426+T_Si_CL))-LOG(RH_Si_C/100)))-233.426)</f>
        <v>22.423821084133948</v>
      </c>
      <c r="AN109" s="87">
        <f>100*10^(7.337936*((Table3[[#This Row],[Hum_Si_C]])/(Table3[[#This Row],[Hum_Si_C]]+229.3975)-Table3[[#This Row],[T_Si_CL]]/(Table3[[#This Row],[T_Si_CL]]+229.3975)))</f>
        <v>39.995853087958501</v>
      </c>
      <c r="AO109" s="83">
        <f t="shared" si="18"/>
        <v>45</v>
      </c>
      <c r="AP109" s="60">
        <f>Table3[[#This Row],[T_So_CL]]-Table3[[#This Row],[T_Si_CL]]</f>
        <v>0</v>
      </c>
      <c r="AQ109" s="178">
        <f>IF(OR(AC109&gt;1200,AA109&gt;4000,Table3[[#This Row],[Hum_Si_A]]&lt;20,Table3[[#This Row],[Hum_Si_C]]&lt;20,AG109&gt;8000, AJ109&lt;0, O109&gt;90),1,0)</f>
        <v>0</v>
      </c>
      <c r="AR109">
        <f>IF(Table3[[#This Row],[F_Cell_CL]]&gt;0, Table3[[#This Row],[F_Cell_CL]], IF(Table3[[#This Row],[I_S]]&lt;450, 0.45, IF(Table3[[#This Row],[I_S]]&lt;600, 0.6, 0.75)))</f>
        <v>0.45</v>
      </c>
    </row>
    <row r="110" spans="1:44" s="4" customFormat="1">
      <c r="A110" s="49">
        <f t="shared" si="13"/>
        <v>99</v>
      </c>
      <c r="B110" s="51" t="s">
        <v>100</v>
      </c>
      <c r="C110" s="50" t="s">
        <v>200</v>
      </c>
      <c r="D110" s="51">
        <v>900</v>
      </c>
      <c r="E110" s="138">
        <f>IF(Table3[[#This Row],[Approx. step time]]="-","ERR",IF(E109="Acc. Time",Table3[[#This Row],[Approx. step time]]/60,E109+D110/60))</f>
        <v>1485</v>
      </c>
      <c r="F110" s="48">
        <v>250</v>
      </c>
      <c r="G110" s="86">
        <f t="shared" si="12"/>
        <v>0.83333333333333337</v>
      </c>
      <c r="H110" s="48" t="s">
        <v>33</v>
      </c>
      <c r="I110" s="51">
        <v>0</v>
      </c>
      <c r="J110" s="51" t="s">
        <v>102</v>
      </c>
      <c r="K110" s="147">
        <v>0.45</v>
      </c>
      <c r="L110" s="52">
        <f>IF(Table3[[#This Row],[F_Cell_CL]]="","-",Table3[[#This Row],[F_Cell_CL]]*Cell_count)</f>
        <v>123.75</v>
      </c>
      <c r="M110">
        <v>1.3</v>
      </c>
      <c r="N110">
        <v>45</v>
      </c>
      <c r="O110" s="51">
        <v>45</v>
      </c>
      <c r="P110" s="60">
        <f>Table3[[#This Row],[T_So_CL]]-Table3[[#This Row],[T_Si_CL]]</f>
        <v>0</v>
      </c>
      <c r="Q110">
        <v>2.6500000000000004</v>
      </c>
      <c r="R110" s="53">
        <f>IF(Table3[[#This Row],[I_S]]=0,"∞",Table3[[#This Row],[FN_Si_A_H2]]*1000/(Table3[[#This Row],[I_S]]*Q_H2*Cell_count))</f>
        <v>2.6500000000000004</v>
      </c>
      <c r="S110">
        <v>85</v>
      </c>
      <c r="T110" s="58" t="str">
        <f t="shared" si="14"/>
        <v>Inlet</v>
      </c>
      <c r="U110">
        <v>1.1000000000000001</v>
      </c>
      <c r="V110" s="51">
        <f t="shared" si="15"/>
        <v>50</v>
      </c>
      <c r="W110" s="141">
        <v>26.007154135050634</v>
      </c>
      <c r="X110" s="52">
        <f>IF(OR(Table3[[#This Row],[T_So_CL]]="",Table3[[#This Row],[Hum_Si_A]]=""),"-",(1730.63/((1730.63/(233.426+T_Si_CL))-LOG(RH_Si_A/100)))-233.426)</f>
        <v>21.053335665843179</v>
      </c>
      <c r="Y110" s="87">
        <f>100*10^(7.337936*((Table3[[#This Row],[Hum_Si_A]])/(Table3[[#This Row],[Hum_Si_A]]+229.3975)-Table3[[#This Row],[T_Si_CL]]/(Table3[[#This Row],[T_Si_CL]]+229.3975)))</f>
        <v>34.979385748075039</v>
      </c>
      <c r="Z11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1500.3676470588239</v>
      </c>
      <c r="AA110" s="53">
        <f>Table3[[#This Row],[FN_Si_Atot]]*Table3[[#This Row],[Conc_Si_A_H2]]/100</f>
        <v>1275.3125000000002</v>
      </c>
      <c r="AB110" s="54">
        <f>IF(Table3[[#This Row],[FN_Si_A_H2]]="-","-",Table3[[#This Row],[FN_Si_A_H2]]/60*H2_dens_gL)</f>
        <v>1.9114111460169145</v>
      </c>
      <c r="AC110" s="53">
        <f>IF(OR(Table3[[#This Row],[Conc_Si_A_H2]]="",Table3[[#This Row],[FN_Si_A_H2]]="",Table3[[#This Row],[FN_Si_A_H2]]="-"),"-",(FN_Si_H2/CMP_A)*(100-CMP_A))</f>
        <v>225.05514705882356</v>
      </c>
      <c r="AD110" s="55">
        <f>IF(Table3[[#This Row],[F_Si_A_N2]]="-","-",Table3[[#This Row],[F_Si_A_N2]]/60*N2_dens_gL)</f>
        <v>4.687173655857654</v>
      </c>
      <c r="AE110">
        <v>3.3000000000000003</v>
      </c>
      <c r="AF110" s="53">
        <f>IF(OR(Table3[[#This Row],[I_S]]=0,Table3[[#This Row],[FN_Si_C_Air]]="-",Table3[[#This Row],[FN_Si_C_Air]]="0"),"∞",Table3[[#This Row],[FN_Si_C_Air]]*1000/(Table3[[#This Row],[I_S]]*Q_air*Cell_count))</f>
        <v>3.3000000000000007</v>
      </c>
      <c r="AG110" s="56">
        <f>IF(OR(Table3[[#This Row],[I_S]]="",Table3[[#This Row],[STC_C]]=""),"-",IF(Table3[[#This Row],[I_S]]&gt;=Table3[[#This Row],[I_MinGasFlow]],Table3[[#This Row],[I_S]]*Table3[[#This Row],[STC_C]]*16.6*Cell_count/1000,Table3[[#This Row],[I_MinGasFlow]]*Table3[[#This Row],[STC_C]]*16.6*Cell_count/1000))</f>
        <v>3766.1250000000009</v>
      </c>
      <c r="AH110" s="140">
        <f>IF(Table3[[#This Row],[FN_Si_C_Air]]="-","-",Table3[[#This Row],[FN_Si_C_Air]]/60*air_dens_gL)</f>
        <v>80.779930339689599</v>
      </c>
      <c r="AI110" s="58" t="str">
        <f t="shared" si="16"/>
        <v>Inlet</v>
      </c>
      <c r="AJ110">
        <v>0.90000000000000013</v>
      </c>
      <c r="AK110" s="5">
        <f t="shared" si="17"/>
        <v>50</v>
      </c>
      <c r="AL110" s="141">
        <v>39.533737114691661</v>
      </c>
      <c r="AM110" s="52">
        <f>IF(OR(Table3[[#This Row],[T_So_CL]]="",Table3[[#This Row],[Hum_Si_C]]=""),"-",(1730.63/((1730.63/(233.426+T_Si_CL))-LOG(RH_Si_C/100)))-233.426)</f>
        <v>28.046064520514221</v>
      </c>
      <c r="AN110" s="87">
        <f>100*10^(7.337936*((Table3[[#This Row],[Hum_Si_C]])/(Table3[[#This Row],[Hum_Si_C]]+229.3975)-Table3[[#This Row],[T_Si_CL]]/(Table3[[#This Row],[T_Si_CL]]+229.3975)))</f>
        <v>75.042963156800326</v>
      </c>
      <c r="AO110" s="83">
        <f t="shared" si="18"/>
        <v>45</v>
      </c>
      <c r="AP110" s="60">
        <f>Table3[[#This Row],[T_So_CL]]-Table3[[#This Row],[T_Si_CL]]</f>
        <v>0</v>
      </c>
      <c r="AQ110" s="178">
        <f>IF(OR(AC110&gt;1200,AA110&gt;4000,Table3[[#This Row],[Hum_Si_A]]&lt;20,Table3[[#This Row],[Hum_Si_C]]&lt;20,AG110&gt;8000, AJ110&lt;0, O110&gt;90),1,0)</f>
        <v>0</v>
      </c>
      <c r="AR110">
        <f>IF(Table3[[#This Row],[F_Cell_CL]]&gt;0, Table3[[#This Row],[F_Cell_CL]], IF(Table3[[#This Row],[I_S]]&lt;450, 0.45, IF(Table3[[#This Row],[I_S]]&lt;600, 0.6, 0.75)))</f>
        <v>0.45</v>
      </c>
    </row>
    <row r="111" spans="1:44" s="4" customFormat="1">
      <c r="A111" s="49">
        <f t="shared" si="13"/>
        <v>100</v>
      </c>
      <c r="B111" s="51" t="s">
        <v>100</v>
      </c>
      <c r="C111" s="50" t="s">
        <v>201</v>
      </c>
      <c r="D111" s="51">
        <v>900</v>
      </c>
      <c r="E111" s="138">
        <f>IF(Table3[[#This Row],[Approx. step time]]="-","ERR",IF(E110="Acc. Time",Table3[[#This Row],[Approx. step time]]/60,E110+D111/60))</f>
        <v>1500</v>
      </c>
      <c r="F111" s="48">
        <v>180</v>
      </c>
      <c r="G111" s="86">
        <f t="shared" si="12"/>
        <v>0.6</v>
      </c>
      <c r="H111" s="48" t="s">
        <v>33</v>
      </c>
      <c r="I111" s="51">
        <v>0</v>
      </c>
      <c r="J111" s="51" t="s">
        <v>102</v>
      </c>
      <c r="K111" s="147">
        <v>0.45</v>
      </c>
      <c r="L111" s="52">
        <f>IF(Table3[[#This Row],[F_Cell_CL]]="","-",Table3[[#This Row],[F_Cell_CL]]*Cell_count)</f>
        <v>123.75</v>
      </c>
      <c r="M111">
        <v>1.9000000000000001</v>
      </c>
      <c r="N111">
        <v>45</v>
      </c>
      <c r="O111" s="51">
        <v>45</v>
      </c>
      <c r="P111" s="60">
        <f>Table3[[#This Row],[T_So_CL]]-Table3[[#This Row],[T_Si_CL]]</f>
        <v>0</v>
      </c>
      <c r="Q111">
        <v>2.4500000000000002</v>
      </c>
      <c r="R111" s="53">
        <f>IF(Table3[[#This Row],[I_S]]=0,"∞",Table3[[#This Row],[FN_Si_A_H2]]*1000/(Table3[[#This Row],[I_S]]*Q_H2*Cell_count))</f>
        <v>2.4500000000000002</v>
      </c>
      <c r="S111">
        <v>75</v>
      </c>
      <c r="T111" s="58" t="str">
        <f t="shared" si="14"/>
        <v>Inlet</v>
      </c>
      <c r="U111">
        <v>1.7000000000000002</v>
      </c>
      <c r="V111" s="51">
        <f t="shared" si="15"/>
        <v>50</v>
      </c>
      <c r="W111" s="141">
        <v>39.533737114691661</v>
      </c>
      <c r="X111" s="52">
        <f>IF(OR(Table3[[#This Row],[T_So_CL]]="",Table3[[#This Row],[Hum_Si_A]]=""),"-",(1730.63/((1730.63/(233.426+T_Si_CL))-LOG(RH_Si_A/100)))-233.426)</f>
        <v>28.046064520514221</v>
      </c>
      <c r="Y111" s="87">
        <f>100*10^(7.337936*((Table3[[#This Row],[Hum_Si_A]])/(Table3[[#This Row],[Hum_Si_A]]+229.3975)-Table3[[#This Row],[T_Si_CL]]/(Table3[[#This Row],[T_Si_CL]]+229.3975)))</f>
        <v>75.042963156800326</v>
      </c>
      <c r="Z11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1131.9000000000001</v>
      </c>
      <c r="AA111" s="53">
        <f>Table3[[#This Row],[FN_Si_Atot]]*Table3[[#This Row],[Conc_Si_A_H2]]/100</f>
        <v>848.92499999999995</v>
      </c>
      <c r="AB111" s="54">
        <f>IF(Table3[[#This Row],[FN_Si_A_H2]]="-","-",Table3[[#This Row],[FN_Si_A_H2]]/60*H2_dens_gL)</f>
        <v>1.2723506647448442</v>
      </c>
      <c r="AC111" s="53">
        <f>IF(OR(Table3[[#This Row],[Conc_Si_A_H2]]="",Table3[[#This Row],[FN_Si_A_H2]]="",Table3[[#This Row],[FN_Si_A_H2]]="-"),"-",(FN_Si_H2/CMP_A)*(100-CMP_A))</f>
        <v>282.97499999999997</v>
      </c>
      <c r="AD111" s="55">
        <f>IF(Table3[[#This Row],[F_Si_A_N2]]="-","-",Table3[[#This Row],[F_Si_A_N2]]/60*N2_dens_gL)</f>
        <v>5.8934575929500754</v>
      </c>
      <c r="AE111">
        <v>1.35</v>
      </c>
      <c r="AF111" s="53">
        <f>IF(OR(Table3[[#This Row],[I_S]]=0,Table3[[#This Row],[FN_Si_C_Air]]="-",Table3[[#This Row],[FN_Si_C_Air]]="0"),"∞",Table3[[#This Row],[FN_Si_C_Air]]*1000/(Table3[[#This Row],[I_S]]*Q_air*Cell_count))</f>
        <v>1.35</v>
      </c>
      <c r="AG111" s="56">
        <f>IF(OR(Table3[[#This Row],[I_S]]="",Table3[[#This Row],[STC_C]]=""),"-",IF(Table3[[#This Row],[I_S]]&gt;=Table3[[#This Row],[I_MinGasFlow]],Table3[[#This Row],[I_S]]*Table3[[#This Row],[STC_C]]*16.6*Cell_count/1000,Table3[[#This Row],[I_MinGasFlow]]*Table3[[#This Row],[STC_C]]*16.6*Cell_count/1000))</f>
        <v>1109.2950000000003</v>
      </c>
      <c r="AH111" s="140">
        <f>IF(Table3[[#This Row],[FN_Si_C_Air]]="-","-",Table3[[#This Row],[FN_Si_C_Air]]/60*air_dens_gL)</f>
        <v>23.793361300054027</v>
      </c>
      <c r="AI111" s="58" t="str">
        <f t="shared" si="16"/>
        <v>Inlet</v>
      </c>
      <c r="AJ111">
        <v>1.6500000000000001</v>
      </c>
      <c r="AK111" s="5">
        <f t="shared" si="17"/>
        <v>50</v>
      </c>
      <c r="AL111" s="141">
        <v>40.741908729853222</v>
      </c>
      <c r="AM111" s="52">
        <f>IF(OR(Table3[[#This Row],[T_So_CL]]="",Table3[[#This Row],[Hum_Si_C]]=""),"-",(1730.63/((1730.63/(233.426+T_Si_CL))-LOG(RH_Si_C/100)))-233.426)</f>
        <v>28.563548555247678</v>
      </c>
      <c r="AN111" s="87">
        <f>100*10^(7.337936*((Table3[[#This Row],[Hum_Si_C]])/(Table3[[#This Row],[Hum_Si_C]]+229.3975)-Table3[[#This Row],[T_Si_CL]]/(Table3[[#This Row],[T_Si_CL]]+229.3975)))</f>
        <v>80.039392893670424</v>
      </c>
      <c r="AO111" s="83">
        <f t="shared" si="18"/>
        <v>45</v>
      </c>
      <c r="AP111" s="60">
        <f>Table3[[#This Row],[T_So_CL]]-Table3[[#This Row],[T_Si_CL]]</f>
        <v>0</v>
      </c>
      <c r="AQ111" s="178">
        <f>IF(OR(AC111&gt;1200,AA111&gt;4000,Table3[[#This Row],[Hum_Si_A]]&lt;20,Table3[[#This Row],[Hum_Si_C]]&lt;20,AG111&gt;8000, AJ111&lt;0, O111&gt;90),1,0)</f>
        <v>0</v>
      </c>
      <c r="AR111">
        <f>IF(Table3[[#This Row],[F_Cell_CL]]&gt;0, Table3[[#This Row],[F_Cell_CL]], IF(Table3[[#This Row],[I_S]]&lt;450, 0.45, IF(Table3[[#This Row],[I_S]]&lt;600, 0.6, 0.75)))</f>
        <v>0.45</v>
      </c>
    </row>
    <row r="112" spans="1:44" s="4" customFormat="1">
      <c r="A112" s="49">
        <f t="shared" si="13"/>
        <v>101</v>
      </c>
      <c r="B112" s="51" t="s">
        <v>100</v>
      </c>
      <c r="C112" s="50" t="s">
        <v>202</v>
      </c>
      <c r="D112" s="51">
        <v>900</v>
      </c>
      <c r="E112" s="87">
        <f>IF(Table3[[#This Row],[Approx. step time]]="-","ERR",IF(E111="Acc. Time",Table3[[#This Row],[Approx. step time]]/60,E111+D112/60))</f>
        <v>1515</v>
      </c>
      <c r="F112" s="48">
        <v>90</v>
      </c>
      <c r="G112" s="86">
        <f t="shared" si="12"/>
        <v>0.3</v>
      </c>
      <c r="H112" s="48" t="s">
        <v>33</v>
      </c>
      <c r="I112" s="51">
        <v>0</v>
      </c>
      <c r="J112" s="51" t="s">
        <v>102</v>
      </c>
      <c r="K112" s="147">
        <v>0.45</v>
      </c>
      <c r="L112" s="52">
        <f>IF(Table3[[#This Row],[F_Cell_CL]]="","-",Table3[[#This Row],[F_Cell_CL]]*Cell_count)</f>
        <v>123.75</v>
      </c>
      <c r="M112">
        <v>0.8</v>
      </c>
      <c r="N112">
        <v>45</v>
      </c>
      <c r="O112" s="51">
        <v>45</v>
      </c>
      <c r="P112" s="60">
        <f>Table3[[#This Row],[T_So_CL]]-Table3[[#This Row],[T_Si_CL]]</f>
        <v>0</v>
      </c>
      <c r="Q112">
        <v>2.4500000000000002</v>
      </c>
      <c r="R112" s="53">
        <f>IF(Table3[[#This Row],[I_S]]=0,"∞",Table3[[#This Row],[FN_Si_A_H2]]*1000/(Table3[[#This Row],[I_S]]*Q_H2*Cell_count))</f>
        <v>2.4500000000000006</v>
      </c>
      <c r="S112">
        <v>90</v>
      </c>
      <c r="T112" s="58" t="str">
        <f t="shared" si="14"/>
        <v>Inlet</v>
      </c>
      <c r="U112">
        <v>0.60000000000000009</v>
      </c>
      <c r="V112" s="51">
        <f t="shared" si="15"/>
        <v>50</v>
      </c>
      <c r="W112" s="141">
        <v>23.427207425880759</v>
      </c>
      <c r="X112" s="52">
        <f>IF(OR(Table3[[#This Row],[T_So_CL]]="",Table3[[#This Row],[Hum_Si_A]]=""),"-",(1730.63/((1730.63/(233.426+T_Si_CL))-LOG(RH_Si_A/100)))-233.426)</f>
        <v>19.366767812506339</v>
      </c>
      <c r="Y112" s="87">
        <f>100*10^(7.337936*((Table3[[#This Row],[Hum_Si_A]])/(Table3[[#This Row],[Hum_Si_A]]+229.3975)-Table3[[#This Row],[T_Si_CL]]/(Table3[[#This Row],[T_Si_CL]]+229.3975)))</f>
        <v>29.96105562934515</v>
      </c>
      <c r="Z11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471.62500000000006</v>
      </c>
      <c r="AA112" s="53">
        <f>Table3[[#This Row],[FN_Si_Atot]]*Table3[[#This Row],[Conc_Si_A_H2]]/100</f>
        <v>424.46250000000009</v>
      </c>
      <c r="AB112" s="54">
        <f>IF(Table3[[#This Row],[FN_Si_A_H2]]="-","-",Table3[[#This Row],[FN_Si_A_H2]]/60*H2_dens_gL)</f>
        <v>0.63617533237242219</v>
      </c>
      <c r="AC112" s="53">
        <f>IF(OR(Table3[[#This Row],[Conc_Si_A_H2]]="",Table3[[#This Row],[FN_Si_A_H2]]="",Table3[[#This Row],[FN_Si_A_H2]]="-"),"-",(FN_Si_H2/CMP_A)*(100-CMP_A))</f>
        <v>47.162500000000016</v>
      </c>
      <c r="AD112" s="55">
        <f>IF(Table3[[#This Row],[F_Si_A_N2]]="-","-",Table3[[#This Row],[F_Si_A_N2]]/60*N2_dens_gL)</f>
        <v>0.98224293215834635</v>
      </c>
      <c r="AE112">
        <v>1.35</v>
      </c>
      <c r="AF112" s="53">
        <f>IF(OR(Table3[[#This Row],[I_S]]=0,Table3[[#This Row],[FN_Si_C_Air]]="-",Table3[[#This Row],[FN_Si_C_Air]]="0"),"∞",Table3[[#This Row],[FN_Si_C_Air]]*1000/(Table3[[#This Row],[I_S]]*Q_air*Cell_count))</f>
        <v>1.35</v>
      </c>
      <c r="AG112" s="56">
        <f>IF(OR(Table3[[#This Row],[I_S]]="",Table3[[#This Row],[STC_C]]=""),"-",IF(Table3[[#This Row],[I_S]]&gt;=Table3[[#This Row],[I_MinGasFlow]],Table3[[#This Row],[I_S]]*Table3[[#This Row],[STC_C]]*16.6*Cell_count/1000,Table3[[#This Row],[I_MinGasFlow]]*Table3[[#This Row],[STC_C]]*16.6*Cell_count/1000))</f>
        <v>554.64750000000015</v>
      </c>
      <c r="AH112" s="140">
        <f>IF(Table3[[#This Row],[FN_Si_C_Air]]="-","-",Table3[[#This Row],[FN_Si_C_Air]]/60*air_dens_gL)</f>
        <v>11.896680650027013</v>
      </c>
      <c r="AI112" s="58" t="str">
        <f t="shared" si="16"/>
        <v>Inlet</v>
      </c>
      <c r="AJ112">
        <v>0.40000000000000008</v>
      </c>
      <c r="AK112" s="5">
        <f t="shared" si="17"/>
        <v>50</v>
      </c>
      <c r="AL112" s="141">
        <v>39.533737114691661</v>
      </c>
      <c r="AM112" s="52">
        <f>IF(OR(Table3[[#This Row],[T_So_CL]]="",Table3[[#This Row],[Hum_Si_C]]=""),"-",(1730.63/((1730.63/(233.426+T_Si_CL))-LOG(RH_Si_C/100)))-233.426)</f>
        <v>28.046064520514221</v>
      </c>
      <c r="AN112" s="87">
        <f>100*10^(7.337936*((Table3[[#This Row],[Hum_Si_C]])/(Table3[[#This Row],[Hum_Si_C]]+229.3975)-Table3[[#This Row],[T_Si_CL]]/(Table3[[#This Row],[T_Si_CL]]+229.3975)))</f>
        <v>75.042963156800326</v>
      </c>
      <c r="AO112" s="83">
        <f t="shared" si="18"/>
        <v>45</v>
      </c>
      <c r="AP112" s="60">
        <f>Table3[[#This Row],[T_So_CL]]-Table3[[#This Row],[T_Si_CL]]</f>
        <v>0</v>
      </c>
      <c r="AQ112" s="178">
        <f>IF(OR(AC112&gt;1200,AA112&gt;4000,Table3[[#This Row],[Hum_Si_A]]&lt;20,Table3[[#This Row],[Hum_Si_C]]&lt;20,AG112&gt;8000, AJ112&lt;0, O112&gt;90),1,0)</f>
        <v>0</v>
      </c>
      <c r="AR112">
        <f>IF(Table3[[#This Row],[F_Cell_CL]]&gt;0, Table3[[#This Row],[F_Cell_CL]], IF(Table3[[#This Row],[I_S]]&lt;450, 0.45, IF(Table3[[#This Row],[I_S]]&lt;600, 0.6, 0.75)))</f>
        <v>0.45</v>
      </c>
    </row>
    <row r="113" spans="1:44" s="4" customFormat="1">
      <c r="A113" s="49">
        <f t="shared" si="13"/>
        <v>102</v>
      </c>
      <c r="B113" s="51" t="s">
        <v>100</v>
      </c>
      <c r="C113" s="50" t="s">
        <v>203</v>
      </c>
      <c r="D113" s="51">
        <v>900</v>
      </c>
      <c r="E113" s="138">
        <f>IF(Table3[[#This Row],[Approx. step time]]="-","ERR",IF(E112="Acc. Time",Table3[[#This Row],[Approx. step time]]/60,E112+D113/60))</f>
        <v>1530</v>
      </c>
      <c r="F113" s="48">
        <v>150</v>
      </c>
      <c r="G113" s="86">
        <f t="shared" si="12"/>
        <v>0.5</v>
      </c>
      <c r="H113" s="48" t="s">
        <v>33</v>
      </c>
      <c r="I113" s="51">
        <v>0</v>
      </c>
      <c r="J113" s="51" t="s">
        <v>102</v>
      </c>
      <c r="K113" s="147">
        <v>0.45</v>
      </c>
      <c r="L113" s="52">
        <f>IF(Table3[[#This Row],[F_Cell_CL]]="","-",Table3[[#This Row],[F_Cell_CL]]*Cell_count)</f>
        <v>123.75</v>
      </c>
      <c r="M113">
        <v>1.4000000000000001</v>
      </c>
      <c r="N113">
        <v>45</v>
      </c>
      <c r="O113" s="51">
        <v>45</v>
      </c>
      <c r="P113" s="60">
        <f>Table3[[#This Row],[T_So_CL]]-Table3[[#This Row],[T_Si_CL]]</f>
        <v>0</v>
      </c>
      <c r="Q113">
        <v>1.9500000000000002</v>
      </c>
      <c r="R113" s="53">
        <f>IF(Table3[[#This Row],[I_S]]=0,"∞",Table3[[#This Row],[FN_Si_A_H2]]*1000/(Table3[[#This Row],[I_S]]*Q_H2*Cell_count))</f>
        <v>1.9499999999999995</v>
      </c>
      <c r="S113">
        <v>85</v>
      </c>
      <c r="T113" s="58" t="str">
        <f t="shared" si="14"/>
        <v>Inlet</v>
      </c>
      <c r="U113">
        <v>1.2000000000000002</v>
      </c>
      <c r="V113" s="51">
        <f t="shared" si="15"/>
        <v>50</v>
      </c>
      <c r="W113" s="141">
        <v>23.427207425880759</v>
      </c>
      <c r="X113" s="52">
        <f>IF(OR(Table3[[#This Row],[T_So_CL]]="",Table3[[#This Row],[Hum_Si_A]]=""),"-",(1730.63/((1730.63/(233.426+T_Si_CL))-LOG(RH_Si_A/100)))-233.426)</f>
        <v>19.366767812506339</v>
      </c>
      <c r="Y113" s="87">
        <f>100*10^(7.337936*((Table3[[#This Row],[Hum_Si_A]])/(Table3[[#This Row],[Hum_Si_A]]+229.3975)-Table3[[#This Row],[T_Si_CL]]/(Table3[[#This Row],[T_Si_CL]]+229.3975)))</f>
        <v>29.96105562934515</v>
      </c>
      <c r="Z11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662.42647058823525</v>
      </c>
      <c r="AA113" s="53">
        <f>Table3[[#This Row],[FN_Si_Atot]]*Table3[[#This Row],[Conc_Si_A_H2]]/100</f>
        <v>563.06249999999989</v>
      </c>
      <c r="AB113" s="54">
        <f>IF(Table3[[#This Row],[FN_Si_A_H2]]="-","-",Table3[[#This Row],[FN_Si_A_H2]]/60*H2_dens_gL)</f>
        <v>0.84390605314709033</v>
      </c>
      <c r="AC113" s="53">
        <f>IF(OR(Table3[[#This Row],[Conc_Si_A_H2]]="",Table3[[#This Row],[FN_Si_A_H2]]="",Table3[[#This Row],[FN_Si_A_H2]]="-"),"-",(FN_Si_H2/CMP_A)*(100-CMP_A))</f>
        <v>99.363970588235276</v>
      </c>
      <c r="AD113" s="55">
        <f>IF(Table3[[#This Row],[F_Si_A_N2]]="-","-",Table3[[#This Row],[F_Si_A_N2]]/60*N2_dens_gL)</f>
        <v>2.0694313876805484</v>
      </c>
      <c r="AE113">
        <v>1.25</v>
      </c>
      <c r="AF113" s="53">
        <f>IF(OR(Table3[[#This Row],[I_S]]=0,Table3[[#This Row],[FN_Si_C_Air]]="-",Table3[[#This Row],[FN_Si_C_Air]]="0"),"∞",Table3[[#This Row],[FN_Si_C_Air]]*1000/(Table3[[#This Row],[I_S]]*Q_air*Cell_count))</f>
        <v>1.2500000000000002</v>
      </c>
      <c r="AG113" s="56">
        <f>IF(OR(Table3[[#This Row],[I_S]]="",Table3[[#This Row],[STC_C]]=""),"-",IF(Table3[[#This Row],[I_S]]&gt;=Table3[[#This Row],[I_MinGasFlow]],Table3[[#This Row],[I_S]]*Table3[[#This Row],[STC_C]]*16.6*Cell_count/1000,Table3[[#This Row],[I_MinGasFlow]]*Table3[[#This Row],[STC_C]]*16.6*Cell_count/1000))</f>
        <v>855.93750000000011</v>
      </c>
      <c r="AH113" s="140">
        <f>IF(Table3[[#This Row],[FN_Si_C_Air]]="-","-",Table3[[#This Row],[FN_Si_C_Air]]/60*air_dens_gL)</f>
        <v>18.359075077202178</v>
      </c>
      <c r="AI113" s="58" t="str">
        <f t="shared" si="16"/>
        <v>Inlet</v>
      </c>
      <c r="AJ113">
        <v>1.5500000000000003</v>
      </c>
      <c r="AK113" s="5">
        <f t="shared" si="17"/>
        <v>50</v>
      </c>
      <c r="AL113" s="141">
        <v>28.282728721695062</v>
      </c>
      <c r="AM113" s="52">
        <f>IF(OR(Table3[[#This Row],[T_So_CL]]="",Table3[[#This Row],[Hum_Si_C]]=""),"-",(1730.63/((1730.63/(233.426+T_Si_CL))-LOG(RH_Si_C/100)))-233.426)</f>
        <v>22.423821084133948</v>
      </c>
      <c r="AN113" s="87">
        <f>100*10^(7.337936*((Table3[[#This Row],[Hum_Si_C]])/(Table3[[#This Row],[Hum_Si_C]]+229.3975)-Table3[[#This Row],[T_Si_CL]]/(Table3[[#This Row],[T_Si_CL]]+229.3975)))</f>
        <v>39.995853087958501</v>
      </c>
      <c r="AO113" s="83">
        <f t="shared" si="18"/>
        <v>45</v>
      </c>
      <c r="AP113" s="60">
        <f>Table3[[#This Row],[T_So_CL]]-Table3[[#This Row],[T_Si_CL]]</f>
        <v>0</v>
      </c>
      <c r="AQ113" s="178">
        <f>IF(OR(AC113&gt;1200,AA113&gt;4000,Table3[[#This Row],[Hum_Si_A]]&lt;20,Table3[[#This Row],[Hum_Si_C]]&lt;20,AG113&gt;8000, AJ113&lt;0, O113&gt;90),1,0)</f>
        <v>0</v>
      </c>
      <c r="AR113">
        <f>IF(Table3[[#This Row],[F_Cell_CL]]&gt;0, Table3[[#This Row],[F_Cell_CL]], IF(Table3[[#This Row],[I_S]]&lt;450, 0.45, IF(Table3[[#This Row],[I_S]]&lt;600, 0.6, 0.75)))</f>
        <v>0.45</v>
      </c>
    </row>
    <row r="114" spans="1:44" s="4" customFormat="1">
      <c r="A114" s="49">
        <f t="shared" si="13"/>
        <v>103</v>
      </c>
      <c r="B114" s="51" t="s">
        <v>100</v>
      </c>
      <c r="C114" s="50" t="s">
        <v>204</v>
      </c>
      <c r="D114" s="51">
        <v>900</v>
      </c>
      <c r="E114" s="138">
        <f>IF(Table3[[#This Row],[Approx. step time]]="-","ERR",IF(E113="Acc. Time",Table3[[#This Row],[Approx. step time]]/60,E113+D114/60))</f>
        <v>1545</v>
      </c>
      <c r="F114" s="48">
        <v>130</v>
      </c>
      <c r="G114" s="86">
        <f t="shared" si="12"/>
        <v>0.43333333333333335</v>
      </c>
      <c r="H114" s="48" t="s">
        <v>33</v>
      </c>
      <c r="I114" s="51">
        <v>0</v>
      </c>
      <c r="J114" s="51" t="s">
        <v>102</v>
      </c>
      <c r="K114" s="147">
        <v>0.45</v>
      </c>
      <c r="L114" s="52">
        <f>IF(Table3[[#This Row],[F_Cell_CL]]="","-",Table3[[#This Row],[F_Cell_CL]]*Cell_count)</f>
        <v>123.75</v>
      </c>
      <c r="M114">
        <v>2.1</v>
      </c>
      <c r="N114">
        <v>45</v>
      </c>
      <c r="O114" s="51">
        <v>45</v>
      </c>
      <c r="P114" s="60">
        <f>Table3[[#This Row],[T_So_CL]]-Table3[[#This Row],[T_Si_CL]]</f>
        <v>0</v>
      </c>
      <c r="Q114">
        <v>1.4000000000000001</v>
      </c>
      <c r="R114" s="53">
        <f>IF(Table3[[#This Row],[I_S]]=0,"∞",Table3[[#This Row],[FN_Si_A_H2]]*1000/(Table3[[#This Row],[I_S]]*Q_H2*Cell_count))</f>
        <v>1.4000000000000001</v>
      </c>
      <c r="S114">
        <v>90</v>
      </c>
      <c r="T114" s="58" t="str">
        <f t="shared" si="14"/>
        <v>Inlet</v>
      </c>
      <c r="U114">
        <v>1.9000000000000001</v>
      </c>
      <c r="V114" s="51">
        <f t="shared" si="15"/>
        <v>50</v>
      </c>
      <c r="W114" s="141">
        <v>28.282728721695062</v>
      </c>
      <c r="X114" s="52">
        <f>IF(OR(Table3[[#This Row],[T_So_CL]]="",Table3[[#This Row],[Hum_Si_A]]=""),"-",(1730.63/((1730.63/(233.426+T_Si_CL))-LOG(RH_Si_A/100)))-233.426)</f>
        <v>22.423821084133948</v>
      </c>
      <c r="Y114" s="87">
        <f>100*10^(7.337936*((Table3[[#This Row],[Hum_Si_A]])/(Table3[[#This Row],[Hum_Si_A]]+229.3975)-Table3[[#This Row],[T_Si_CL]]/(Table3[[#This Row],[T_Si_CL]]+229.3975)))</f>
        <v>39.995853087958501</v>
      </c>
      <c r="Z11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389.27777777777783</v>
      </c>
      <c r="AA114" s="53">
        <f>Table3[[#This Row],[FN_Si_Atot]]*Table3[[#This Row],[Conc_Si_A_H2]]/100</f>
        <v>350.35000000000008</v>
      </c>
      <c r="AB114" s="54">
        <f>IF(Table3[[#This Row],[FN_Si_A_H2]]="-","-",Table3[[#This Row],[FN_Si_A_H2]]/60*H2_dens_gL)</f>
        <v>0.52509709973596752</v>
      </c>
      <c r="AC114" s="53">
        <f>IF(OR(Table3[[#This Row],[Conc_Si_A_H2]]="",Table3[[#This Row],[FN_Si_A_H2]]="",Table3[[#This Row],[FN_Si_A_H2]]="-"),"-",(FN_Si_H2/CMP_A)*(100-CMP_A))</f>
        <v>38.927777777777791</v>
      </c>
      <c r="AD114" s="55">
        <f>IF(Table3[[#This Row],[F_Si_A_N2]]="-","-",Table3[[#This Row],[F_Si_A_N2]]/60*N2_dens_gL)</f>
        <v>0.81074019797196839</v>
      </c>
      <c r="AE114">
        <v>3.75</v>
      </c>
      <c r="AF114" s="53">
        <f>IF(OR(Table3[[#This Row],[I_S]]=0,Table3[[#This Row],[FN_Si_C_Air]]="-",Table3[[#This Row],[FN_Si_C_Air]]="0"),"∞",Table3[[#This Row],[FN_Si_C_Air]]*1000/(Table3[[#This Row],[I_S]]*Q_air*Cell_count))</f>
        <v>3.7500000000000009</v>
      </c>
      <c r="AG114" s="56">
        <f>IF(OR(Table3[[#This Row],[I_S]]="",Table3[[#This Row],[STC_C]]=""),"-",IF(Table3[[#This Row],[I_S]]&gt;=Table3[[#This Row],[I_MinGasFlow]],Table3[[#This Row],[I_S]]*Table3[[#This Row],[STC_C]]*16.6*Cell_count/1000,Table3[[#This Row],[I_MinGasFlow]]*Table3[[#This Row],[STC_C]]*16.6*Cell_count/1000))</f>
        <v>2225.4375000000005</v>
      </c>
      <c r="AH114" s="140">
        <f>IF(Table3[[#This Row],[FN_Si_C_Air]]="-","-",Table3[[#This Row],[FN_Si_C_Air]]/60*air_dens_gL)</f>
        <v>47.733595200725674</v>
      </c>
      <c r="AI114" s="58" t="str">
        <f t="shared" si="16"/>
        <v>Inlet</v>
      </c>
      <c r="AJ114">
        <v>2.1</v>
      </c>
      <c r="AK114" s="5">
        <f t="shared" si="17"/>
        <v>50</v>
      </c>
      <c r="AL114" s="141">
        <v>36.891216170060225</v>
      </c>
      <c r="AM114" s="52">
        <f>IF(OR(Table3[[#This Row],[T_So_CL]]="",Table3[[#This Row],[Hum_Si_C]]=""),"-",(1730.63/((1730.63/(233.426+T_Si_CL))-LOG(RH_Si_C/100)))-233.426)</f>
        <v>26.864519851581917</v>
      </c>
      <c r="AN114" s="87">
        <f>100*10^(7.337936*((Table3[[#This Row],[Hum_Si_C]])/(Table3[[#This Row],[Hum_Si_C]]+229.3975)-Table3[[#This Row],[T_Si_CL]]/(Table3[[#This Row],[T_Si_CL]]+229.3975)))</f>
        <v>65.042365564900564</v>
      </c>
      <c r="AO114" s="83">
        <f t="shared" si="18"/>
        <v>45</v>
      </c>
      <c r="AP114" s="60">
        <f>Table3[[#This Row],[T_So_CL]]-Table3[[#This Row],[T_Si_CL]]</f>
        <v>0</v>
      </c>
      <c r="AQ114" s="178">
        <f>IF(OR(AC114&gt;1200,AA114&gt;4000,Table3[[#This Row],[Hum_Si_A]]&lt;20,Table3[[#This Row],[Hum_Si_C]]&lt;20,AG114&gt;8000, AJ114&lt;0, O114&gt;90),1,0)</f>
        <v>0</v>
      </c>
      <c r="AR114">
        <f>IF(Table3[[#This Row],[F_Cell_CL]]&gt;0, Table3[[#This Row],[F_Cell_CL]], IF(Table3[[#This Row],[I_S]]&lt;450, 0.45, IF(Table3[[#This Row],[I_S]]&lt;600, 0.6, 0.75)))</f>
        <v>0.45</v>
      </c>
    </row>
    <row r="115" spans="1:44" s="4" customFormat="1">
      <c r="A115" s="49">
        <f t="shared" si="13"/>
        <v>104</v>
      </c>
      <c r="B115" s="51" t="s">
        <v>100</v>
      </c>
      <c r="C115" s="50" t="s">
        <v>205</v>
      </c>
      <c r="D115" s="51">
        <v>900</v>
      </c>
      <c r="E115" s="138">
        <f>IF(Table3[[#This Row],[Approx. step time]]="-","ERR",IF(E114="Acc. Time",Table3[[#This Row],[Approx. step time]]/60,E114+D115/60))</f>
        <v>1560</v>
      </c>
      <c r="F115" s="48">
        <v>120</v>
      </c>
      <c r="G115" s="86">
        <f t="shared" si="12"/>
        <v>0.4</v>
      </c>
      <c r="H115" s="48" t="s">
        <v>33</v>
      </c>
      <c r="I115" s="51">
        <v>0</v>
      </c>
      <c r="J115" s="51" t="s">
        <v>102</v>
      </c>
      <c r="K115" s="147">
        <v>0.45</v>
      </c>
      <c r="L115" s="52">
        <f>IF(Table3[[#This Row],[F_Cell_CL]]="","-",Table3[[#This Row],[F_Cell_CL]]*Cell_count)</f>
        <v>123.75</v>
      </c>
      <c r="M115">
        <v>0.85000000000000009</v>
      </c>
      <c r="N115">
        <v>45</v>
      </c>
      <c r="O115" s="51">
        <v>45</v>
      </c>
      <c r="P115" s="60">
        <f>Table3[[#This Row],[T_So_CL]]-Table3[[#This Row],[T_Si_CL]]</f>
        <v>0</v>
      </c>
      <c r="Q115">
        <v>3.1500000000000004</v>
      </c>
      <c r="R115" s="53">
        <f>IF(Table3[[#This Row],[I_S]]=0,"∞",Table3[[#This Row],[FN_Si_A_H2]]*1000/(Table3[[#This Row],[I_S]]*Q_H2*Cell_count))</f>
        <v>3.1500000000000004</v>
      </c>
      <c r="S115">
        <v>95</v>
      </c>
      <c r="T115" s="58" t="str">
        <f t="shared" si="14"/>
        <v>Inlet</v>
      </c>
      <c r="U115">
        <v>0.65</v>
      </c>
      <c r="V115" s="51">
        <f t="shared" si="15"/>
        <v>50</v>
      </c>
      <c r="W115" s="141">
        <v>36.891216170060225</v>
      </c>
      <c r="X115" s="52">
        <f>IF(OR(Table3[[#This Row],[T_So_CL]]="",Table3[[#This Row],[Hum_Si_A]]=""),"-",(1730.63/((1730.63/(233.426+T_Si_CL))-LOG(RH_Si_A/100)))-233.426)</f>
        <v>26.864519851581917</v>
      </c>
      <c r="Y115" s="87">
        <f>100*10^(7.337936*((Table3[[#This Row],[Hum_Si_A]])/(Table3[[#This Row],[Hum_Si_A]]+229.3975)-Table3[[#This Row],[T_Si_CL]]/(Table3[[#This Row],[T_Si_CL]]+229.3975)))</f>
        <v>65.042365564900564</v>
      </c>
      <c r="Z11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765.94736842105272</v>
      </c>
      <c r="AA115" s="53">
        <f>Table3[[#This Row],[FN_Si_Atot]]*Table3[[#This Row],[Conc_Si_A_H2]]/100</f>
        <v>727.65000000000009</v>
      </c>
      <c r="AB115" s="54">
        <f>IF(Table3[[#This Row],[FN_Si_A_H2]]="-","-",Table3[[#This Row],[FN_Si_A_H2]]/60*H2_dens_gL)</f>
        <v>1.0905862840670093</v>
      </c>
      <c r="AC115" s="53">
        <f>IF(OR(Table3[[#This Row],[Conc_Si_A_H2]]="",Table3[[#This Row],[FN_Si_A_H2]]="",Table3[[#This Row],[FN_Si_A_H2]]="-"),"-",(FN_Si_H2/CMP_A)*(100-CMP_A))</f>
        <v>38.297368421052639</v>
      </c>
      <c r="AD115" s="55">
        <f>IF(Table3[[#This Row],[F_Si_A_N2]]="-","-",Table3[[#This Row],[F_Si_A_N2]]/60*N2_dens_gL)</f>
        <v>0.79761080205339385</v>
      </c>
      <c r="AE115">
        <v>3.3000000000000003</v>
      </c>
      <c r="AF115" s="53">
        <f>IF(OR(Table3[[#This Row],[I_S]]=0,Table3[[#This Row],[FN_Si_C_Air]]="-",Table3[[#This Row],[FN_Si_C_Air]]="0"),"∞",Table3[[#This Row],[FN_Si_C_Air]]*1000/(Table3[[#This Row],[I_S]]*Q_air*Cell_count))</f>
        <v>3.3000000000000003</v>
      </c>
      <c r="AG115" s="56">
        <f>IF(OR(Table3[[#This Row],[I_S]]="",Table3[[#This Row],[STC_C]]=""),"-",IF(Table3[[#This Row],[I_S]]&gt;=Table3[[#This Row],[I_MinGasFlow]],Table3[[#This Row],[I_S]]*Table3[[#This Row],[STC_C]]*16.6*Cell_count/1000,Table3[[#This Row],[I_MinGasFlow]]*Table3[[#This Row],[STC_C]]*16.6*Cell_count/1000))</f>
        <v>1807.7400000000005</v>
      </c>
      <c r="AH115" s="140">
        <f>IF(Table3[[#This Row],[FN_Si_C_Air]]="-","-",Table3[[#This Row],[FN_Si_C_Air]]/60*air_dens_gL)</f>
        <v>38.774366563051011</v>
      </c>
      <c r="AI115" s="58" t="str">
        <f t="shared" si="16"/>
        <v>Inlet</v>
      </c>
      <c r="AJ115">
        <v>0.3</v>
      </c>
      <c r="AK115" s="5">
        <f t="shared" si="17"/>
        <v>50</v>
      </c>
      <c r="AL115" s="141">
        <v>30.322119117752649</v>
      </c>
      <c r="AM115" s="52">
        <f>IF(OR(Table3[[#This Row],[T_So_CL]]="",Table3[[#This Row],[Hum_Si_C]]=""),"-",(1730.63/((1730.63/(233.426+T_Si_CL))-LOG(RH_Si_C/100)))-233.426)</f>
        <v>23.57268429300467</v>
      </c>
      <c r="AN115" s="87">
        <f>100*10^(7.337936*((Table3[[#This Row],[Hum_Si_C]])/(Table3[[#This Row],[Hum_Si_C]]+229.3975)-Table3[[#This Row],[T_Si_CL]]/(Table3[[#This Row],[T_Si_CL]]+229.3975)))</f>
        <v>45.01012409251198</v>
      </c>
      <c r="AO115" s="83">
        <f t="shared" si="18"/>
        <v>45</v>
      </c>
      <c r="AP115" s="60">
        <f>Table3[[#This Row],[T_So_CL]]-Table3[[#This Row],[T_Si_CL]]</f>
        <v>0</v>
      </c>
      <c r="AQ115" s="178">
        <f>IF(OR(AC115&gt;1200,AA115&gt;4000,Table3[[#This Row],[Hum_Si_A]]&lt;20,Table3[[#This Row],[Hum_Si_C]]&lt;20,AG115&gt;8000, AJ115&lt;0, O115&gt;90),1,0)</f>
        <v>0</v>
      </c>
      <c r="AR115">
        <f>IF(Table3[[#This Row],[F_Cell_CL]]&gt;0, Table3[[#This Row],[F_Cell_CL]], IF(Table3[[#This Row],[I_S]]&lt;450, 0.45, IF(Table3[[#This Row],[I_S]]&lt;600, 0.6, 0.75)))</f>
        <v>0.45</v>
      </c>
    </row>
    <row r="116" spans="1:44" s="4" customFormat="1">
      <c r="A116" s="49">
        <f t="shared" si="13"/>
        <v>105</v>
      </c>
      <c r="B116" s="51" t="s">
        <v>100</v>
      </c>
      <c r="C116" s="50" t="s">
        <v>206</v>
      </c>
      <c r="D116" s="51">
        <v>900</v>
      </c>
      <c r="E116" s="87">
        <f>IF(Table3[[#This Row],[Approx. step time]]="-","ERR",IF(E115="Acc. Time",Table3[[#This Row],[Approx. step time]]/60,E115+D116/60))</f>
        <v>1575</v>
      </c>
      <c r="F116" s="48">
        <v>100</v>
      </c>
      <c r="G116" s="86">
        <f t="shared" si="12"/>
        <v>0.33333333333333331</v>
      </c>
      <c r="H116" s="48" t="s">
        <v>33</v>
      </c>
      <c r="I116" s="51">
        <v>0</v>
      </c>
      <c r="J116" s="51" t="s">
        <v>102</v>
      </c>
      <c r="K116" s="147">
        <v>0.45</v>
      </c>
      <c r="L116" s="52">
        <f>IF(Table3[[#This Row],[F_Cell_CL]]="","-",Table3[[#This Row],[F_Cell_CL]]*Cell_count)</f>
        <v>123.75</v>
      </c>
      <c r="M116">
        <v>1.1000000000000001</v>
      </c>
      <c r="N116">
        <v>45</v>
      </c>
      <c r="O116" s="51">
        <v>45</v>
      </c>
      <c r="P116" s="60">
        <f>Table3[[#This Row],[T_So_CL]]-Table3[[#This Row],[T_Si_CL]]</f>
        <v>0</v>
      </c>
      <c r="Q116">
        <v>2.35</v>
      </c>
      <c r="R116" s="53">
        <f>IF(Table3[[#This Row],[I_S]]=0,"∞",Table3[[#This Row],[FN_Si_A_H2]]*1000/(Table3[[#This Row],[I_S]]*Q_H2*Cell_count))</f>
        <v>2.35</v>
      </c>
      <c r="S116">
        <v>85</v>
      </c>
      <c r="T116" s="58" t="str">
        <f t="shared" si="14"/>
        <v>Inlet</v>
      </c>
      <c r="U116">
        <v>0.9</v>
      </c>
      <c r="V116" s="51">
        <f t="shared" si="15"/>
        <v>50</v>
      </c>
      <c r="W116" s="141">
        <v>20.438930776385565</v>
      </c>
      <c r="X116" s="52">
        <f>IF(OR(Table3[[#This Row],[T_So_CL]]="",Table3[[#This Row],[Hum_Si_A]]=""),"-",(1730.63/((1730.63/(233.426+T_Si_CL))-LOG(RH_Si_A/100)))-233.426)</f>
        <v>17.19726275794406</v>
      </c>
      <c r="Y116" s="87">
        <f>100*10^(7.337936*((Table3[[#This Row],[Hum_Si_A]])/(Table3[[#This Row],[Hum_Si_A]]+229.3975)-Table3[[#This Row],[T_Si_CL]]/(Table3[[#This Row],[T_Si_CL]]+229.3975)))</f>
        <v>24.941430146791042</v>
      </c>
      <c r="Z11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532.20588235294122</v>
      </c>
      <c r="AA116" s="53">
        <f>Table3[[#This Row],[FN_Si_Atot]]*Table3[[#This Row],[Conc_Si_A_H2]]/100</f>
        <v>452.375</v>
      </c>
      <c r="AB116" s="54">
        <f>IF(Table3[[#This Row],[FN_Si_A_H2]]="-","-",Table3[[#This Row],[FN_Si_A_H2]]/60*H2_dens_gL)</f>
        <v>0.67800999141732055</v>
      </c>
      <c r="AC116" s="53">
        <f>IF(OR(Table3[[#This Row],[Conc_Si_A_H2]]="",Table3[[#This Row],[FN_Si_A_H2]]="",Table3[[#This Row],[FN_Si_A_H2]]="-"),"-",(FN_Si_H2/CMP_A)*(100-CMP_A))</f>
        <v>79.830882352941174</v>
      </c>
      <c r="AD116" s="55">
        <f>IF(Table3[[#This Row],[F_Si_A_N2]]="-","-",Table3[[#This Row],[F_Si_A_N2]]/60*N2_dens_gL)</f>
        <v>1.6626200892476204</v>
      </c>
      <c r="AE116">
        <v>1.9500000000000002</v>
      </c>
      <c r="AF116" s="53">
        <f>IF(OR(Table3[[#This Row],[I_S]]=0,Table3[[#This Row],[FN_Si_C_Air]]="-",Table3[[#This Row],[FN_Si_C_Air]]="0"),"∞",Table3[[#This Row],[FN_Si_C_Air]]*1000/(Table3[[#This Row],[I_S]]*Q_air*Cell_count))</f>
        <v>1.9500000000000002</v>
      </c>
      <c r="AG116" s="56">
        <f>IF(OR(Table3[[#This Row],[I_S]]="",Table3[[#This Row],[STC_C]]=""),"-",IF(Table3[[#This Row],[I_S]]&gt;=Table3[[#This Row],[I_MinGasFlow]],Table3[[#This Row],[I_S]]*Table3[[#This Row],[STC_C]]*16.6*Cell_count/1000,Table3[[#This Row],[I_MinGasFlow]]*Table3[[#This Row],[STC_C]]*16.6*Cell_count/1000))</f>
        <v>890.17500000000018</v>
      </c>
      <c r="AH116" s="140">
        <f>IF(Table3[[#This Row],[FN_Si_C_Air]]="-","-",Table3[[#This Row],[FN_Si_C_Air]]/60*air_dens_gL)</f>
        <v>19.093438080290269</v>
      </c>
      <c r="AI116" s="58" t="str">
        <f t="shared" si="16"/>
        <v>Inlet</v>
      </c>
      <c r="AJ116">
        <v>1.1000000000000001</v>
      </c>
      <c r="AK116" s="5">
        <f t="shared" si="17"/>
        <v>50</v>
      </c>
      <c r="AL116" s="141">
        <v>30.322119117752649</v>
      </c>
      <c r="AM116" s="52">
        <f>IF(OR(Table3[[#This Row],[T_So_CL]]="",Table3[[#This Row],[Hum_Si_C]]=""),"-",(1730.63/((1730.63/(233.426+T_Si_CL))-LOG(RH_Si_C/100)))-233.426)</f>
        <v>23.57268429300467</v>
      </c>
      <c r="AN116" s="87">
        <f>100*10^(7.337936*((Table3[[#This Row],[Hum_Si_C]])/(Table3[[#This Row],[Hum_Si_C]]+229.3975)-Table3[[#This Row],[T_Si_CL]]/(Table3[[#This Row],[T_Si_CL]]+229.3975)))</f>
        <v>45.01012409251198</v>
      </c>
      <c r="AO116" s="83">
        <f t="shared" si="18"/>
        <v>45</v>
      </c>
      <c r="AP116" s="60">
        <f>Table3[[#This Row],[T_So_CL]]-Table3[[#This Row],[T_Si_CL]]</f>
        <v>0</v>
      </c>
      <c r="AQ116" s="178">
        <f>IF(OR(AC116&gt;1200,AA116&gt;4000,Table3[[#This Row],[Hum_Si_A]]&lt;20,Table3[[#This Row],[Hum_Si_C]]&lt;20,AG116&gt;8000, AJ116&lt;0, O116&gt;90),1,0)</f>
        <v>0</v>
      </c>
      <c r="AR116">
        <f>IF(Table3[[#This Row],[F_Cell_CL]]&gt;0, Table3[[#This Row],[F_Cell_CL]], IF(Table3[[#This Row],[I_S]]&lt;450, 0.45, IF(Table3[[#This Row],[I_S]]&lt;600, 0.6, 0.75)))</f>
        <v>0.45</v>
      </c>
    </row>
    <row r="117" spans="1:44" s="4" customFormat="1">
      <c r="A117" s="49">
        <f t="shared" si="13"/>
        <v>106</v>
      </c>
      <c r="B117" s="51" t="s">
        <v>100</v>
      </c>
      <c r="C117" s="50" t="s">
        <v>207</v>
      </c>
      <c r="D117" s="51">
        <v>900</v>
      </c>
      <c r="E117" s="138">
        <f>IF(Table3[[#This Row],[Approx. step time]]="-","ERR",IF(E116="Acc. Time",Table3[[#This Row],[Approx. step time]]/60,E116+D117/60))</f>
        <v>1590</v>
      </c>
      <c r="F117" s="48">
        <v>130</v>
      </c>
      <c r="G117" s="86">
        <f t="shared" si="12"/>
        <v>0.43333333333333335</v>
      </c>
      <c r="H117" s="48" t="s">
        <v>33</v>
      </c>
      <c r="I117" s="51">
        <v>0</v>
      </c>
      <c r="J117" s="51" t="s">
        <v>102</v>
      </c>
      <c r="K117" s="147">
        <v>0.45</v>
      </c>
      <c r="L117" s="52">
        <f>IF(Table3[[#This Row],[F_Cell_CL]]="","-",Table3[[#This Row],[F_Cell_CL]]*Cell_count)</f>
        <v>123.75</v>
      </c>
      <c r="M117">
        <v>1</v>
      </c>
      <c r="N117">
        <v>45</v>
      </c>
      <c r="O117" s="51">
        <v>45</v>
      </c>
      <c r="P117" s="60">
        <f>Table3[[#This Row],[T_So_CL]]-Table3[[#This Row],[T_Si_CL]]</f>
        <v>0</v>
      </c>
      <c r="Q117">
        <v>2.9000000000000004</v>
      </c>
      <c r="R117" s="53">
        <f>IF(Table3[[#This Row],[I_S]]=0,"∞",Table3[[#This Row],[FN_Si_A_H2]]*1000/(Table3[[#This Row],[I_S]]*Q_H2*Cell_count))</f>
        <v>2.9000000000000004</v>
      </c>
      <c r="S117">
        <v>95</v>
      </c>
      <c r="T117" s="58" t="str">
        <f t="shared" si="14"/>
        <v>Inlet</v>
      </c>
      <c r="U117">
        <v>0.8</v>
      </c>
      <c r="V117" s="51">
        <f t="shared" si="15"/>
        <v>50</v>
      </c>
      <c r="W117" s="141">
        <v>36.891216170060225</v>
      </c>
      <c r="X117" s="52">
        <f>IF(OR(Table3[[#This Row],[T_So_CL]]="",Table3[[#This Row],[Hum_Si_A]]=""),"-",(1730.63/((1730.63/(233.426+T_Si_CL))-LOG(RH_Si_A/100)))-233.426)</f>
        <v>26.864519851581917</v>
      </c>
      <c r="Y117" s="87">
        <f>100*10^(7.337936*((Table3[[#This Row],[Hum_Si_A]])/(Table3[[#This Row],[Hum_Si_A]]+229.3975)-Table3[[#This Row],[T_Si_CL]]/(Table3[[#This Row],[T_Si_CL]]+229.3975)))</f>
        <v>65.042365564900564</v>
      </c>
      <c r="Z11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763.92105263157907</v>
      </c>
      <c r="AA117" s="53">
        <f>Table3[[#This Row],[FN_Si_Atot]]*Table3[[#This Row],[Conc_Si_A_H2]]/100</f>
        <v>725.72500000000014</v>
      </c>
      <c r="AB117" s="54">
        <f>IF(Table3[[#This Row],[FN_Si_A_H2]]="-","-",Table3[[#This Row],[FN_Si_A_H2]]/60*H2_dens_gL)</f>
        <v>1.0877011351673613</v>
      </c>
      <c r="AC117" s="53">
        <f>IF(OR(Table3[[#This Row],[Conc_Si_A_H2]]="",Table3[[#This Row],[FN_Si_A_H2]]="",Table3[[#This Row],[FN_Si_A_H2]]="-"),"-",(FN_Si_H2/CMP_A)*(100-CMP_A))</f>
        <v>38.196052631578958</v>
      </c>
      <c r="AD117" s="55">
        <f>IF(Table3[[#This Row],[F_Si_A_N2]]="-","-",Table3[[#This Row],[F_Si_A_N2]]/60*N2_dens_gL)</f>
        <v>0.79550072056648025</v>
      </c>
      <c r="AE117">
        <v>2.35</v>
      </c>
      <c r="AF117" s="53">
        <f>IF(OR(Table3[[#This Row],[I_S]]=0,Table3[[#This Row],[FN_Si_C_Air]]="-",Table3[[#This Row],[FN_Si_C_Air]]="0"),"∞",Table3[[#This Row],[FN_Si_C_Air]]*1000/(Table3[[#This Row],[I_S]]*Q_air*Cell_count))</f>
        <v>2.35</v>
      </c>
      <c r="AG117" s="56">
        <f>IF(OR(Table3[[#This Row],[I_S]]="",Table3[[#This Row],[STC_C]]=""),"-",IF(Table3[[#This Row],[I_S]]&gt;=Table3[[#This Row],[I_MinGasFlow]],Table3[[#This Row],[I_S]]*Table3[[#This Row],[STC_C]]*16.6*Cell_count/1000,Table3[[#This Row],[I_MinGasFlow]]*Table3[[#This Row],[STC_C]]*16.6*Cell_count/1000))</f>
        <v>1394.6075000000001</v>
      </c>
      <c r="AH117" s="140">
        <f>IF(Table3[[#This Row],[FN_Si_C_Air]]="-","-",Table3[[#This Row],[FN_Si_C_Air]]/60*air_dens_gL)</f>
        <v>29.913052992454748</v>
      </c>
      <c r="AI117" s="58" t="str">
        <f t="shared" si="16"/>
        <v>Inlet</v>
      </c>
      <c r="AJ117">
        <v>0.9</v>
      </c>
      <c r="AK117" s="5">
        <f t="shared" si="17"/>
        <v>50</v>
      </c>
      <c r="AL117" s="141">
        <v>40.741908729853222</v>
      </c>
      <c r="AM117" s="52">
        <f>IF(OR(Table3[[#This Row],[T_So_CL]]="",Table3[[#This Row],[Hum_Si_C]]=""),"-",(1730.63/((1730.63/(233.426+T_Si_CL))-LOG(RH_Si_C/100)))-233.426)</f>
        <v>28.563548555247678</v>
      </c>
      <c r="AN117" s="87">
        <f>100*10^(7.337936*((Table3[[#This Row],[Hum_Si_C]])/(Table3[[#This Row],[Hum_Si_C]]+229.3975)-Table3[[#This Row],[T_Si_CL]]/(Table3[[#This Row],[T_Si_CL]]+229.3975)))</f>
        <v>80.039392893670424</v>
      </c>
      <c r="AO117" s="83">
        <f t="shared" si="18"/>
        <v>45</v>
      </c>
      <c r="AP117" s="60">
        <f>Table3[[#This Row],[T_So_CL]]-Table3[[#This Row],[T_Si_CL]]</f>
        <v>0</v>
      </c>
      <c r="AQ117" s="178">
        <f>IF(OR(AC117&gt;1200,AA117&gt;4000,Table3[[#This Row],[Hum_Si_A]]&lt;20,Table3[[#This Row],[Hum_Si_C]]&lt;20,AG117&gt;8000, AJ117&lt;0, O117&gt;90),1,0)</f>
        <v>0</v>
      </c>
      <c r="AR117">
        <f>IF(Table3[[#This Row],[F_Cell_CL]]&gt;0, Table3[[#This Row],[F_Cell_CL]], IF(Table3[[#This Row],[I_S]]&lt;450, 0.45, IF(Table3[[#This Row],[I_S]]&lt;600, 0.6, 0.75)))</f>
        <v>0.45</v>
      </c>
    </row>
    <row r="118" spans="1:44" s="4" customFormat="1">
      <c r="A118" s="49">
        <f t="shared" si="13"/>
        <v>107</v>
      </c>
      <c r="B118" s="51" t="s">
        <v>100</v>
      </c>
      <c r="C118" s="50" t="s">
        <v>208</v>
      </c>
      <c r="D118" s="51">
        <v>900</v>
      </c>
      <c r="E118" s="138">
        <f>IF(Table3[[#This Row],[Approx. step time]]="-","ERR",IF(E117="Acc. Time",Table3[[#This Row],[Approx. step time]]/60,E117+D118/60))</f>
        <v>1605</v>
      </c>
      <c r="F118" s="48">
        <v>310</v>
      </c>
      <c r="G118" s="86">
        <f t="shared" si="12"/>
        <v>1.0333333333333334</v>
      </c>
      <c r="H118" s="48" t="s">
        <v>33</v>
      </c>
      <c r="I118" s="51">
        <v>0</v>
      </c>
      <c r="J118" s="51" t="s">
        <v>102</v>
      </c>
      <c r="K118" s="147"/>
      <c r="L118" s="52" t="str">
        <f>IF(Table3[[#This Row],[F_Cell_CL]]="","-",Table3[[#This Row],[F_Cell_CL]]*Cell_count)</f>
        <v>-</v>
      </c>
      <c r="M118">
        <v>1.3</v>
      </c>
      <c r="N118">
        <v>45</v>
      </c>
      <c r="O118" s="51">
        <v>46</v>
      </c>
      <c r="P118" s="60">
        <f>Table3[[#This Row],[T_So_CL]]-Table3[[#This Row],[T_Si_CL]]</f>
        <v>1</v>
      </c>
      <c r="Q118">
        <v>2.5</v>
      </c>
      <c r="R118" s="53">
        <f>IF(Table3[[#This Row],[I_S]]=0,"∞",Table3[[#This Row],[FN_Si_A_H2]]*1000/(Table3[[#This Row],[I_S]]*Q_H2*Cell_count))</f>
        <v>2.5</v>
      </c>
      <c r="S118">
        <v>100</v>
      </c>
      <c r="T118" s="58" t="str">
        <f t="shared" si="14"/>
        <v>Inlet</v>
      </c>
      <c r="U118">
        <v>1.1000000000000001</v>
      </c>
      <c r="V118" s="51">
        <f t="shared" si="15"/>
        <v>50</v>
      </c>
      <c r="W118" s="141">
        <v>23.427207425880759</v>
      </c>
      <c r="X118" s="52">
        <f>IF(OR(Table3[[#This Row],[T_So_CL]]="",Table3[[#This Row],[Hum_Si_A]]=""),"-",(1730.63/((1730.63/(233.426+T_Si_CL))-LOG(RH_Si_A/100)))-233.426)</f>
        <v>19.366767812506339</v>
      </c>
      <c r="Y118" s="87">
        <f>100*10^(7.337936*((Table3[[#This Row],[Hum_Si_A]])/(Table3[[#This Row],[Hum_Si_A]]+229.3975)-Table3[[#This Row],[T_Si_CL]]/(Table3[[#This Row],[T_Si_CL]]+229.3975)))</f>
        <v>29.96105562934515</v>
      </c>
      <c r="Z11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1491.875</v>
      </c>
      <c r="AA118" s="53">
        <f>Table3[[#This Row],[FN_Si_Atot]]*Table3[[#This Row],[Conc_Si_A_H2]]/100</f>
        <v>1491.875</v>
      </c>
      <c r="AB118" s="54">
        <f>IF(Table3[[#This Row],[FN_Si_A_H2]]="-","-",Table3[[#This Row],[FN_Si_A_H2]]/60*H2_dens_gL)</f>
        <v>2.2359903972273338</v>
      </c>
      <c r="AC118" s="53">
        <f>IF(OR(Table3[[#This Row],[Conc_Si_A_H2]]="",Table3[[#This Row],[FN_Si_A_H2]]="",Table3[[#This Row],[FN_Si_A_H2]]="-"),"-",(FN_Si_H2/CMP_A)*(100-CMP_A))</f>
        <v>0</v>
      </c>
      <c r="AD118" s="55">
        <f>IF(Table3[[#This Row],[F_Si_A_N2]]="-","-",Table3[[#This Row],[F_Si_A_N2]]/60*N2_dens_gL)</f>
        <v>0</v>
      </c>
      <c r="AE118">
        <v>1.4000000000000001</v>
      </c>
      <c r="AF118" s="53">
        <f>IF(OR(Table3[[#This Row],[I_S]]=0,Table3[[#This Row],[FN_Si_C_Air]]="-",Table3[[#This Row],[FN_Si_C_Air]]="0"),"∞",Table3[[#This Row],[FN_Si_C_Air]]*1000/(Table3[[#This Row],[I_S]]*Q_air*Cell_count))</f>
        <v>1.4000000000000004</v>
      </c>
      <c r="AG118" s="56">
        <f>IF(OR(Table3[[#This Row],[I_S]]="",Table3[[#This Row],[STC_C]]=""),"-",IF(Table3[[#This Row],[I_S]]&gt;=Table3[[#This Row],[I_MinGasFlow]],Table3[[#This Row],[I_S]]*Table3[[#This Row],[STC_C]]*16.6*Cell_count/1000,Table3[[#This Row],[I_MinGasFlow]]*Table3[[#This Row],[STC_C]]*16.6*Cell_count/1000))</f>
        <v>1981.2100000000005</v>
      </c>
      <c r="AH118" s="140">
        <f>IF(Table3[[#This Row],[FN_Si_C_Air]]="-","-",Table3[[#This Row],[FN_Si_C_Air]]/60*air_dens_gL)</f>
        <v>42.49513911203065</v>
      </c>
      <c r="AI118" s="58" t="str">
        <f t="shared" si="16"/>
        <v>Inlet</v>
      </c>
      <c r="AJ118">
        <v>1.25</v>
      </c>
      <c r="AK118" s="5">
        <f t="shared" si="17"/>
        <v>50</v>
      </c>
      <c r="AL118" s="141">
        <v>40.741908729853222</v>
      </c>
      <c r="AM118" s="52">
        <f>IF(OR(Table3[[#This Row],[T_So_CL]]="",Table3[[#This Row],[Hum_Si_C]]=""),"-",(1730.63/((1730.63/(233.426+T_Si_CL))-LOG(RH_Si_C/100)))-233.426)</f>
        <v>28.563548555247678</v>
      </c>
      <c r="AN118" s="87">
        <f>100*10^(7.337936*((Table3[[#This Row],[Hum_Si_C]])/(Table3[[#This Row],[Hum_Si_C]]+229.3975)-Table3[[#This Row],[T_Si_CL]]/(Table3[[#This Row],[T_Si_CL]]+229.3975)))</f>
        <v>80.039392893670424</v>
      </c>
      <c r="AO118" s="83">
        <f t="shared" si="18"/>
        <v>46</v>
      </c>
      <c r="AP118" s="60">
        <f>Table3[[#This Row],[T_So_CL]]-Table3[[#This Row],[T_Si_CL]]</f>
        <v>1</v>
      </c>
      <c r="AQ118" s="178">
        <f>IF(OR(AC118&gt;1200,AA118&gt;4000,Table3[[#This Row],[Hum_Si_A]]&lt;20,Table3[[#This Row],[Hum_Si_C]]&lt;20,AG118&gt;8000, AJ118&lt;0, O118&gt;90),1,0)</f>
        <v>0</v>
      </c>
      <c r="AR118">
        <f>IF(Table3[[#This Row],[F_Cell_CL]]&gt;0, Table3[[#This Row],[F_Cell_CL]], IF(Table3[[#This Row],[I_S]]&lt;450, 0.45, IF(Table3[[#This Row],[I_S]]&lt;600, 0.6, 0.75)))</f>
        <v>0.45</v>
      </c>
    </row>
    <row r="119" spans="1:44" s="4" customFormat="1">
      <c r="A119" s="49">
        <f t="shared" si="13"/>
        <v>108</v>
      </c>
      <c r="B119" s="51" t="s">
        <v>100</v>
      </c>
      <c r="C119" s="50" t="s">
        <v>209</v>
      </c>
      <c r="D119" s="51">
        <v>900</v>
      </c>
      <c r="E119" s="138">
        <f>IF(Table3[[#This Row],[Approx. step time]]="-","ERR",IF(E118="Acc. Time",Table3[[#This Row],[Approx. step time]]/60,E118+D119/60))</f>
        <v>1620</v>
      </c>
      <c r="F119" s="48">
        <v>440</v>
      </c>
      <c r="G119" s="86">
        <f t="shared" si="12"/>
        <v>1.4666666666666666</v>
      </c>
      <c r="H119" s="48" t="s">
        <v>33</v>
      </c>
      <c r="I119" s="51">
        <v>0</v>
      </c>
      <c r="J119" s="51" t="s">
        <v>102</v>
      </c>
      <c r="K119" s="147"/>
      <c r="L119" s="52" t="str">
        <f>IF(Table3[[#This Row],[F_Cell_CL]]="","-",Table3[[#This Row],[F_Cell_CL]]*Cell_count)</f>
        <v>-</v>
      </c>
      <c r="M119">
        <v>1.8</v>
      </c>
      <c r="N119">
        <v>45</v>
      </c>
      <c r="O119" s="51">
        <v>47</v>
      </c>
      <c r="P119" s="60">
        <f>Table3[[#This Row],[T_So_CL]]-Table3[[#This Row],[T_Si_CL]]</f>
        <v>2</v>
      </c>
      <c r="Q119">
        <v>1.4000000000000001</v>
      </c>
      <c r="R119" s="53">
        <f>IF(Table3[[#This Row],[I_S]]=0,"∞",Table3[[#This Row],[FN_Si_A_H2]]*1000/(Table3[[#This Row],[I_S]]*Q_H2*Cell_count))</f>
        <v>1.4000000000000004</v>
      </c>
      <c r="S119">
        <v>80</v>
      </c>
      <c r="T119" s="58" t="str">
        <f t="shared" si="14"/>
        <v>Inlet</v>
      </c>
      <c r="U119">
        <v>1.6</v>
      </c>
      <c r="V119" s="51">
        <f t="shared" si="15"/>
        <v>50</v>
      </c>
      <c r="W119" s="141">
        <v>28.282728721695062</v>
      </c>
      <c r="X119" s="52">
        <f>IF(OR(Table3[[#This Row],[T_So_CL]]="",Table3[[#This Row],[Hum_Si_A]]=""),"-",(1730.63/((1730.63/(233.426+T_Si_CL))-LOG(RH_Si_A/100)))-233.426)</f>
        <v>22.423821084133948</v>
      </c>
      <c r="Y119" s="87">
        <f>100*10^(7.337936*((Table3[[#This Row],[Hum_Si_A]])/(Table3[[#This Row],[Hum_Si_A]]+229.3975)-Table3[[#This Row],[T_Si_CL]]/(Table3[[#This Row],[T_Si_CL]]+229.3975)))</f>
        <v>39.995853087958501</v>
      </c>
      <c r="Z11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1482.2500000000002</v>
      </c>
      <c r="AA119" s="53">
        <f>Table3[[#This Row],[FN_Si_Atot]]*Table3[[#This Row],[Conc_Si_A_H2]]/100</f>
        <v>1185.8000000000002</v>
      </c>
      <c r="AB119" s="54">
        <f>IF(Table3[[#This Row],[FN_Si_A_H2]]="-","-",Table3[[#This Row],[FN_Si_A_H2]]/60*H2_dens_gL)</f>
        <v>1.7772517221832744</v>
      </c>
      <c r="AC119" s="53">
        <f>IF(OR(Table3[[#This Row],[Conc_Si_A_H2]]="",Table3[[#This Row],[FN_Si_A_H2]]="",Table3[[#This Row],[FN_Si_A_H2]]="-"),"-",(FN_Si_H2/CMP_A)*(100-CMP_A))</f>
        <v>296.45000000000005</v>
      </c>
      <c r="AD119" s="55">
        <f>IF(Table3[[#This Row],[F_Si_A_N2]]="-","-",Table3[[#This Row],[F_Si_A_N2]]/60*N2_dens_gL)</f>
        <v>6.1740984307096038</v>
      </c>
      <c r="AE119">
        <v>2.2000000000000002</v>
      </c>
      <c r="AF119" s="53">
        <f>IF(OR(Table3[[#This Row],[I_S]]=0,Table3[[#This Row],[FN_Si_C_Air]]="-",Table3[[#This Row],[FN_Si_C_Air]]="0"),"∞",Table3[[#This Row],[FN_Si_C_Air]]*1000/(Table3[[#This Row],[I_S]]*Q_air*Cell_count))</f>
        <v>2.2000000000000002</v>
      </c>
      <c r="AG119" s="56">
        <f>IF(OR(Table3[[#This Row],[I_S]]="",Table3[[#This Row],[STC_C]]=""),"-",IF(Table3[[#This Row],[I_S]]&gt;=Table3[[#This Row],[I_MinGasFlow]],Table3[[#This Row],[I_S]]*Table3[[#This Row],[STC_C]]*16.6*Cell_count/1000,Table3[[#This Row],[I_MinGasFlow]]*Table3[[#This Row],[STC_C]]*16.6*Cell_count/1000))</f>
        <v>4418.920000000001</v>
      </c>
      <c r="AH119" s="140">
        <f>IF(Table3[[#This Row],[FN_Si_C_Air]]="-","-",Table3[[#This Row],[FN_Si_C_Air]]/60*air_dens_gL)</f>
        <v>94.781784931902465</v>
      </c>
      <c r="AI119" s="58" t="str">
        <f t="shared" si="16"/>
        <v>Inlet</v>
      </c>
      <c r="AJ119">
        <v>1.4500000000000002</v>
      </c>
      <c r="AK119" s="5">
        <f t="shared" si="17"/>
        <v>50</v>
      </c>
      <c r="AL119" s="141">
        <v>33.868221384976096</v>
      </c>
      <c r="AM119" s="52">
        <f>IF(OR(Table3[[#This Row],[T_So_CL]]="",Table3[[#This Row],[Hum_Si_C]]=""),"-",(1730.63/((1730.63/(233.426+T_Si_CL))-LOG(RH_Si_C/100)))-233.426)</f>
        <v>25.418994680759454</v>
      </c>
      <c r="AN119" s="87">
        <f>100*10^(7.337936*((Table3[[#This Row],[Hum_Si_C]])/(Table3[[#This Row],[Hum_Si_C]]+229.3975)-Table3[[#This Row],[T_Si_CL]]/(Table3[[#This Row],[T_Si_CL]]+229.3975)))</f>
        <v>55.031369264467642</v>
      </c>
      <c r="AO119" s="83">
        <f t="shared" si="18"/>
        <v>47</v>
      </c>
      <c r="AP119" s="60">
        <f>Table3[[#This Row],[T_So_CL]]-Table3[[#This Row],[T_Si_CL]]</f>
        <v>2</v>
      </c>
      <c r="AQ119" s="178">
        <f>IF(OR(AC119&gt;1200,AA119&gt;4000,Table3[[#This Row],[Hum_Si_A]]&lt;20,Table3[[#This Row],[Hum_Si_C]]&lt;20,AG119&gt;8000, AJ119&lt;0, O119&gt;90),1,0)</f>
        <v>0</v>
      </c>
      <c r="AR119">
        <f>IF(Table3[[#This Row],[F_Cell_CL]]&gt;0, Table3[[#This Row],[F_Cell_CL]], IF(Table3[[#This Row],[I_S]]&lt;450, 0.45, IF(Table3[[#This Row],[I_S]]&lt;600, 0.6, 0.75)))</f>
        <v>0.45</v>
      </c>
    </row>
    <row r="120" spans="1:44" s="4" customFormat="1">
      <c r="A120" s="49">
        <f t="shared" si="13"/>
        <v>109</v>
      </c>
      <c r="B120" s="51" t="s">
        <v>100</v>
      </c>
      <c r="C120" s="50" t="s">
        <v>210</v>
      </c>
      <c r="D120" s="51">
        <v>900</v>
      </c>
      <c r="E120" s="87">
        <f>IF(Table3[[#This Row],[Approx. step time]]="-","ERR",IF(E119="Acc. Time",Table3[[#This Row],[Approx. step time]]/60,E119+D120/60))</f>
        <v>1635</v>
      </c>
      <c r="F120" s="48">
        <v>410</v>
      </c>
      <c r="G120" s="86">
        <f t="shared" si="12"/>
        <v>1.3666666666666667</v>
      </c>
      <c r="H120" s="48" t="s">
        <v>33</v>
      </c>
      <c r="I120" s="51">
        <v>0</v>
      </c>
      <c r="J120" s="51" t="s">
        <v>102</v>
      </c>
      <c r="K120" s="147"/>
      <c r="L120" s="52" t="str">
        <f>IF(Table3[[#This Row],[F_Cell_CL]]="","-",Table3[[#This Row],[F_Cell_CL]]*Cell_count)</f>
        <v>-</v>
      </c>
      <c r="M120">
        <v>1.75</v>
      </c>
      <c r="N120">
        <v>45</v>
      </c>
      <c r="O120" s="51">
        <v>47</v>
      </c>
      <c r="P120" s="60">
        <f>Table3[[#This Row],[T_So_CL]]-Table3[[#This Row],[T_Si_CL]]</f>
        <v>2</v>
      </c>
      <c r="Q120">
        <v>1.8</v>
      </c>
      <c r="R120" s="53">
        <f>IF(Table3[[#This Row],[I_S]]=0,"∞",Table3[[#This Row],[FN_Si_A_H2]]*1000/(Table3[[#This Row],[I_S]]*Q_H2*Cell_count))</f>
        <v>1.8</v>
      </c>
      <c r="S120">
        <v>95</v>
      </c>
      <c r="T120" s="58" t="str">
        <f t="shared" si="14"/>
        <v>Inlet</v>
      </c>
      <c r="U120">
        <v>1.55</v>
      </c>
      <c r="V120" s="51">
        <f t="shared" si="15"/>
        <v>50</v>
      </c>
      <c r="W120" s="141">
        <v>26.007154135050634</v>
      </c>
      <c r="X120" s="52">
        <f>IF(OR(Table3[[#This Row],[T_So_CL]]="",Table3[[#This Row],[Hum_Si_A]]=""),"-",(1730.63/((1730.63/(233.426+T_Si_CL))-LOG(RH_Si_A/100)))-233.426)</f>
        <v>21.053335665843179</v>
      </c>
      <c r="Y120" s="87">
        <f>100*10^(7.337936*((Table3[[#This Row],[Hum_Si_A]])/(Table3[[#This Row],[Hum_Si_A]]+229.3975)-Table3[[#This Row],[T_Si_CL]]/(Table3[[#This Row],[T_Si_CL]]+229.3975)))</f>
        <v>34.979385748075039</v>
      </c>
      <c r="Z12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1495.421052631579</v>
      </c>
      <c r="AA120" s="53">
        <f>Table3[[#This Row],[FN_Si_Atot]]*Table3[[#This Row],[Conc_Si_A_H2]]/100</f>
        <v>1420.65</v>
      </c>
      <c r="AB120" s="54">
        <f>IF(Table3[[#This Row],[FN_Si_A_H2]]="-","-",Table3[[#This Row],[FN_Si_A_H2]]/60*H2_dens_gL)</f>
        <v>2.1292398879403516</v>
      </c>
      <c r="AC120" s="53">
        <f>IF(OR(Table3[[#This Row],[Conc_Si_A_H2]]="",Table3[[#This Row],[FN_Si_A_H2]]="",Table3[[#This Row],[FN_Si_A_H2]]="-"),"-",(FN_Si_H2/CMP_A)*(100-CMP_A))</f>
        <v>74.771052631578954</v>
      </c>
      <c r="AD120" s="55">
        <f>IF(Table3[[#This Row],[F_Si_A_N2]]="-","-",Table3[[#This Row],[F_Si_A_N2]]/60*N2_dens_gL)</f>
        <v>1.5572401373423401</v>
      </c>
      <c r="AE120">
        <v>3.6500000000000004</v>
      </c>
      <c r="AF120" s="53">
        <f>IF(OR(Table3[[#This Row],[I_S]]=0,Table3[[#This Row],[FN_Si_C_Air]]="-",Table3[[#This Row],[FN_Si_C_Air]]="0"),"∞",Table3[[#This Row],[FN_Si_C_Air]]*1000/(Table3[[#This Row],[I_S]]*Q_air*Cell_count))</f>
        <v>3.6500000000000004</v>
      </c>
      <c r="AG120" s="56">
        <f>IF(OR(Table3[[#This Row],[I_S]]="",Table3[[#This Row],[STC_C]]=""),"-",IF(Table3[[#This Row],[I_S]]&gt;=Table3[[#This Row],[I_MinGasFlow]],Table3[[#This Row],[I_S]]*Table3[[#This Row],[STC_C]]*16.6*Cell_count/1000,Table3[[#This Row],[I_MinGasFlow]]*Table3[[#This Row],[STC_C]]*16.6*Cell_count/1000))</f>
        <v>6831.5225000000019</v>
      </c>
      <c r="AH120" s="140">
        <f>IF(Table3[[#This Row],[FN_Si_C_Air]]="-","-",Table3[[#This Row],[FN_Si_C_Air]]/60*air_dens_gL)</f>
        <v>146.52989788284302</v>
      </c>
      <c r="AI120" s="58" t="str">
        <f t="shared" si="16"/>
        <v>Inlet</v>
      </c>
      <c r="AJ120">
        <v>1.7000000000000002</v>
      </c>
      <c r="AK120" s="5">
        <f t="shared" si="17"/>
        <v>50</v>
      </c>
      <c r="AL120" s="141">
        <v>28.282728721695062</v>
      </c>
      <c r="AM120" s="52">
        <f>IF(OR(Table3[[#This Row],[T_So_CL]]="",Table3[[#This Row],[Hum_Si_C]]=""),"-",(1730.63/((1730.63/(233.426+T_Si_CL))-LOG(RH_Si_C/100)))-233.426)</f>
        <v>22.423821084133948</v>
      </c>
      <c r="AN120" s="87">
        <f>100*10^(7.337936*((Table3[[#This Row],[Hum_Si_C]])/(Table3[[#This Row],[Hum_Si_C]]+229.3975)-Table3[[#This Row],[T_Si_CL]]/(Table3[[#This Row],[T_Si_CL]]+229.3975)))</f>
        <v>39.995853087958501</v>
      </c>
      <c r="AO120" s="83">
        <f t="shared" si="18"/>
        <v>47</v>
      </c>
      <c r="AP120" s="60">
        <f>Table3[[#This Row],[T_So_CL]]-Table3[[#This Row],[T_Si_CL]]</f>
        <v>2</v>
      </c>
      <c r="AQ120" s="178">
        <f>IF(OR(AC120&gt;1200,AA120&gt;4000,Table3[[#This Row],[Hum_Si_A]]&lt;20,Table3[[#This Row],[Hum_Si_C]]&lt;20,AG120&gt;8000, AJ120&lt;0, O120&gt;90),1,0)</f>
        <v>0</v>
      </c>
      <c r="AR120">
        <f>IF(Table3[[#This Row],[F_Cell_CL]]&gt;0, Table3[[#This Row],[F_Cell_CL]], IF(Table3[[#This Row],[I_S]]&lt;450, 0.45, IF(Table3[[#This Row],[I_S]]&lt;600, 0.6, 0.75)))</f>
        <v>0.45</v>
      </c>
    </row>
    <row r="121" spans="1:44" s="4" customFormat="1">
      <c r="A121" s="49">
        <f t="shared" si="13"/>
        <v>110</v>
      </c>
      <c r="B121" s="51" t="s">
        <v>100</v>
      </c>
      <c r="C121" s="50" t="s">
        <v>211</v>
      </c>
      <c r="D121" s="51">
        <v>900</v>
      </c>
      <c r="E121" s="138">
        <f>IF(Table3[[#This Row],[Approx. step time]]="-","ERR",IF(E120="Acc. Time",Table3[[#This Row],[Approx. step time]]/60,E120+D121/60))</f>
        <v>1650</v>
      </c>
      <c r="F121" s="48">
        <v>420</v>
      </c>
      <c r="G121" s="86">
        <f t="shared" si="12"/>
        <v>1.4</v>
      </c>
      <c r="H121" s="48" t="s">
        <v>33</v>
      </c>
      <c r="I121" s="51">
        <v>0</v>
      </c>
      <c r="J121" s="51" t="s">
        <v>102</v>
      </c>
      <c r="K121" s="147"/>
      <c r="L121" s="52" t="str">
        <f>IF(Table3[[#This Row],[F_Cell_CL]]="","-",Table3[[#This Row],[F_Cell_CL]]*Cell_count)</f>
        <v>-</v>
      </c>
      <c r="M121">
        <v>0.55000000000000004</v>
      </c>
      <c r="N121">
        <v>45</v>
      </c>
      <c r="O121" s="51">
        <v>47</v>
      </c>
      <c r="P121" s="60">
        <f>Table3[[#This Row],[T_So_CL]]-Table3[[#This Row],[T_Si_CL]]</f>
        <v>2</v>
      </c>
      <c r="Q121">
        <v>2.75</v>
      </c>
      <c r="R121" s="53">
        <f>IF(Table3[[#This Row],[I_S]]=0,"∞",Table3[[#This Row],[FN_Si_A_H2]]*1000/(Table3[[#This Row],[I_S]]*Q_H2*Cell_count))</f>
        <v>2.75</v>
      </c>
      <c r="S121">
        <v>80</v>
      </c>
      <c r="T121" s="58" t="str">
        <f t="shared" si="14"/>
        <v>Inlet</v>
      </c>
      <c r="U121">
        <v>0.35000000000000003</v>
      </c>
      <c r="V121" s="51">
        <f t="shared" si="15"/>
        <v>50</v>
      </c>
      <c r="W121" s="141">
        <v>23.427207425880759</v>
      </c>
      <c r="X121" s="52">
        <f>IF(OR(Table3[[#This Row],[T_So_CL]]="",Table3[[#This Row],[Hum_Si_A]]=""),"-",(1730.63/((1730.63/(233.426+T_Si_CL))-LOG(RH_Si_A/100)))-233.426)</f>
        <v>19.366767812506339</v>
      </c>
      <c r="Y121" s="87">
        <f>100*10^(7.337936*((Table3[[#This Row],[Hum_Si_A]])/(Table3[[#This Row],[Hum_Si_A]]+229.3975)-Table3[[#This Row],[T_Si_CL]]/(Table3[[#This Row],[T_Si_CL]]+229.3975)))</f>
        <v>29.96105562934515</v>
      </c>
      <c r="Z12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2779.21875</v>
      </c>
      <c r="AA121" s="53">
        <f>Table3[[#This Row],[FN_Si_Atot]]*Table3[[#This Row],[Conc_Si_A_H2]]/100</f>
        <v>2223.375</v>
      </c>
      <c r="AB121" s="54">
        <f>IF(Table3[[#This Row],[FN_Si_A_H2]]="-","-",Table3[[#This Row],[FN_Si_A_H2]]/60*H2_dens_gL)</f>
        <v>3.3323469790936393</v>
      </c>
      <c r="AC121" s="53">
        <f>IF(OR(Table3[[#This Row],[Conc_Si_A_H2]]="",Table3[[#This Row],[FN_Si_A_H2]]="",Table3[[#This Row],[FN_Si_A_H2]]="-"),"-",(FN_Si_H2/CMP_A)*(100-CMP_A))</f>
        <v>555.84375</v>
      </c>
      <c r="AD121" s="55">
        <f>IF(Table3[[#This Row],[F_Si_A_N2]]="-","-",Table3[[#This Row],[F_Si_A_N2]]/60*N2_dens_gL)</f>
        <v>11.576434557580505</v>
      </c>
      <c r="AE121">
        <v>1.6500000000000001</v>
      </c>
      <c r="AF121" s="53">
        <f>IF(OR(Table3[[#This Row],[I_S]]=0,Table3[[#This Row],[FN_Si_C_Air]]="-",Table3[[#This Row],[FN_Si_C_Air]]="0"),"∞",Table3[[#This Row],[FN_Si_C_Air]]*1000/(Table3[[#This Row],[I_S]]*Q_air*Cell_count))</f>
        <v>1.6500000000000001</v>
      </c>
      <c r="AG121" s="56">
        <f>IF(OR(Table3[[#This Row],[I_S]]="",Table3[[#This Row],[STC_C]]=""),"-",IF(Table3[[#This Row],[I_S]]&gt;=Table3[[#This Row],[I_MinGasFlow]],Table3[[#This Row],[I_S]]*Table3[[#This Row],[STC_C]]*16.6*Cell_count/1000,Table3[[#This Row],[I_MinGasFlow]]*Table3[[#This Row],[STC_C]]*16.6*Cell_count/1000))</f>
        <v>3163.5450000000005</v>
      </c>
      <c r="AH121" s="140">
        <f>IF(Table3[[#This Row],[FN_Si_C_Air]]="-","-",Table3[[#This Row],[FN_Si_C_Air]]/60*air_dens_gL)</f>
        <v>67.85514148533926</v>
      </c>
      <c r="AI121" s="58" t="str">
        <f t="shared" si="16"/>
        <v>Inlet</v>
      </c>
      <c r="AJ121">
        <v>0.25</v>
      </c>
      <c r="AK121" s="5">
        <f t="shared" si="17"/>
        <v>50</v>
      </c>
      <c r="AL121" s="141">
        <v>41.886259966192483</v>
      </c>
      <c r="AM121" s="52">
        <f>IF(OR(Table3[[#This Row],[T_So_CL]]="",Table3[[#This Row],[Hum_Si_C]]=""),"-",(1730.63/((1730.63/(233.426+T_Si_CL))-LOG(RH_Si_C/100)))-233.426)</f>
        <v>29.04154938085702</v>
      </c>
      <c r="AN121" s="87">
        <f>100*10^(7.337936*((Table3[[#This Row],[Hum_Si_C]])/(Table3[[#This Row],[Hum_Si_C]]+229.3975)-Table3[[#This Row],[T_Si_CL]]/(Table3[[#This Row],[T_Si_CL]]+229.3975)))</f>
        <v>85.033277794169422</v>
      </c>
      <c r="AO121" s="83">
        <f t="shared" si="18"/>
        <v>47</v>
      </c>
      <c r="AP121" s="60">
        <f>Table3[[#This Row],[T_So_CL]]-Table3[[#This Row],[T_Si_CL]]</f>
        <v>2</v>
      </c>
      <c r="AQ121" s="178">
        <f>IF(OR(AC121&gt;1200,AA121&gt;4000,Table3[[#This Row],[Hum_Si_A]]&lt;20,Table3[[#This Row],[Hum_Si_C]]&lt;20,AG121&gt;8000, AJ121&lt;0, O121&gt;90),1,0)</f>
        <v>0</v>
      </c>
      <c r="AR121">
        <f>IF(Table3[[#This Row],[F_Cell_CL]]&gt;0, Table3[[#This Row],[F_Cell_CL]], IF(Table3[[#This Row],[I_S]]&lt;450, 0.45, IF(Table3[[#This Row],[I_S]]&lt;600, 0.6, 0.75)))</f>
        <v>0.45</v>
      </c>
    </row>
    <row r="122" spans="1:44" s="4" customFormat="1">
      <c r="A122" s="49">
        <f t="shared" si="13"/>
        <v>111</v>
      </c>
      <c r="B122" s="51" t="s">
        <v>100</v>
      </c>
      <c r="C122" s="50" t="s">
        <v>212</v>
      </c>
      <c r="D122" s="51">
        <v>900</v>
      </c>
      <c r="E122" s="138">
        <f>IF(Table3[[#This Row],[Approx. step time]]="-","ERR",IF(E121="Acc. Time",Table3[[#This Row],[Approx. step time]]/60,E121+D122/60))</f>
        <v>1665</v>
      </c>
      <c r="F122" s="48">
        <v>390</v>
      </c>
      <c r="G122" s="86">
        <f t="shared" si="12"/>
        <v>1.3</v>
      </c>
      <c r="H122" s="48" t="s">
        <v>33</v>
      </c>
      <c r="I122" s="51">
        <v>0</v>
      </c>
      <c r="J122" s="51" t="s">
        <v>102</v>
      </c>
      <c r="K122" s="147"/>
      <c r="L122" s="52" t="str">
        <f>IF(Table3[[#This Row],[F_Cell_CL]]="","-",Table3[[#This Row],[F_Cell_CL]]*Cell_count)</f>
        <v>-</v>
      </c>
      <c r="M122">
        <v>0.75</v>
      </c>
      <c r="N122">
        <v>50</v>
      </c>
      <c r="O122" s="51">
        <v>50</v>
      </c>
      <c r="P122" s="60">
        <f>Table3[[#This Row],[T_So_CL]]-Table3[[#This Row],[T_Si_CL]]</f>
        <v>0</v>
      </c>
      <c r="Q122">
        <v>2.6500000000000004</v>
      </c>
      <c r="R122" s="53">
        <f>IF(Table3[[#This Row],[I_S]]=0,"∞",Table3[[#This Row],[FN_Si_A_H2]]*1000/(Table3[[#This Row],[I_S]]*Q_H2*Cell_count))</f>
        <v>2.6500000000000004</v>
      </c>
      <c r="S122">
        <v>80</v>
      </c>
      <c r="T122" s="58" t="str">
        <f t="shared" si="14"/>
        <v>Inlet</v>
      </c>
      <c r="U122">
        <v>0.55000000000000004</v>
      </c>
      <c r="V122" s="51">
        <f t="shared" si="15"/>
        <v>55</v>
      </c>
      <c r="W122" s="141">
        <v>32.714725500794742</v>
      </c>
      <c r="X122" s="52">
        <f>IF(OR(Table3[[#This Row],[T_So_CL]]="",Table3[[#This Row],[Hum_Si_A]]=""),"-",(1730.63/((1730.63/(233.426+T_Si_CL))-LOG(RH_Si_A/100)))-233.426)</f>
        <v>29.13416119781823</v>
      </c>
      <c r="Y122" s="87">
        <f>100*10^(7.337936*((Table3[[#This Row],[Hum_Si_A]])/(Table3[[#This Row],[Hum_Si_A]]+229.3975)-Table3[[#This Row],[T_Si_CL]]/(Table3[[#This Row],[T_Si_CL]]+229.3975)))</f>
        <v>40.058102545682331</v>
      </c>
      <c r="Z12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2486.8593750000005</v>
      </c>
      <c r="AA122" s="53">
        <f>Table3[[#This Row],[FN_Si_Atot]]*Table3[[#This Row],[Conc_Si_A_H2]]/100</f>
        <v>1989.4875000000002</v>
      </c>
      <c r="AB122" s="54">
        <f>IF(Table3[[#This Row],[FN_Si_A_H2]]="-","-",Table3[[#This Row],[FN_Si_A_H2]]/60*H2_dens_gL)</f>
        <v>2.9818013877863869</v>
      </c>
      <c r="AC122" s="53">
        <f>IF(OR(Table3[[#This Row],[Conc_Si_A_H2]]="",Table3[[#This Row],[FN_Si_A_H2]]="",Table3[[#This Row],[FN_Si_A_H2]]="-"),"-",(FN_Si_H2/CMP_A)*(100-CMP_A))</f>
        <v>497.37187500000005</v>
      </c>
      <c r="AD122" s="55">
        <f>IF(Table3[[#This Row],[F_Si_A_N2]]="-","-",Table3[[#This Row],[F_Si_A_N2]]/60*N2_dens_gL)</f>
        <v>10.358653779445415</v>
      </c>
      <c r="AE122">
        <v>1.75</v>
      </c>
      <c r="AF122" s="53">
        <f>IF(OR(Table3[[#This Row],[I_S]]=0,Table3[[#This Row],[FN_Si_C_Air]]="-",Table3[[#This Row],[FN_Si_C_Air]]="0"),"∞",Table3[[#This Row],[FN_Si_C_Air]]*1000/(Table3[[#This Row],[I_S]]*Q_air*Cell_count))</f>
        <v>1.75</v>
      </c>
      <c r="AG122" s="56">
        <f>IF(OR(Table3[[#This Row],[I_S]]="",Table3[[#This Row],[STC_C]]=""),"-",IF(Table3[[#This Row],[I_S]]&gt;=Table3[[#This Row],[I_MinGasFlow]],Table3[[#This Row],[I_S]]*Table3[[#This Row],[STC_C]]*16.6*Cell_count/1000,Table3[[#This Row],[I_MinGasFlow]]*Table3[[#This Row],[STC_C]]*16.6*Cell_count/1000))</f>
        <v>3115.6125000000006</v>
      </c>
      <c r="AH122" s="140">
        <f>IF(Table3[[#This Row],[FN_Si_C_Air]]="-","-",Table3[[#This Row],[FN_Si_C_Air]]/60*air_dens_gL)</f>
        <v>66.827033281015943</v>
      </c>
      <c r="AI122" s="58" t="str">
        <f t="shared" si="16"/>
        <v>Inlet</v>
      </c>
      <c r="AJ122">
        <v>0.8</v>
      </c>
      <c r="AK122" s="5">
        <f t="shared" si="17"/>
        <v>55</v>
      </c>
      <c r="AL122" s="141">
        <v>36.733625431706244</v>
      </c>
      <c r="AM122" s="52">
        <f>IF(OR(Table3[[#This Row],[T_So_CL]]="",Table3[[#This Row],[Hum_Si_C]]=""),"-",(1730.63/((1730.63/(233.426+T_Si_CL))-LOG(RH_Si_C/100)))-233.426)</f>
        <v>31.154046680651902</v>
      </c>
      <c r="AN122" s="87">
        <f>100*10^(7.337936*((Table3[[#This Row],[Hum_Si_C]])/(Table3[[#This Row],[Hum_Si_C]]+229.3975)-Table3[[#This Row],[T_Si_CL]]/(Table3[[#This Row],[T_Si_CL]]+229.3975)))</f>
        <v>50.080818201718756</v>
      </c>
      <c r="AO122" s="83">
        <f t="shared" si="18"/>
        <v>50</v>
      </c>
      <c r="AP122" s="60">
        <f>Table3[[#This Row],[T_So_CL]]-Table3[[#This Row],[T_Si_CL]]</f>
        <v>0</v>
      </c>
      <c r="AQ122" s="178">
        <f>IF(OR(AC122&gt;1200,AA122&gt;4000,Table3[[#This Row],[Hum_Si_A]]&lt;20,Table3[[#This Row],[Hum_Si_C]]&lt;20,AG122&gt;8000, AJ122&lt;0, O122&gt;90),1,0)</f>
        <v>0</v>
      </c>
      <c r="AR122">
        <f>IF(Table3[[#This Row],[F_Cell_CL]]&gt;0, Table3[[#This Row],[F_Cell_CL]], IF(Table3[[#This Row],[I_S]]&lt;450, 0.45, IF(Table3[[#This Row],[I_S]]&lt;600, 0.6, 0.75)))</f>
        <v>0.45</v>
      </c>
    </row>
    <row r="123" spans="1:44" s="4" customFormat="1">
      <c r="A123" s="49">
        <f t="shared" si="13"/>
        <v>112</v>
      </c>
      <c r="B123" s="51" t="s">
        <v>100</v>
      </c>
      <c r="C123" s="50" t="s">
        <v>213</v>
      </c>
      <c r="D123" s="51">
        <v>900</v>
      </c>
      <c r="E123" s="138">
        <f>IF(Table3[[#This Row],[Approx. step time]]="-","ERR",IF(E122="Acc. Time",Table3[[#This Row],[Approx. step time]]/60,E122+D123/60))</f>
        <v>1680</v>
      </c>
      <c r="F123" s="48">
        <v>370</v>
      </c>
      <c r="G123" s="86">
        <f t="shared" si="12"/>
        <v>1.2333333333333334</v>
      </c>
      <c r="H123" s="48" t="s">
        <v>33</v>
      </c>
      <c r="I123" s="51">
        <v>0</v>
      </c>
      <c r="J123" s="51" t="s">
        <v>102</v>
      </c>
      <c r="K123" s="147"/>
      <c r="L123" s="52" t="str">
        <f>IF(Table3[[#This Row],[F_Cell_CL]]="","-",Table3[[#This Row],[F_Cell_CL]]*Cell_count)</f>
        <v>-</v>
      </c>
      <c r="M123">
        <v>0.4</v>
      </c>
      <c r="N123">
        <v>50</v>
      </c>
      <c r="O123" s="51">
        <v>50</v>
      </c>
      <c r="P123" s="60">
        <f>Table3[[#This Row],[T_So_CL]]-Table3[[#This Row],[T_Si_CL]]</f>
        <v>0</v>
      </c>
      <c r="Q123">
        <v>1.75</v>
      </c>
      <c r="R123" s="53">
        <f>IF(Table3[[#This Row],[I_S]]=0,"∞",Table3[[#This Row],[FN_Si_A_H2]]*1000/(Table3[[#This Row],[I_S]]*Q_H2*Cell_count))</f>
        <v>1.75</v>
      </c>
      <c r="S123">
        <v>75</v>
      </c>
      <c r="T123" s="58" t="str">
        <f t="shared" si="14"/>
        <v>Inlet</v>
      </c>
      <c r="U123">
        <v>0.2</v>
      </c>
      <c r="V123" s="51">
        <f t="shared" si="15"/>
        <v>55</v>
      </c>
      <c r="W123" s="141">
        <v>43.020088850510902</v>
      </c>
      <c r="X123" s="52">
        <f>IF(OR(Table3[[#This Row],[T_So_CL]]="",Table3[[#This Row],[Hum_Si_A]]=""),"-",(1730.63/((1730.63/(233.426+T_Si_CL))-LOG(RH_Si_A/100)))-233.426)</f>
        <v>33.958581769169655</v>
      </c>
      <c r="Y123" s="87">
        <f>100*10^(7.337936*((Table3[[#This Row],[Hum_Si_A]])/(Table3[[#This Row],[Hum_Si_A]]+229.3975)-Table3[[#This Row],[T_Si_CL]]/(Table3[[#This Row],[T_Si_CL]]+229.3975)))</f>
        <v>70.086257268835851</v>
      </c>
      <c r="Z12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1661.9166666666667</v>
      </c>
      <c r="AA123" s="53">
        <f>Table3[[#This Row],[FN_Si_Atot]]*Table3[[#This Row],[Conc_Si_A_H2]]/100</f>
        <v>1246.4375</v>
      </c>
      <c r="AB123" s="54">
        <f>IF(Table3[[#This Row],[FN_Si_A_H2]]="-","-",Table3[[#This Row],[FN_Si_A_H2]]/60*H2_dens_gL)</f>
        <v>1.8681339125221916</v>
      </c>
      <c r="AC123" s="53">
        <f>IF(OR(Table3[[#This Row],[Conc_Si_A_H2]]="",Table3[[#This Row],[FN_Si_A_H2]]="",Table3[[#This Row],[FN_Si_A_H2]]="-"),"-",(FN_Si_H2/CMP_A)*(100-CMP_A))</f>
        <v>415.47916666666669</v>
      </c>
      <c r="AD123" s="55">
        <f>IF(Table3[[#This Row],[F_Si_A_N2]]="-","-",Table3[[#This Row],[F_Si_A_N2]]/60*N2_dens_gL)</f>
        <v>8.6530924975854298</v>
      </c>
      <c r="AE123">
        <v>1.6500000000000001</v>
      </c>
      <c r="AF123" s="53">
        <f>IF(OR(Table3[[#This Row],[I_S]]=0,Table3[[#This Row],[FN_Si_C_Air]]="-",Table3[[#This Row],[FN_Si_C_Air]]="0"),"∞",Table3[[#This Row],[FN_Si_C_Air]]*1000/(Table3[[#This Row],[I_S]]*Q_air*Cell_count))</f>
        <v>1.6500000000000001</v>
      </c>
      <c r="AG123" s="56">
        <f>IF(OR(Table3[[#This Row],[I_S]]="",Table3[[#This Row],[STC_C]]=""),"-",IF(Table3[[#This Row],[I_S]]&gt;=Table3[[#This Row],[I_MinGasFlow]],Table3[[#This Row],[I_S]]*Table3[[#This Row],[STC_C]]*16.6*Cell_count/1000,Table3[[#This Row],[I_MinGasFlow]]*Table3[[#This Row],[STC_C]]*16.6*Cell_count/1000))</f>
        <v>2786.9325000000003</v>
      </c>
      <c r="AH123" s="140">
        <f>IF(Table3[[#This Row],[FN_Si_C_Air]]="-","-",Table3[[#This Row],[FN_Si_C_Air]]/60*air_dens_gL)</f>
        <v>59.777148451370302</v>
      </c>
      <c r="AI123" s="58" t="str">
        <f t="shared" si="16"/>
        <v>Inlet</v>
      </c>
      <c r="AJ123">
        <v>0.15000000000000002</v>
      </c>
      <c r="AK123" s="5">
        <f t="shared" si="17"/>
        <v>55</v>
      </c>
      <c r="AL123" s="141">
        <v>40.105312696213083</v>
      </c>
      <c r="AM123" s="52">
        <f>IF(OR(Table3[[#This Row],[T_So_CL]]="",Table3[[#This Row],[Hum_Si_C]]=""),"-",(1730.63/((1730.63/(233.426+T_Si_CL))-LOG(RH_Si_C/100)))-233.426)</f>
        <v>32.70575024987545</v>
      </c>
      <c r="AN123" s="87">
        <f>100*10^(7.337936*((Table3[[#This Row],[Hum_Si_C]])/(Table3[[#This Row],[Hum_Si_C]]+229.3975)-Table3[[#This Row],[T_Si_CL]]/(Table3[[#This Row],[T_Si_CL]]+229.3975)))</f>
        <v>60.090136648365458</v>
      </c>
      <c r="AO123" s="83">
        <f t="shared" si="18"/>
        <v>50</v>
      </c>
      <c r="AP123" s="60">
        <f>Table3[[#This Row],[T_So_CL]]-Table3[[#This Row],[T_Si_CL]]</f>
        <v>0</v>
      </c>
      <c r="AQ123" s="178">
        <f>IF(OR(AC123&gt;1200,AA123&gt;4000,Table3[[#This Row],[Hum_Si_A]]&lt;20,Table3[[#This Row],[Hum_Si_C]]&lt;20,AG123&gt;8000, AJ123&lt;0, O123&gt;90),1,0)</f>
        <v>0</v>
      </c>
      <c r="AR123">
        <f>IF(Table3[[#This Row],[F_Cell_CL]]&gt;0, Table3[[#This Row],[F_Cell_CL]], IF(Table3[[#This Row],[I_S]]&lt;450, 0.45, IF(Table3[[#This Row],[I_S]]&lt;600, 0.6, 0.75)))</f>
        <v>0.45</v>
      </c>
    </row>
    <row r="124" spans="1:44" s="4" customFormat="1">
      <c r="A124" s="49">
        <f t="shared" si="13"/>
        <v>113</v>
      </c>
      <c r="B124" s="51" t="s">
        <v>100</v>
      </c>
      <c r="C124" s="50" t="s">
        <v>214</v>
      </c>
      <c r="D124" s="51">
        <v>900</v>
      </c>
      <c r="E124" s="87">
        <f>IF(Table3[[#This Row],[Approx. step time]]="-","ERR",IF(E123="Acc. Time",Table3[[#This Row],[Approx. step time]]/60,E123+D124/60))</f>
        <v>1695</v>
      </c>
      <c r="F124" s="48">
        <v>30</v>
      </c>
      <c r="G124" s="86">
        <f t="shared" si="12"/>
        <v>0.1</v>
      </c>
      <c r="H124" s="48" t="s">
        <v>33</v>
      </c>
      <c r="I124" s="51">
        <v>0</v>
      </c>
      <c r="J124" s="51" t="s">
        <v>102</v>
      </c>
      <c r="K124" s="147">
        <v>0.4</v>
      </c>
      <c r="L124" s="52">
        <f>IF(Table3[[#This Row],[F_Cell_CL]]="","-",Table3[[#This Row],[F_Cell_CL]]*Cell_count)</f>
        <v>110</v>
      </c>
      <c r="M124">
        <v>0.60000000000000009</v>
      </c>
      <c r="N124">
        <v>50</v>
      </c>
      <c r="O124" s="51">
        <v>50</v>
      </c>
      <c r="P124" s="60">
        <f>Table3[[#This Row],[T_So_CL]]-Table3[[#This Row],[T_Si_CL]]</f>
        <v>0</v>
      </c>
      <c r="Q124">
        <v>8.6</v>
      </c>
      <c r="R124" s="53">
        <f>IF(Table3[[#This Row],[I_S]]=0,"∞",Table3[[#This Row],[FN_Si_A_H2]]*1000/(Table3[[#This Row],[I_S]]*Q_H2*Cell_count))</f>
        <v>8.6</v>
      </c>
      <c r="S124">
        <v>85</v>
      </c>
      <c r="T124" s="58" t="str">
        <f t="shared" si="14"/>
        <v>Inlet</v>
      </c>
      <c r="U124">
        <v>0.4</v>
      </c>
      <c r="V124" s="51">
        <f t="shared" si="15"/>
        <v>55</v>
      </c>
      <c r="W124" s="141">
        <v>24.616405492886457</v>
      </c>
      <c r="X124" s="52">
        <f>IF(OR(Table3[[#This Row],[T_So_CL]]="",Table3[[#This Row],[Hum_Si_A]]=""),"-",(1730.63/((1730.63/(233.426+T_Si_CL))-LOG(RH_Si_A/100)))-233.426)</f>
        <v>24.304431597546397</v>
      </c>
      <c r="Y124" s="87">
        <f>100*10^(7.337936*((Table3[[#This Row],[Hum_Si_A]])/(Table3[[#This Row],[Hum_Si_A]]+229.3975)-Table3[[#This Row],[T_Si_CL]]/(Table3[[#This Row],[T_Si_CL]]+229.3975)))</f>
        <v>25.00032351682372</v>
      </c>
      <c r="Z12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584.29411764705878</v>
      </c>
      <c r="AA124" s="53">
        <f>Table3[[#This Row],[FN_Si_Atot]]*Table3[[#This Row],[Conc_Si_A_H2]]/100</f>
        <v>496.65</v>
      </c>
      <c r="AB124" s="54">
        <f>IF(Table3[[#This Row],[FN_Si_A_H2]]="-","-",Table3[[#This Row],[FN_Si_A_H2]]/60*H2_dens_gL)</f>
        <v>0.74436841610922855</v>
      </c>
      <c r="AC124" s="53">
        <f>IF(OR(Table3[[#This Row],[Conc_Si_A_H2]]="",Table3[[#This Row],[FN_Si_A_H2]]="",Table3[[#This Row],[FN_Si_A_H2]]="-"),"-",(FN_Si_H2/CMP_A)*(100-CMP_A))</f>
        <v>87.64411764705882</v>
      </c>
      <c r="AD124" s="55">
        <f>IF(Table3[[#This Row],[F_Si_A_N2]]="-","-",Table3[[#This Row],[F_Si_A_N2]]/60*N2_dens_gL)</f>
        <v>1.8253446086207916</v>
      </c>
      <c r="AE124">
        <v>11.200000000000001</v>
      </c>
      <c r="AF124" s="53">
        <f>IF(OR(Table3[[#This Row],[I_S]]=0,Table3[[#This Row],[FN_Si_C_Air]]="-",Table3[[#This Row],[FN_Si_C_Air]]="0"),"∞",Table3[[#This Row],[FN_Si_C_Air]]*1000/(Table3[[#This Row],[I_S]]*Q_air*Cell_count))</f>
        <v>11.200000000000001</v>
      </c>
      <c r="AG124" s="56">
        <f>IF(OR(Table3[[#This Row],[I_S]]="",Table3[[#This Row],[STC_C]]=""),"-",IF(Table3[[#This Row],[I_S]]&gt;=Table3[[#This Row],[I_MinGasFlow]],Table3[[#This Row],[I_S]]*Table3[[#This Row],[STC_C]]*16.6*Cell_count/1000,Table3[[#This Row],[I_MinGasFlow]]*Table3[[#This Row],[STC_C]]*16.6*Cell_count/1000))</f>
        <v>1533.8400000000004</v>
      </c>
      <c r="AH124" s="140">
        <f>IF(Table3[[#This Row],[FN_Si_C_Air]]="-","-",Table3[[#This Row],[FN_Si_C_Air]]/60*air_dens_gL)</f>
        <v>32.899462538346313</v>
      </c>
      <c r="AI124" s="58" t="str">
        <f t="shared" si="16"/>
        <v>Inlet</v>
      </c>
      <c r="AJ124">
        <v>0.30000000000000004</v>
      </c>
      <c r="AK124" s="5">
        <f t="shared" si="17"/>
        <v>55</v>
      </c>
      <c r="AL124" s="141">
        <v>32.714725500794742</v>
      </c>
      <c r="AM124" s="52">
        <f>IF(OR(Table3[[#This Row],[T_So_CL]]="",Table3[[#This Row],[Hum_Si_C]]=""),"-",(1730.63/((1730.63/(233.426+T_Si_CL))-LOG(RH_Si_C/100)))-233.426)</f>
        <v>29.13416119781823</v>
      </c>
      <c r="AN124" s="87">
        <f>100*10^(7.337936*((Table3[[#This Row],[Hum_Si_C]])/(Table3[[#This Row],[Hum_Si_C]]+229.3975)-Table3[[#This Row],[T_Si_CL]]/(Table3[[#This Row],[T_Si_CL]]+229.3975)))</f>
        <v>40.058102545682331</v>
      </c>
      <c r="AO124" s="83">
        <f t="shared" si="18"/>
        <v>50</v>
      </c>
      <c r="AP124" s="60">
        <f>Table3[[#This Row],[T_So_CL]]-Table3[[#This Row],[T_Si_CL]]</f>
        <v>0</v>
      </c>
      <c r="AQ124" s="178">
        <f>IF(OR(AC124&gt;1200,AA124&gt;4000,Table3[[#This Row],[Hum_Si_A]]&lt;20,Table3[[#This Row],[Hum_Si_C]]&lt;20,AG124&gt;8000, AJ124&lt;0, O124&gt;90),1,0)</f>
        <v>0</v>
      </c>
      <c r="AR124">
        <f>IF(Table3[[#This Row],[F_Cell_CL]]&gt;0, Table3[[#This Row],[F_Cell_CL]], IF(Table3[[#This Row],[I_S]]&lt;450, 0.45, IF(Table3[[#This Row],[I_S]]&lt;600, 0.6, 0.75)))</f>
        <v>0.4</v>
      </c>
    </row>
    <row r="125" spans="1:44" s="4" customFormat="1">
      <c r="A125" s="49">
        <f t="shared" si="13"/>
        <v>114</v>
      </c>
      <c r="B125" s="51" t="s">
        <v>100</v>
      </c>
      <c r="C125" s="50" t="s">
        <v>215</v>
      </c>
      <c r="D125" s="51">
        <v>900</v>
      </c>
      <c r="E125" s="138">
        <f>IF(Table3[[#This Row],[Approx. step time]]="-","ERR",IF(E124="Acc. Time",Table3[[#This Row],[Approx. step time]]/60,E124+D125/60))</f>
        <v>1710</v>
      </c>
      <c r="F125" s="48">
        <v>10</v>
      </c>
      <c r="G125" s="86">
        <f t="shared" si="12"/>
        <v>3.3333333333333333E-2</v>
      </c>
      <c r="H125" s="48" t="s">
        <v>33</v>
      </c>
      <c r="I125" s="51">
        <v>0</v>
      </c>
      <c r="J125" s="51" t="s">
        <v>102</v>
      </c>
      <c r="K125" s="147">
        <v>0.45</v>
      </c>
      <c r="L125" s="52">
        <f>IF(Table3[[#This Row],[F_Cell_CL]]="","-",Table3[[#This Row],[F_Cell_CL]]*Cell_count)</f>
        <v>123.75</v>
      </c>
      <c r="M125">
        <v>1.1000000000000001</v>
      </c>
      <c r="N125">
        <v>50</v>
      </c>
      <c r="O125" s="51">
        <v>50</v>
      </c>
      <c r="P125" s="60">
        <f>Table3[[#This Row],[T_So_CL]]-Table3[[#This Row],[T_Si_CL]]</f>
        <v>0</v>
      </c>
      <c r="Q125">
        <v>5.5</v>
      </c>
      <c r="R125" s="53">
        <f>IF(Table3[[#This Row],[I_S]]=0,"∞",Table3[[#This Row],[FN_Si_A_H2]]*1000/(Table3[[#This Row],[I_S]]*Q_H2*Cell_count))</f>
        <v>5.5</v>
      </c>
      <c r="S125">
        <v>95</v>
      </c>
      <c r="T125" s="58" t="str">
        <f t="shared" si="14"/>
        <v>Inlet</v>
      </c>
      <c r="U125">
        <v>0.9</v>
      </c>
      <c r="V125" s="51">
        <f t="shared" si="15"/>
        <v>55</v>
      </c>
      <c r="W125" s="141">
        <v>32.714725500794742</v>
      </c>
      <c r="X125" s="52">
        <f>IF(OR(Table3[[#This Row],[T_So_CL]]="",Table3[[#This Row],[Hum_Si_A]]=""),"-",(1730.63/((1730.63/(233.426+T_Si_CL))-LOG(RH_Si_A/100)))-233.426)</f>
        <v>29.13416119781823</v>
      </c>
      <c r="Y125" s="87">
        <f>100*10^(7.337936*((Table3[[#This Row],[Hum_Si_A]])/(Table3[[#This Row],[Hum_Si_A]]+229.3975)-Table3[[#This Row],[T_Si_CL]]/(Table3[[#This Row],[T_Si_CL]]+229.3975)))</f>
        <v>40.058102545682331</v>
      </c>
      <c r="Z12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111.44736842105263</v>
      </c>
      <c r="AA125" s="53">
        <f>Table3[[#This Row],[FN_Si_Atot]]*Table3[[#This Row],[Conc_Si_A_H2]]/100</f>
        <v>105.875</v>
      </c>
      <c r="AB125" s="54">
        <f>IF(Table3[[#This Row],[FN_Si_A_H2]]="-","-",Table3[[#This Row],[FN_Si_A_H2]]/60*H2_dens_gL)</f>
        <v>0.15868318948064949</v>
      </c>
      <c r="AC125" s="53">
        <f>IF(OR(Table3[[#This Row],[Conc_Si_A_H2]]="",Table3[[#This Row],[FN_Si_A_H2]]="",Table3[[#This Row],[FN_Si_A_H2]]="-"),"-",(FN_Si_H2/CMP_A)*(100-CMP_A))</f>
        <v>5.5723684210526319</v>
      </c>
      <c r="AD125" s="55">
        <f>IF(Table3[[#This Row],[F_Si_A_N2]]="-","-",Table3[[#This Row],[F_Si_A_N2]]/60*N2_dens_gL)</f>
        <v>0.11605448178025571</v>
      </c>
      <c r="AE125">
        <v>8.5500000000000007</v>
      </c>
      <c r="AF125" s="53">
        <f>IF(OR(Table3[[#This Row],[I_S]]=0,Table3[[#This Row],[FN_Si_C_Air]]="-",Table3[[#This Row],[FN_Si_C_Air]]="0"),"∞",Table3[[#This Row],[FN_Si_C_Air]]*1000/(Table3[[#This Row],[I_S]]*Q_air*Cell_count))</f>
        <v>8.5500000000000007</v>
      </c>
      <c r="AG125" s="56">
        <f>IF(OR(Table3[[#This Row],[I_S]]="",Table3[[#This Row],[STC_C]]=""),"-",IF(Table3[[#This Row],[I_S]]&gt;=Table3[[#This Row],[I_MinGasFlow]],Table3[[#This Row],[I_S]]*Table3[[#This Row],[STC_C]]*16.6*Cell_count/1000,Table3[[#This Row],[I_MinGasFlow]]*Table3[[#This Row],[STC_C]]*16.6*Cell_count/1000))</f>
        <v>390.30750000000006</v>
      </c>
      <c r="AH125" s="140">
        <f>IF(Table3[[#This Row],[FN_Si_C_Air]]="-","-",Table3[[#This Row],[FN_Si_C_Air]]/60*air_dens_gL)</f>
        <v>8.3717382352041945</v>
      </c>
      <c r="AI125" s="58" t="str">
        <f t="shared" si="16"/>
        <v>Inlet</v>
      </c>
      <c r="AJ125">
        <v>0.75</v>
      </c>
      <c r="AK125" s="5">
        <f t="shared" si="17"/>
        <v>55</v>
      </c>
      <c r="AL125" s="141">
        <v>40.105312696213083</v>
      </c>
      <c r="AM125" s="52">
        <f>IF(OR(Table3[[#This Row],[T_So_CL]]="",Table3[[#This Row],[Hum_Si_C]]=""),"-",(1730.63/((1730.63/(233.426+T_Si_CL))-LOG(RH_Si_C/100)))-233.426)</f>
        <v>32.70575024987545</v>
      </c>
      <c r="AN125" s="87">
        <f>100*10^(7.337936*((Table3[[#This Row],[Hum_Si_C]])/(Table3[[#This Row],[Hum_Si_C]]+229.3975)-Table3[[#This Row],[T_Si_CL]]/(Table3[[#This Row],[T_Si_CL]]+229.3975)))</f>
        <v>60.090136648365458</v>
      </c>
      <c r="AO125" s="83">
        <f t="shared" si="18"/>
        <v>50</v>
      </c>
      <c r="AP125" s="60">
        <f>Table3[[#This Row],[T_So_CL]]-Table3[[#This Row],[T_Si_CL]]</f>
        <v>0</v>
      </c>
      <c r="AQ125" s="178">
        <f>IF(OR(AC125&gt;1200,AA125&gt;4000,Table3[[#This Row],[Hum_Si_A]]&lt;20,Table3[[#This Row],[Hum_Si_C]]&lt;20,AG125&gt;8000, AJ125&lt;0, O125&gt;90),1,0)</f>
        <v>0</v>
      </c>
      <c r="AR125">
        <f>IF(Table3[[#This Row],[F_Cell_CL]]&gt;0, Table3[[#This Row],[F_Cell_CL]], IF(Table3[[#This Row],[I_S]]&lt;450, 0.45, IF(Table3[[#This Row],[I_S]]&lt;600, 0.6, 0.75)))</f>
        <v>0.45</v>
      </c>
    </row>
    <row r="126" spans="1:44" s="4" customFormat="1">
      <c r="A126" s="49">
        <f t="shared" si="13"/>
        <v>115</v>
      </c>
      <c r="B126" s="51" t="s">
        <v>100</v>
      </c>
      <c r="C126" s="50" t="s">
        <v>216</v>
      </c>
      <c r="D126" s="51">
        <v>900</v>
      </c>
      <c r="E126" s="138">
        <f>IF(Table3[[#This Row],[Approx. step time]]="-","ERR",IF(E125="Acc. Time",Table3[[#This Row],[Approx. step time]]/60,E125+D126/60))</f>
        <v>1725</v>
      </c>
      <c r="F126" s="48">
        <v>60</v>
      </c>
      <c r="G126" s="86">
        <f t="shared" si="12"/>
        <v>0.2</v>
      </c>
      <c r="H126" s="48" t="s">
        <v>33</v>
      </c>
      <c r="I126" s="51">
        <v>0</v>
      </c>
      <c r="J126" s="51" t="s">
        <v>102</v>
      </c>
      <c r="K126" s="147">
        <v>0.4</v>
      </c>
      <c r="L126" s="52">
        <f>IF(Table3[[#This Row],[F_Cell_CL]]="","-",Table3[[#This Row],[F_Cell_CL]]*Cell_count)</f>
        <v>110</v>
      </c>
      <c r="M126">
        <v>1.6500000000000001</v>
      </c>
      <c r="N126">
        <v>50</v>
      </c>
      <c r="O126" s="51">
        <v>50</v>
      </c>
      <c r="P126" s="60">
        <f>Table3[[#This Row],[T_So_CL]]-Table3[[#This Row],[T_Si_CL]]</f>
        <v>0</v>
      </c>
      <c r="Q126">
        <v>2.15</v>
      </c>
      <c r="R126" s="53">
        <f>IF(Table3[[#This Row],[I_S]]=0,"∞",Table3[[#This Row],[FN_Si_A_H2]]*1000/(Table3[[#This Row],[I_S]]*Q_H2*Cell_count))</f>
        <v>2.15</v>
      </c>
      <c r="S126">
        <v>75</v>
      </c>
      <c r="T126" s="58" t="str">
        <f t="shared" si="14"/>
        <v>Inlet</v>
      </c>
      <c r="U126">
        <v>1.4500000000000002</v>
      </c>
      <c r="V126" s="51">
        <f t="shared" si="15"/>
        <v>55</v>
      </c>
      <c r="W126" s="141">
        <v>27.70074659828532</v>
      </c>
      <c r="X126" s="52">
        <f>IF(OR(Table3[[#This Row],[T_So_CL]]="",Table3[[#This Row],[Hum_Si_A]]=""),"-",(1730.63/((1730.63/(233.426+T_Si_CL))-LOG(RH_Si_A/100)))-233.426)</f>
        <v>26.287292166324789</v>
      </c>
      <c r="Y126" s="87">
        <f>100*10^(7.337936*((Table3[[#This Row],[Hum_Si_A]])/(Table3[[#This Row],[Hum_Si_A]]+229.3975)-Table3[[#This Row],[T_Si_CL]]/(Table3[[#This Row],[T_Si_CL]]+229.3975)))</f>
        <v>30.022431360140249</v>
      </c>
      <c r="Z12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331.1</v>
      </c>
      <c r="AA126" s="53">
        <f>Table3[[#This Row],[FN_Si_Atot]]*Table3[[#This Row],[Conc_Si_A_H2]]/100</f>
        <v>248.32499999999999</v>
      </c>
      <c r="AB126" s="54">
        <f>IF(Table3[[#This Row],[FN_Si_A_H2]]="-","-",Table3[[#This Row],[FN_Si_A_H2]]/60*H2_dens_gL)</f>
        <v>0.37218420805461427</v>
      </c>
      <c r="AC126" s="53">
        <f>IF(OR(Table3[[#This Row],[Conc_Si_A_H2]]="",Table3[[#This Row],[FN_Si_A_H2]]="",Table3[[#This Row],[FN_Si_A_H2]]="-"),"-",(FN_Si_H2/CMP_A)*(100-CMP_A))</f>
        <v>82.775000000000006</v>
      </c>
      <c r="AD126" s="55">
        <f>IF(Table3[[#This Row],[F_Si_A_N2]]="-","-",Table3[[#This Row],[F_Si_A_N2]]/60*N2_dens_gL)</f>
        <v>1.7239365748085256</v>
      </c>
      <c r="AE126">
        <v>4.3500000000000005</v>
      </c>
      <c r="AF126" s="53">
        <f>IF(OR(Table3[[#This Row],[I_S]]=0,Table3[[#This Row],[FN_Si_C_Air]]="-",Table3[[#This Row],[FN_Si_C_Air]]="0"),"∞",Table3[[#This Row],[FN_Si_C_Air]]*1000/(Table3[[#This Row],[I_S]]*Q_air*Cell_count))</f>
        <v>4.3500000000000005</v>
      </c>
      <c r="AG126" s="56">
        <f>IF(OR(Table3[[#This Row],[I_S]]="",Table3[[#This Row],[STC_C]]=""),"-",IF(Table3[[#This Row],[I_S]]&gt;=Table3[[#This Row],[I_MinGasFlow]],Table3[[#This Row],[I_S]]*Table3[[#This Row],[STC_C]]*16.6*Cell_count/1000,Table3[[#This Row],[I_MinGasFlow]]*Table3[[#This Row],[STC_C]]*16.6*Cell_count/1000))</f>
        <v>1191.4650000000004</v>
      </c>
      <c r="AH126" s="140">
        <f>IF(Table3[[#This Row],[FN_Si_C_Air]]="-","-",Table3[[#This Row],[FN_Si_C_Air]]/60*air_dens_gL)</f>
        <v>25.555832507465439</v>
      </c>
      <c r="AI126" s="58" t="str">
        <f t="shared" si="16"/>
        <v>Inlet</v>
      </c>
      <c r="AJ126">
        <v>1.5500000000000003</v>
      </c>
      <c r="AK126" s="5">
        <f t="shared" si="17"/>
        <v>55</v>
      </c>
      <c r="AL126" s="141">
        <v>30.364523694419859</v>
      </c>
      <c r="AM126" s="52">
        <f>IF(OR(Table3[[#This Row],[T_So_CL]]="",Table3[[#This Row],[Hum_Si_C]]=""),"-",(1730.63/((1730.63/(233.426+T_Si_CL))-LOG(RH_Si_C/100)))-233.426)</f>
        <v>27.850768916034099</v>
      </c>
      <c r="AN126" s="87">
        <f>100*10^(7.337936*((Table3[[#This Row],[Hum_Si_C]])/(Table3[[#This Row],[Hum_Si_C]]+229.3975)-Table3[[#This Row],[T_Si_CL]]/(Table3[[#This Row],[T_Si_CL]]+229.3975)))</f>
        <v>35.04181045512199</v>
      </c>
      <c r="AO126" s="83">
        <f t="shared" si="18"/>
        <v>50</v>
      </c>
      <c r="AP126" s="60">
        <f>Table3[[#This Row],[T_So_CL]]-Table3[[#This Row],[T_Si_CL]]</f>
        <v>0</v>
      </c>
      <c r="AQ126" s="178">
        <f>IF(OR(AC126&gt;1200,AA126&gt;4000,Table3[[#This Row],[Hum_Si_A]]&lt;20,Table3[[#This Row],[Hum_Si_C]]&lt;20,AG126&gt;8000, AJ126&lt;0, O126&gt;90),1,0)</f>
        <v>0</v>
      </c>
      <c r="AR126">
        <f>IF(Table3[[#This Row],[F_Cell_CL]]&gt;0, Table3[[#This Row],[F_Cell_CL]], IF(Table3[[#This Row],[I_S]]&lt;450, 0.45, IF(Table3[[#This Row],[I_S]]&lt;600, 0.6, 0.75)))</f>
        <v>0.4</v>
      </c>
    </row>
    <row r="127" spans="1:44" s="4" customFormat="1">
      <c r="A127" s="49">
        <f t="shared" si="13"/>
        <v>116</v>
      </c>
      <c r="B127" s="51" t="s">
        <v>100</v>
      </c>
      <c r="C127" s="50" t="s">
        <v>217</v>
      </c>
      <c r="D127" s="51">
        <v>900</v>
      </c>
      <c r="E127" s="138">
        <f>IF(Table3[[#This Row],[Approx. step time]]="-","ERR",IF(E126="Acc. Time",Table3[[#This Row],[Approx. step time]]/60,E126+D127/60))</f>
        <v>1740</v>
      </c>
      <c r="F127" s="48">
        <v>10</v>
      </c>
      <c r="G127" s="86">
        <f t="shared" si="12"/>
        <v>3.3333333333333333E-2</v>
      </c>
      <c r="H127" s="48" t="s">
        <v>33</v>
      </c>
      <c r="I127" s="51">
        <v>0</v>
      </c>
      <c r="J127" s="51" t="s">
        <v>102</v>
      </c>
      <c r="K127" s="147">
        <v>0.4</v>
      </c>
      <c r="L127" s="52">
        <f>IF(Table3[[#This Row],[F_Cell_CL]]="","-",Table3[[#This Row],[F_Cell_CL]]*Cell_count)</f>
        <v>110</v>
      </c>
      <c r="M127">
        <v>0.30000000000000004</v>
      </c>
      <c r="N127">
        <v>50</v>
      </c>
      <c r="O127" s="51">
        <v>50</v>
      </c>
      <c r="P127" s="60">
        <f>Table3[[#This Row],[T_So_CL]]-Table3[[#This Row],[T_Si_CL]]</f>
        <v>0</v>
      </c>
      <c r="Q127">
        <v>5.7</v>
      </c>
      <c r="R127" s="53">
        <f>IF(Table3[[#This Row],[I_S]]=0,"∞",Table3[[#This Row],[FN_Si_A_H2]]*1000/(Table3[[#This Row],[I_S]]*Q_H2*Cell_count))</f>
        <v>5.7</v>
      </c>
      <c r="S127">
        <v>100</v>
      </c>
      <c r="T127" s="58" t="str">
        <f t="shared" si="14"/>
        <v>Inlet</v>
      </c>
      <c r="U127">
        <v>0.1</v>
      </c>
      <c r="V127" s="51">
        <f t="shared" si="15"/>
        <v>55</v>
      </c>
      <c r="W127" s="141">
        <v>45.593926460952808</v>
      </c>
      <c r="X127" s="52">
        <f>IF(OR(Table3[[#This Row],[T_So_CL]]="",Table3[[#This Row],[Hum_Si_A]]=""),"-",(1730.63/((1730.63/(233.426+T_Si_CL))-LOG(RH_Si_A/100)))-233.426)</f>
        <v>35.005180738482295</v>
      </c>
      <c r="Y127" s="87">
        <f>100*10^(7.337936*((Table3[[#This Row],[Hum_Si_A]])/(Table3[[#This Row],[Hum_Si_A]]+229.3975)-Table3[[#This Row],[T_Si_CL]]/(Table3[[#This Row],[T_Si_CL]]+229.3975)))</f>
        <v>80.069606831692568</v>
      </c>
      <c r="Z12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109.72499999999999</v>
      </c>
      <c r="AA127" s="53">
        <f>Table3[[#This Row],[FN_Si_Atot]]*Table3[[#This Row],[Conc_Si_A_H2]]/100</f>
        <v>109.72499999999999</v>
      </c>
      <c r="AB127" s="54">
        <f>IF(Table3[[#This Row],[FN_Si_A_H2]]="-","-",Table3[[#This Row],[FN_Si_A_H2]]/60*H2_dens_gL)</f>
        <v>0.16445348727994583</v>
      </c>
      <c r="AC127" s="53">
        <f>IF(OR(Table3[[#This Row],[Conc_Si_A_H2]]="",Table3[[#This Row],[FN_Si_A_H2]]="",Table3[[#This Row],[FN_Si_A_H2]]="-"),"-",(FN_Si_H2/CMP_A)*(100-CMP_A))</f>
        <v>0</v>
      </c>
      <c r="AD127" s="55">
        <f>IF(Table3[[#This Row],[F_Si_A_N2]]="-","-",Table3[[#This Row],[F_Si_A_N2]]/60*N2_dens_gL)</f>
        <v>0</v>
      </c>
      <c r="AE127">
        <v>7.65</v>
      </c>
      <c r="AF127" s="53">
        <f>IF(OR(Table3[[#This Row],[I_S]]=0,Table3[[#This Row],[FN_Si_C_Air]]="-",Table3[[#This Row],[FN_Si_C_Air]]="0"),"∞",Table3[[#This Row],[FN_Si_C_Air]]*1000/(Table3[[#This Row],[I_S]]*Q_air*Cell_count))</f>
        <v>7.65</v>
      </c>
      <c r="AG127" s="56">
        <f>IF(OR(Table3[[#This Row],[I_S]]="",Table3[[#This Row],[STC_C]]=""),"-",IF(Table3[[#This Row],[I_S]]&gt;=Table3[[#This Row],[I_MinGasFlow]],Table3[[#This Row],[I_S]]*Table3[[#This Row],[STC_C]]*16.6*Cell_count/1000,Table3[[#This Row],[I_MinGasFlow]]*Table3[[#This Row],[STC_C]]*16.6*Cell_count/1000))</f>
        <v>349.22250000000003</v>
      </c>
      <c r="AH127" s="140">
        <f>IF(Table3[[#This Row],[FN_Si_C_Air]]="-","-",Table3[[#This Row],[FN_Si_C_Air]]/60*air_dens_gL)</f>
        <v>7.4905026314984884</v>
      </c>
      <c r="AI127" s="58" t="str">
        <f t="shared" si="16"/>
        <v>Inlet</v>
      </c>
      <c r="AJ127">
        <v>0</v>
      </c>
      <c r="AK127" s="5">
        <f t="shared" si="17"/>
        <v>55</v>
      </c>
      <c r="AL127" s="141">
        <v>47.902964557111623</v>
      </c>
      <c r="AM127" s="52">
        <f>IF(OR(Table3[[#This Row],[T_So_CL]]="",Table3[[#This Row],[Hum_Si_C]]=""),"-",(1730.63/((1730.63/(233.426+T_Si_CL))-LOG(RH_Si_C/100)))-233.426)</f>
        <v>35.90146533036409</v>
      </c>
      <c r="AN127" s="87">
        <f>100*10^(7.337936*((Table3[[#This Row],[Hum_Si_C]])/(Table3[[#This Row],[Hum_Si_C]]+229.3975)-Table3[[#This Row],[T_Si_CL]]/(Table3[[#This Row],[T_Si_CL]]+229.3975)))</f>
        <v>90.04068474916437</v>
      </c>
      <c r="AO127" s="83">
        <f t="shared" si="18"/>
        <v>50</v>
      </c>
      <c r="AP127" s="60">
        <f>Table3[[#This Row],[T_So_CL]]-Table3[[#This Row],[T_Si_CL]]</f>
        <v>0</v>
      </c>
      <c r="AQ127" s="178">
        <f>IF(OR(AC127&gt;1200,AA127&gt;4000,Table3[[#This Row],[Hum_Si_A]]&lt;20,Table3[[#This Row],[Hum_Si_C]]&lt;20,AG127&gt;8000, AJ127&lt;0, O127&gt;90),1,0)</f>
        <v>0</v>
      </c>
      <c r="AR127">
        <f>IF(Table3[[#This Row],[F_Cell_CL]]&gt;0, Table3[[#This Row],[F_Cell_CL]], IF(Table3[[#This Row],[I_S]]&lt;450, 0.45, IF(Table3[[#This Row],[I_S]]&lt;600, 0.6, 0.75)))</f>
        <v>0.4</v>
      </c>
    </row>
    <row r="128" spans="1:44" s="4" customFormat="1">
      <c r="A128" s="49">
        <f t="shared" si="13"/>
        <v>117</v>
      </c>
      <c r="B128" s="51" t="s">
        <v>100</v>
      </c>
      <c r="C128" s="50" t="s">
        <v>218</v>
      </c>
      <c r="D128" s="51">
        <v>900</v>
      </c>
      <c r="E128" s="87">
        <f>IF(Table3[[#This Row],[Approx. step time]]="-","ERR",IF(E127="Acc. Time",Table3[[#This Row],[Approx. step time]]/60,E127+D128/60))</f>
        <v>1755</v>
      </c>
      <c r="F128" s="48">
        <v>50</v>
      </c>
      <c r="G128" s="86">
        <f t="shared" si="12"/>
        <v>0.16666666666666666</v>
      </c>
      <c r="H128" s="48" t="s">
        <v>33</v>
      </c>
      <c r="I128" s="51">
        <v>0</v>
      </c>
      <c r="J128" s="51" t="s">
        <v>102</v>
      </c>
      <c r="K128" s="147">
        <v>0.35000000000000003</v>
      </c>
      <c r="L128" s="52">
        <f>IF(Table3[[#This Row],[F_Cell_CL]]="","-",Table3[[#This Row],[F_Cell_CL]]*Cell_count)</f>
        <v>96.250000000000014</v>
      </c>
      <c r="M128">
        <v>0.25</v>
      </c>
      <c r="N128">
        <v>50</v>
      </c>
      <c r="O128" s="51">
        <v>50</v>
      </c>
      <c r="P128" s="60">
        <f>Table3[[#This Row],[T_So_CL]]-Table3[[#This Row],[T_Si_CL]]</f>
        <v>0</v>
      </c>
      <c r="Q128">
        <v>3.9000000000000004</v>
      </c>
      <c r="R128" s="53">
        <f>IF(Table3[[#This Row],[I_S]]=0,"∞",Table3[[#This Row],[FN_Si_A_H2]]*1000/(Table3[[#This Row],[I_S]]*Q_H2*Cell_count))</f>
        <v>3.9000000000000008</v>
      </c>
      <c r="S128">
        <v>85</v>
      </c>
      <c r="T128" s="58" t="str">
        <f t="shared" si="14"/>
        <v>Inlet</v>
      </c>
      <c r="U128">
        <v>0.05</v>
      </c>
      <c r="V128" s="51">
        <f t="shared" si="15"/>
        <v>55</v>
      </c>
      <c r="W128" s="141">
        <v>43.020088850510902</v>
      </c>
      <c r="X128" s="52">
        <f>IF(OR(Table3[[#This Row],[T_So_CL]]="",Table3[[#This Row],[Hum_Si_A]]=""),"-",(1730.63/((1730.63/(233.426+T_Si_CL))-LOG(RH_Si_A/100)))-233.426)</f>
        <v>33.958581769169655</v>
      </c>
      <c r="Y128" s="87">
        <f>100*10^(7.337936*((Table3[[#This Row],[Hum_Si_A]])/(Table3[[#This Row],[Hum_Si_A]]+229.3975)-Table3[[#This Row],[T_Si_CL]]/(Table3[[#This Row],[T_Si_CL]]+229.3975)))</f>
        <v>70.086257268835851</v>
      </c>
      <c r="Z12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441.61764705882359</v>
      </c>
      <c r="AA128" s="53">
        <f>Table3[[#This Row],[FN_Si_Atot]]*Table3[[#This Row],[Conc_Si_A_H2]]/100</f>
        <v>375.37500000000006</v>
      </c>
      <c r="AB128" s="54">
        <f>IF(Table3[[#This Row],[FN_Si_A_H2]]="-","-",Table3[[#This Row],[FN_Si_A_H2]]/60*H2_dens_gL)</f>
        <v>0.5626040354313937</v>
      </c>
      <c r="AC128" s="53">
        <f>IF(OR(Table3[[#This Row],[Conc_Si_A_H2]]="",Table3[[#This Row],[FN_Si_A_H2]]="",Table3[[#This Row],[FN_Si_A_H2]]="-"),"-",(FN_Si_H2/CMP_A)*(100-CMP_A))</f>
        <v>66.242647058823536</v>
      </c>
      <c r="AD128" s="55">
        <f>IF(Table3[[#This Row],[F_Si_A_N2]]="-","-",Table3[[#This Row],[F_Si_A_N2]]/60*N2_dens_gL)</f>
        <v>1.3796209251203662</v>
      </c>
      <c r="AE128">
        <v>3.3000000000000003</v>
      </c>
      <c r="AF128" s="53">
        <f>IF(OR(Table3[[#This Row],[I_S]]=0,Table3[[#This Row],[FN_Si_C_Air]]="-",Table3[[#This Row],[FN_Si_C_Air]]="0"),"∞",Table3[[#This Row],[FN_Si_C_Air]]*1000/(Table3[[#This Row],[I_S]]*Q_air*Cell_count))</f>
        <v>3.3000000000000003</v>
      </c>
      <c r="AG128" s="56">
        <f>IF(OR(Table3[[#This Row],[I_S]]="",Table3[[#This Row],[STC_C]]=""),"-",IF(Table3[[#This Row],[I_S]]&gt;=Table3[[#This Row],[I_MinGasFlow]],Table3[[#This Row],[I_S]]*Table3[[#This Row],[STC_C]]*16.6*Cell_count/1000,Table3[[#This Row],[I_MinGasFlow]]*Table3[[#This Row],[STC_C]]*16.6*Cell_count/1000))</f>
        <v>753.22500000000014</v>
      </c>
      <c r="AH128" s="140">
        <f>IF(Table3[[#This Row],[FN_Si_C_Air]]="-","-",Table3[[#This Row],[FN_Si_C_Air]]/60*air_dens_gL)</f>
        <v>16.155986067937921</v>
      </c>
      <c r="AI128" s="58" t="str">
        <f t="shared" si="16"/>
        <v>Inlet</v>
      </c>
      <c r="AJ128">
        <v>0</v>
      </c>
      <c r="AK128" s="5">
        <f t="shared" si="17"/>
        <v>55</v>
      </c>
      <c r="AL128" s="141">
        <v>43.020088850510902</v>
      </c>
      <c r="AM128" s="52">
        <f>IF(OR(Table3[[#This Row],[T_So_CL]]="",Table3[[#This Row],[Hum_Si_C]]=""),"-",(1730.63/((1730.63/(233.426+T_Si_CL))-LOG(RH_Si_C/100)))-233.426)</f>
        <v>33.958581769169655</v>
      </c>
      <c r="AN128" s="87">
        <f>100*10^(7.337936*((Table3[[#This Row],[Hum_Si_C]])/(Table3[[#This Row],[Hum_Si_C]]+229.3975)-Table3[[#This Row],[T_Si_CL]]/(Table3[[#This Row],[T_Si_CL]]+229.3975)))</f>
        <v>70.086257268835851</v>
      </c>
      <c r="AO128" s="83">
        <f t="shared" si="18"/>
        <v>50</v>
      </c>
      <c r="AP128" s="60">
        <f>Table3[[#This Row],[T_So_CL]]-Table3[[#This Row],[T_Si_CL]]</f>
        <v>0</v>
      </c>
      <c r="AQ128" s="178">
        <f>IF(OR(AC128&gt;1200,AA128&gt;4000,Table3[[#This Row],[Hum_Si_A]]&lt;20,Table3[[#This Row],[Hum_Si_C]]&lt;20,AG128&gt;8000, AJ128&lt;0, O128&gt;90),1,0)</f>
        <v>0</v>
      </c>
      <c r="AR128">
        <f>IF(Table3[[#This Row],[F_Cell_CL]]&gt;0, Table3[[#This Row],[F_Cell_CL]], IF(Table3[[#This Row],[I_S]]&lt;450, 0.45, IF(Table3[[#This Row],[I_S]]&lt;600, 0.6, 0.75)))</f>
        <v>0.35000000000000003</v>
      </c>
    </row>
    <row r="129" spans="1:44" s="4" customFormat="1">
      <c r="A129" s="49">
        <f t="shared" si="13"/>
        <v>118</v>
      </c>
      <c r="B129" s="51" t="s">
        <v>100</v>
      </c>
      <c r="C129" s="50" t="s">
        <v>219</v>
      </c>
      <c r="D129" s="51">
        <v>900</v>
      </c>
      <c r="E129" s="138">
        <f>IF(Table3[[#This Row],[Approx. step time]]="-","ERR",IF(E128="Acc. Time",Table3[[#This Row],[Approx. step time]]/60,E128+D129/60))</f>
        <v>1770</v>
      </c>
      <c r="F129" s="48">
        <v>10</v>
      </c>
      <c r="G129" s="86">
        <f t="shared" si="12"/>
        <v>3.3333333333333333E-2</v>
      </c>
      <c r="H129" s="48" t="s">
        <v>33</v>
      </c>
      <c r="I129" s="51">
        <v>0</v>
      </c>
      <c r="J129" s="51" t="s">
        <v>102</v>
      </c>
      <c r="K129" s="147">
        <v>0.35000000000000003</v>
      </c>
      <c r="L129" s="52">
        <f>IF(Table3[[#This Row],[F_Cell_CL]]="","-",Table3[[#This Row],[F_Cell_CL]]*Cell_count)</f>
        <v>96.250000000000014</v>
      </c>
      <c r="M129">
        <v>1.8</v>
      </c>
      <c r="N129">
        <v>50</v>
      </c>
      <c r="O129" s="51">
        <v>50</v>
      </c>
      <c r="P129" s="60">
        <f>Table3[[#This Row],[T_So_CL]]-Table3[[#This Row],[T_Si_CL]]</f>
        <v>0</v>
      </c>
      <c r="Q129">
        <v>2.75</v>
      </c>
      <c r="R129" s="53">
        <f>IF(Table3[[#This Row],[I_S]]=0,"∞",Table3[[#This Row],[FN_Si_A_H2]]*1000/(Table3[[#This Row],[I_S]]*Q_H2*Cell_count))</f>
        <v>2.75</v>
      </c>
      <c r="S129">
        <v>90</v>
      </c>
      <c r="T129" s="58" t="str">
        <f t="shared" si="14"/>
        <v>Inlet</v>
      </c>
      <c r="U129">
        <v>1.6</v>
      </c>
      <c r="V129" s="51">
        <f t="shared" si="15"/>
        <v>55</v>
      </c>
      <c r="W129" s="141">
        <v>43.020088850510902</v>
      </c>
      <c r="X129" s="52">
        <f>IF(OR(Table3[[#This Row],[T_So_CL]]="",Table3[[#This Row],[Hum_Si_A]]=""),"-",(1730.63/((1730.63/(233.426+T_Si_CL))-LOG(RH_Si_A/100)))-233.426)</f>
        <v>33.958581769169655</v>
      </c>
      <c r="Y129" s="87">
        <f>100*10^(7.337936*((Table3[[#This Row],[Hum_Si_A]])/(Table3[[#This Row],[Hum_Si_A]]+229.3975)-Table3[[#This Row],[T_Si_CL]]/(Table3[[#This Row],[T_Si_CL]]+229.3975)))</f>
        <v>70.086257268835851</v>
      </c>
      <c r="Z12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58.819444444444443</v>
      </c>
      <c r="AA129" s="53">
        <f>Table3[[#This Row],[FN_Si_Atot]]*Table3[[#This Row],[Conc_Si_A_H2]]/100</f>
        <v>52.9375</v>
      </c>
      <c r="AB129" s="54">
        <f>IF(Table3[[#This Row],[FN_Si_A_H2]]="-","-",Table3[[#This Row],[FN_Si_A_H2]]/60*H2_dens_gL)</f>
        <v>7.9341594740324747E-2</v>
      </c>
      <c r="AC129" s="53">
        <f>IF(OR(Table3[[#This Row],[Conc_Si_A_H2]]="",Table3[[#This Row],[FN_Si_A_H2]]="",Table3[[#This Row],[FN_Si_A_H2]]="-"),"-",(FN_Si_H2/CMP_A)*(100-CMP_A))</f>
        <v>5.8819444444444446</v>
      </c>
      <c r="AD129" s="55">
        <f>IF(Table3[[#This Row],[F_Si_A_N2]]="-","-",Table3[[#This Row],[F_Si_A_N2]]/60*N2_dens_gL)</f>
        <v>0.12250195299026992</v>
      </c>
      <c r="AE129">
        <v>5.65</v>
      </c>
      <c r="AF129" s="53">
        <f>IF(OR(Table3[[#This Row],[I_S]]=0,Table3[[#This Row],[FN_Si_C_Air]]="-",Table3[[#This Row],[FN_Si_C_Air]]="0"),"∞",Table3[[#This Row],[FN_Si_C_Air]]*1000/(Table3[[#This Row],[I_S]]*Q_air*Cell_count))</f>
        <v>5.65</v>
      </c>
      <c r="AG129" s="56">
        <f>IF(OR(Table3[[#This Row],[I_S]]="",Table3[[#This Row],[STC_C]]=""),"-",IF(Table3[[#This Row],[I_S]]&gt;=Table3[[#This Row],[I_MinGasFlow]],Table3[[#This Row],[I_S]]*Table3[[#This Row],[STC_C]]*16.6*Cell_count/1000,Table3[[#This Row],[I_MinGasFlow]]*Table3[[#This Row],[STC_C]]*16.6*Cell_count/1000))</f>
        <v>257.92250000000001</v>
      </c>
      <c r="AH129" s="140">
        <f>IF(Table3[[#This Row],[FN_Si_C_Air]]="-","-",Table3[[#This Row],[FN_Si_C_Air]]/60*air_dens_gL)</f>
        <v>5.5322012899302564</v>
      </c>
      <c r="AI129" s="58" t="str">
        <f t="shared" si="16"/>
        <v>Inlet</v>
      </c>
      <c r="AJ129">
        <v>1.5</v>
      </c>
      <c r="AK129" s="5">
        <f t="shared" si="17"/>
        <v>55</v>
      </c>
      <c r="AL129" s="141">
        <v>45.593926460952808</v>
      </c>
      <c r="AM129" s="52">
        <f>IF(OR(Table3[[#This Row],[T_So_CL]]="",Table3[[#This Row],[Hum_Si_C]]=""),"-",(1730.63/((1730.63/(233.426+T_Si_CL))-LOG(RH_Si_C/100)))-233.426)</f>
        <v>35.005180738482295</v>
      </c>
      <c r="AN129" s="87">
        <f>100*10^(7.337936*((Table3[[#This Row],[Hum_Si_C]])/(Table3[[#This Row],[Hum_Si_C]]+229.3975)-Table3[[#This Row],[T_Si_CL]]/(Table3[[#This Row],[T_Si_CL]]+229.3975)))</f>
        <v>80.069606831692568</v>
      </c>
      <c r="AO129" s="83">
        <f t="shared" si="18"/>
        <v>50</v>
      </c>
      <c r="AP129" s="60">
        <f>Table3[[#This Row],[T_So_CL]]-Table3[[#This Row],[T_Si_CL]]</f>
        <v>0</v>
      </c>
      <c r="AQ129" s="178">
        <f>IF(OR(AC129&gt;1200,AA129&gt;4000,Table3[[#This Row],[Hum_Si_A]]&lt;20,Table3[[#This Row],[Hum_Si_C]]&lt;20,AG129&gt;8000, AJ129&lt;0, O129&gt;90),1,0)</f>
        <v>0</v>
      </c>
      <c r="AR129">
        <f>IF(Table3[[#This Row],[F_Cell_CL]]&gt;0, Table3[[#This Row],[F_Cell_CL]], IF(Table3[[#This Row],[I_S]]&lt;450, 0.45, IF(Table3[[#This Row],[I_S]]&lt;600, 0.6, 0.75)))</f>
        <v>0.35000000000000003</v>
      </c>
    </row>
    <row r="130" spans="1:44" s="4" customFormat="1">
      <c r="A130" s="49">
        <f t="shared" si="13"/>
        <v>119</v>
      </c>
      <c r="B130" s="51" t="s">
        <v>100</v>
      </c>
      <c r="C130" s="50" t="s">
        <v>220</v>
      </c>
      <c r="D130" s="51">
        <v>900</v>
      </c>
      <c r="E130" s="138">
        <f>IF(Table3[[#This Row],[Approx. step time]]="-","ERR",IF(E129="Acc. Time",Table3[[#This Row],[Approx. step time]]/60,E129+D130/60))</f>
        <v>1785</v>
      </c>
      <c r="F130" s="48">
        <v>60</v>
      </c>
      <c r="G130" s="86">
        <f t="shared" si="12"/>
        <v>0.2</v>
      </c>
      <c r="H130" s="48" t="s">
        <v>33</v>
      </c>
      <c r="I130" s="51">
        <v>0</v>
      </c>
      <c r="J130" s="51" t="s">
        <v>102</v>
      </c>
      <c r="K130" s="147">
        <v>0.30000000000000004</v>
      </c>
      <c r="L130" s="52">
        <f>IF(Table3[[#This Row],[F_Cell_CL]]="","-",Table3[[#This Row],[F_Cell_CL]]*Cell_count)</f>
        <v>82.500000000000014</v>
      </c>
      <c r="M130">
        <v>1.75</v>
      </c>
      <c r="N130">
        <v>50</v>
      </c>
      <c r="O130" s="51">
        <v>50</v>
      </c>
      <c r="P130" s="60">
        <f>Table3[[#This Row],[T_So_CL]]-Table3[[#This Row],[T_Si_CL]]</f>
        <v>0</v>
      </c>
      <c r="Q130">
        <v>6.95</v>
      </c>
      <c r="R130" s="53">
        <f>IF(Table3[[#This Row],[I_S]]=0,"∞",Table3[[#This Row],[FN_Si_A_H2]]*1000/(Table3[[#This Row],[I_S]]*Q_H2*Cell_count))</f>
        <v>6.95</v>
      </c>
      <c r="S130">
        <v>95</v>
      </c>
      <c r="T130" s="58" t="str">
        <f t="shared" si="14"/>
        <v>Inlet</v>
      </c>
      <c r="U130">
        <v>1.55</v>
      </c>
      <c r="V130" s="51">
        <f t="shared" si="15"/>
        <v>55</v>
      </c>
      <c r="W130" s="141">
        <v>41.611356220897584</v>
      </c>
      <c r="X130" s="52">
        <f>IF(OR(Table3[[#This Row],[T_So_CL]]="",Table3[[#This Row],[Hum_Si_A]]=""),"-",(1730.63/((1730.63/(233.426+T_Si_CL))-LOG(RH_Si_A/100)))-233.426)</f>
        <v>33.362575810879434</v>
      </c>
      <c r="Y130" s="87">
        <f>100*10^(7.337936*((Table3[[#This Row],[Hum_Si_A]])/(Table3[[#This Row],[Hum_Si_A]]+229.3975)-Table3[[#This Row],[T_Si_CL]]/(Table3[[#This Row],[T_Si_CL]]+229.3975)))</f>
        <v>65.089822866472261</v>
      </c>
      <c r="Z13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844.97368421052636</v>
      </c>
      <c r="AA130" s="53">
        <f>Table3[[#This Row],[FN_Si_Atot]]*Table3[[#This Row],[Conc_Si_A_H2]]/100</f>
        <v>802.72500000000002</v>
      </c>
      <c r="AB130" s="54">
        <f>IF(Table3[[#This Row],[FN_Si_A_H2]]="-","-",Table3[[#This Row],[FN_Si_A_H2]]/60*H2_dens_gL)</f>
        <v>1.203107091153288</v>
      </c>
      <c r="AC130" s="53">
        <f>IF(OR(Table3[[#This Row],[Conc_Si_A_H2]]="",Table3[[#This Row],[FN_Si_A_H2]]="",Table3[[#This Row],[FN_Si_A_H2]]="-"),"-",(FN_Si_H2/CMP_A)*(100-CMP_A))</f>
        <v>42.248684210526321</v>
      </c>
      <c r="AD130" s="55">
        <f>IF(Table3[[#This Row],[F_Si_A_N2]]="-","-",Table3[[#This Row],[F_Si_A_N2]]/60*N2_dens_gL)</f>
        <v>0.87990398004302961</v>
      </c>
      <c r="AE130">
        <v>4.05</v>
      </c>
      <c r="AF130" s="53">
        <f>IF(OR(Table3[[#This Row],[I_S]]=0,Table3[[#This Row],[FN_Si_C_Air]]="-",Table3[[#This Row],[FN_Si_C_Air]]="0"),"∞",Table3[[#This Row],[FN_Si_C_Air]]*1000/(Table3[[#This Row],[I_S]]*Q_air*Cell_count))</f>
        <v>4.0499999999999989</v>
      </c>
      <c r="AG130" s="56">
        <f>IF(OR(Table3[[#This Row],[I_S]]="",Table3[[#This Row],[STC_C]]=""),"-",IF(Table3[[#This Row],[I_S]]&gt;=Table3[[#This Row],[I_MinGasFlow]],Table3[[#This Row],[I_S]]*Table3[[#This Row],[STC_C]]*16.6*Cell_count/1000,Table3[[#This Row],[I_MinGasFlow]]*Table3[[#This Row],[STC_C]]*16.6*Cell_count/1000))</f>
        <v>1109.2950000000001</v>
      </c>
      <c r="AH130" s="140">
        <f>IF(Table3[[#This Row],[FN_Si_C_Air]]="-","-",Table3[[#This Row],[FN_Si_C_Air]]/60*air_dens_gL)</f>
        <v>23.793361300054023</v>
      </c>
      <c r="AI130" s="58" t="str">
        <f t="shared" si="16"/>
        <v>Inlet</v>
      </c>
      <c r="AJ130">
        <v>1.35</v>
      </c>
      <c r="AK130" s="5">
        <f t="shared" si="17"/>
        <v>55</v>
      </c>
      <c r="AL130" s="141">
        <v>36.733625431706244</v>
      </c>
      <c r="AM130" s="52">
        <f>IF(OR(Table3[[#This Row],[T_So_CL]]="",Table3[[#This Row],[Hum_Si_C]]=""),"-",(1730.63/((1730.63/(233.426+T_Si_CL))-LOG(RH_Si_C/100)))-233.426)</f>
        <v>31.154046680651902</v>
      </c>
      <c r="AN130" s="87">
        <f>100*10^(7.337936*((Table3[[#This Row],[Hum_Si_C]])/(Table3[[#This Row],[Hum_Si_C]]+229.3975)-Table3[[#This Row],[T_Si_CL]]/(Table3[[#This Row],[T_Si_CL]]+229.3975)))</f>
        <v>50.080818201718756</v>
      </c>
      <c r="AO130" s="83">
        <f t="shared" si="18"/>
        <v>50</v>
      </c>
      <c r="AP130" s="60">
        <f>Table3[[#This Row],[T_So_CL]]-Table3[[#This Row],[T_Si_CL]]</f>
        <v>0</v>
      </c>
      <c r="AQ130" s="178">
        <f>IF(OR(AC130&gt;1200,AA130&gt;4000,Table3[[#This Row],[Hum_Si_A]]&lt;20,Table3[[#This Row],[Hum_Si_C]]&lt;20,AG130&gt;8000, AJ130&lt;0, O130&gt;90),1,0)</f>
        <v>0</v>
      </c>
      <c r="AR130">
        <f>IF(Table3[[#This Row],[F_Cell_CL]]&gt;0, Table3[[#This Row],[F_Cell_CL]], IF(Table3[[#This Row],[I_S]]&lt;450, 0.45, IF(Table3[[#This Row],[I_S]]&lt;600, 0.6, 0.75)))</f>
        <v>0.30000000000000004</v>
      </c>
    </row>
    <row r="131" spans="1:44" s="4" customFormat="1">
      <c r="A131" s="49">
        <f t="shared" si="13"/>
        <v>120</v>
      </c>
      <c r="B131" s="51" t="s">
        <v>100</v>
      </c>
      <c r="C131" s="50" t="s">
        <v>221</v>
      </c>
      <c r="D131" s="51">
        <v>900</v>
      </c>
      <c r="E131" s="138">
        <f>IF(Table3[[#This Row],[Approx. step time]]="-","ERR",IF(E130="Acc. Time",Table3[[#This Row],[Approx. step time]]/60,E130+D131/60))</f>
        <v>1800</v>
      </c>
      <c r="F131" s="48">
        <v>5</v>
      </c>
      <c r="G131" s="86">
        <f t="shared" si="12"/>
        <v>1.6666666666666666E-2</v>
      </c>
      <c r="H131" s="48" t="s">
        <v>33</v>
      </c>
      <c r="I131" s="51">
        <v>0</v>
      </c>
      <c r="J131" s="51" t="s">
        <v>102</v>
      </c>
      <c r="K131" s="147">
        <v>0.35000000000000003</v>
      </c>
      <c r="L131" s="52">
        <f>IF(Table3[[#This Row],[F_Cell_CL]]="","-",Table3[[#This Row],[F_Cell_CL]]*Cell_count)</f>
        <v>96.250000000000014</v>
      </c>
      <c r="M131">
        <v>1.8</v>
      </c>
      <c r="N131">
        <v>50</v>
      </c>
      <c r="O131" s="51">
        <v>50</v>
      </c>
      <c r="P131" s="60">
        <f>Table3[[#This Row],[T_So_CL]]-Table3[[#This Row],[T_Si_CL]]</f>
        <v>0</v>
      </c>
      <c r="Q131">
        <v>8.8000000000000007</v>
      </c>
      <c r="R131" s="53">
        <f>IF(Table3[[#This Row],[I_S]]=0,"∞",Table3[[#This Row],[FN_Si_A_H2]]*1000/(Table3[[#This Row],[I_S]]*Q_H2*Cell_count))</f>
        <v>8.8000000000000007</v>
      </c>
      <c r="S131">
        <v>90</v>
      </c>
      <c r="T131" s="58" t="str">
        <f t="shared" si="14"/>
        <v>Inlet</v>
      </c>
      <c r="U131">
        <v>1.6</v>
      </c>
      <c r="V131" s="51">
        <f t="shared" si="15"/>
        <v>55</v>
      </c>
      <c r="W131" s="141">
        <v>30.364523694419859</v>
      </c>
      <c r="X131" s="52">
        <f>IF(OR(Table3[[#This Row],[T_So_CL]]="",Table3[[#This Row],[Hum_Si_A]]=""),"-",(1730.63/((1730.63/(233.426+T_Si_CL))-LOG(RH_Si_A/100)))-233.426)</f>
        <v>27.850768916034099</v>
      </c>
      <c r="Y131" s="87">
        <f>100*10^(7.337936*((Table3[[#This Row],[Hum_Si_A]])/(Table3[[#This Row],[Hum_Si_A]]+229.3975)-Table3[[#This Row],[T_Si_CL]]/(Table3[[#This Row],[T_Si_CL]]+229.3975)))</f>
        <v>35.04181045512199</v>
      </c>
      <c r="Z13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94.111111111111114</v>
      </c>
      <c r="AA131" s="53">
        <f>Table3[[#This Row],[FN_Si_Atot]]*Table3[[#This Row],[Conc_Si_A_H2]]/100</f>
        <v>84.7</v>
      </c>
      <c r="AB131" s="54">
        <f>IF(Table3[[#This Row],[FN_Si_A_H2]]="-","-",Table3[[#This Row],[FN_Si_A_H2]]/60*H2_dens_gL)</f>
        <v>0.12694655158451959</v>
      </c>
      <c r="AC131" s="53">
        <f>IF(OR(Table3[[#This Row],[Conc_Si_A_H2]]="",Table3[[#This Row],[FN_Si_A_H2]]="",Table3[[#This Row],[FN_Si_A_H2]]="-"),"-",(FN_Si_H2/CMP_A)*(100-CMP_A))</f>
        <v>9.4111111111111114</v>
      </c>
      <c r="AD131" s="55">
        <f>IF(Table3[[#This Row],[F_Si_A_N2]]="-","-",Table3[[#This Row],[F_Si_A_N2]]/60*N2_dens_gL)</f>
        <v>0.19600312478443185</v>
      </c>
      <c r="AE131">
        <v>6.25</v>
      </c>
      <c r="AF131" s="53">
        <f>IF(OR(Table3[[#This Row],[I_S]]=0,Table3[[#This Row],[FN_Si_C_Air]]="-",Table3[[#This Row],[FN_Si_C_Air]]="0"),"∞",Table3[[#This Row],[FN_Si_C_Air]]*1000/(Table3[[#This Row],[I_S]]*Q_air*Cell_count))</f>
        <v>6.25</v>
      </c>
      <c r="AG131" s="56">
        <f>IF(OR(Table3[[#This Row],[I_S]]="",Table3[[#This Row],[STC_C]]=""),"-",IF(Table3[[#This Row],[I_S]]&gt;=Table3[[#This Row],[I_MinGasFlow]],Table3[[#This Row],[I_S]]*Table3[[#This Row],[STC_C]]*16.6*Cell_count/1000,Table3[[#This Row],[I_MinGasFlow]]*Table3[[#This Row],[STC_C]]*16.6*Cell_count/1000))</f>
        <v>142.65625</v>
      </c>
      <c r="AH131" s="140">
        <f>IF(Table3[[#This Row],[FN_Si_C_Air]]="-","-",Table3[[#This Row],[FN_Si_C_Air]]/60*air_dens_gL)</f>
        <v>3.0598458462003628</v>
      </c>
      <c r="AI131" s="58" t="str">
        <f t="shared" si="16"/>
        <v>Inlet</v>
      </c>
      <c r="AJ131">
        <v>1.3</v>
      </c>
      <c r="AK131" s="5">
        <f t="shared" si="17"/>
        <v>55</v>
      </c>
      <c r="AL131" s="141">
        <v>38.486124838802354</v>
      </c>
      <c r="AM131" s="52">
        <f>IF(OR(Table3[[#This Row],[T_So_CL]]="",Table3[[#This Row],[Hum_Si_C]]=""),"-",(1730.63/((1730.63/(233.426+T_Si_CL))-LOG(RH_Si_C/100)))-233.426)</f>
        <v>31.97529557518402</v>
      </c>
      <c r="AN131" s="87">
        <f>100*10^(7.337936*((Table3[[#This Row],[Hum_Si_C]])/(Table3[[#This Row],[Hum_Si_C]]+229.3975)-Table3[[#This Row],[T_Si_CL]]/(Table3[[#This Row],[T_Si_CL]]+229.3975)))</f>
        <v>55.087147832873264</v>
      </c>
      <c r="AO131" s="83">
        <f t="shared" si="18"/>
        <v>50</v>
      </c>
      <c r="AP131" s="60">
        <f>Table3[[#This Row],[T_So_CL]]-Table3[[#This Row],[T_Si_CL]]</f>
        <v>0</v>
      </c>
      <c r="AQ131" s="178">
        <f>IF(OR(AC131&gt;1200,AA131&gt;4000,Table3[[#This Row],[Hum_Si_A]]&lt;20,Table3[[#This Row],[Hum_Si_C]]&lt;20,AG131&gt;8000, AJ131&lt;0, O131&gt;90),1,0)</f>
        <v>0</v>
      </c>
      <c r="AR131">
        <f>IF(Table3[[#This Row],[F_Cell_CL]]&gt;0, Table3[[#This Row],[F_Cell_CL]], IF(Table3[[#This Row],[I_S]]&lt;450, 0.45, IF(Table3[[#This Row],[I_S]]&lt;600, 0.6, 0.75)))</f>
        <v>0.35000000000000003</v>
      </c>
    </row>
    <row r="132" spans="1:44" s="4" customFormat="1">
      <c r="A132" s="49">
        <f t="shared" si="13"/>
        <v>121</v>
      </c>
      <c r="B132" s="51" t="s">
        <v>100</v>
      </c>
      <c r="C132" s="50" t="s">
        <v>222</v>
      </c>
      <c r="D132" s="51">
        <v>900</v>
      </c>
      <c r="E132" s="87">
        <f>IF(Table3[[#This Row],[Approx. step time]]="-","ERR",IF(E131="Acc. Time",Table3[[#This Row],[Approx. step time]]/60,E131+D132/60))</f>
        <v>1815</v>
      </c>
      <c r="F132" s="48">
        <v>60</v>
      </c>
      <c r="G132" s="86">
        <f t="shared" si="12"/>
        <v>0.2</v>
      </c>
      <c r="H132" s="48" t="s">
        <v>33</v>
      </c>
      <c r="I132" s="51">
        <v>0</v>
      </c>
      <c r="J132" s="51" t="s">
        <v>102</v>
      </c>
      <c r="K132" s="147">
        <v>0.4</v>
      </c>
      <c r="L132" s="52">
        <f>IF(Table3[[#This Row],[F_Cell_CL]]="","-",Table3[[#This Row],[F_Cell_CL]]*Cell_count)</f>
        <v>110</v>
      </c>
      <c r="M132">
        <v>1.6</v>
      </c>
      <c r="N132">
        <v>50</v>
      </c>
      <c r="O132" s="51">
        <v>50</v>
      </c>
      <c r="P132" s="60">
        <f>Table3[[#This Row],[T_So_CL]]-Table3[[#This Row],[T_Si_CL]]</f>
        <v>0</v>
      </c>
      <c r="Q132">
        <v>3</v>
      </c>
      <c r="R132" s="53">
        <f>IF(Table3[[#This Row],[I_S]]=0,"∞",Table3[[#This Row],[FN_Si_A_H2]]*1000/(Table3[[#This Row],[I_S]]*Q_H2*Cell_count))</f>
        <v>3</v>
      </c>
      <c r="S132">
        <v>80</v>
      </c>
      <c r="T132" s="58" t="str">
        <f t="shared" si="14"/>
        <v>Inlet</v>
      </c>
      <c r="U132">
        <v>1.4000000000000001</v>
      </c>
      <c r="V132" s="51">
        <f t="shared" si="15"/>
        <v>55</v>
      </c>
      <c r="W132" s="141">
        <v>27.70074659828532</v>
      </c>
      <c r="X132" s="52">
        <f>IF(OR(Table3[[#This Row],[T_So_CL]]="",Table3[[#This Row],[Hum_Si_A]]=""),"-",(1730.63/((1730.63/(233.426+T_Si_CL))-LOG(RH_Si_A/100)))-233.426)</f>
        <v>26.287292166324789</v>
      </c>
      <c r="Y132" s="87">
        <f>100*10^(7.337936*((Table3[[#This Row],[Hum_Si_A]])/(Table3[[#This Row],[Hum_Si_A]]+229.3975)-Table3[[#This Row],[T_Si_CL]]/(Table3[[#This Row],[T_Si_CL]]+229.3975)))</f>
        <v>30.022431360140249</v>
      </c>
      <c r="Z13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433.125</v>
      </c>
      <c r="AA132" s="53">
        <f>Table3[[#This Row],[FN_Si_Atot]]*Table3[[#This Row],[Conc_Si_A_H2]]/100</f>
        <v>346.5</v>
      </c>
      <c r="AB132" s="54">
        <f>IF(Table3[[#This Row],[FN_Si_A_H2]]="-","-",Table3[[#This Row],[FN_Si_A_H2]]/60*H2_dens_gL)</f>
        <v>0.51932680193667113</v>
      </c>
      <c r="AC132" s="53">
        <f>IF(OR(Table3[[#This Row],[Conc_Si_A_H2]]="",Table3[[#This Row],[FN_Si_A_H2]]="",Table3[[#This Row],[FN_Si_A_H2]]="-"),"-",(FN_Si_H2/CMP_A)*(100-CMP_A))</f>
        <v>86.625</v>
      </c>
      <c r="AD132" s="55">
        <f>IF(Table3[[#This Row],[F_Si_A_N2]]="-","-",Table3[[#This Row],[F_Si_A_N2]]/60*N2_dens_gL)</f>
        <v>1.8041196713112477</v>
      </c>
      <c r="AE132">
        <v>10.65</v>
      </c>
      <c r="AF132" s="53">
        <f>IF(OR(Table3[[#This Row],[I_S]]=0,Table3[[#This Row],[FN_Si_C_Air]]="-",Table3[[#This Row],[FN_Si_C_Air]]="0"),"∞",Table3[[#This Row],[FN_Si_C_Air]]*1000/(Table3[[#This Row],[I_S]]*Q_air*Cell_count))</f>
        <v>10.649999999999999</v>
      </c>
      <c r="AG132" s="56">
        <f>IF(OR(Table3[[#This Row],[I_S]]="",Table3[[#This Row],[STC_C]]=""),"-",IF(Table3[[#This Row],[I_S]]&gt;=Table3[[#This Row],[I_MinGasFlow]],Table3[[#This Row],[I_S]]*Table3[[#This Row],[STC_C]]*16.6*Cell_count/1000,Table3[[#This Row],[I_MinGasFlow]]*Table3[[#This Row],[STC_C]]*16.6*Cell_count/1000))</f>
        <v>2917.0350000000003</v>
      </c>
      <c r="AH132" s="140">
        <f>IF(Table3[[#This Row],[FN_Si_C_Air]]="-","-",Table3[[#This Row],[FN_Si_C_Air]]/60*air_dens_gL)</f>
        <v>62.567727863105027</v>
      </c>
      <c r="AI132" s="58" t="str">
        <f t="shared" si="16"/>
        <v>Inlet</v>
      </c>
      <c r="AJ132">
        <v>1.5000000000000002</v>
      </c>
      <c r="AK132" s="5">
        <f t="shared" si="17"/>
        <v>55</v>
      </c>
      <c r="AL132" s="141">
        <v>32.714725500794742</v>
      </c>
      <c r="AM132" s="52">
        <f>IF(OR(Table3[[#This Row],[T_So_CL]]="",Table3[[#This Row],[Hum_Si_C]]=""),"-",(1730.63/((1730.63/(233.426+T_Si_CL))-LOG(RH_Si_C/100)))-233.426)</f>
        <v>29.13416119781823</v>
      </c>
      <c r="AN132" s="87">
        <f>100*10^(7.337936*((Table3[[#This Row],[Hum_Si_C]])/(Table3[[#This Row],[Hum_Si_C]]+229.3975)-Table3[[#This Row],[T_Si_CL]]/(Table3[[#This Row],[T_Si_CL]]+229.3975)))</f>
        <v>40.058102545682331</v>
      </c>
      <c r="AO132" s="83">
        <f t="shared" si="18"/>
        <v>50</v>
      </c>
      <c r="AP132" s="60">
        <f>Table3[[#This Row],[T_So_CL]]-Table3[[#This Row],[T_Si_CL]]</f>
        <v>0</v>
      </c>
      <c r="AQ132" s="178">
        <f>IF(OR(AC132&gt;1200,AA132&gt;4000,Table3[[#This Row],[Hum_Si_A]]&lt;20,Table3[[#This Row],[Hum_Si_C]]&lt;20,AG132&gt;8000, AJ132&lt;0, O132&gt;90),1,0)</f>
        <v>0</v>
      </c>
      <c r="AR132">
        <f>IF(Table3[[#This Row],[F_Cell_CL]]&gt;0, Table3[[#This Row],[F_Cell_CL]], IF(Table3[[#This Row],[I_S]]&lt;450, 0.45, IF(Table3[[#This Row],[I_S]]&lt;600, 0.6, 0.75)))</f>
        <v>0.4</v>
      </c>
    </row>
    <row r="133" spans="1:44" s="4" customFormat="1">
      <c r="A133" s="49">
        <f t="shared" si="13"/>
        <v>122</v>
      </c>
      <c r="B133" s="51" t="s">
        <v>100</v>
      </c>
      <c r="C133" s="50" t="s">
        <v>223</v>
      </c>
      <c r="D133" s="51">
        <v>900</v>
      </c>
      <c r="E133" s="138">
        <f>IF(Table3[[#This Row],[Approx. step time]]="-","ERR",IF(E132="Acc. Time",Table3[[#This Row],[Approx. step time]]/60,E132+D133/60))</f>
        <v>1830</v>
      </c>
      <c r="F133" s="48">
        <v>40</v>
      </c>
      <c r="G133" s="86">
        <f t="shared" si="12"/>
        <v>0.13333333333333333</v>
      </c>
      <c r="H133" s="48" t="s">
        <v>33</v>
      </c>
      <c r="I133" s="51">
        <v>0</v>
      </c>
      <c r="J133" s="51" t="s">
        <v>102</v>
      </c>
      <c r="K133" s="147">
        <v>0.30000000000000004</v>
      </c>
      <c r="L133" s="52">
        <f>IF(Table3[[#This Row],[F_Cell_CL]]="","-",Table3[[#This Row],[F_Cell_CL]]*Cell_count)</f>
        <v>82.500000000000014</v>
      </c>
      <c r="M133">
        <v>0.90000000000000013</v>
      </c>
      <c r="N133">
        <v>50</v>
      </c>
      <c r="O133" s="51">
        <v>50</v>
      </c>
      <c r="P133" s="60">
        <f>Table3[[#This Row],[T_So_CL]]-Table3[[#This Row],[T_Si_CL]]</f>
        <v>0</v>
      </c>
      <c r="Q133">
        <v>2.5</v>
      </c>
      <c r="R133" s="53">
        <f>IF(Table3[[#This Row],[I_S]]=0,"∞",Table3[[#This Row],[FN_Si_A_H2]]*1000/(Table3[[#This Row],[I_S]]*Q_H2*Cell_count))</f>
        <v>2.5</v>
      </c>
      <c r="S133">
        <v>100</v>
      </c>
      <c r="T133" s="58" t="str">
        <f t="shared" si="14"/>
        <v>Inlet</v>
      </c>
      <c r="U133">
        <v>0.70000000000000007</v>
      </c>
      <c r="V133" s="51">
        <f t="shared" si="15"/>
        <v>55</v>
      </c>
      <c r="W133" s="141">
        <v>43.020088850510902</v>
      </c>
      <c r="X133" s="52">
        <f>IF(OR(Table3[[#This Row],[T_So_CL]]="",Table3[[#This Row],[Hum_Si_A]]=""),"-",(1730.63/((1730.63/(233.426+T_Si_CL))-LOG(RH_Si_A/100)))-233.426)</f>
        <v>33.958581769169655</v>
      </c>
      <c r="Y133" s="87">
        <f>100*10^(7.337936*((Table3[[#This Row],[Hum_Si_A]])/(Table3[[#This Row],[Hum_Si_A]]+229.3975)-Table3[[#This Row],[T_Si_CL]]/(Table3[[#This Row],[T_Si_CL]]+229.3975)))</f>
        <v>70.086257268835851</v>
      </c>
      <c r="Z13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192.5</v>
      </c>
      <c r="AA133" s="53">
        <f>Table3[[#This Row],[FN_Si_Atot]]*Table3[[#This Row],[Conc_Si_A_H2]]/100</f>
        <v>192.5</v>
      </c>
      <c r="AB133" s="54">
        <f>IF(Table3[[#This Row],[FN_Si_A_H2]]="-","-",Table3[[#This Row],[FN_Si_A_H2]]/60*H2_dens_gL)</f>
        <v>0.28851488996481728</v>
      </c>
      <c r="AC133" s="53">
        <f>IF(OR(Table3[[#This Row],[Conc_Si_A_H2]]="",Table3[[#This Row],[FN_Si_A_H2]]="",Table3[[#This Row],[FN_Si_A_H2]]="-"),"-",(FN_Si_H2/CMP_A)*(100-CMP_A))</f>
        <v>0</v>
      </c>
      <c r="AD133" s="55">
        <f>IF(Table3[[#This Row],[F_Si_A_N2]]="-","-",Table3[[#This Row],[F_Si_A_N2]]/60*N2_dens_gL)</f>
        <v>0</v>
      </c>
      <c r="AE133">
        <v>5.3000000000000007</v>
      </c>
      <c r="AF133" s="53">
        <f>IF(OR(Table3[[#This Row],[I_S]]=0,Table3[[#This Row],[FN_Si_C_Air]]="-",Table3[[#This Row],[FN_Si_C_Air]]="0"),"∞",Table3[[#This Row],[FN_Si_C_Air]]*1000/(Table3[[#This Row],[I_S]]*Q_air*Cell_count))</f>
        <v>5.3000000000000016</v>
      </c>
      <c r="AG133" s="56">
        <f>IF(OR(Table3[[#This Row],[I_S]]="",Table3[[#This Row],[STC_C]]=""),"-",IF(Table3[[#This Row],[I_S]]&gt;=Table3[[#This Row],[I_MinGasFlow]],Table3[[#This Row],[I_S]]*Table3[[#This Row],[STC_C]]*16.6*Cell_count/1000,Table3[[#This Row],[I_MinGasFlow]]*Table3[[#This Row],[STC_C]]*16.6*Cell_count/1000))</f>
        <v>967.7800000000002</v>
      </c>
      <c r="AH133" s="140">
        <f>IF(Table3[[#This Row],[FN_Si_C_Air]]="-","-",Table3[[#This Row],[FN_Si_C_Air]]/60*air_dens_gL)</f>
        <v>20.757994220623264</v>
      </c>
      <c r="AI133" s="58" t="str">
        <f t="shared" si="16"/>
        <v>Inlet</v>
      </c>
      <c r="AJ133">
        <v>1</v>
      </c>
      <c r="AK133" s="5">
        <f t="shared" si="17"/>
        <v>55</v>
      </c>
      <c r="AL133" s="141">
        <v>43.020088850510902</v>
      </c>
      <c r="AM133" s="52">
        <f>IF(OR(Table3[[#This Row],[T_So_CL]]="",Table3[[#This Row],[Hum_Si_C]]=""),"-",(1730.63/((1730.63/(233.426+T_Si_CL))-LOG(RH_Si_C/100)))-233.426)</f>
        <v>33.958581769169655</v>
      </c>
      <c r="AN133" s="87">
        <f>100*10^(7.337936*((Table3[[#This Row],[Hum_Si_C]])/(Table3[[#This Row],[Hum_Si_C]]+229.3975)-Table3[[#This Row],[T_Si_CL]]/(Table3[[#This Row],[T_Si_CL]]+229.3975)))</f>
        <v>70.086257268835851</v>
      </c>
      <c r="AO133" s="83">
        <f t="shared" si="18"/>
        <v>50</v>
      </c>
      <c r="AP133" s="60">
        <f>Table3[[#This Row],[T_So_CL]]-Table3[[#This Row],[T_Si_CL]]</f>
        <v>0</v>
      </c>
      <c r="AQ133" s="178">
        <f>IF(OR(AC133&gt;1200,AA133&gt;4000,Table3[[#This Row],[Hum_Si_A]]&lt;20,Table3[[#This Row],[Hum_Si_C]]&lt;20,AG133&gt;8000, AJ133&lt;0, O133&gt;90),1,0)</f>
        <v>0</v>
      </c>
      <c r="AR133">
        <f>IF(Table3[[#This Row],[F_Cell_CL]]&gt;0, Table3[[#This Row],[F_Cell_CL]], IF(Table3[[#This Row],[I_S]]&lt;450, 0.45, IF(Table3[[#This Row],[I_S]]&lt;600, 0.6, 0.75)))</f>
        <v>0.30000000000000004</v>
      </c>
    </row>
    <row r="134" spans="1:44" s="4" customFormat="1">
      <c r="A134" s="49">
        <f t="shared" si="13"/>
        <v>123</v>
      </c>
      <c r="B134" s="51" t="s">
        <v>100</v>
      </c>
      <c r="C134" s="50" t="s">
        <v>224</v>
      </c>
      <c r="D134" s="51">
        <v>900</v>
      </c>
      <c r="E134" s="138">
        <f>IF(Table3[[#This Row],[Approx. step time]]="-","ERR",IF(E133="Acc. Time",Table3[[#This Row],[Approx. step time]]/60,E133+D134/60))</f>
        <v>1845</v>
      </c>
      <c r="F134" s="48">
        <v>10</v>
      </c>
      <c r="G134" s="86">
        <f t="shared" si="12"/>
        <v>3.3333333333333333E-2</v>
      </c>
      <c r="H134" s="48" t="s">
        <v>33</v>
      </c>
      <c r="I134" s="51">
        <v>0</v>
      </c>
      <c r="J134" s="51" t="s">
        <v>102</v>
      </c>
      <c r="K134" s="147">
        <v>0.35000000000000003</v>
      </c>
      <c r="L134" s="52">
        <f>IF(Table3[[#This Row],[F_Cell_CL]]="","-",Table3[[#This Row],[F_Cell_CL]]*Cell_count)</f>
        <v>96.250000000000014</v>
      </c>
      <c r="M134">
        <v>1.9000000000000001</v>
      </c>
      <c r="N134">
        <v>50</v>
      </c>
      <c r="O134" s="51">
        <v>50</v>
      </c>
      <c r="P134" s="60">
        <f>Table3[[#This Row],[T_So_CL]]-Table3[[#This Row],[T_Si_CL]]</f>
        <v>0</v>
      </c>
      <c r="Q134">
        <v>3.7</v>
      </c>
      <c r="R134" s="53">
        <f>IF(Table3[[#This Row],[I_S]]=0,"∞",Table3[[#This Row],[FN_Si_A_H2]]*1000/(Table3[[#This Row],[I_S]]*Q_H2*Cell_count))</f>
        <v>3.7</v>
      </c>
      <c r="S134">
        <v>90</v>
      </c>
      <c r="T134" s="58" t="str">
        <f t="shared" si="14"/>
        <v>Inlet</v>
      </c>
      <c r="U134">
        <v>1.7000000000000002</v>
      </c>
      <c r="V134" s="51">
        <f t="shared" si="15"/>
        <v>55</v>
      </c>
      <c r="W134" s="141">
        <v>20.935800464215077</v>
      </c>
      <c r="X134" s="52">
        <f>IF(OR(Table3[[#This Row],[T_So_CL]]="",Table3[[#This Row],[Hum_Si_A]]=""),"-",(1730.63/((1730.63/(233.426+T_Si_CL))-LOG(RH_Si_A/100)))-233.426)</f>
        <v>21.632817545656764</v>
      </c>
      <c r="Y134" s="87">
        <f>100*10^(7.337936*((Table3[[#This Row],[Hum_Si_A]])/(Table3[[#This Row],[Hum_Si_A]]+229.3975)-Table3[[#This Row],[T_Si_CL]]/(Table3[[#This Row],[T_Si_CL]]+229.3975)))</f>
        <v>19.976192443190488</v>
      </c>
      <c r="Z13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79.138888888888886</v>
      </c>
      <c r="AA134" s="53">
        <f>Table3[[#This Row],[FN_Si_Atot]]*Table3[[#This Row],[Conc_Si_A_H2]]/100</f>
        <v>71.224999999999994</v>
      </c>
      <c r="AB134" s="54">
        <f>IF(Table3[[#This Row],[FN_Si_A_H2]]="-","-",Table3[[#This Row],[FN_Si_A_H2]]/60*H2_dens_gL)</f>
        <v>0.10675050928698238</v>
      </c>
      <c r="AC134" s="53">
        <f>IF(OR(Table3[[#This Row],[Conc_Si_A_H2]]="",Table3[[#This Row],[FN_Si_A_H2]]="",Table3[[#This Row],[FN_Si_A_H2]]="-"),"-",(FN_Si_H2/CMP_A)*(100-CMP_A))</f>
        <v>7.9138888888888879</v>
      </c>
      <c r="AD134" s="55">
        <f>IF(Table3[[#This Row],[F_Si_A_N2]]="-","-",Table3[[#This Row],[F_Si_A_N2]]/60*N2_dens_gL)</f>
        <v>0.16482080947781766</v>
      </c>
      <c r="AE134">
        <v>3.2</v>
      </c>
      <c r="AF134" s="53">
        <f>IF(OR(Table3[[#This Row],[I_S]]=0,Table3[[#This Row],[FN_Si_C_Air]]="-",Table3[[#This Row],[FN_Si_C_Air]]="0"),"∞",Table3[[#This Row],[FN_Si_C_Air]]*1000/(Table3[[#This Row],[I_S]]*Q_air*Cell_count))</f>
        <v>3.2</v>
      </c>
      <c r="AG134" s="56">
        <f>IF(OR(Table3[[#This Row],[I_S]]="",Table3[[#This Row],[STC_C]]=""),"-",IF(Table3[[#This Row],[I_S]]&gt;=Table3[[#This Row],[I_MinGasFlow]],Table3[[#This Row],[I_S]]*Table3[[#This Row],[STC_C]]*16.6*Cell_count/1000,Table3[[#This Row],[I_MinGasFlow]]*Table3[[#This Row],[STC_C]]*16.6*Cell_count/1000))</f>
        <v>146.08000000000001</v>
      </c>
      <c r="AH134" s="140">
        <f>IF(Table3[[#This Row],[FN_Si_C_Air]]="-","-",Table3[[#This Row],[FN_Si_C_Air]]/60*air_dens_gL)</f>
        <v>3.1332821465091718</v>
      </c>
      <c r="AI134" s="58" t="str">
        <f t="shared" si="16"/>
        <v>Inlet</v>
      </c>
      <c r="AJ134">
        <v>1.9000000000000001</v>
      </c>
      <c r="AK134" s="5">
        <f t="shared" si="17"/>
        <v>55</v>
      </c>
      <c r="AL134" s="141">
        <v>43.020088850510902</v>
      </c>
      <c r="AM134" s="52">
        <f>IF(OR(Table3[[#This Row],[T_So_CL]]="",Table3[[#This Row],[Hum_Si_C]]=""),"-",(1730.63/((1730.63/(233.426+T_Si_CL))-LOG(RH_Si_C/100)))-233.426)</f>
        <v>33.958581769169655</v>
      </c>
      <c r="AN134" s="87">
        <f>100*10^(7.337936*((Table3[[#This Row],[Hum_Si_C]])/(Table3[[#This Row],[Hum_Si_C]]+229.3975)-Table3[[#This Row],[T_Si_CL]]/(Table3[[#This Row],[T_Si_CL]]+229.3975)))</f>
        <v>70.086257268835851</v>
      </c>
      <c r="AO134" s="83">
        <f t="shared" si="18"/>
        <v>50</v>
      </c>
      <c r="AP134" s="60">
        <f>Table3[[#This Row],[T_So_CL]]-Table3[[#This Row],[T_Si_CL]]</f>
        <v>0</v>
      </c>
      <c r="AQ134" s="178">
        <f>IF(OR(AC134&gt;1200,AA134&gt;4000,Table3[[#This Row],[Hum_Si_A]]&lt;20,Table3[[#This Row],[Hum_Si_C]]&lt;20,AG134&gt;8000, AJ134&lt;0, O134&gt;90),1,0)</f>
        <v>0</v>
      </c>
      <c r="AR134">
        <f>IF(Table3[[#This Row],[F_Cell_CL]]&gt;0, Table3[[#This Row],[F_Cell_CL]], IF(Table3[[#This Row],[I_S]]&lt;450, 0.45, IF(Table3[[#This Row],[I_S]]&lt;600, 0.6, 0.75)))</f>
        <v>0.35000000000000003</v>
      </c>
    </row>
    <row r="135" spans="1:44" s="4" customFormat="1">
      <c r="A135" s="49">
        <f t="shared" si="13"/>
        <v>124</v>
      </c>
      <c r="B135" s="51" t="s">
        <v>100</v>
      </c>
      <c r="C135" s="50" t="s">
        <v>225</v>
      </c>
      <c r="D135" s="51">
        <v>900</v>
      </c>
      <c r="E135" s="138">
        <f>IF(Table3[[#This Row],[Approx. step time]]="-","ERR",IF(E134="Acc. Time",Table3[[#This Row],[Approx. step time]]/60,E134+D135/60))</f>
        <v>1860</v>
      </c>
      <c r="F135" s="48">
        <v>90</v>
      </c>
      <c r="G135" s="86">
        <f t="shared" si="12"/>
        <v>0.3</v>
      </c>
      <c r="H135" s="48" t="s">
        <v>33</v>
      </c>
      <c r="I135" s="51">
        <v>0</v>
      </c>
      <c r="J135" s="51" t="s">
        <v>102</v>
      </c>
      <c r="K135" s="147">
        <v>0.35000000000000003</v>
      </c>
      <c r="L135" s="52">
        <f>IF(Table3[[#This Row],[F_Cell_CL]]="","-",Table3[[#This Row],[F_Cell_CL]]*Cell_count)</f>
        <v>96.250000000000014</v>
      </c>
      <c r="M135">
        <v>1.95</v>
      </c>
      <c r="N135">
        <v>50</v>
      </c>
      <c r="O135" s="51">
        <v>50</v>
      </c>
      <c r="P135" s="60">
        <f>Table3[[#This Row],[T_So_CL]]-Table3[[#This Row],[T_Si_CL]]</f>
        <v>0</v>
      </c>
      <c r="Q135">
        <v>7.6000000000000005</v>
      </c>
      <c r="R135" s="53">
        <f>IF(Table3[[#This Row],[I_S]]=0,"∞",Table3[[#This Row],[FN_Si_A_H2]]*1000/(Table3[[#This Row],[I_S]]*Q_H2*Cell_count))</f>
        <v>7.6</v>
      </c>
      <c r="S135">
        <v>85</v>
      </c>
      <c r="T135" s="58" t="str">
        <f t="shared" si="14"/>
        <v>Inlet</v>
      </c>
      <c r="U135">
        <v>1.75</v>
      </c>
      <c r="V135" s="51">
        <f t="shared" si="15"/>
        <v>55</v>
      </c>
      <c r="W135" s="141">
        <v>45.593926460952808</v>
      </c>
      <c r="X135" s="52">
        <f>IF(OR(Table3[[#This Row],[T_So_CL]]="",Table3[[#This Row],[Hum_Si_A]]=""),"-",(1730.63/((1730.63/(233.426+T_Si_CL))-LOG(RH_Si_A/100)))-233.426)</f>
        <v>35.005180738482295</v>
      </c>
      <c r="Y135" s="87">
        <f>100*10^(7.337936*((Table3[[#This Row],[Hum_Si_A]])/(Table3[[#This Row],[Hum_Si_A]]+229.3975)-Table3[[#This Row],[T_Si_CL]]/(Table3[[#This Row],[T_Si_CL]]+229.3975)))</f>
        <v>80.069606831692568</v>
      </c>
      <c r="Z13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1549.0588235294117</v>
      </c>
      <c r="AA135" s="53">
        <f>Table3[[#This Row],[FN_Si_Atot]]*Table3[[#This Row],[Conc_Si_A_H2]]/100</f>
        <v>1316.7</v>
      </c>
      <c r="AB135" s="54">
        <f>IF(Table3[[#This Row],[FN_Si_A_H2]]="-","-",Table3[[#This Row],[FN_Si_A_H2]]/60*H2_dens_gL)</f>
        <v>1.97344184735935</v>
      </c>
      <c r="AC135" s="53">
        <f>IF(OR(Table3[[#This Row],[Conc_Si_A_H2]]="",Table3[[#This Row],[FN_Si_A_H2]]="",Table3[[#This Row],[FN_Si_A_H2]]="-"),"-",(FN_Si_H2/CMP_A)*(100-CMP_A))</f>
        <v>232.35882352941175</v>
      </c>
      <c r="AD135" s="55">
        <f>IF(Table3[[#This Row],[F_Si_A_N2]]="-","-",Table3[[#This Row],[F_Si_A_N2]]/60*N2_dens_gL)</f>
        <v>4.8392857065760522</v>
      </c>
      <c r="AE135">
        <v>8.3000000000000007</v>
      </c>
      <c r="AF135" s="53">
        <f>IF(OR(Table3[[#This Row],[I_S]]=0,Table3[[#This Row],[FN_Si_C_Air]]="-",Table3[[#This Row],[FN_Si_C_Air]]="0"),"∞",Table3[[#This Row],[FN_Si_C_Air]]*1000/(Table3[[#This Row],[I_S]]*Q_air*Cell_count))</f>
        <v>8.3000000000000007</v>
      </c>
      <c r="AG135" s="56">
        <f>IF(OR(Table3[[#This Row],[I_S]]="",Table3[[#This Row],[STC_C]]=""),"-",IF(Table3[[#This Row],[I_S]]&gt;=Table3[[#This Row],[I_MinGasFlow]],Table3[[#This Row],[I_S]]*Table3[[#This Row],[STC_C]]*16.6*Cell_count/1000,Table3[[#This Row],[I_MinGasFlow]]*Table3[[#This Row],[STC_C]]*16.6*Cell_count/1000))</f>
        <v>3410.0550000000007</v>
      </c>
      <c r="AH135" s="140">
        <f>IF(Table3[[#This Row],[FN_Si_C_Air]]="-","-",Table3[[#This Row],[FN_Si_C_Air]]/60*air_dens_gL)</f>
        <v>73.142555107573486</v>
      </c>
      <c r="AI135" s="58" t="str">
        <f t="shared" si="16"/>
        <v>Inlet</v>
      </c>
      <c r="AJ135">
        <v>1.65</v>
      </c>
      <c r="AK135" s="5">
        <f t="shared" si="17"/>
        <v>55</v>
      </c>
      <c r="AL135" s="141">
        <v>45.593926460952808</v>
      </c>
      <c r="AM135" s="52">
        <f>IF(OR(Table3[[#This Row],[T_So_CL]]="",Table3[[#This Row],[Hum_Si_C]]=""),"-",(1730.63/((1730.63/(233.426+T_Si_CL))-LOG(RH_Si_C/100)))-233.426)</f>
        <v>35.005180738482295</v>
      </c>
      <c r="AN135" s="87">
        <f>100*10^(7.337936*((Table3[[#This Row],[Hum_Si_C]])/(Table3[[#This Row],[Hum_Si_C]]+229.3975)-Table3[[#This Row],[T_Si_CL]]/(Table3[[#This Row],[T_Si_CL]]+229.3975)))</f>
        <v>80.069606831692568</v>
      </c>
      <c r="AO135" s="83">
        <f t="shared" si="18"/>
        <v>50</v>
      </c>
      <c r="AP135" s="60">
        <f>Table3[[#This Row],[T_So_CL]]-Table3[[#This Row],[T_Si_CL]]</f>
        <v>0</v>
      </c>
      <c r="AQ135" s="178">
        <f>IF(OR(AC135&gt;1200,AA135&gt;4000,Table3[[#This Row],[Hum_Si_A]]&lt;20,Table3[[#This Row],[Hum_Si_C]]&lt;20,AG135&gt;8000, AJ135&lt;0, O135&gt;90),1,0)</f>
        <v>0</v>
      </c>
      <c r="AR135">
        <f>IF(Table3[[#This Row],[F_Cell_CL]]&gt;0, Table3[[#This Row],[F_Cell_CL]], IF(Table3[[#This Row],[I_S]]&lt;450, 0.45, IF(Table3[[#This Row],[I_S]]&lt;600, 0.6, 0.75)))</f>
        <v>0.35000000000000003</v>
      </c>
    </row>
    <row r="136" spans="1:44" s="4" customFormat="1">
      <c r="A136" s="49">
        <f t="shared" si="13"/>
        <v>125</v>
      </c>
      <c r="B136" s="51" t="s">
        <v>100</v>
      </c>
      <c r="C136" s="50" t="s">
        <v>226</v>
      </c>
      <c r="D136" s="51">
        <v>900</v>
      </c>
      <c r="E136" s="87">
        <f>IF(Table3[[#This Row],[Approx. step time]]="-","ERR",IF(E135="Acc. Time",Table3[[#This Row],[Approx. step time]]/60,E135+D136/60))</f>
        <v>1875</v>
      </c>
      <c r="F136" s="48">
        <v>80</v>
      </c>
      <c r="G136" s="86">
        <f t="shared" si="12"/>
        <v>0.26666666666666666</v>
      </c>
      <c r="H136" s="48" t="s">
        <v>33</v>
      </c>
      <c r="I136" s="51">
        <v>0</v>
      </c>
      <c r="J136" s="51" t="s">
        <v>102</v>
      </c>
      <c r="K136" s="147">
        <v>0.45</v>
      </c>
      <c r="L136" s="52">
        <f>IF(Table3[[#This Row],[F_Cell_CL]]="","-",Table3[[#This Row],[F_Cell_CL]]*Cell_count)</f>
        <v>123.75</v>
      </c>
      <c r="M136">
        <v>1.85</v>
      </c>
      <c r="N136">
        <v>50</v>
      </c>
      <c r="O136" s="51">
        <v>50</v>
      </c>
      <c r="P136" s="60">
        <f>Table3[[#This Row],[T_So_CL]]-Table3[[#This Row],[T_Si_CL]]</f>
        <v>0</v>
      </c>
      <c r="Q136">
        <v>6.0500000000000007</v>
      </c>
      <c r="R136" s="53">
        <f>IF(Table3[[#This Row],[I_S]]=0,"∞",Table3[[#This Row],[FN_Si_A_H2]]*1000/(Table3[[#This Row],[I_S]]*Q_H2*Cell_count))</f>
        <v>6.0500000000000007</v>
      </c>
      <c r="S136">
        <v>100</v>
      </c>
      <c r="T136" s="58" t="str">
        <f t="shared" si="14"/>
        <v>Inlet</v>
      </c>
      <c r="U136">
        <v>1.6500000000000001</v>
      </c>
      <c r="V136" s="51">
        <f t="shared" si="15"/>
        <v>55</v>
      </c>
      <c r="W136" s="141">
        <v>30.364523694419859</v>
      </c>
      <c r="X136" s="52">
        <f>IF(OR(Table3[[#This Row],[T_So_CL]]="",Table3[[#This Row],[Hum_Si_A]]=""),"-",(1730.63/((1730.63/(233.426+T_Si_CL))-LOG(RH_Si_A/100)))-233.426)</f>
        <v>27.850768916034099</v>
      </c>
      <c r="Y136" s="87">
        <f>100*10^(7.337936*((Table3[[#This Row],[Hum_Si_A]])/(Table3[[#This Row],[Hum_Si_A]]+229.3975)-Table3[[#This Row],[T_Si_CL]]/(Table3[[#This Row],[T_Si_CL]]+229.3975)))</f>
        <v>35.04181045512199</v>
      </c>
      <c r="Z13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931.70000000000016</v>
      </c>
      <c r="AA136" s="53">
        <f>Table3[[#This Row],[FN_Si_Atot]]*Table3[[#This Row],[Conc_Si_A_H2]]/100</f>
        <v>931.70000000000016</v>
      </c>
      <c r="AB136" s="54">
        <f>IF(Table3[[#This Row],[FN_Si_A_H2]]="-","-",Table3[[#This Row],[FN_Si_A_H2]]/60*H2_dens_gL)</f>
        <v>1.3964120674297158</v>
      </c>
      <c r="AC136" s="53">
        <f>IF(OR(Table3[[#This Row],[Conc_Si_A_H2]]="",Table3[[#This Row],[FN_Si_A_H2]]="",Table3[[#This Row],[FN_Si_A_H2]]="-"),"-",(FN_Si_H2/CMP_A)*(100-CMP_A))</f>
        <v>0</v>
      </c>
      <c r="AD136" s="55">
        <f>IF(Table3[[#This Row],[F_Si_A_N2]]="-","-",Table3[[#This Row],[F_Si_A_N2]]/60*N2_dens_gL)</f>
        <v>0</v>
      </c>
      <c r="AE136">
        <v>5.9</v>
      </c>
      <c r="AF136" s="53">
        <f>IF(OR(Table3[[#This Row],[I_S]]=0,Table3[[#This Row],[FN_Si_C_Air]]="-",Table3[[#This Row],[FN_Si_C_Air]]="0"),"∞",Table3[[#This Row],[FN_Si_C_Air]]*1000/(Table3[[#This Row],[I_S]]*Q_air*Cell_count))</f>
        <v>5.9</v>
      </c>
      <c r="AG136" s="56">
        <f>IF(OR(Table3[[#This Row],[I_S]]="",Table3[[#This Row],[STC_C]]=""),"-",IF(Table3[[#This Row],[I_S]]&gt;=Table3[[#This Row],[I_MinGasFlow]],Table3[[#This Row],[I_S]]*Table3[[#This Row],[STC_C]]*16.6*Cell_count/1000,Table3[[#This Row],[I_MinGasFlow]]*Table3[[#This Row],[STC_C]]*16.6*Cell_count/1000))</f>
        <v>2154.6799999999998</v>
      </c>
      <c r="AH136" s="140">
        <f>IF(Table3[[#This Row],[FN_Si_C_Air]]="-","-",Table3[[#This Row],[FN_Si_C_Air]]/60*air_dens_gL)</f>
        <v>46.215911661010281</v>
      </c>
      <c r="AI136" s="58" t="str">
        <f t="shared" si="16"/>
        <v>Inlet</v>
      </c>
      <c r="AJ136">
        <v>1.5</v>
      </c>
      <c r="AK136" s="5">
        <f t="shared" si="17"/>
        <v>55</v>
      </c>
      <c r="AL136" s="141">
        <v>34.821544714699449</v>
      </c>
      <c r="AM136" s="52">
        <f>IF(OR(Table3[[#This Row],[T_So_CL]]="",Table3[[#This Row],[Hum_Si_C]]=""),"-",(1730.63/((1730.63/(233.426+T_Si_CL))-LOG(RH_Si_C/100)))-233.426)</f>
        <v>30.218308880646362</v>
      </c>
      <c r="AN136" s="87">
        <f>100*10^(7.337936*((Table3[[#This Row],[Hum_Si_C]])/(Table3[[#This Row],[Hum_Si_C]]+229.3975)-Table3[[#This Row],[T_Si_CL]]/(Table3[[#This Row],[T_Si_CL]]+229.3975)))</f>
        <v>45.07113054437675</v>
      </c>
      <c r="AO136" s="83">
        <f t="shared" si="18"/>
        <v>50</v>
      </c>
      <c r="AP136" s="60">
        <f>Table3[[#This Row],[T_So_CL]]-Table3[[#This Row],[T_Si_CL]]</f>
        <v>0</v>
      </c>
      <c r="AQ136" s="178">
        <f>IF(OR(AC136&gt;1200,AA136&gt;4000,Table3[[#This Row],[Hum_Si_A]]&lt;20,Table3[[#This Row],[Hum_Si_C]]&lt;20,AG136&gt;8000, AJ136&lt;0, O136&gt;90),1,0)</f>
        <v>0</v>
      </c>
      <c r="AR136">
        <f>IF(Table3[[#This Row],[F_Cell_CL]]&gt;0, Table3[[#This Row],[F_Cell_CL]], IF(Table3[[#This Row],[I_S]]&lt;450, 0.45, IF(Table3[[#This Row],[I_S]]&lt;600, 0.6, 0.75)))</f>
        <v>0.45</v>
      </c>
    </row>
    <row r="137" spans="1:44" s="4" customFormat="1">
      <c r="A137" s="49">
        <f t="shared" si="13"/>
        <v>126</v>
      </c>
      <c r="B137" s="51" t="s">
        <v>100</v>
      </c>
      <c r="C137" s="50" t="s">
        <v>227</v>
      </c>
      <c r="D137" s="51">
        <v>900</v>
      </c>
      <c r="E137" s="138">
        <f>IF(Table3[[#This Row],[Approx. step time]]="-","ERR",IF(E136="Acc. Time",Table3[[#This Row],[Approx. step time]]/60,E136+D137/60))</f>
        <v>1890</v>
      </c>
      <c r="F137" s="48">
        <v>90</v>
      </c>
      <c r="G137" s="86">
        <f t="shared" si="12"/>
        <v>0.3</v>
      </c>
      <c r="H137" s="48" t="s">
        <v>33</v>
      </c>
      <c r="I137" s="51">
        <v>0</v>
      </c>
      <c r="J137" s="51" t="s">
        <v>102</v>
      </c>
      <c r="K137" s="147">
        <v>0.30000000000000004</v>
      </c>
      <c r="L137" s="52">
        <f>IF(Table3[[#This Row],[F_Cell_CL]]="","-",Table3[[#This Row],[F_Cell_CL]]*Cell_count)</f>
        <v>82.500000000000014</v>
      </c>
      <c r="M137">
        <v>0.30000000000000004</v>
      </c>
      <c r="N137">
        <v>50</v>
      </c>
      <c r="O137" s="51">
        <v>50</v>
      </c>
      <c r="P137" s="60">
        <f>Table3[[#This Row],[T_So_CL]]-Table3[[#This Row],[T_Si_CL]]</f>
        <v>0</v>
      </c>
      <c r="Q137">
        <v>6.15</v>
      </c>
      <c r="R137" s="53">
        <f>IF(Table3[[#This Row],[I_S]]=0,"∞",Table3[[#This Row],[FN_Si_A_H2]]*1000/(Table3[[#This Row],[I_S]]*Q_H2*Cell_count))</f>
        <v>6.15</v>
      </c>
      <c r="S137">
        <v>85</v>
      </c>
      <c r="T137" s="58" t="str">
        <f t="shared" si="14"/>
        <v>Inlet</v>
      </c>
      <c r="U137">
        <v>0.1</v>
      </c>
      <c r="V137" s="51">
        <f t="shared" si="15"/>
        <v>55</v>
      </c>
      <c r="W137" s="141">
        <v>27.70074659828532</v>
      </c>
      <c r="X137" s="52">
        <f>IF(OR(Table3[[#This Row],[T_So_CL]]="",Table3[[#This Row],[Hum_Si_A]]=""),"-",(1730.63/((1730.63/(233.426+T_Si_CL))-LOG(RH_Si_A/100)))-233.426)</f>
        <v>26.287292166324789</v>
      </c>
      <c r="Y137" s="87">
        <f>100*10^(7.337936*((Table3[[#This Row],[Hum_Si_A]])/(Table3[[#This Row],[Hum_Si_A]]+229.3975)-Table3[[#This Row],[T_Si_CL]]/(Table3[[#This Row],[T_Si_CL]]+229.3975)))</f>
        <v>30.022431360140249</v>
      </c>
      <c r="Z13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1253.5147058823529</v>
      </c>
      <c r="AA137" s="53">
        <f>Table3[[#This Row],[FN_Si_Atot]]*Table3[[#This Row],[Conc_Si_A_H2]]/100</f>
        <v>1065.4875</v>
      </c>
      <c r="AB137" s="54">
        <f>IF(Table3[[#This Row],[FN_Si_A_H2]]="-","-",Table3[[#This Row],[FN_Si_A_H2]]/60*H2_dens_gL)</f>
        <v>1.5969299159552635</v>
      </c>
      <c r="AC137" s="53">
        <f>IF(OR(Table3[[#This Row],[Conc_Si_A_H2]]="",Table3[[#This Row],[FN_Si_A_H2]]="",Table3[[#This Row],[FN_Si_A_H2]]="-"),"-",(FN_Si_H2/CMP_A)*(100-CMP_A))</f>
        <v>188.02720588235294</v>
      </c>
      <c r="AD137" s="55">
        <f>IF(Table3[[#This Row],[F_Si_A_N2]]="-","-",Table3[[#This Row],[F_Si_A_N2]]/60*N2_dens_gL)</f>
        <v>3.9160009336108845</v>
      </c>
      <c r="AE137">
        <v>4.3</v>
      </c>
      <c r="AF137" s="53">
        <f>IF(OR(Table3[[#This Row],[I_S]]=0,Table3[[#This Row],[FN_Si_C_Air]]="-",Table3[[#This Row],[FN_Si_C_Air]]="0"),"∞",Table3[[#This Row],[FN_Si_C_Air]]*1000/(Table3[[#This Row],[I_S]]*Q_air*Cell_count))</f>
        <v>4.3</v>
      </c>
      <c r="AG137" s="56">
        <f>IF(OR(Table3[[#This Row],[I_S]]="",Table3[[#This Row],[STC_C]]=""),"-",IF(Table3[[#This Row],[I_S]]&gt;=Table3[[#This Row],[I_MinGasFlow]],Table3[[#This Row],[I_S]]*Table3[[#This Row],[STC_C]]*16.6*Cell_count/1000,Table3[[#This Row],[I_MinGasFlow]]*Table3[[#This Row],[STC_C]]*16.6*Cell_count/1000))</f>
        <v>1766.6550000000002</v>
      </c>
      <c r="AH137" s="140">
        <f>IF(Table3[[#This Row],[FN_Si_C_Air]]="-","-",Table3[[#This Row],[FN_Si_C_Air]]/60*air_dens_gL)</f>
        <v>37.893130959345299</v>
      </c>
      <c r="AI137" s="58" t="str">
        <f t="shared" si="16"/>
        <v>Inlet</v>
      </c>
      <c r="AJ137">
        <v>0.05</v>
      </c>
      <c r="AK137" s="5">
        <f t="shared" si="17"/>
        <v>55</v>
      </c>
      <c r="AL137" s="141">
        <v>32.714725500794742</v>
      </c>
      <c r="AM137" s="52">
        <f>IF(OR(Table3[[#This Row],[T_So_CL]]="",Table3[[#This Row],[Hum_Si_C]]=""),"-",(1730.63/((1730.63/(233.426+T_Si_CL))-LOG(RH_Si_C/100)))-233.426)</f>
        <v>29.13416119781823</v>
      </c>
      <c r="AN137" s="87">
        <f>100*10^(7.337936*((Table3[[#This Row],[Hum_Si_C]])/(Table3[[#This Row],[Hum_Si_C]]+229.3975)-Table3[[#This Row],[T_Si_CL]]/(Table3[[#This Row],[T_Si_CL]]+229.3975)))</f>
        <v>40.058102545682331</v>
      </c>
      <c r="AO137" s="83">
        <f t="shared" si="18"/>
        <v>50</v>
      </c>
      <c r="AP137" s="60">
        <f>Table3[[#This Row],[T_So_CL]]-Table3[[#This Row],[T_Si_CL]]</f>
        <v>0</v>
      </c>
      <c r="AQ137" s="178">
        <f>IF(OR(AC137&gt;1200,AA137&gt;4000,Table3[[#This Row],[Hum_Si_A]]&lt;20,Table3[[#This Row],[Hum_Si_C]]&lt;20,AG137&gt;8000, AJ137&lt;0, O137&gt;90),1,0)</f>
        <v>0</v>
      </c>
      <c r="AR137">
        <f>IF(Table3[[#This Row],[F_Cell_CL]]&gt;0, Table3[[#This Row],[F_Cell_CL]], IF(Table3[[#This Row],[I_S]]&lt;450, 0.45, IF(Table3[[#This Row],[I_S]]&lt;600, 0.6, 0.75)))</f>
        <v>0.30000000000000004</v>
      </c>
    </row>
    <row r="138" spans="1:44" s="4" customFormat="1">
      <c r="A138" s="49">
        <f t="shared" si="13"/>
        <v>127</v>
      </c>
      <c r="B138" s="51" t="s">
        <v>100</v>
      </c>
      <c r="C138" s="50" t="s">
        <v>228</v>
      </c>
      <c r="D138" s="51">
        <v>900</v>
      </c>
      <c r="E138" s="138">
        <f>IF(Table3[[#This Row],[Approx. step time]]="-","ERR",IF(E137="Acc. Time",Table3[[#This Row],[Approx. step time]]/60,E137+D138/60))</f>
        <v>1905</v>
      </c>
      <c r="F138" s="48">
        <v>80</v>
      </c>
      <c r="G138" s="86">
        <f t="shared" si="12"/>
        <v>0.26666666666666666</v>
      </c>
      <c r="H138" s="48" t="s">
        <v>33</v>
      </c>
      <c r="I138" s="51">
        <v>0</v>
      </c>
      <c r="J138" s="51" t="s">
        <v>102</v>
      </c>
      <c r="K138" s="147">
        <v>0.45</v>
      </c>
      <c r="L138" s="52">
        <f>IF(Table3[[#This Row],[F_Cell_CL]]="","-",Table3[[#This Row],[F_Cell_CL]]*Cell_count)</f>
        <v>123.75</v>
      </c>
      <c r="M138">
        <v>0.75</v>
      </c>
      <c r="N138">
        <v>50</v>
      </c>
      <c r="O138" s="51">
        <v>50</v>
      </c>
      <c r="P138" s="60">
        <f>Table3[[#This Row],[T_So_CL]]-Table3[[#This Row],[T_Si_CL]]</f>
        <v>0</v>
      </c>
      <c r="Q138">
        <v>4.7</v>
      </c>
      <c r="R138" s="53">
        <f>IF(Table3[[#This Row],[I_S]]=0,"∞",Table3[[#This Row],[FN_Si_A_H2]]*1000/(Table3[[#This Row],[I_S]]*Q_H2*Cell_count))</f>
        <v>4.7</v>
      </c>
      <c r="S138">
        <v>85</v>
      </c>
      <c r="T138" s="58" t="str">
        <f t="shared" si="14"/>
        <v>Inlet</v>
      </c>
      <c r="U138">
        <v>0.55000000000000004</v>
      </c>
      <c r="V138" s="51">
        <f t="shared" si="15"/>
        <v>55</v>
      </c>
      <c r="W138" s="141">
        <v>41.611356220897584</v>
      </c>
      <c r="X138" s="52">
        <f>IF(OR(Table3[[#This Row],[T_So_CL]]="",Table3[[#This Row],[Hum_Si_A]]=""),"-",(1730.63/((1730.63/(233.426+T_Si_CL))-LOG(RH_Si_A/100)))-233.426)</f>
        <v>33.362575810879434</v>
      </c>
      <c r="Y138" s="87">
        <f>100*10^(7.337936*((Table3[[#This Row],[Hum_Si_A]])/(Table3[[#This Row],[Hum_Si_A]]+229.3975)-Table3[[#This Row],[T_Si_CL]]/(Table3[[#This Row],[T_Si_CL]]+229.3975)))</f>
        <v>65.089822866472261</v>
      </c>
      <c r="Z13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851.52941176470586</v>
      </c>
      <c r="AA138" s="53">
        <f>Table3[[#This Row],[FN_Si_Atot]]*Table3[[#This Row],[Conc_Si_A_H2]]/100</f>
        <v>723.8</v>
      </c>
      <c r="AB138" s="54">
        <f>IF(Table3[[#This Row],[FN_Si_A_H2]]="-","-",Table3[[#This Row],[FN_Si_A_H2]]/60*H2_dens_gL)</f>
        <v>1.0848159862677129</v>
      </c>
      <c r="AC138" s="53">
        <f>IF(OR(Table3[[#This Row],[Conc_Si_A_H2]]="",Table3[[#This Row],[FN_Si_A_H2]]="",Table3[[#This Row],[FN_Si_A_H2]]="-"),"-",(FN_Si_H2/CMP_A)*(100-CMP_A))</f>
        <v>127.72941176470589</v>
      </c>
      <c r="AD138" s="55">
        <f>IF(Table3[[#This Row],[F_Si_A_N2]]="-","-",Table3[[#This Row],[F_Si_A_N2]]/60*N2_dens_gL)</f>
        <v>2.6601921427961925</v>
      </c>
      <c r="AE138">
        <v>1.6</v>
      </c>
      <c r="AF138" s="53">
        <f>IF(OR(Table3[[#This Row],[I_S]]=0,Table3[[#This Row],[FN_Si_C_Air]]="-",Table3[[#This Row],[FN_Si_C_Air]]="0"),"∞",Table3[[#This Row],[FN_Si_C_Air]]*1000/(Table3[[#This Row],[I_S]]*Q_air*Cell_count))</f>
        <v>1.6</v>
      </c>
      <c r="AG138" s="56">
        <f>IF(OR(Table3[[#This Row],[I_S]]="",Table3[[#This Row],[STC_C]]=""),"-",IF(Table3[[#This Row],[I_S]]&gt;=Table3[[#This Row],[I_MinGasFlow]],Table3[[#This Row],[I_S]]*Table3[[#This Row],[STC_C]]*16.6*Cell_count/1000,Table3[[#This Row],[I_MinGasFlow]]*Table3[[#This Row],[STC_C]]*16.6*Cell_count/1000))</f>
        <v>584.32000000000005</v>
      </c>
      <c r="AH138" s="140">
        <f>IF(Table3[[#This Row],[FN_Si_C_Air]]="-","-",Table3[[#This Row],[FN_Si_C_Air]]/60*air_dens_gL)</f>
        <v>12.533128586036687</v>
      </c>
      <c r="AI138" s="58" t="str">
        <f t="shared" si="16"/>
        <v>Inlet</v>
      </c>
      <c r="AJ138">
        <v>0.55000000000000004</v>
      </c>
      <c r="AK138" s="5">
        <f t="shared" si="17"/>
        <v>55</v>
      </c>
      <c r="AL138" s="141">
        <v>34.821544714699449</v>
      </c>
      <c r="AM138" s="52">
        <f>IF(OR(Table3[[#This Row],[T_So_CL]]="",Table3[[#This Row],[Hum_Si_C]]=""),"-",(1730.63/((1730.63/(233.426+T_Si_CL))-LOG(RH_Si_C/100)))-233.426)</f>
        <v>30.218308880646362</v>
      </c>
      <c r="AN138" s="87">
        <f>100*10^(7.337936*((Table3[[#This Row],[Hum_Si_C]])/(Table3[[#This Row],[Hum_Si_C]]+229.3975)-Table3[[#This Row],[T_Si_CL]]/(Table3[[#This Row],[T_Si_CL]]+229.3975)))</f>
        <v>45.07113054437675</v>
      </c>
      <c r="AO138" s="83">
        <f t="shared" si="18"/>
        <v>50</v>
      </c>
      <c r="AP138" s="60">
        <f>Table3[[#This Row],[T_So_CL]]-Table3[[#This Row],[T_Si_CL]]</f>
        <v>0</v>
      </c>
      <c r="AQ138" s="178">
        <f>IF(OR(AC138&gt;1200,AA138&gt;4000,Table3[[#This Row],[Hum_Si_A]]&lt;20,Table3[[#This Row],[Hum_Si_C]]&lt;20,AG138&gt;8000, AJ138&lt;0, O138&gt;90),1,0)</f>
        <v>0</v>
      </c>
      <c r="AR138">
        <f>IF(Table3[[#This Row],[F_Cell_CL]]&gt;0, Table3[[#This Row],[F_Cell_CL]], IF(Table3[[#This Row],[I_S]]&lt;450, 0.45, IF(Table3[[#This Row],[I_S]]&lt;600, 0.6, 0.75)))</f>
        <v>0.45</v>
      </c>
    </row>
    <row r="139" spans="1:44" s="4" customFormat="1">
      <c r="A139" s="49">
        <f t="shared" si="13"/>
        <v>128</v>
      </c>
      <c r="B139" s="51" t="s">
        <v>100</v>
      </c>
      <c r="C139" s="50" t="s">
        <v>229</v>
      </c>
      <c r="D139" s="51">
        <v>900</v>
      </c>
      <c r="E139" s="138">
        <f>IF(Table3[[#This Row],[Approx. step time]]="-","ERR",IF(E138="Acc. Time",Table3[[#This Row],[Approx. step time]]/60,E138+D139/60))</f>
        <v>1920</v>
      </c>
      <c r="F139" s="48">
        <v>270</v>
      </c>
      <c r="G139" s="86">
        <f t="shared" si="12"/>
        <v>0.9</v>
      </c>
      <c r="H139" s="48" t="s">
        <v>33</v>
      </c>
      <c r="I139" s="51">
        <v>0</v>
      </c>
      <c r="J139" s="51" t="s">
        <v>102</v>
      </c>
      <c r="K139" s="147">
        <v>0.45</v>
      </c>
      <c r="L139" s="52">
        <f>IF(Table3[[#This Row],[F_Cell_CL]]="","-",Table3[[#This Row],[F_Cell_CL]]*Cell_count)</f>
        <v>123.75</v>
      </c>
      <c r="M139">
        <v>1.05</v>
      </c>
      <c r="N139">
        <v>50</v>
      </c>
      <c r="O139" s="51">
        <v>50</v>
      </c>
      <c r="P139" s="60">
        <f>Table3[[#This Row],[T_So_CL]]-Table3[[#This Row],[T_Si_CL]]</f>
        <v>0</v>
      </c>
      <c r="Q139">
        <v>2.7</v>
      </c>
      <c r="R139" s="53">
        <f>IF(Table3[[#This Row],[I_S]]=0,"∞",Table3[[#This Row],[FN_Si_A_H2]]*1000/(Table3[[#This Row],[I_S]]*Q_H2*Cell_count))</f>
        <v>2.7</v>
      </c>
      <c r="S139">
        <v>80</v>
      </c>
      <c r="T139" s="58" t="str">
        <f t="shared" si="14"/>
        <v>Inlet</v>
      </c>
      <c r="U139">
        <v>0.85000000000000009</v>
      </c>
      <c r="V139" s="51">
        <f t="shared" si="15"/>
        <v>55</v>
      </c>
      <c r="W139" s="141">
        <v>34.821544714699449</v>
      </c>
      <c r="X139" s="52">
        <f>IF(OR(Table3[[#This Row],[T_So_CL]]="",Table3[[#This Row],[Hum_Si_A]]=""),"-",(1730.63/((1730.63/(233.426+T_Si_CL))-LOG(RH_Si_A/100)))-233.426)</f>
        <v>30.218308880646362</v>
      </c>
      <c r="Y139" s="87">
        <f>100*10^(7.337936*((Table3[[#This Row],[Hum_Si_A]])/(Table3[[#This Row],[Hum_Si_A]]+229.3975)-Table3[[#This Row],[T_Si_CL]]/(Table3[[#This Row],[T_Si_CL]]+229.3975)))</f>
        <v>45.07113054437675</v>
      </c>
      <c r="Z13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1754.15625</v>
      </c>
      <c r="AA139" s="53">
        <f>Table3[[#This Row],[FN_Si_Atot]]*Table3[[#This Row],[Conc_Si_A_H2]]/100</f>
        <v>1403.325</v>
      </c>
      <c r="AB139" s="54">
        <f>IF(Table3[[#This Row],[FN_Si_A_H2]]="-","-",Table3[[#This Row],[FN_Si_A_H2]]/60*H2_dens_gL)</f>
        <v>2.1032735478435178</v>
      </c>
      <c r="AC139" s="53">
        <f>IF(OR(Table3[[#This Row],[Conc_Si_A_H2]]="",Table3[[#This Row],[FN_Si_A_H2]]="",Table3[[#This Row],[FN_Si_A_H2]]="-"),"-",(FN_Si_H2/CMP_A)*(100-CMP_A))</f>
        <v>350.83125000000001</v>
      </c>
      <c r="AD139" s="55">
        <f>IF(Table3[[#This Row],[F_Si_A_N2]]="-","-",Table3[[#This Row],[F_Si_A_N2]]/60*N2_dens_gL)</f>
        <v>7.3066846688105533</v>
      </c>
      <c r="AE139">
        <v>3.6</v>
      </c>
      <c r="AF139" s="53">
        <f>IF(OR(Table3[[#This Row],[I_S]]=0,Table3[[#This Row],[FN_Si_C_Air]]="-",Table3[[#This Row],[FN_Si_C_Air]]="0"),"∞",Table3[[#This Row],[FN_Si_C_Air]]*1000/(Table3[[#This Row],[I_S]]*Q_air*Cell_count))</f>
        <v>3.6</v>
      </c>
      <c r="AG139" s="56">
        <f>IF(OR(Table3[[#This Row],[I_S]]="",Table3[[#This Row],[STC_C]]=""),"-",IF(Table3[[#This Row],[I_S]]&gt;=Table3[[#This Row],[I_MinGasFlow]],Table3[[#This Row],[I_S]]*Table3[[#This Row],[STC_C]]*16.6*Cell_count/1000,Table3[[#This Row],[I_MinGasFlow]]*Table3[[#This Row],[STC_C]]*16.6*Cell_count/1000))</f>
        <v>4437.18</v>
      </c>
      <c r="AH139" s="140">
        <f>IF(Table3[[#This Row],[FN_Si_C_Air]]="-","-",Table3[[#This Row],[FN_Si_C_Air]]/60*air_dens_gL)</f>
        <v>95.173445200216094</v>
      </c>
      <c r="AI139" s="58" t="str">
        <f t="shared" si="16"/>
        <v>Inlet</v>
      </c>
      <c r="AJ139">
        <v>0.8</v>
      </c>
      <c r="AK139" s="5">
        <f t="shared" si="17"/>
        <v>55</v>
      </c>
      <c r="AL139" s="141">
        <v>32.714725500794742</v>
      </c>
      <c r="AM139" s="52">
        <f>IF(OR(Table3[[#This Row],[T_So_CL]]="",Table3[[#This Row],[Hum_Si_C]]=""),"-",(1730.63/((1730.63/(233.426+T_Si_CL))-LOG(RH_Si_C/100)))-233.426)</f>
        <v>29.13416119781823</v>
      </c>
      <c r="AN139" s="87">
        <f>100*10^(7.337936*((Table3[[#This Row],[Hum_Si_C]])/(Table3[[#This Row],[Hum_Si_C]]+229.3975)-Table3[[#This Row],[T_Si_CL]]/(Table3[[#This Row],[T_Si_CL]]+229.3975)))</f>
        <v>40.058102545682331</v>
      </c>
      <c r="AO139" s="83">
        <f t="shared" si="18"/>
        <v>50</v>
      </c>
      <c r="AP139" s="60">
        <f>Table3[[#This Row],[T_So_CL]]-Table3[[#This Row],[T_Si_CL]]</f>
        <v>0</v>
      </c>
      <c r="AQ139" s="178">
        <f>IF(OR(AC139&gt;1200,AA139&gt;4000,Table3[[#This Row],[Hum_Si_A]]&lt;20,Table3[[#This Row],[Hum_Si_C]]&lt;20,AG139&gt;8000, AJ139&lt;0, O139&gt;90),1,0)</f>
        <v>0</v>
      </c>
      <c r="AR139">
        <f>IF(Table3[[#This Row],[F_Cell_CL]]&gt;0, Table3[[#This Row],[F_Cell_CL]], IF(Table3[[#This Row],[I_S]]&lt;450, 0.45, IF(Table3[[#This Row],[I_S]]&lt;600, 0.6, 0.75)))</f>
        <v>0.45</v>
      </c>
    </row>
    <row r="140" spans="1:44" s="4" customFormat="1">
      <c r="A140" s="49">
        <f t="shared" si="13"/>
        <v>129</v>
      </c>
      <c r="B140" s="51" t="s">
        <v>100</v>
      </c>
      <c r="C140" s="50" t="s">
        <v>230</v>
      </c>
      <c r="D140" s="51">
        <v>900</v>
      </c>
      <c r="E140" s="87">
        <f>IF(Table3[[#This Row],[Approx. step time]]="-","ERR",IF(E139="Acc. Time",Table3[[#This Row],[Approx. step time]]/60,E139+D140/60))</f>
        <v>1935</v>
      </c>
      <c r="F140" s="48">
        <v>280</v>
      </c>
      <c r="G140" s="86">
        <f t="shared" ref="G140:G203" si="19">I_S/Cell_area</f>
        <v>0.93333333333333335</v>
      </c>
      <c r="H140" s="48" t="s">
        <v>33</v>
      </c>
      <c r="I140" s="51">
        <v>0</v>
      </c>
      <c r="J140" s="51" t="s">
        <v>102</v>
      </c>
      <c r="K140" s="147">
        <v>0.45</v>
      </c>
      <c r="L140" s="52">
        <f>IF(Table3[[#This Row],[F_Cell_CL]]="","-",Table3[[#This Row],[F_Cell_CL]]*Cell_count)</f>
        <v>123.75</v>
      </c>
      <c r="M140">
        <v>1.8</v>
      </c>
      <c r="N140">
        <v>50</v>
      </c>
      <c r="O140" s="51">
        <v>50</v>
      </c>
      <c r="P140" s="60">
        <f>Table3[[#This Row],[T_So_CL]]-Table3[[#This Row],[T_Si_CL]]</f>
        <v>0</v>
      </c>
      <c r="Q140">
        <v>1.4500000000000002</v>
      </c>
      <c r="R140" s="53">
        <f>IF(Table3[[#This Row],[I_S]]=0,"∞",Table3[[#This Row],[FN_Si_A_H2]]*1000/(Table3[[#This Row],[I_S]]*Q_H2*Cell_count))</f>
        <v>1.4500000000000004</v>
      </c>
      <c r="S140">
        <v>70</v>
      </c>
      <c r="T140" s="58" t="str">
        <f t="shared" si="14"/>
        <v>Inlet</v>
      </c>
      <c r="U140">
        <v>1.6</v>
      </c>
      <c r="V140" s="51">
        <f t="shared" si="15"/>
        <v>55</v>
      </c>
      <c r="W140" s="141">
        <v>41.611356220897584</v>
      </c>
      <c r="X140" s="52">
        <f>IF(OR(Table3[[#This Row],[T_So_CL]]="",Table3[[#This Row],[Hum_Si_A]]=""),"-",(1730.63/((1730.63/(233.426+T_Si_CL))-LOG(RH_Si_A/100)))-233.426)</f>
        <v>33.362575810879434</v>
      </c>
      <c r="Y140" s="87">
        <f>100*10^(7.337936*((Table3[[#This Row],[Hum_Si_A]])/(Table3[[#This Row],[Hum_Si_A]]+229.3975)-Table3[[#This Row],[T_Si_CL]]/(Table3[[#This Row],[T_Si_CL]]+229.3975)))</f>
        <v>65.089822866472261</v>
      </c>
      <c r="Z14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1116.5000000000002</v>
      </c>
      <c r="AA140" s="53">
        <f>Table3[[#This Row],[FN_Si_Atot]]*Table3[[#This Row],[Conc_Si_A_H2]]/100</f>
        <v>781.55000000000018</v>
      </c>
      <c r="AB140" s="54">
        <f>IF(Table3[[#This Row],[FN_Si_A_H2]]="-","-",Table3[[#This Row],[FN_Si_A_H2]]/60*H2_dens_gL)</f>
        <v>1.1713704532571583</v>
      </c>
      <c r="AC140" s="53">
        <f>IF(OR(Table3[[#This Row],[Conc_Si_A_H2]]="",Table3[[#This Row],[FN_Si_A_H2]]="",Table3[[#This Row],[FN_Si_A_H2]]="-"),"-",(FN_Si_H2/CMP_A)*(100-CMP_A))</f>
        <v>334.9500000000001</v>
      </c>
      <c r="AD140" s="55">
        <f>IF(Table3[[#This Row],[F_Si_A_N2]]="-","-",Table3[[#This Row],[F_Si_A_N2]]/60*N2_dens_gL)</f>
        <v>6.9759293957368262</v>
      </c>
      <c r="AE140">
        <v>1.55</v>
      </c>
      <c r="AF140" s="53">
        <f>IF(OR(Table3[[#This Row],[I_S]]=0,Table3[[#This Row],[FN_Si_C_Air]]="-",Table3[[#This Row],[FN_Si_C_Air]]="0"),"∞",Table3[[#This Row],[FN_Si_C_Air]]*1000/(Table3[[#This Row],[I_S]]*Q_air*Cell_count))</f>
        <v>1.5500000000000003</v>
      </c>
      <c r="AG140" s="56">
        <f>IF(OR(Table3[[#This Row],[I_S]]="",Table3[[#This Row],[STC_C]]=""),"-",IF(Table3[[#This Row],[I_S]]&gt;=Table3[[#This Row],[I_MinGasFlow]],Table3[[#This Row],[I_S]]*Table3[[#This Row],[STC_C]]*16.6*Cell_count/1000,Table3[[#This Row],[I_MinGasFlow]]*Table3[[#This Row],[STC_C]]*16.6*Cell_count/1000))</f>
        <v>1981.2100000000003</v>
      </c>
      <c r="AH140" s="140">
        <f>IF(Table3[[#This Row],[FN_Si_C_Air]]="-","-",Table3[[#This Row],[FN_Si_C_Air]]/60*air_dens_gL)</f>
        <v>42.495139112030643</v>
      </c>
      <c r="AI140" s="58" t="str">
        <f t="shared" si="16"/>
        <v>Inlet</v>
      </c>
      <c r="AJ140">
        <v>1.55</v>
      </c>
      <c r="AK140" s="5">
        <f t="shared" si="17"/>
        <v>55</v>
      </c>
      <c r="AL140" s="141">
        <v>44.344178720732366</v>
      </c>
      <c r="AM140" s="52">
        <f>IF(OR(Table3[[#This Row],[T_So_CL]]="",Table3[[#This Row],[Hum_Si_C]]=""),"-",(1730.63/((1730.63/(233.426+T_Si_CL))-LOG(RH_Si_C/100)))-233.426)</f>
        <v>34.503566029599483</v>
      </c>
      <c r="AN140" s="87">
        <f>100*10^(7.337936*((Table3[[#This Row],[Hum_Si_C]])/(Table3[[#This Row],[Hum_Si_C]]+229.3975)-Table3[[#This Row],[T_Si_CL]]/(Table3[[#This Row],[T_Si_CL]]+229.3975)))</f>
        <v>75.079497925152268</v>
      </c>
      <c r="AO140" s="83">
        <f t="shared" si="18"/>
        <v>50</v>
      </c>
      <c r="AP140" s="60">
        <f>Table3[[#This Row],[T_So_CL]]-Table3[[#This Row],[T_Si_CL]]</f>
        <v>0</v>
      </c>
      <c r="AQ140" s="178">
        <f>IF(OR(AC140&gt;1200,AA140&gt;4000,Table3[[#This Row],[Hum_Si_A]]&lt;20,Table3[[#This Row],[Hum_Si_C]]&lt;20,AG140&gt;8000, AJ140&lt;0, O140&gt;90),1,0)</f>
        <v>0</v>
      </c>
      <c r="AR140">
        <f>IF(Table3[[#This Row],[F_Cell_CL]]&gt;0, Table3[[#This Row],[F_Cell_CL]], IF(Table3[[#This Row],[I_S]]&lt;450, 0.45, IF(Table3[[#This Row],[I_S]]&lt;600, 0.6, 0.75)))</f>
        <v>0.45</v>
      </c>
    </row>
    <row r="141" spans="1:44" s="4" customFormat="1">
      <c r="A141" s="49">
        <f t="shared" ref="A141:A204" si="20">A140+1</f>
        <v>130</v>
      </c>
      <c r="B141" s="51" t="s">
        <v>100</v>
      </c>
      <c r="C141" s="50" t="s">
        <v>231</v>
      </c>
      <c r="D141" s="51">
        <v>900</v>
      </c>
      <c r="E141" s="138">
        <f>IF(Table3[[#This Row],[Approx. step time]]="-","ERR",IF(E140="Acc. Time",Table3[[#This Row],[Approx. step time]]/60,E140+D141/60))</f>
        <v>1950</v>
      </c>
      <c r="F141" s="48">
        <v>290</v>
      </c>
      <c r="G141" s="86">
        <f t="shared" si="19"/>
        <v>0.96666666666666667</v>
      </c>
      <c r="H141" s="48" t="s">
        <v>33</v>
      </c>
      <c r="I141" s="51">
        <v>0</v>
      </c>
      <c r="J141" s="51" t="s">
        <v>102</v>
      </c>
      <c r="K141" s="147">
        <v>0.45</v>
      </c>
      <c r="L141" s="52">
        <f>IF(Table3[[#This Row],[F_Cell_CL]]="","-",Table3[[#This Row],[F_Cell_CL]]*Cell_count)</f>
        <v>123.75</v>
      </c>
      <c r="M141">
        <v>0.65</v>
      </c>
      <c r="N141">
        <v>50</v>
      </c>
      <c r="O141" s="51">
        <v>50</v>
      </c>
      <c r="P141" s="60">
        <f>Table3[[#This Row],[T_So_CL]]-Table3[[#This Row],[T_Si_CL]]</f>
        <v>0</v>
      </c>
      <c r="Q141">
        <v>2.7</v>
      </c>
      <c r="R141" s="53">
        <f>IF(Table3[[#This Row],[I_S]]=0,"∞",Table3[[#This Row],[FN_Si_A_H2]]*1000/(Table3[[#This Row],[I_S]]*Q_H2*Cell_count))</f>
        <v>2.7</v>
      </c>
      <c r="S141">
        <v>90</v>
      </c>
      <c r="T141" s="58" t="str">
        <f t="shared" ref="T141:T204" si="21">"Inlet"</f>
        <v>Inlet</v>
      </c>
      <c r="U141">
        <v>0.45</v>
      </c>
      <c r="V141" s="51">
        <f t="shared" ref="V141:V204" si="22">T_Si_CL+5</f>
        <v>55</v>
      </c>
      <c r="W141" s="141">
        <v>43.020088850510902</v>
      </c>
      <c r="X141" s="52">
        <f>IF(OR(Table3[[#This Row],[T_So_CL]]="",Table3[[#This Row],[Hum_Si_A]]=""),"-",(1730.63/((1730.63/(233.426+T_Si_CL))-LOG(RH_Si_A/100)))-233.426)</f>
        <v>33.958581769169655</v>
      </c>
      <c r="Y141" s="87">
        <f>100*10^(7.337936*((Table3[[#This Row],[Hum_Si_A]])/(Table3[[#This Row],[Hum_Si_A]]+229.3975)-Table3[[#This Row],[T_Si_CL]]/(Table3[[#This Row],[T_Si_CL]]+229.3975)))</f>
        <v>70.086257268835851</v>
      </c>
      <c r="Z14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1674.75</v>
      </c>
      <c r="AA141" s="53">
        <f>Table3[[#This Row],[FN_Si_Atot]]*Table3[[#This Row],[Conc_Si_A_H2]]/100</f>
        <v>1507.2750000000001</v>
      </c>
      <c r="AB141" s="54">
        <f>IF(Table3[[#This Row],[FN_Si_A_H2]]="-","-",Table3[[#This Row],[FN_Si_A_H2]]/60*H2_dens_gL)</f>
        <v>2.2590715884245189</v>
      </c>
      <c r="AC141" s="53">
        <f>IF(OR(Table3[[#This Row],[Conc_Si_A_H2]]="",Table3[[#This Row],[FN_Si_A_H2]]="",Table3[[#This Row],[FN_Si_A_H2]]="-"),"-",(FN_Si_H2/CMP_A)*(100-CMP_A))</f>
        <v>167.47500000000002</v>
      </c>
      <c r="AD141" s="55">
        <f>IF(Table3[[#This Row],[F_Si_A_N2]]="-","-",Table3[[#This Row],[F_Si_A_N2]]/60*N2_dens_gL)</f>
        <v>3.4879646978684122</v>
      </c>
      <c r="AE141">
        <v>2.5500000000000003</v>
      </c>
      <c r="AF141" s="53">
        <f>IF(OR(Table3[[#This Row],[I_S]]=0,Table3[[#This Row],[FN_Si_C_Air]]="-",Table3[[#This Row],[FN_Si_C_Air]]="0"),"∞",Table3[[#This Row],[FN_Si_C_Air]]*1000/(Table3[[#This Row],[I_S]]*Q_air*Cell_count))</f>
        <v>2.5500000000000007</v>
      </c>
      <c r="AG141" s="56">
        <f>IF(OR(Table3[[#This Row],[I_S]]="",Table3[[#This Row],[STC_C]]=""),"-",IF(Table3[[#This Row],[I_S]]&gt;=Table3[[#This Row],[I_MinGasFlow]],Table3[[#This Row],[I_S]]*Table3[[#This Row],[STC_C]]*16.6*Cell_count/1000,Table3[[#This Row],[I_MinGasFlow]]*Table3[[#This Row],[STC_C]]*16.6*Cell_count/1000))</f>
        <v>3375.817500000001</v>
      </c>
      <c r="AH141" s="140">
        <f>IF(Table3[[#This Row],[FN_Si_C_Air]]="-","-",Table3[[#This Row],[FN_Si_C_Air]]/60*air_dens_gL)</f>
        <v>72.408192104485408</v>
      </c>
      <c r="AI141" s="58" t="str">
        <f t="shared" ref="AI141:AI204" si="23">"Inlet"</f>
        <v>Inlet</v>
      </c>
      <c r="AJ141">
        <v>0.5</v>
      </c>
      <c r="AK141" s="5">
        <f t="shared" ref="AK141:AK204" si="24">T_Si_CL+5</f>
        <v>55</v>
      </c>
      <c r="AL141" s="141">
        <v>32.714725500794742</v>
      </c>
      <c r="AM141" s="52">
        <f>IF(OR(Table3[[#This Row],[T_So_CL]]="",Table3[[#This Row],[Hum_Si_C]]=""),"-",(1730.63/((1730.63/(233.426+T_Si_CL))-LOG(RH_Si_C/100)))-233.426)</f>
        <v>29.13416119781823</v>
      </c>
      <c r="AN141" s="87">
        <f>100*10^(7.337936*((Table3[[#This Row],[Hum_Si_C]])/(Table3[[#This Row],[Hum_Si_C]]+229.3975)-Table3[[#This Row],[T_Si_CL]]/(Table3[[#This Row],[T_Si_CL]]+229.3975)))</f>
        <v>40.058102545682331</v>
      </c>
      <c r="AO141" s="83">
        <f t="shared" ref="AO141:AO204" si="25">T_Si_CL+dT_CL</f>
        <v>50</v>
      </c>
      <c r="AP141" s="60">
        <f>Table3[[#This Row],[T_So_CL]]-Table3[[#This Row],[T_Si_CL]]</f>
        <v>0</v>
      </c>
      <c r="AQ141" s="178">
        <f>IF(OR(AC141&gt;1200,AA141&gt;4000,Table3[[#This Row],[Hum_Si_A]]&lt;20,Table3[[#This Row],[Hum_Si_C]]&lt;20,AG141&gt;8000, AJ141&lt;0, O141&gt;90),1,0)</f>
        <v>0</v>
      </c>
      <c r="AR141">
        <f>IF(Table3[[#This Row],[F_Cell_CL]]&gt;0, Table3[[#This Row],[F_Cell_CL]], IF(Table3[[#This Row],[I_S]]&lt;450, 0.45, IF(Table3[[#This Row],[I_S]]&lt;600, 0.6, 0.75)))</f>
        <v>0.45</v>
      </c>
    </row>
    <row r="142" spans="1:44" s="4" customFormat="1">
      <c r="A142" s="49">
        <f t="shared" si="20"/>
        <v>131</v>
      </c>
      <c r="B142" s="51" t="s">
        <v>100</v>
      </c>
      <c r="C142" s="50" t="s">
        <v>232</v>
      </c>
      <c r="D142" s="51">
        <v>900</v>
      </c>
      <c r="E142" s="138">
        <f>IF(Table3[[#This Row],[Approx. step time]]="-","ERR",IF(E141="Acc. Time",Table3[[#This Row],[Approx. step time]]/60,E141+D142/60))</f>
        <v>1965</v>
      </c>
      <c r="F142" s="48">
        <v>120</v>
      </c>
      <c r="G142" s="86">
        <f t="shared" si="19"/>
        <v>0.4</v>
      </c>
      <c r="H142" s="48" t="s">
        <v>33</v>
      </c>
      <c r="I142" s="51">
        <v>0</v>
      </c>
      <c r="J142" s="51" t="s">
        <v>102</v>
      </c>
      <c r="K142" s="147">
        <v>0.45</v>
      </c>
      <c r="L142" s="52">
        <f>IF(Table3[[#This Row],[F_Cell_CL]]="","-",Table3[[#This Row],[F_Cell_CL]]*Cell_count)</f>
        <v>123.75</v>
      </c>
      <c r="M142">
        <v>0.8</v>
      </c>
      <c r="N142">
        <v>50</v>
      </c>
      <c r="O142" s="51">
        <v>50</v>
      </c>
      <c r="P142" s="60">
        <f>Table3[[#This Row],[T_So_CL]]-Table3[[#This Row],[T_Si_CL]]</f>
        <v>0</v>
      </c>
      <c r="Q142">
        <v>1.8</v>
      </c>
      <c r="R142" s="53">
        <f>IF(Table3[[#This Row],[I_S]]=0,"∞",Table3[[#This Row],[FN_Si_A_H2]]*1000/(Table3[[#This Row],[I_S]]*Q_H2*Cell_count))</f>
        <v>1.8</v>
      </c>
      <c r="S142">
        <v>90</v>
      </c>
      <c r="T142" s="58" t="str">
        <f t="shared" si="21"/>
        <v>Inlet</v>
      </c>
      <c r="U142">
        <v>0.60000000000000009</v>
      </c>
      <c r="V142" s="51">
        <f t="shared" si="22"/>
        <v>55</v>
      </c>
      <c r="W142" s="141">
        <v>30.364523694419859</v>
      </c>
      <c r="X142" s="52">
        <f>IF(OR(Table3[[#This Row],[T_So_CL]]="",Table3[[#This Row],[Hum_Si_A]]=""),"-",(1730.63/((1730.63/(233.426+T_Si_CL))-LOG(RH_Si_A/100)))-233.426)</f>
        <v>27.850768916034099</v>
      </c>
      <c r="Y142" s="87">
        <f>100*10^(7.337936*((Table3[[#This Row],[Hum_Si_A]])/(Table3[[#This Row],[Hum_Si_A]]+229.3975)-Table3[[#This Row],[T_Si_CL]]/(Table3[[#This Row],[T_Si_CL]]+229.3975)))</f>
        <v>35.04181045512199</v>
      </c>
      <c r="Z14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462</v>
      </c>
      <c r="AA142" s="53">
        <f>Table3[[#This Row],[FN_Si_Atot]]*Table3[[#This Row],[Conc_Si_A_H2]]/100</f>
        <v>415.8</v>
      </c>
      <c r="AB142" s="54">
        <f>IF(Table3[[#This Row],[FN_Si_A_H2]]="-","-",Table3[[#This Row],[FN_Si_A_H2]]/60*H2_dens_gL)</f>
        <v>0.62319216232400532</v>
      </c>
      <c r="AC142" s="53">
        <f>IF(OR(Table3[[#This Row],[Conc_Si_A_H2]]="",Table3[[#This Row],[FN_Si_A_H2]]="",Table3[[#This Row],[FN_Si_A_H2]]="-"),"-",(FN_Si_H2/CMP_A)*(100-CMP_A))</f>
        <v>46.2</v>
      </c>
      <c r="AD142" s="55">
        <f>IF(Table3[[#This Row],[F_Si_A_N2]]="-","-",Table3[[#This Row],[F_Si_A_N2]]/60*N2_dens_gL)</f>
        <v>0.96219715803266548</v>
      </c>
      <c r="AE142">
        <v>1.9500000000000002</v>
      </c>
      <c r="AF142" s="53">
        <f>IF(OR(Table3[[#This Row],[I_S]]=0,Table3[[#This Row],[FN_Si_C_Air]]="-",Table3[[#This Row],[FN_Si_C_Air]]="0"),"∞",Table3[[#This Row],[FN_Si_C_Air]]*1000/(Table3[[#This Row],[I_S]]*Q_air*Cell_count))</f>
        <v>1.95</v>
      </c>
      <c r="AG142" s="56">
        <f>IF(OR(Table3[[#This Row],[I_S]]="",Table3[[#This Row],[STC_C]]=""),"-",IF(Table3[[#This Row],[I_S]]&gt;=Table3[[#This Row],[I_MinGasFlow]],Table3[[#This Row],[I_S]]*Table3[[#This Row],[STC_C]]*16.6*Cell_count/1000,Table3[[#This Row],[I_MinGasFlow]]*Table3[[#This Row],[STC_C]]*16.6*Cell_count/1000))</f>
        <v>1068.2100000000003</v>
      </c>
      <c r="AH142" s="140">
        <f>IF(Table3[[#This Row],[FN_Si_C_Air]]="-","-",Table3[[#This Row],[FN_Si_C_Air]]/60*air_dens_gL)</f>
        <v>22.912125696348323</v>
      </c>
      <c r="AI142" s="58" t="str">
        <f t="shared" si="23"/>
        <v>Inlet</v>
      </c>
      <c r="AJ142">
        <v>0.40000000000000008</v>
      </c>
      <c r="AK142" s="5">
        <f t="shared" si="24"/>
        <v>55</v>
      </c>
      <c r="AL142" s="141">
        <v>44.344178720732366</v>
      </c>
      <c r="AM142" s="52">
        <f>IF(OR(Table3[[#This Row],[T_So_CL]]="",Table3[[#This Row],[Hum_Si_C]]=""),"-",(1730.63/((1730.63/(233.426+T_Si_CL))-LOG(RH_Si_C/100)))-233.426)</f>
        <v>34.503566029599483</v>
      </c>
      <c r="AN142" s="87">
        <f>100*10^(7.337936*((Table3[[#This Row],[Hum_Si_C]])/(Table3[[#This Row],[Hum_Si_C]]+229.3975)-Table3[[#This Row],[T_Si_CL]]/(Table3[[#This Row],[T_Si_CL]]+229.3975)))</f>
        <v>75.079497925152268</v>
      </c>
      <c r="AO142" s="83">
        <f t="shared" si="25"/>
        <v>50</v>
      </c>
      <c r="AP142" s="60">
        <f>Table3[[#This Row],[T_So_CL]]-Table3[[#This Row],[T_Si_CL]]</f>
        <v>0</v>
      </c>
      <c r="AQ142" s="178">
        <f>IF(OR(AC142&gt;1200,AA142&gt;4000,Table3[[#This Row],[Hum_Si_A]]&lt;20,Table3[[#This Row],[Hum_Si_C]]&lt;20,AG142&gt;8000, AJ142&lt;0, O142&gt;90),1,0)</f>
        <v>0</v>
      </c>
      <c r="AR142">
        <f>IF(Table3[[#This Row],[F_Cell_CL]]&gt;0, Table3[[#This Row],[F_Cell_CL]], IF(Table3[[#This Row],[I_S]]&lt;450, 0.45, IF(Table3[[#This Row],[I_S]]&lt;600, 0.6, 0.75)))</f>
        <v>0.45</v>
      </c>
    </row>
    <row r="143" spans="1:44" s="4" customFormat="1">
      <c r="A143" s="49">
        <f t="shared" si="20"/>
        <v>132</v>
      </c>
      <c r="B143" s="51" t="s">
        <v>100</v>
      </c>
      <c r="C143" s="50" t="s">
        <v>233</v>
      </c>
      <c r="D143" s="51">
        <v>900</v>
      </c>
      <c r="E143" s="138">
        <f>IF(Table3[[#This Row],[Approx. step time]]="-","ERR",IF(E142="Acc. Time",Table3[[#This Row],[Approx. step time]]/60,E142+D143/60))</f>
        <v>1980</v>
      </c>
      <c r="F143" s="48">
        <v>130</v>
      </c>
      <c r="G143" s="86">
        <f t="shared" si="19"/>
        <v>0.43333333333333335</v>
      </c>
      <c r="H143" s="48" t="s">
        <v>33</v>
      </c>
      <c r="I143" s="51">
        <v>0</v>
      </c>
      <c r="J143" s="51" t="s">
        <v>102</v>
      </c>
      <c r="K143" s="147">
        <v>0.45</v>
      </c>
      <c r="L143" s="52">
        <f>IF(Table3[[#This Row],[F_Cell_CL]]="","-",Table3[[#This Row],[F_Cell_CL]]*Cell_count)</f>
        <v>123.75</v>
      </c>
      <c r="M143">
        <v>1.2</v>
      </c>
      <c r="N143">
        <v>50</v>
      </c>
      <c r="O143" s="51">
        <v>50</v>
      </c>
      <c r="P143" s="60">
        <f>Table3[[#This Row],[T_So_CL]]-Table3[[#This Row],[T_Si_CL]]</f>
        <v>0</v>
      </c>
      <c r="Q143">
        <v>1.6500000000000001</v>
      </c>
      <c r="R143" s="53">
        <f>IF(Table3[[#This Row],[I_S]]=0,"∞",Table3[[#This Row],[FN_Si_A_H2]]*1000/(Table3[[#This Row],[I_S]]*Q_H2*Cell_count))</f>
        <v>1.6500000000000001</v>
      </c>
      <c r="S143">
        <v>75</v>
      </c>
      <c r="T143" s="58" t="str">
        <f t="shared" si="21"/>
        <v>Inlet</v>
      </c>
      <c r="U143">
        <v>1</v>
      </c>
      <c r="V143" s="51">
        <f t="shared" si="22"/>
        <v>55</v>
      </c>
      <c r="W143" s="141">
        <v>44.344178720732366</v>
      </c>
      <c r="X143" s="52">
        <f>IF(OR(Table3[[#This Row],[T_So_CL]]="",Table3[[#This Row],[Hum_Si_A]]=""),"-",(1730.63/((1730.63/(233.426+T_Si_CL))-LOG(RH_Si_A/100)))-233.426)</f>
        <v>34.503566029599483</v>
      </c>
      <c r="Y143" s="87">
        <f>100*10^(7.337936*((Table3[[#This Row],[Hum_Si_A]])/(Table3[[#This Row],[Hum_Si_A]]+229.3975)-Table3[[#This Row],[T_Si_CL]]/(Table3[[#This Row],[T_Si_CL]]+229.3975)))</f>
        <v>75.079497925152268</v>
      </c>
      <c r="Z14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550.55000000000007</v>
      </c>
      <c r="AA143" s="53">
        <f>Table3[[#This Row],[FN_Si_Atot]]*Table3[[#This Row],[Conc_Si_A_H2]]/100</f>
        <v>412.91250000000008</v>
      </c>
      <c r="AB143" s="54">
        <f>IF(Table3[[#This Row],[FN_Si_A_H2]]="-","-",Table3[[#This Row],[FN_Si_A_H2]]/60*H2_dens_gL)</f>
        <v>0.61886443897453314</v>
      </c>
      <c r="AC143" s="53">
        <f>IF(OR(Table3[[#This Row],[Conc_Si_A_H2]]="",Table3[[#This Row],[FN_Si_A_H2]]="",Table3[[#This Row],[FN_Si_A_H2]]="-"),"-",(FN_Si_H2/CMP_A)*(100-CMP_A))</f>
        <v>137.63750000000005</v>
      </c>
      <c r="AD143" s="55">
        <f>IF(Table3[[#This Row],[F_Si_A_N2]]="-","-",Table3[[#This Row],[F_Si_A_N2]]/60*N2_dens_gL)</f>
        <v>2.8665456999723169</v>
      </c>
      <c r="AE143">
        <v>1.8</v>
      </c>
      <c r="AF143" s="53">
        <f>IF(OR(Table3[[#This Row],[I_S]]=0,Table3[[#This Row],[FN_Si_C_Air]]="-",Table3[[#This Row],[FN_Si_C_Air]]="0"),"∞",Table3[[#This Row],[FN_Si_C_Air]]*1000/(Table3[[#This Row],[I_S]]*Q_air*Cell_count))</f>
        <v>1.8000000000000005</v>
      </c>
      <c r="AG143" s="56">
        <f>IF(OR(Table3[[#This Row],[I_S]]="",Table3[[#This Row],[STC_C]]=""),"-",IF(Table3[[#This Row],[I_S]]&gt;=Table3[[#This Row],[I_MinGasFlow]],Table3[[#This Row],[I_S]]*Table3[[#This Row],[STC_C]]*16.6*Cell_count/1000,Table3[[#This Row],[I_MinGasFlow]]*Table3[[#This Row],[STC_C]]*16.6*Cell_count/1000))</f>
        <v>1068.2100000000003</v>
      </c>
      <c r="AH143" s="140">
        <f>IF(Table3[[#This Row],[FN_Si_C_Air]]="-","-",Table3[[#This Row],[FN_Si_C_Air]]/60*air_dens_gL)</f>
        <v>22.912125696348323</v>
      </c>
      <c r="AI143" s="58" t="str">
        <f t="shared" si="23"/>
        <v>Inlet</v>
      </c>
      <c r="AJ143">
        <v>1</v>
      </c>
      <c r="AK143" s="5">
        <f t="shared" si="24"/>
        <v>55</v>
      </c>
      <c r="AL143" s="141">
        <v>43.020088850510902</v>
      </c>
      <c r="AM143" s="52">
        <f>IF(OR(Table3[[#This Row],[T_So_CL]]="",Table3[[#This Row],[Hum_Si_C]]=""),"-",(1730.63/((1730.63/(233.426+T_Si_CL))-LOG(RH_Si_C/100)))-233.426)</f>
        <v>33.958581769169655</v>
      </c>
      <c r="AN143" s="87">
        <f>100*10^(7.337936*((Table3[[#This Row],[Hum_Si_C]])/(Table3[[#This Row],[Hum_Si_C]]+229.3975)-Table3[[#This Row],[T_Si_CL]]/(Table3[[#This Row],[T_Si_CL]]+229.3975)))</f>
        <v>70.086257268835851</v>
      </c>
      <c r="AO143" s="83">
        <f t="shared" si="25"/>
        <v>50</v>
      </c>
      <c r="AP143" s="60">
        <f>Table3[[#This Row],[T_So_CL]]-Table3[[#This Row],[T_Si_CL]]</f>
        <v>0</v>
      </c>
      <c r="AQ143" s="178">
        <f>IF(OR(AC143&gt;1200,AA143&gt;4000,Table3[[#This Row],[Hum_Si_A]]&lt;20,Table3[[#This Row],[Hum_Si_C]]&lt;20,AG143&gt;8000, AJ143&lt;0, O143&gt;90),1,0)</f>
        <v>0</v>
      </c>
      <c r="AR143">
        <f>IF(Table3[[#This Row],[F_Cell_CL]]&gt;0, Table3[[#This Row],[F_Cell_CL]], IF(Table3[[#This Row],[I_S]]&lt;450, 0.45, IF(Table3[[#This Row],[I_S]]&lt;600, 0.6, 0.75)))</f>
        <v>0.45</v>
      </c>
    </row>
    <row r="144" spans="1:44" s="4" customFormat="1">
      <c r="A144" s="49">
        <f t="shared" si="20"/>
        <v>133</v>
      </c>
      <c r="B144" s="51" t="s">
        <v>100</v>
      </c>
      <c r="C144" s="50" t="s">
        <v>234</v>
      </c>
      <c r="D144" s="51">
        <v>900</v>
      </c>
      <c r="E144" s="87">
        <f>IF(Table3[[#This Row],[Approx. step time]]="-","ERR",IF(E143="Acc. Time",Table3[[#This Row],[Approx. step time]]/60,E143+D144/60))</f>
        <v>1995</v>
      </c>
      <c r="F144" s="48">
        <v>180</v>
      </c>
      <c r="G144" s="86">
        <f t="shared" si="19"/>
        <v>0.6</v>
      </c>
      <c r="H144" s="48" t="s">
        <v>33</v>
      </c>
      <c r="I144" s="51">
        <v>0</v>
      </c>
      <c r="J144" s="51" t="s">
        <v>102</v>
      </c>
      <c r="K144" s="147">
        <v>0.45</v>
      </c>
      <c r="L144" s="52">
        <f>IF(Table3[[#This Row],[F_Cell_CL]]="","-",Table3[[#This Row],[F_Cell_CL]]*Cell_count)</f>
        <v>123.75</v>
      </c>
      <c r="M144">
        <v>0.4</v>
      </c>
      <c r="N144">
        <v>50</v>
      </c>
      <c r="O144" s="51">
        <v>50</v>
      </c>
      <c r="P144" s="60">
        <f>Table3[[#This Row],[T_So_CL]]-Table3[[#This Row],[T_Si_CL]]</f>
        <v>0</v>
      </c>
      <c r="Q144">
        <v>2.15</v>
      </c>
      <c r="R144" s="53">
        <f>IF(Table3[[#This Row],[I_S]]=0,"∞",Table3[[#This Row],[FN_Si_A_H2]]*1000/(Table3[[#This Row],[I_S]]*Q_H2*Cell_count))</f>
        <v>2.15</v>
      </c>
      <c r="S144">
        <v>70</v>
      </c>
      <c r="T144" s="58" t="str">
        <f t="shared" si="21"/>
        <v>Inlet</v>
      </c>
      <c r="U144">
        <v>0.2</v>
      </c>
      <c r="V144" s="51">
        <f t="shared" si="22"/>
        <v>55</v>
      </c>
      <c r="W144" s="141">
        <v>32.714725500794742</v>
      </c>
      <c r="X144" s="52">
        <f>IF(OR(Table3[[#This Row],[T_So_CL]]="",Table3[[#This Row],[Hum_Si_A]]=""),"-",(1730.63/((1730.63/(233.426+T_Si_CL))-LOG(RH_Si_A/100)))-233.426)</f>
        <v>29.13416119781823</v>
      </c>
      <c r="Y144" s="87">
        <f>100*10^(7.337936*((Table3[[#This Row],[Hum_Si_A]])/(Table3[[#This Row],[Hum_Si_A]]+229.3975)-Table3[[#This Row],[T_Si_CL]]/(Table3[[#This Row],[T_Si_CL]]+229.3975)))</f>
        <v>40.058102545682331</v>
      </c>
      <c r="Z14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1064.25</v>
      </c>
      <c r="AA144" s="53">
        <f>Table3[[#This Row],[FN_Si_Atot]]*Table3[[#This Row],[Conc_Si_A_H2]]/100</f>
        <v>744.97500000000002</v>
      </c>
      <c r="AB144" s="54">
        <f>IF(Table3[[#This Row],[FN_Si_A_H2]]="-","-",Table3[[#This Row],[FN_Si_A_H2]]/60*H2_dens_gL)</f>
        <v>1.1165526241638428</v>
      </c>
      <c r="AC144" s="53">
        <f>IF(OR(Table3[[#This Row],[Conc_Si_A_H2]]="",Table3[[#This Row],[FN_Si_A_H2]]="",Table3[[#This Row],[FN_Si_A_H2]]="-"),"-",(FN_Si_H2/CMP_A)*(100-CMP_A))</f>
        <v>319.27499999999998</v>
      </c>
      <c r="AD144" s="55">
        <f>IF(Table3[[#This Row],[F_Si_A_N2]]="-","-",Table3[[#This Row],[F_Si_A_N2]]/60*N2_dens_gL)</f>
        <v>6.6494696456900275</v>
      </c>
      <c r="AE144">
        <v>2.2000000000000002</v>
      </c>
      <c r="AF144" s="53">
        <f>IF(OR(Table3[[#This Row],[I_S]]=0,Table3[[#This Row],[FN_Si_C_Air]]="-",Table3[[#This Row],[FN_Si_C_Air]]="0"),"∞",Table3[[#This Row],[FN_Si_C_Air]]*1000/(Table3[[#This Row],[I_S]]*Q_air*Cell_count))</f>
        <v>2.2000000000000002</v>
      </c>
      <c r="AG144" s="56">
        <f>IF(OR(Table3[[#This Row],[I_S]]="",Table3[[#This Row],[STC_C]]=""),"-",IF(Table3[[#This Row],[I_S]]&gt;=Table3[[#This Row],[I_MinGasFlow]],Table3[[#This Row],[I_S]]*Table3[[#This Row],[STC_C]]*16.6*Cell_count/1000,Table3[[#This Row],[I_MinGasFlow]]*Table3[[#This Row],[STC_C]]*16.6*Cell_count/1000))</f>
        <v>1807.7400000000005</v>
      </c>
      <c r="AH144" s="140">
        <f>IF(Table3[[#This Row],[FN_Si_C_Air]]="-","-",Table3[[#This Row],[FN_Si_C_Air]]/60*air_dens_gL)</f>
        <v>38.774366563051011</v>
      </c>
      <c r="AI144" s="58" t="str">
        <f t="shared" si="23"/>
        <v>Inlet</v>
      </c>
      <c r="AJ144">
        <v>0</v>
      </c>
      <c r="AK144" s="5">
        <f t="shared" si="24"/>
        <v>55</v>
      </c>
      <c r="AL144" s="141">
        <v>46.777825399279195</v>
      </c>
      <c r="AM144" s="52">
        <f>IF(OR(Table3[[#This Row],[T_So_CL]]="",Table3[[#This Row],[Hum_Si_C]]=""),"-",(1730.63/((1730.63/(233.426+T_Si_CL))-LOG(RH_Si_C/100)))-233.426)</f>
        <v>35.469509754417004</v>
      </c>
      <c r="AN144" s="87">
        <f>100*10^(7.337936*((Table3[[#This Row],[Hum_Si_C]])/(Table3[[#This Row],[Hum_Si_C]]+229.3975)-Table3[[#This Row],[T_Si_CL]]/(Table3[[#This Row],[T_Si_CL]]+229.3975)))</f>
        <v>85.056647740695936</v>
      </c>
      <c r="AO144" s="83">
        <f t="shared" si="25"/>
        <v>50</v>
      </c>
      <c r="AP144" s="60">
        <f>Table3[[#This Row],[T_So_CL]]-Table3[[#This Row],[T_Si_CL]]</f>
        <v>0</v>
      </c>
      <c r="AQ144" s="178">
        <f>IF(OR(AC144&gt;1200,AA144&gt;4000,Table3[[#This Row],[Hum_Si_A]]&lt;20,Table3[[#This Row],[Hum_Si_C]]&lt;20,AG144&gt;8000, AJ144&lt;0, O144&gt;90),1,0)</f>
        <v>0</v>
      </c>
      <c r="AR144">
        <f>IF(Table3[[#This Row],[F_Cell_CL]]&gt;0, Table3[[#This Row],[F_Cell_CL]], IF(Table3[[#This Row],[I_S]]&lt;450, 0.45, IF(Table3[[#This Row],[I_S]]&lt;600, 0.6, 0.75)))</f>
        <v>0.45</v>
      </c>
    </row>
    <row r="145" spans="1:44" s="4" customFormat="1">
      <c r="A145" s="49">
        <f t="shared" si="20"/>
        <v>134</v>
      </c>
      <c r="B145" s="51" t="s">
        <v>100</v>
      </c>
      <c r="C145" s="50" t="s">
        <v>235</v>
      </c>
      <c r="D145" s="51">
        <v>900</v>
      </c>
      <c r="E145" s="138">
        <f>IF(Table3[[#This Row],[Approx. step time]]="-","ERR",IF(E144="Acc. Time",Table3[[#This Row],[Approx. step time]]/60,E144+D145/60))</f>
        <v>2010</v>
      </c>
      <c r="F145" s="48">
        <v>230</v>
      </c>
      <c r="G145" s="86">
        <f t="shared" si="19"/>
        <v>0.76666666666666672</v>
      </c>
      <c r="H145" s="48" t="s">
        <v>33</v>
      </c>
      <c r="I145" s="51">
        <v>0</v>
      </c>
      <c r="J145" s="51" t="s">
        <v>102</v>
      </c>
      <c r="K145" s="147">
        <v>0.45</v>
      </c>
      <c r="L145" s="52">
        <f>IF(Table3[[#This Row],[F_Cell_CL]]="","-",Table3[[#This Row],[F_Cell_CL]]*Cell_count)</f>
        <v>123.75</v>
      </c>
      <c r="M145">
        <v>1.6500000000000001</v>
      </c>
      <c r="N145">
        <v>50</v>
      </c>
      <c r="O145" s="51">
        <v>50</v>
      </c>
      <c r="P145" s="60">
        <f>Table3[[#This Row],[T_So_CL]]-Table3[[#This Row],[T_Si_CL]]</f>
        <v>0</v>
      </c>
      <c r="Q145">
        <v>1.85</v>
      </c>
      <c r="R145" s="53">
        <f>IF(Table3[[#This Row],[I_S]]=0,"∞",Table3[[#This Row],[FN_Si_A_H2]]*1000/(Table3[[#This Row],[I_S]]*Q_H2*Cell_count))</f>
        <v>1.8499999999999996</v>
      </c>
      <c r="S145">
        <v>75</v>
      </c>
      <c r="T145" s="58" t="str">
        <f t="shared" si="21"/>
        <v>Inlet</v>
      </c>
      <c r="U145">
        <v>1.4500000000000002</v>
      </c>
      <c r="V145" s="51">
        <f t="shared" si="22"/>
        <v>55</v>
      </c>
      <c r="W145" s="141">
        <v>40.105312696213083</v>
      </c>
      <c r="X145" s="52">
        <f>IF(OR(Table3[[#This Row],[T_So_CL]]="",Table3[[#This Row],[Hum_Si_A]]=""),"-",(1730.63/((1730.63/(233.426+T_Si_CL))-LOG(RH_Si_A/100)))-233.426)</f>
        <v>32.70575024987545</v>
      </c>
      <c r="Y145" s="87">
        <f>100*10^(7.337936*((Table3[[#This Row],[Hum_Si_A]])/(Table3[[#This Row],[Hum_Si_A]]+229.3975)-Table3[[#This Row],[T_Si_CL]]/(Table3[[#This Row],[T_Si_CL]]+229.3975)))</f>
        <v>60.090136648365458</v>
      </c>
      <c r="Z14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1092.1166666666666</v>
      </c>
      <c r="AA145" s="53">
        <f>Table3[[#This Row],[FN_Si_Atot]]*Table3[[#This Row],[Conc_Si_A_H2]]/100</f>
        <v>819.08749999999986</v>
      </c>
      <c r="AB145" s="54">
        <f>IF(Table3[[#This Row],[FN_Si_A_H2]]="-","-",Table3[[#This Row],[FN_Si_A_H2]]/60*H2_dens_gL)</f>
        <v>1.2276308568002972</v>
      </c>
      <c r="AC145" s="53">
        <f>IF(OR(Table3[[#This Row],[Conc_Si_A_H2]]="",Table3[[#This Row],[FN_Si_A_H2]]="",Table3[[#This Row],[FN_Si_A_H2]]="-"),"-",(FN_Si_H2/CMP_A)*(100-CMP_A))</f>
        <v>273.02916666666658</v>
      </c>
      <c r="AD145" s="55">
        <f>IF(Table3[[#This Row],[F_Si_A_N2]]="-","-",Table3[[#This Row],[F_Si_A_N2]]/60*N2_dens_gL)</f>
        <v>5.6863179269847084</v>
      </c>
      <c r="AE145">
        <v>2.25</v>
      </c>
      <c r="AF145" s="53">
        <f>IF(OR(Table3[[#This Row],[I_S]]=0,Table3[[#This Row],[FN_Si_C_Air]]="-",Table3[[#This Row],[FN_Si_C_Air]]="0"),"∞",Table3[[#This Row],[FN_Si_C_Air]]*1000/(Table3[[#This Row],[I_S]]*Q_air*Cell_count))</f>
        <v>2.2499999999999996</v>
      </c>
      <c r="AG145" s="56">
        <f>IF(OR(Table3[[#This Row],[I_S]]="",Table3[[#This Row],[STC_C]]=""),"-",IF(Table3[[#This Row],[I_S]]&gt;=Table3[[#This Row],[I_MinGasFlow]],Table3[[#This Row],[I_S]]*Table3[[#This Row],[STC_C]]*16.6*Cell_count/1000,Table3[[#This Row],[I_MinGasFlow]]*Table3[[#This Row],[STC_C]]*16.6*Cell_count/1000))</f>
        <v>2362.3874999999998</v>
      </c>
      <c r="AH145" s="140">
        <f>IF(Table3[[#This Row],[FN_Si_C_Air]]="-","-",Table3[[#This Row],[FN_Si_C_Air]]/60*air_dens_gL)</f>
        <v>50.671047213078005</v>
      </c>
      <c r="AI145" s="58" t="str">
        <f t="shared" si="23"/>
        <v>Inlet</v>
      </c>
      <c r="AJ145">
        <v>1.85</v>
      </c>
      <c r="AK145" s="5">
        <f t="shared" si="24"/>
        <v>55</v>
      </c>
      <c r="AL145" s="141">
        <v>38.486124838802354</v>
      </c>
      <c r="AM145" s="52">
        <f>IF(OR(Table3[[#This Row],[T_So_CL]]="",Table3[[#This Row],[Hum_Si_C]]=""),"-",(1730.63/((1730.63/(233.426+T_Si_CL))-LOG(RH_Si_C/100)))-233.426)</f>
        <v>31.97529557518402</v>
      </c>
      <c r="AN145" s="87">
        <f>100*10^(7.337936*((Table3[[#This Row],[Hum_Si_C]])/(Table3[[#This Row],[Hum_Si_C]]+229.3975)-Table3[[#This Row],[T_Si_CL]]/(Table3[[#This Row],[T_Si_CL]]+229.3975)))</f>
        <v>55.087147832873264</v>
      </c>
      <c r="AO145" s="83">
        <f t="shared" si="25"/>
        <v>50</v>
      </c>
      <c r="AP145" s="60">
        <f>Table3[[#This Row],[T_So_CL]]-Table3[[#This Row],[T_Si_CL]]</f>
        <v>0</v>
      </c>
      <c r="AQ145" s="178">
        <f>IF(OR(AC145&gt;1200,AA145&gt;4000,Table3[[#This Row],[Hum_Si_A]]&lt;20,Table3[[#This Row],[Hum_Si_C]]&lt;20,AG145&gt;8000, AJ145&lt;0, O145&gt;90),1,0)</f>
        <v>0</v>
      </c>
      <c r="AR145">
        <f>IF(Table3[[#This Row],[F_Cell_CL]]&gt;0, Table3[[#This Row],[F_Cell_CL]], IF(Table3[[#This Row],[I_S]]&lt;450, 0.45, IF(Table3[[#This Row],[I_S]]&lt;600, 0.6, 0.75)))</f>
        <v>0.45</v>
      </c>
    </row>
    <row r="146" spans="1:44" s="4" customFormat="1">
      <c r="A146" s="49">
        <f t="shared" si="20"/>
        <v>135</v>
      </c>
      <c r="B146" s="51" t="s">
        <v>100</v>
      </c>
      <c r="C146" s="50" t="s">
        <v>236</v>
      </c>
      <c r="D146" s="51">
        <v>900</v>
      </c>
      <c r="E146" s="138">
        <f>IF(Table3[[#This Row],[Approx. step time]]="-","ERR",IF(E145="Acc. Time",Table3[[#This Row],[Approx. step time]]/60,E145+D146/60))</f>
        <v>2025</v>
      </c>
      <c r="F146" s="48">
        <v>130</v>
      </c>
      <c r="G146" s="86">
        <f t="shared" si="19"/>
        <v>0.43333333333333335</v>
      </c>
      <c r="H146" s="48" t="s">
        <v>33</v>
      </c>
      <c r="I146" s="51">
        <v>0</v>
      </c>
      <c r="J146" s="51" t="s">
        <v>102</v>
      </c>
      <c r="K146" s="147">
        <v>0.45</v>
      </c>
      <c r="L146" s="52">
        <f>IF(Table3[[#This Row],[F_Cell_CL]]="","-",Table3[[#This Row],[F_Cell_CL]]*Cell_count)</f>
        <v>123.75</v>
      </c>
      <c r="M146">
        <v>0.2</v>
      </c>
      <c r="N146">
        <v>50</v>
      </c>
      <c r="O146" s="51">
        <v>50</v>
      </c>
      <c r="P146" s="60">
        <f>Table3[[#This Row],[T_So_CL]]-Table3[[#This Row],[T_Si_CL]]</f>
        <v>0</v>
      </c>
      <c r="Q146">
        <v>2.0500000000000003</v>
      </c>
      <c r="R146" s="53">
        <f>IF(Table3[[#This Row],[I_S]]=0,"∞",Table3[[#This Row],[FN_Si_A_H2]]*1000/(Table3[[#This Row],[I_S]]*Q_H2*Cell_count))</f>
        <v>2.0500000000000003</v>
      </c>
      <c r="S146">
        <v>70</v>
      </c>
      <c r="T146" s="58" t="str">
        <f t="shared" si="21"/>
        <v>Inlet</v>
      </c>
      <c r="U146">
        <v>0</v>
      </c>
      <c r="V146" s="51">
        <f t="shared" si="22"/>
        <v>55</v>
      </c>
      <c r="W146" s="141">
        <v>34.821544714699449</v>
      </c>
      <c r="X146" s="52">
        <f>IF(OR(Table3[[#This Row],[T_So_CL]]="",Table3[[#This Row],[Hum_Si_A]]=""),"-",(1730.63/((1730.63/(233.426+T_Si_CL))-LOG(RH_Si_A/100)))-233.426)</f>
        <v>30.218308880646362</v>
      </c>
      <c r="Y146" s="87">
        <f>100*10^(7.337936*((Table3[[#This Row],[Hum_Si_A]])/(Table3[[#This Row],[Hum_Si_A]]+229.3975)-Table3[[#This Row],[T_Si_CL]]/(Table3[[#This Row],[T_Si_CL]]+229.3975)))</f>
        <v>45.07113054437675</v>
      </c>
      <c r="Z14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732.87500000000011</v>
      </c>
      <c r="AA146" s="53">
        <f>Table3[[#This Row],[FN_Si_Atot]]*Table3[[#This Row],[Conc_Si_A_H2]]/100</f>
        <v>513.01250000000005</v>
      </c>
      <c r="AB146" s="54">
        <f>IF(Table3[[#This Row],[FN_Si_A_H2]]="-","-",Table3[[#This Row],[FN_Si_A_H2]]/60*H2_dens_gL)</f>
        <v>0.76889218175623808</v>
      </c>
      <c r="AC146" s="53">
        <f>IF(OR(Table3[[#This Row],[Conc_Si_A_H2]]="",Table3[[#This Row],[FN_Si_A_H2]]="",Table3[[#This Row],[FN_Si_A_H2]]="-"),"-",(FN_Si_H2/CMP_A)*(100-CMP_A))</f>
        <v>219.86250000000001</v>
      </c>
      <c r="AD146" s="55">
        <f>IF(Table3[[#This Row],[F_Si_A_N2]]="-","-",Table3[[#This Row],[F_Si_A_N2]]/60*N2_dens_gL)</f>
        <v>4.5790275467090238</v>
      </c>
      <c r="AE146">
        <v>3.6</v>
      </c>
      <c r="AF146" s="53">
        <f>IF(OR(Table3[[#This Row],[I_S]]=0,Table3[[#This Row],[FN_Si_C_Air]]="-",Table3[[#This Row],[FN_Si_C_Air]]="0"),"∞",Table3[[#This Row],[FN_Si_C_Air]]*1000/(Table3[[#This Row],[I_S]]*Q_air*Cell_count))</f>
        <v>3.600000000000001</v>
      </c>
      <c r="AG146" s="56">
        <f>IF(OR(Table3[[#This Row],[I_S]]="",Table3[[#This Row],[STC_C]]=""),"-",IF(Table3[[#This Row],[I_S]]&gt;=Table3[[#This Row],[I_MinGasFlow]],Table3[[#This Row],[I_S]]*Table3[[#This Row],[STC_C]]*16.6*Cell_count/1000,Table3[[#This Row],[I_MinGasFlow]]*Table3[[#This Row],[STC_C]]*16.6*Cell_count/1000))</f>
        <v>2136.4200000000005</v>
      </c>
      <c r="AH146" s="140">
        <f>IF(Table3[[#This Row],[FN_Si_C_Air]]="-","-",Table3[[#This Row],[FN_Si_C_Air]]/60*air_dens_gL)</f>
        <v>45.824251392696645</v>
      </c>
      <c r="AI146" s="58" t="str">
        <f t="shared" si="23"/>
        <v>Inlet</v>
      </c>
      <c r="AJ146">
        <v>0.30000000000000004</v>
      </c>
      <c r="AK146" s="5">
        <f t="shared" si="24"/>
        <v>55</v>
      </c>
      <c r="AL146" s="141">
        <v>36.733625431706244</v>
      </c>
      <c r="AM146" s="52">
        <f>IF(OR(Table3[[#This Row],[T_So_CL]]="",Table3[[#This Row],[Hum_Si_C]]=""),"-",(1730.63/((1730.63/(233.426+T_Si_CL))-LOG(RH_Si_C/100)))-233.426)</f>
        <v>31.154046680651902</v>
      </c>
      <c r="AN146" s="87">
        <f>100*10^(7.337936*((Table3[[#This Row],[Hum_Si_C]])/(Table3[[#This Row],[Hum_Si_C]]+229.3975)-Table3[[#This Row],[T_Si_CL]]/(Table3[[#This Row],[T_Si_CL]]+229.3975)))</f>
        <v>50.080818201718756</v>
      </c>
      <c r="AO146" s="83">
        <f t="shared" si="25"/>
        <v>50</v>
      </c>
      <c r="AP146" s="60">
        <f>Table3[[#This Row],[T_So_CL]]-Table3[[#This Row],[T_Si_CL]]</f>
        <v>0</v>
      </c>
      <c r="AQ146" s="178">
        <f>IF(OR(AC146&gt;1200,AA146&gt;4000,Table3[[#This Row],[Hum_Si_A]]&lt;20,Table3[[#This Row],[Hum_Si_C]]&lt;20,AG146&gt;8000, AJ146&lt;0, O146&gt;90),1,0)</f>
        <v>0</v>
      </c>
      <c r="AR146">
        <f>IF(Table3[[#This Row],[F_Cell_CL]]&gt;0, Table3[[#This Row],[F_Cell_CL]], IF(Table3[[#This Row],[I_S]]&lt;450, 0.45, IF(Table3[[#This Row],[I_S]]&lt;600, 0.6, 0.75)))</f>
        <v>0.45</v>
      </c>
    </row>
    <row r="147" spans="1:44" s="4" customFormat="1">
      <c r="A147" s="49">
        <f t="shared" si="20"/>
        <v>136</v>
      </c>
      <c r="B147" s="51" t="s">
        <v>100</v>
      </c>
      <c r="C147" s="50" t="s">
        <v>237</v>
      </c>
      <c r="D147" s="51">
        <v>900</v>
      </c>
      <c r="E147" s="138">
        <f>IF(Table3[[#This Row],[Approx. step time]]="-","ERR",IF(E146="Acc. Time",Table3[[#This Row],[Approx. step time]]/60,E146+D147/60))</f>
        <v>2040</v>
      </c>
      <c r="F147" s="48">
        <v>280</v>
      </c>
      <c r="G147" s="86">
        <f t="shared" si="19"/>
        <v>0.93333333333333335</v>
      </c>
      <c r="H147" s="48" t="s">
        <v>33</v>
      </c>
      <c r="I147" s="51">
        <v>0</v>
      </c>
      <c r="J147" s="51" t="s">
        <v>102</v>
      </c>
      <c r="K147" s="147">
        <v>0.45</v>
      </c>
      <c r="L147" s="52">
        <f>IF(Table3[[#This Row],[F_Cell_CL]]="","-",Table3[[#This Row],[F_Cell_CL]]*Cell_count)</f>
        <v>123.75</v>
      </c>
      <c r="M147">
        <v>0.60000000000000009</v>
      </c>
      <c r="N147">
        <v>50</v>
      </c>
      <c r="O147" s="51">
        <v>50</v>
      </c>
      <c r="P147" s="60">
        <f>Table3[[#This Row],[T_So_CL]]-Table3[[#This Row],[T_Si_CL]]</f>
        <v>0</v>
      </c>
      <c r="Q147">
        <v>2.8000000000000003</v>
      </c>
      <c r="R147" s="53">
        <f>IF(Table3[[#This Row],[I_S]]=0,"∞",Table3[[#This Row],[FN_Si_A_H2]]*1000/(Table3[[#This Row],[I_S]]*Q_H2*Cell_count))</f>
        <v>2.8000000000000003</v>
      </c>
      <c r="S147">
        <v>100</v>
      </c>
      <c r="T147" s="58" t="str">
        <f t="shared" si="21"/>
        <v>Inlet</v>
      </c>
      <c r="U147">
        <v>0.4</v>
      </c>
      <c r="V147" s="51">
        <f t="shared" si="22"/>
        <v>55</v>
      </c>
      <c r="W147" s="141">
        <v>45.593926460952808</v>
      </c>
      <c r="X147" s="52">
        <f>IF(OR(Table3[[#This Row],[T_So_CL]]="",Table3[[#This Row],[Hum_Si_A]]=""),"-",(1730.63/((1730.63/(233.426+T_Si_CL))-LOG(RH_Si_A/100)))-233.426)</f>
        <v>35.005180738482295</v>
      </c>
      <c r="Y147" s="87">
        <f>100*10^(7.337936*((Table3[[#This Row],[Hum_Si_A]])/(Table3[[#This Row],[Hum_Si_A]]+229.3975)-Table3[[#This Row],[T_Si_CL]]/(Table3[[#This Row],[T_Si_CL]]+229.3975)))</f>
        <v>80.069606831692568</v>
      </c>
      <c r="Z14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1509.2000000000003</v>
      </c>
      <c r="AA147" s="53">
        <f>Table3[[#This Row],[FN_Si_Atot]]*Table3[[#This Row],[Conc_Si_A_H2]]/100</f>
        <v>1509.2000000000003</v>
      </c>
      <c r="AB147" s="54">
        <f>IF(Table3[[#This Row],[FN_Si_A_H2]]="-","-",Table3[[#This Row],[FN_Si_A_H2]]/60*H2_dens_gL)</f>
        <v>2.261956737324168</v>
      </c>
      <c r="AC147" s="53">
        <f>IF(OR(Table3[[#This Row],[Conc_Si_A_H2]]="",Table3[[#This Row],[FN_Si_A_H2]]="",Table3[[#This Row],[FN_Si_A_H2]]="-"),"-",(FN_Si_H2/CMP_A)*(100-CMP_A))</f>
        <v>0</v>
      </c>
      <c r="AD147" s="55">
        <f>IF(Table3[[#This Row],[F_Si_A_N2]]="-","-",Table3[[#This Row],[F_Si_A_N2]]/60*N2_dens_gL)</f>
        <v>0</v>
      </c>
      <c r="AE147">
        <v>1.5</v>
      </c>
      <c r="AF147" s="53">
        <f>IF(OR(Table3[[#This Row],[I_S]]=0,Table3[[#This Row],[FN_Si_C_Air]]="-",Table3[[#This Row],[FN_Si_C_Air]]="0"),"∞",Table3[[#This Row],[FN_Si_C_Air]]*1000/(Table3[[#This Row],[I_S]]*Q_air*Cell_count))</f>
        <v>1.5000000000000002</v>
      </c>
      <c r="AG147" s="56">
        <f>IF(OR(Table3[[#This Row],[I_S]]="",Table3[[#This Row],[STC_C]]=""),"-",IF(Table3[[#This Row],[I_S]]&gt;=Table3[[#This Row],[I_MinGasFlow]],Table3[[#This Row],[I_S]]*Table3[[#This Row],[STC_C]]*16.6*Cell_count/1000,Table3[[#This Row],[I_MinGasFlow]]*Table3[[#This Row],[STC_C]]*16.6*Cell_count/1000))</f>
        <v>1917.3000000000002</v>
      </c>
      <c r="AH147" s="140">
        <f>IF(Table3[[#This Row],[FN_Si_C_Air]]="-","-",Table3[[#This Row],[FN_Si_C_Air]]/60*air_dens_gL)</f>
        <v>41.124328172932877</v>
      </c>
      <c r="AI147" s="58" t="str">
        <f t="shared" si="23"/>
        <v>Inlet</v>
      </c>
      <c r="AJ147">
        <v>0</v>
      </c>
      <c r="AK147" s="5">
        <f t="shared" si="24"/>
        <v>55</v>
      </c>
      <c r="AL147" s="141">
        <v>34.821544714699449</v>
      </c>
      <c r="AM147" s="52">
        <f>IF(OR(Table3[[#This Row],[T_So_CL]]="",Table3[[#This Row],[Hum_Si_C]]=""),"-",(1730.63/((1730.63/(233.426+T_Si_CL))-LOG(RH_Si_C/100)))-233.426)</f>
        <v>30.218308880646362</v>
      </c>
      <c r="AN147" s="87">
        <f>100*10^(7.337936*((Table3[[#This Row],[Hum_Si_C]])/(Table3[[#This Row],[Hum_Si_C]]+229.3975)-Table3[[#This Row],[T_Si_CL]]/(Table3[[#This Row],[T_Si_CL]]+229.3975)))</f>
        <v>45.07113054437675</v>
      </c>
      <c r="AO147" s="83">
        <f t="shared" si="25"/>
        <v>50</v>
      </c>
      <c r="AP147" s="60">
        <f>Table3[[#This Row],[T_So_CL]]-Table3[[#This Row],[T_Si_CL]]</f>
        <v>0</v>
      </c>
      <c r="AQ147" s="178">
        <f>IF(OR(AC147&gt;1200,AA147&gt;4000,Table3[[#This Row],[Hum_Si_A]]&lt;20,Table3[[#This Row],[Hum_Si_C]]&lt;20,AG147&gt;8000, AJ147&lt;0, O147&gt;90),1,0)</f>
        <v>0</v>
      </c>
      <c r="AR147">
        <f>IF(Table3[[#This Row],[F_Cell_CL]]&gt;0, Table3[[#This Row],[F_Cell_CL]], IF(Table3[[#This Row],[I_S]]&lt;450, 0.45, IF(Table3[[#This Row],[I_S]]&lt;600, 0.6, 0.75)))</f>
        <v>0.45</v>
      </c>
    </row>
    <row r="148" spans="1:44" s="4" customFormat="1">
      <c r="A148" s="49">
        <f t="shared" si="20"/>
        <v>137</v>
      </c>
      <c r="B148" s="51" t="s">
        <v>100</v>
      </c>
      <c r="C148" s="50" t="s">
        <v>238</v>
      </c>
      <c r="D148" s="51">
        <v>900</v>
      </c>
      <c r="E148" s="87">
        <f>IF(Table3[[#This Row],[Approx. step time]]="-","ERR",IF(E147="Acc. Time",Table3[[#This Row],[Approx. step time]]/60,E147+D148/60))</f>
        <v>2055</v>
      </c>
      <c r="F148" s="48">
        <v>140</v>
      </c>
      <c r="G148" s="86">
        <f t="shared" si="19"/>
        <v>0.46666666666666667</v>
      </c>
      <c r="H148" s="48" t="s">
        <v>33</v>
      </c>
      <c r="I148" s="51">
        <v>0</v>
      </c>
      <c r="J148" s="51" t="s">
        <v>102</v>
      </c>
      <c r="K148" s="147">
        <v>0.45</v>
      </c>
      <c r="L148" s="52">
        <f>IF(Table3[[#This Row],[F_Cell_CL]]="","-",Table3[[#This Row],[F_Cell_CL]]*Cell_count)</f>
        <v>123.75</v>
      </c>
      <c r="M148">
        <v>0.85000000000000009</v>
      </c>
      <c r="N148">
        <v>50</v>
      </c>
      <c r="O148" s="51">
        <v>50</v>
      </c>
      <c r="P148" s="60">
        <f>Table3[[#This Row],[T_So_CL]]-Table3[[#This Row],[T_Si_CL]]</f>
        <v>0</v>
      </c>
      <c r="Q148">
        <v>3.1500000000000004</v>
      </c>
      <c r="R148" s="53">
        <f>IF(Table3[[#This Row],[I_S]]=0,"∞",Table3[[#This Row],[FN_Si_A_H2]]*1000/(Table3[[#This Row],[I_S]]*Q_H2*Cell_count))</f>
        <v>3.15</v>
      </c>
      <c r="S148">
        <v>75</v>
      </c>
      <c r="T148" s="58" t="str">
        <f t="shared" si="21"/>
        <v>Inlet</v>
      </c>
      <c r="U148">
        <v>0.65</v>
      </c>
      <c r="V148" s="51">
        <f t="shared" si="22"/>
        <v>55</v>
      </c>
      <c r="W148" s="141">
        <v>30.364523694419859</v>
      </c>
      <c r="X148" s="52">
        <f>IF(OR(Table3[[#This Row],[T_So_CL]]="",Table3[[#This Row],[Hum_Si_A]]=""),"-",(1730.63/((1730.63/(233.426+T_Si_CL))-LOG(RH_Si_A/100)))-233.426)</f>
        <v>27.850768916034099</v>
      </c>
      <c r="Y148" s="87">
        <f>100*10^(7.337936*((Table3[[#This Row],[Hum_Si_A]])/(Table3[[#This Row],[Hum_Si_A]]+229.3975)-Table3[[#This Row],[T_Si_CL]]/(Table3[[#This Row],[T_Si_CL]]+229.3975)))</f>
        <v>35.04181045512199</v>
      </c>
      <c r="Z14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1131.9000000000001</v>
      </c>
      <c r="AA148" s="53">
        <f>Table3[[#This Row],[FN_Si_Atot]]*Table3[[#This Row],[Conc_Si_A_H2]]/100</f>
        <v>848.92499999999995</v>
      </c>
      <c r="AB148" s="54">
        <f>IF(Table3[[#This Row],[FN_Si_A_H2]]="-","-",Table3[[#This Row],[FN_Si_A_H2]]/60*H2_dens_gL)</f>
        <v>1.2723506647448442</v>
      </c>
      <c r="AC148" s="53">
        <f>IF(OR(Table3[[#This Row],[Conc_Si_A_H2]]="",Table3[[#This Row],[FN_Si_A_H2]]="",Table3[[#This Row],[FN_Si_A_H2]]="-"),"-",(FN_Si_H2/CMP_A)*(100-CMP_A))</f>
        <v>282.97499999999997</v>
      </c>
      <c r="AD148" s="55">
        <f>IF(Table3[[#This Row],[F_Si_A_N2]]="-","-",Table3[[#This Row],[F_Si_A_N2]]/60*N2_dens_gL)</f>
        <v>5.8934575929500754</v>
      </c>
      <c r="AE148">
        <v>3.7</v>
      </c>
      <c r="AF148" s="53">
        <f>IF(OR(Table3[[#This Row],[I_S]]=0,Table3[[#This Row],[FN_Si_C_Air]]="-",Table3[[#This Row],[FN_Si_C_Air]]="0"),"∞",Table3[[#This Row],[FN_Si_C_Air]]*1000/(Table3[[#This Row],[I_S]]*Q_air*Cell_count))</f>
        <v>3.7000000000000006</v>
      </c>
      <c r="AG148" s="56">
        <f>IF(OR(Table3[[#This Row],[I_S]]="",Table3[[#This Row],[STC_C]]=""),"-",IF(Table3[[#This Row],[I_S]]&gt;=Table3[[#This Row],[I_MinGasFlow]],Table3[[#This Row],[I_S]]*Table3[[#This Row],[STC_C]]*16.6*Cell_count/1000,Table3[[#This Row],[I_MinGasFlow]]*Table3[[#This Row],[STC_C]]*16.6*Cell_count/1000))</f>
        <v>2364.6700000000005</v>
      </c>
      <c r="AH148" s="140">
        <f>IF(Table3[[#This Row],[FN_Si_C_Air]]="-","-",Table3[[#This Row],[FN_Si_C_Air]]/60*air_dens_gL)</f>
        <v>50.720004746617221</v>
      </c>
      <c r="AI148" s="58" t="str">
        <f t="shared" si="23"/>
        <v>Inlet</v>
      </c>
      <c r="AJ148">
        <v>0.65</v>
      </c>
      <c r="AK148" s="5">
        <f t="shared" si="24"/>
        <v>55</v>
      </c>
      <c r="AL148" s="141">
        <v>46.777825399279195</v>
      </c>
      <c r="AM148" s="52">
        <f>IF(OR(Table3[[#This Row],[T_So_CL]]="",Table3[[#This Row],[Hum_Si_C]]=""),"-",(1730.63/((1730.63/(233.426+T_Si_CL))-LOG(RH_Si_C/100)))-233.426)</f>
        <v>35.469509754417004</v>
      </c>
      <c r="AN148" s="87">
        <f>100*10^(7.337936*((Table3[[#This Row],[Hum_Si_C]])/(Table3[[#This Row],[Hum_Si_C]]+229.3975)-Table3[[#This Row],[T_Si_CL]]/(Table3[[#This Row],[T_Si_CL]]+229.3975)))</f>
        <v>85.056647740695936</v>
      </c>
      <c r="AO148" s="83">
        <f t="shared" si="25"/>
        <v>50</v>
      </c>
      <c r="AP148" s="60">
        <f>Table3[[#This Row],[T_So_CL]]-Table3[[#This Row],[T_Si_CL]]</f>
        <v>0</v>
      </c>
      <c r="AQ148" s="178">
        <f>IF(OR(AC148&gt;1200,AA148&gt;4000,Table3[[#This Row],[Hum_Si_A]]&lt;20,Table3[[#This Row],[Hum_Si_C]]&lt;20,AG148&gt;8000, AJ148&lt;0, O148&gt;90),1,0)</f>
        <v>0</v>
      </c>
      <c r="AR148">
        <f>IF(Table3[[#This Row],[F_Cell_CL]]&gt;0, Table3[[#This Row],[F_Cell_CL]], IF(Table3[[#This Row],[I_S]]&lt;450, 0.45, IF(Table3[[#This Row],[I_S]]&lt;600, 0.6, 0.75)))</f>
        <v>0.45</v>
      </c>
    </row>
    <row r="149" spans="1:44" s="4" customFormat="1">
      <c r="A149" s="49">
        <f t="shared" si="20"/>
        <v>138</v>
      </c>
      <c r="B149" s="51" t="s">
        <v>100</v>
      </c>
      <c r="C149" s="50" t="s">
        <v>239</v>
      </c>
      <c r="D149" s="51">
        <v>900</v>
      </c>
      <c r="E149" s="138">
        <f>IF(Table3[[#This Row],[Approx. step time]]="-","ERR",IF(E148="Acc. Time",Table3[[#This Row],[Approx. step time]]/60,E148+D149/60))</f>
        <v>2070</v>
      </c>
      <c r="F149" s="48">
        <v>450</v>
      </c>
      <c r="G149" s="86">
        <f t="shared" si="19"/>
        <v>1.5</v>
      </c>
      <c r="H149" s="48" t="s">
        <v>33</v>
      </c>
      <c r="I149" s="51">
        <v>0</v>
      </c>
      <c r="J149" s="51" t="s">
        <v>102</v>
      </c>
      <c r="K149" s="147"/>
      <c r="L149" s="52" t="str">
        <f>IF(Table3[[#This Row],[F_Cell_CL]]="","-",Table3[[#This Row],[F_Cell_CL]]*Cell_count)</f>
        <v>-</v>
      </c>
      <c r="M149">
        <v>1.35</v>
      </c>
      <c r="N149">
        <v>50</v>
      </c>
      <c r="O149" s="51">
        <v>52</v>
      </c>
      <c r="P149" s="60">
        <f>Table3[[#This Row],[T_So_CL]]-Table3[[#This Row],[T_Si_CL]]</f>
        <v>2</v>
      </c>
      <c r="Q149">
        <v>3.2</v>
      </c>
      <c r="R149" s="53">
        <f>IF(Table3[[#This Row],[I_S]]=0,"∞",Table3[[#This Row],[FN_Si_A_H2]]*1000/(Table3[[#This Row],[I_S]]*Q_H2*Cell_count))</f>
        <v>3.2</v>
      </c>
      <c r="S149">
        <v>100</v>
      </c>
      <c r="T149" s="58" t="str">
        <f t="shared" si="21"/>
        <v>Inlet</v>
      </c>
      <c r="U149">
        <v>1.1500000000000001</v>
      </c>
      <c r="V149" s="51">
        <f t="shared" si="22"/>
        <v>55</v>
      </c>
      <c r="W149" s="141">
        <v>45.593926460952808</v>
      </c>
      <c r="X149" s="52">
        <f>IF(OR(Table3[[#This Row],[T_So_CL]]="",Table3[[#This Row],[Hum_Si_A]]=""),"-",(1730.63/((1730.63/(233.426+T_Si_CL))-LOG(RH_Si_A/100)))-233.426)</f>
        <v>35.005180738482295</v>
      </c>
      <c r="Y149" s="87">
        <f>100*10^(7.337936*((Table3[[#This Row],[Hum_Si_A]])/(Table3[[#This Row],[Hum_Si_A]]+229.3975)-Table3[[#This Row],[T_Si_CL]]/(Table3[[#This Row],[T_Si_CL]]+229.3975)))</f>
        <v>80.069606831692568</v>
      </c>
      <c r="Z14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2772</v>
      </c>
      <c r="AA149" s="53">
        <f>Table3[[#This Row],[FN_Si_Atot]]*Table3[[#This Row],[Conc_Si_A_H2]]/100</f>
        <v>2772</v>
      </c>
      <c r="AB149" s="54">
        <f>IF(Table3[[#This Row],[FN_Si_A_H2]]="-","-",Table3[[#This Row],[FN_Si_A_H2]]/60*H2_dens_gL)</f>
        <v>4.1546144154933691</v>
      </c>
      <c r="AC149" s="53">
        <f>IF(OR(Table3[[#This Row],[Conc_Si_A_H2]]="",Table3[[#This Row],[FN_Si_A_H2]]="",Table3[[#This Row],[FN_Si_A_H2]]="-"),"-",(FN_Si_H2/CMP_A)*(100-CMP_A))</f>
        <v>0</v>
      </c>
      <c r="AD149" s="55">
        <f>IF(Table3[[#This Row],[F_Si_A_N2]]="-","-",Table3[[#This Row],[F_Si_A_N2]]/60*N2_dens_gL)</f>
        <v>0</v>
      </c>
      <c r="AE149">
        <v>1.85</v>
      </c>
      <c r="AF149" s="53">
        <f>IF(OR(Table3[[#This Row],[I_S]]=0,Table3[[#This Row],[FN_Si_C_Air]]="-",Table3[[#This Row],[FN_Si_C_Air]]="0"),"∞",Table3[[#This Row],[FN_Si_C_Air]]*1000/(Table3[[#This Row],[I_S]]*Q_air*Cell_count))</f>
        <v>1.85</v>
      </c>
      <c r="AG149" s="56">
        <f>IF(OR(Table3[[#This Row],[I_S]]="",Table3[[#This Row],[STC_C]]=""),"-",IF(Table3[[#This Row],[I_S]]&gt;=Table3[[#This Row],[I_MinGasFlow]],Table3[[#This Row],[I_S]]*Table3[[#This Row],[STC_C]]*16.6*Cell_count/1000,Table3[[#This Row],[I_MinGasFlow]]*Table3[[#This Row],[STC_C]]*16.6*Cell_count/1000))</f>
        <v>3800.3625000000006</v>
      </c>
      <c r="AH149" s="140">
        <f>IF(Table3[[#This Row],[FN_Si_C_Air]]="-","-",Table3[[#This Row],[FN_Si_C_Air]]/60*air_dens_gL)</f>
        <v>81.514293342777677</v>
      </c>
      <c r="AI149" s="58" t="str">
        <f t="shared" si="23"/>
        <v>Inlet</v>
      </c>
      <c r="AJ149">
        <v>1.4500000000000002</v>
      </c>
      <c r="AK149" s="5">
        <f t="shared" si="24"/>
        <v>55</v>
      </c>
      <c r="AL149" s="141">
        <v>40.105312696213083</v>
      </c>
      <c r="AM149" s="52">
        <f>IF(OR(Table3[[#This Row],[T_So_CL]]="",Table3[[#This Row],[Hum_Si_C]]=""),"-",(1730.63/((1730.63/(233.426+T_Si_CL))-LOG(RH_Si_C/100)))-233.426)</f>
        <v>32.70575024987545</v>
      </c>
      <c r="AN149" s="87">
        <f>100*10^(7.337936*((Table3[[#This Row],[Hum_Si_C]])/(Table3[[#This Row],[Hum_Si_C]]+229.3975)-Table3[[#This Row],[T_Si_CL]]/(Table3[[#This Row],[T_Si_CL]]+229.3975)))</f>
        <v>60.090136648365458</v>
      </c>
      <c r="AO149" s="83">
        <f t="shared" si="25"/>
        <v>52</v>
      </c>
      <c r="AP149" s="60">
        <f>Table3[[#This Row],[T_So_CL]]-Table3[[#This Row],[T_Si_CL]]</f>
        <v>2</v>
      </c>
      <c r="AQ149" s="178">
        <f>IF(OR(AC149&gt;1200,AA149&gt;4000,Table3[[#This Row],[Hum_Si_A]]&lt;20,Table3[[#This Row],[Hum_Si_C]]&lt;20,AG149&gt;8000, AJ149&lt;0, O149&gt;90),1,0)</f>
        <v>0</v>
      </c>
      <c r="AR149">
        <f>IF(Table3[[#This Row],[F_Cell_CL]]&gt;0, Table3[[#This Row],[F_Cell_CL]], IF(Table3[[#This Row],[I_S]]&lt;450, 0.45, IF(Table3[[#This Row],[I_S]]&lt;600, 0.6, 0.75)))</f>
        <v>0.6</v>
      </c>
    </row>
    <row r="150" spans="1:44" s="4" customFormat="1">
      <c r="A150" s="49">
        <f t="shared" si="20"/>
        <v>139</v>
      </c>
      <c r="B150" s="51" t="s">
        <v>100</v>
      </c>
      <c r="C150" s="50" t="s">
        <v>240</v>
      </c>
      <c r="D150" s="51">
        <v>900</v>
      </c>
      <c r="E150" s="138">
        <f>IF(Table3[[#This Row],[Approx. step time]]="-","ERR",IF(E149="Acc. Time",Table3[[#This Row],[Approx. step time]]/60,E149+D150/60))</f>
        <v>2085</v>
      </c>
      <c r="F150" s="48">
        <v>430</v>
      </c>
      <c r="G150" s="86">
        <f t="shared" si="19"/>
        <v>1.4333333333333333</v>
      </c>
      <c r="H150" s="48" t="s">
        <v>33</v>
      </c>
      <c r="I150" s="51">
        <v>0</v>
      </c>
      <c r="J150" s="51" t="s">
        <v>102</v>
      </c>
      <c r="K150" s="147"/>
      <c r="L150" s="52" t="str">
        <f>IF(Table3[[#This Row],[F_Cell_CL]]="","-",Table3[[#This Row],[F_Cell_CL]]*Cell_count)</f>
        <v>-</v>
      </c>
      <c r="M150">
        <v>1.1500000000000001</v>
      </c>
      <c r="N150">
        <v>50</v>
      </c>
      <c r="O150" s="51">
        <v>54</v>
      </c>
      <c r="P150" s="60">
        <f>Table3[[#This Row],[T_So_CL]]-Table3[[#This Row],[T_Si_CL]]</f>
        <v>4</v>
      </c>
      <c r="Q150">
        <v>2.5500000000000003</v>
      </c>
      <c r="R150" s="53">
        <f>IF(Table3[[#This Row],[I_S]]=0,"∞",Table3[[#This Row],[FN_Si_A_H2]]*1000/(Table3[[#This Row],[I_S]]*Q_H2*Cell_count))</f>
        <v>2.5500000000000012</v>
      </c>
      <c r="S150">
        <v>75</v>
      </c>
      <c r="T150" s="58" t="str">
        <f t="shared" si="21"/>
        <v>Inlet</v>
      </c>
      <c r="U150">
        <v>0.95000000000000007</v>
      </c>
      <c r="V150" s="51">
        <f t="shared" si="22"/>
        <v>55</v>
      </c>
      <c r="W150" s="141">
        <v>40.105312696213083</v>
      </c>
      <c r="X150" s="52">
        <f>IF(OR(Table3[[#This Row],[T_So_CL]]="",Table3[[#This Row],[Hum_Si_A]]=""),"-",(1730.63/((1730.63/(233.426+T_Si_CL))-LOG(RH_Si_A/100)))-233.426)</f>
        <v>32.70575024987545</v>
      </c>
      <c r="Y150" s="87">
        <f>100*10^(7.337936*((Table3[[#This Row],[Hum_Si_A]])/(Table3[[#This Row],[Hum_Si_A]]+229.3975)-Table3[[#This Row],[T_Si_CL]]/(Table3[[#This Row],[T_Si_CL]]+229.3975)))</f>
        <v>60.090136648365458</v>
      </c>
      <c r="Z15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2814.3500000000008</v>
      </c>
      <c r="AA150" s="53">
        <f>Table3[[#This Row],[FN_Si_Atot]]*Table3[[#This Row],[Conc_Si_A_H2]]/100</f>
        <v>2110.7625000000007</v>
      </c>
      <c r="AB150" s="54">
        <f>IF(Table3[[#This Row],[FN_Si_A_H2]]="-","-",Table3[[#This Row],[FN_Si_A_H2]]/60*H2_dens_gL)</f>
        <v>3.1635657684642227</v>
      </c>
      <c r="AC150" s="53">
        <f>IF(OR(Table3[[#This Row],[Conc_Si_A_H2]]="",Table3[[#This Row],[FN_Si_A_H2]]="",Table3[[#This Row],[FN_Si_A_H2]]="-"),"-",(FN_Si_H2/CMP_A)*(100-CMP_A))</f>
        <v>703.5875000000002</v>
      </c>
      <c r="AD150" s="55">
        <f>IF(Table3[[#This Row],[F_Si_A_N2]]="-","-",Table3[[#This Row],[F_Si_A_N2]]/60*N2_dens_gL)</f>
        <v>14.653460885872471</v>
      </c>
      <c r="AE150">
        <v>2.6500000000000004</v>
      </c>
      <c r="AF150" s="53">
        <f>IF(OR(Table3[[#This Row],[I_S]]=0,Table3[[#This Row],[FN_Si_C_Air]]="-",Table3[[#This Row],[FN_Si_C_Air]]="0"),"∞",Table3[[#This Row],[FN_Si_C_Air]]*1000/(Table3[[#This Row],[I_S]]*Q_air*Cell_count))</f>
        <v>2.6500000000000004</v>
      </c>
      <c r="AG150" s="56">
        <f>IF(OR(Table3[[#This Row],[I_S]]="",Table3[[#This Row],[STC_C]]=""),"-",IF(Table3[[#This Row],[I_S]]&gt;=Table3[[#This Row],[I_MinGasFlow]],Table3[[#This Row],[I_S]]*Table3[[#This Row],[STC_C]]*16.6*Cell_count/1000,Table3[[#This Row],[I_MinGasFlow]]*Table3[[#This Row],[STC_C]]*16.6*Cell_count/1000))</f>
        <v>5201.817500000001</v>
      </c>
      <c r="AH150" s="140">
        <f>IF(Table3[[#This Row],[FN_Si_C_Air]]="-","-",Table3[[#This Row],[FN_Si_C_Air]]/60*air_dens_gL)</f>
        <v>111.57421893585006</v>
      </c>
      <c r="AI150" s="58" t="str">
        <f t="shared" si="23"/>
        <v>Inlet</v>
      </c>
      <c r="AJ150">
        <v>1</v>
      </c>
      <c r="AK150" s="5">
        <f t="shared" si="24"/>
        <v>55</v>
      </c>
      <c r="AL150" s="141">
        <v>44.344178720732366</v>
      </c>
      <c r="AM150" s="52">
        <f>IF(OR(Table3[[#This Row],[T_So_CL]]="",Table3[[#This Row],[Hum_Si_C]]=""),"-",(1730.63/((1730.63/(233.426+T_Si_CL))-LOG(RH_Si_C/100)))-233.426)</f>
        <v>34.503566029599483</v>
      </c>
      <c r="AN150" s="87">
        <f>100*10^(7.337936*((Table3[[#This Row],[Hum_Si_C]])/(Table3[[#This Row],[Hum_Si_C]]+229.3975)-Table3[[#This Row],[T_Si_CL]]/(Table3[[#This Row],[T_Si_CL]]+229.3975)))</f>
        <v>75.079497925152268</v>
      </c>
      <c r="AO150" s="83">
        <f t="shared" si="25"/>
        <v>54</v>
      </c>
      <c r="AP150" s="60">
        <f>Table3[[#This Row],[T_So_CL]]-Table3[[#This Row],[T_Si_CL]]</f>
        <v>4</v>
      </c>
      <c r="AQ150" s="178">
        <f>IF(OR(AC150&gt;1200,AA150&gt;4000,Table3[[#This Row],[Hum_Si_A]]&lt;20,Table3[[#This Row],[Hum_Si_C]]&lt;20,AG150&gt;8000, AJ150&lt;0, O150&gt;90),1,0)</f>
        <v>0</v>
      </c>
      <c r="AR150">
        <f>IF(Table3[[#This Row],[F_Cell_CL]]&gt;0, Table3[[#This Row],[F_Cell_CL]], IF(Table3[[#This Row],[I_S]]&lt;450, 0.45, IF(Table3[[#This Row],[I_S]]&lt;600, 0.6, 0.75)))</f>
        <v>0.45</v>
      </c>
    </row>
    <row r="151" spans="1:44" s="4" customFormat="1">
      <c r="A151" s="49">
        <f t="shared" si="20"/>
        <v>140</v>
      </c>
      <c r="B151" s="51" t="s">
        <v>100</v>
      </c>
      <c r="C151" s="50" t="s">
        <v>241</v>
      </c>
      <c r="D151" s="51">
        <v>900</v>
      </c>
      <c r="E151" s="138">
        <f>IF(Table3[[#This Row],[Approx. step time]]="-","ERR",IF(E150="Acc. Time",Table3[[#This Row],[Approx. step time]]/60,E150+D151/60))</f>
        <v>2100</v>
      </c>
      <c r="F151" s="48">
        <v>400</v>
      </c>
      <c r="G151" s="86">
        <f t="shared" si="19"/>
        <v>1.3333333333333333</v>
      </c>
      <c r="H151" s="48" t="s">
        <v>33</v>
      </c>
      <c r="I151" s="51">
        <v>0</v>
      </c>
      <c r="J151" s="51" t="s">
        <v>102</v>
      </c>
      <c r="K151" s="147"/>
      <c r="L151" s="52" t="str">
        <f>IF(Table3[[#This Row],[F_Cell_CL]]="","-",Table3[[#This Row],[F_Cell_CL]]*Cell_count)</f>
        <v>-</v>
      </c>
      <c r="M151">
        <v>0.25</v>
      </c>
      <c r="N151">
        <v>50</v>
      </c>
      <c r="O151" s="51">
        <v>55</v>
      </c>
      <c r="P151" s="60">
        <f>Table3[[#This Row],[T_So_CL]]-Table3[[#This Row],[T_Si_CL]]</f>
        <v>5</v>
      </c>
      <c r="Q151">
        <v>1.85</v>
      </c>
      <c r="R151" s="53">
        <f>IF(Table3[[#This Row],[I_S]]=0,"∞",Table3[[#This Row],[FN_Si_A_H2]]*1000/(Table3[[#This Row],[I_S]]*Q_H2*Cell_count))</f>
        <v>1.85</v>
      </c>
      <c r="S151">
        <v>85</v>
      </c>
      <c r="T151" s="58" t="str">
        <f t="shared" si="21"/>
        <v>Inlet</v>
      </c>
      <c r="U151">
        <v>0.05</v>
      </c>
      <c r="V151" s="51">
        <f t="shared" si="22"/>
        <v>55</v>
      </c>
      <c r="W151" s="141">
        <v>20.935800464215077</v>
      </c>
      <c r="X151" s="52">
        <f>IF(OR(Table3[[#This Row],[T_So_CL]]="",Table3[[#This Row],[Hum_Si_A]]=""),"-",(1730.63/((1730.63/(233.426+T_Si_CL))-LOG(RH_Si_A/100)))-233.426)</f>
        <v>21.632817545656764</v>
      </c>
      <c r="Y151" s="87">
        <f>100*10^(7.337936*((Table3[[#This Row],[Hum_Si_A]])/(Table3[[#This Row],[Hum_Si_A]]+229.3975)-Table3[[#This Row],[T_Si_CL]]/(Table3[[#This Row],[T_Si_CL]]+229.3975)))</f>
        <v>19.976192443190488</v>
      </c>
      <c r="Z15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1675.8823529411766</v>
      </c>
      <c r="AA151" s="53">
        <f>Table3[[#This Row],[FN_Si_Atot]]*Table3[[#This Row],[Conc_Si_A_H2]]/100</f>
        <v>1424.5</v>
      </c>
      <c r="AB151" s="54">
        <f>IF(Table3[[#This Row],[FN_Si_A_H2]]="-","-",Table3[[#This Row],[FN_Si_A_H2]]/60*H2_dens_gL)</f>
        <v>2.135010185739648</v>
      </c>
      <c r="AC151" s="53">
        <f>IF(OR(Table3[[#This Row],[Conc_Si_A_H2]]="",Table3[[#This Row],[FN_Si_A_H2]]="",Table3[[#This Row],[FN_Si_A_H2]]="-"),"-",(FN_Si_H2/CMP_A)*(100-CMP_A))</f>
        <v>251.38235294117646</v>
      </c>
      <c r="AD151" s="55">
        <f>IF(Table3[[#This Row],[F_Si_A_N2]]="-","-",Table3[[#This Row],[F_Si_A_N2]]/60*N2_dens_gL)</f>
        <v>5.2354845363542086</v>
      </c>
      <c r="AE151">
        <v>3.2</v>
      </c>
      <c r="AF151" s="53">
        <f>IF(OR(Table3[[#This Row],[I_S]]=0,Table3[[#This Row],[FN_Si_C_Air]]="-",Table3[[#This Row],[FN_Si_C_Air]]="0"),"∞",Table3[[#This Row],[FN_Si_C_Air]]*1000/(Table3[[#This Row],[I_S]]*Q_air*Cell_count))</f>
        <v>3.1999999999999997</v>
      </c>
      <c r="AG151" s="56">
        <f>IF(OR(Table3[[#This Row],[I_S]]="",Table3[[#This Row],[STC_C]]=""),"-",IF(Table3[[#This Row],[I_S]]&gt;=Table3[[#This Row],[I_MinGasFlow]],Table3[[#This Row],[I_S]]*Table3[[#This Row],[STC_C]]*16.6*Cell_count/1000,Table3[[#This Row],[I_MinGasFlow]]*Table3[[#This Row],[STC_C]]*16.6*Cell_count/1000))</f>
        <v>5843.2</v>
      </c>
      <c r="AH151" s="140">
        <f>IF(Table3[[#This Row],[FN_Si_C_Air]]="-","-",Table3[[#This Row],[FN_Si_C_Air]]/60*air_dens_gL)</f>
        <v>125.33128586036686</v>
      </c>
      <c r="AI151" s="58" t="str">
        <f t="shared" si="23"/>
        <v>Inlet</v>
      </c>
      <c r="AJ151">
        <v>0</v>
      </c>
      <c r="AK151" s="5">
        <f t="shared" si="24"/>
        <v>55</v>
      </c>
      <c r="AL151" s="141">
        <v>44.344178720732366</v>
      </c>
      <c r="AM151" s="52">
        <f>IF(OR(Table3[[#This Row],[T_So_CL]]="",Table3[[#This Row],[Hum_Si_C]]=""),"-",(1730.63/((1730.63/(233.426+T_Si_CL))-LOG(RH_Si_C/100)))-233.426)</f>
        <v>34.503566029599483</v>
      </c>
      <c r="AN151" s="87">
        <f>100*10^(7.337936*((Table3[[#This Row],[Hum_Si_C]])/(Table3[[#This Row],[Hum_Si_C]]+229.3975)-Table3[[#This Row],[T_Si_CL]]/(Table3[[#This Row],[T_Si_CL]]+229.3975)))</f>
        <v>75.079497925152268</v>
      </c>
      <c r="AO151" s="83">
        <f t="shared" si="25"/>
        <v>55</v>
      </c>
      <c r="AP151" s="60">
        <f>Table3[[#This Row],[T_So_CL]]-Table3[[#This Row],[T_Si_CL]]</f>
        <v>5</v>
      </c>
      <c r="AQ151" s="178">
        <f>IF(OR(AC151&gt;1200,AA151&gt;4000,Table3[[#This Row],[Hum_Si_A]]&lt;20,Table3[[#This Row],[Hum_Si_C]]&lt;20,AG151&gt;8000, AJ151&lt;0, O151&gt;90),1,0)</f>
        <v>0</v>
      </c>
      <c r="AR151">
        <f>IF(Table3[[#This Row],[F_Cell_CL]]&gt;0, Table3[[#This Row],[F_Cell_CL]], IF(Table3[[#This Row],[I_S]]&lt;450, 0.45, IF(Table3[[#This Row],[I_S]]&lt;600, 0.6, 0.75)))</f>
        <v>0.45</v>
      </c>
    </row>
    <row r="152" spans="1:44" s="4" customFormat="1">
      <c r="A152" s="49">
        <f t="shared" si="20"/>
        <v>141</v>
      </c>
      <c r="B152" s="51" t="s">
        <v>100</v>
      </c>
      <c r="C152" s="50" t="s">
        <v>242</v>
      </c>
      <c r="D152" s="51">
        <v>900</v>
      </c>
      <c r="E152" s="87">
        <f>IF(Table3[[#This Row],[Approx. step time]]="-","ERR",IF(E151="Acc. Time",Table3[[#This Row],[Approx. step time]]/60,E151+D152/60))</f>
        <v>2115</v>
      </c>
      <c r="F152" s="48">
        <v>440</v>
      </c>
      <c r="G152" s="86">
        <f t="shared" si="19"/>
        <v>1.4666666666666666</v>
      </c>
      <c r="H152" s="48" t="s">
        <v>33</v>
      </c>
      <c r="I152" s="51">
        <v>0</v>
      </c>
      <c r="J152" s="51" t="s">
        <v>102</v>
      </c>
      <c r="K152" s="147"/>
      <c r="L152" s="52" t="str">
        <f>IF(Table3[[#This Row],[F_Cell_CL]]="","-",Table3[[#This Row],[F_Cell_CL]]*Cell_count)</f>
        <v>-</v>
      </c>
      <c r="M152">
        <v>1</v>
      </c>
      <c r="N152">
        <v>50</v>
      </c>
      <c r="O152" s="51">
        <v>59</v>
      </c>
      <c r="P152" s="60">
        <f>Table3[[#This Row],[T_So_CL]]-Table3[[#This Row],[T_Si_CL]]</f>
        <v>9</v>
      </c>
      <c r="Q152">
        <v>1.2000000000000002</v>
      </c>
      <c r="R152" s="53">
        <f>IF(Table3[[#This Row],[I_S]]=0,"∞",Table3[[#This Row],[FN_Si_A_H2]]*1000/(Table3[[#This Row],[I_S]]*Q_H2*Cell_count))</f>
        <v>1.2000000000000002</v>
      </c>
      <c r="S152">
        <v>80</v>
      </c>
      <c r="T152" s="58" t="str">
        <f t="shared" si="21"/>
        <v>Inlet</v>
      </c>
      <c r="U152">
        <v>0.8</v>
      </c>
      <c r="V152" s="51">
        <f t="shared" si="22"/>
        <v>55</v>
      </c>
      <c r="W152" s="141">
        <v>47.902964557111623</v>
      </c>
      <c r="X152" s="52">
        <f>IF(OR(Table3[[#This Row],[T_So_CL]]="",Table3[[#This Row],[Hum_Si_A]]=""),"-",(1730.63/((1730.63/(233.426+T_Si_CL))-LOG(RH_Si_A/100)))-233.426)</f>
        <v>35.90146533036409</v>
      </c>
      <c r="Y152" s="87">
        <f>100*10^(7.337936*((Table3[[#This Row],[Hum_Si_A]])/(Table3[[#This Row],[Hum_Si_A]]+229.3975)-Table3[[#This Row],[T_Si_CL]]/(Table3[[#This Row],[T_Si_CL]]+229.3975)))</f>
        <v>90.04068474916437</v>
      </c>
      <c r="Z15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1270.5000000000002</v>
      </c>
      <c r="AA152" s="53">
        <f>Table3[[#This Row],[FN_Si_Atot]]*Table3[[#This Row],[Conc_Si_A_H2]]/100</f>
        <v>1016.4000000000001</v>
      </c>
      <c r="AB152" s="54">
        <f>IF(Table3[[#This Row],[FN_Si_A_H2]]="-","-",Table3[[#This Row],[FN_Si_A_H2]]/60*H2_dens_gL)</f>
        <v>1.5233586190142352</v>
      </c>
      <c r="AC152" s="53">
        <f>IF(OR(Table3[[#This Row],[Conc_Si_A_H2]]="",Table3[[#This Row],[FN_Si_A_H2]]="",Table3[[#This Row],[FN_Si_A_H2]]="-"),"-",(FN_Si_H2/CMP_A)*(100-CMP_A))</f>
        <v>254.10000000000002</v>
      </c>
      <c r="AD152" s="55">
        <f>IF(Table3[[#This Row],[F_Si_A_N2]]="-","-",Table3[[#This Row],[F_Si_A_N2]]/60*N2_dens_gL)</f>
        <v>5.2920843691796602</v>
      </c>
      <c r="AE152">
        <v>2.8000000000000003</v>
      </c>
      <c r="AF152" s="53">
        <f>IF(OR(Table3[[#This Row],[I_S]]=0,Table3[[#This Row],[FN_Si_C_Air]]="-",Table3[[#This Row],[FN_Si_C_Air]]="0"),"∞",Table3[[#This Row],[FN_Si_C_Air]]*1000/(Table3[[#This Row],[I_S]]*Q_air*Cell_count))</f>
        <v>2.8000000000000003</v>
      </c>
      <c r="AG152" s="56">
        <f>IF(OR(Table3[[#This Row],[I_S]]="",Table3[[#This Row],[STC_C]]=""),"-",IF(Table3[[#This Row],[I_S]]&gt;=Table3[[#This Row],[I_MinGasFlow]],Table3[[#This Row],[I_S]]*Table3[[#This Row],[STC_C]]*16.6*Cell_count/1000,Table3[[#This Row],[I_MinGasFlow]]*Table3[[#This Row],[STC_C]]*16.6*Cell_count/1000))</f>
        <v>5624.0800000000008</v>
      </c>
      <c r="AH152" s="140">
        <f>IF(Table3[[#This Row],[FN_Si_C_Air]]="-","-",Table3[[#This Row],[FN_Si_C_Air]]/60*air_dens_gL)</f>
        <v>120.63136264060313</v>
      </c>
      <c r="AI152" s="58" t="str">
        <f t="shared" si="23"/>
        <v>Inlet</v>
      </c>
      <c r="AJ152">
        <v>0.95000000000000007</v>
      </c>
      <c r="AK152" s="5">
        <f t="shared" si="24"/>
        <v>55</v>
      </c>
      <c r="AL152" s="141">
        <v>36.733625431706244</v>
      </c>
      <c r="AM152" s="52">
        <f>IF(OR(Table3[[#This Row],[T_So_CL]]="",Table3[[#This Row],[Hum_Si_C]]=""),"-",(1730.63/((1730.63/(233.426+T_Si_CL))-LOG(RH_Si_C/100)))-233.426)</f>
        <v>31.154046680651902</v>
      </c>
      <c r="AN152" s="87">
        <f>100*10^(7.337936*((Table3[[#This Row],[Hum_Si_C]])/(Table3[[#This Row],[Hum_Si_C]]+229.3975)-Table3[[#This Row],[T_Si_CL]]/(Table3[[#This Row],[T_Si_CL]]+229.3975)))</f>
        <v>50.080818201718756</v>
      </c>
      <c r="AO152" s="83">
        <f t="shared" si="25"/>
        <v>59</v>
      </c>
      <c r="AP152" s="60">
        <f>Table3[[#This Row],[T_So_CL]]-Table3[[#This Row],[T_Si_CL]]</f>
        <v>9</v>
      </c>
      <c r="AQ152" s="178">
        <f>IF(OR(AC152&gt;1200,AA152&gt;4000,Table3[[#This Row],[Hum_Si_A]]&lt;20,Table3[[#This Row],[Hum_Si_C]]&lt;20,AG152&gt;8000, AJ152&lt;0, O152&gt;90),1,0)</f>
        <v>0</v>
      </c>
      <c r="AR152">
        <f>IF(Table3[[#This Row],[F_Cell_CL]]&gt;0, Table3[[#This Row],[F_Cell_CL]], IF(Table3[[#This Row],[I_S]]&lt;450, 0.45, IF(Table3[[#This Row],[I_S]]&lt;600, 0.6, 0.75)))</f>
        <v>0.45</v>
      </c>
    </row>
    <row r="153" spans="1:44" s="4" customFormat="1">
      <c r="A153" s="49">
        <f t="shared" si="20"/>
        <v>142</v>
      </c>
      <c r="B153" s="51" t="s">
        <v>100</v>
      </c>
      <c r="C153" s="50" t="s">
        <v>243</v>
      </c>
      <c r="D153" s="51">
        <v>900</v>
      </c>
      <c r="E153" s="138">
        <f>IF(Table3[[#This Row],[Approx. step time]]="-","ERR",IF(E152="Acc. Time",Table3[[#This Row],[Approx. step time]]/60,E152+D153/60))</f>
        <v>2130</v>
      </c>
      <c r="F153" s="48">
        <v>350</v>
      </c>
      <c r="G153" s="86">
        <f t="shared" si="19"/>
        <v>1.1666666666666667</v>
      </c>
      <c r="H153" s="48" t="s">
        <v>33</v>
      </c>
      <c r="I153" s="51">
        <v>0</v>
      </c>
      <c r="J153" s="51" t="s">
        <v>102</v>
      </c>
      <c r="K153" s="147"/>
      <c r="L153" s="52" t="str">
        <f>IF(Table3[[#This Row],[F_Cell_CL]]="","-",Table3[[#This Row],[F_Cell_CL]]*Cell_count)</f>
        <v>-</v>
      </c>
      <c r="M153">
        <v>0.30000000000000004</v>
      </c>
      <c r="N153">
        <v>50</v>
      </c>
      <c r="O153" s="51">
        <v>59</v>
      </c>
      <c r="P153" s="60">
        <f>Table3[[#This Row],[T_So_CL]]-Table3[[#This Row],[T_Si_CL]]</f>
        <v>9</v>
      </c>
      <c r="Q153">
        <v>3</v>
      </c>
      <c r="R153" s="53">
        <f>IF(Table3[[#This Row],[I_S]]=0,"∞",Table3[[#This Row],[FN_Si_A_H2]]*1000/(Table3[[#This Row],[I_S]]*Q_H2*Cell_count))</f>
        <v>3</v>
      </c>
      <c r="S153">
        <v>70</v>
      </c>
      <c r="T153" s="58" t="str">
        <f t="shared" si="21"/>
        <v>Inlet</v>
      </c>
      <c r="U153">
        <v>0.1</v>
      </c>
      <c r="V153" s="51">
        <f t="shared" si="22"/>
        <v>55</v>
      </c>
      <c r="W153" s="141">
        <v>40.105312696213083</v>
      </c>
      <c r="X153" s="52">
        <f>IF(OR(Table3[[#This Row],[T_So_CL]]="",Table3[[#This Row],[Hum_Si_A]]=""),"-",(1730.63/((1730.63/(233.426+T_Si_CL))-LOG(RH_Si_A/100)))-233.426)</f>
        <v>32.70575024987545</v>
      </c>
      <c r="Y153" s="87">
        <f>100*10^(7.337936*((Table3[[#This Row],[Hum_Si_A]])/(Table3[[#This Row],[Hum_Si_A]]+229.3975)-Table3[[#This Row],[T_Si_CL]]/(Table3[[#This Row],[T_Si_CL]]+229.3975)))</f>
        <v>60.090136648365458</v>
      </c>
      <c r="Z15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2887.5</v>
      </c>
      <c r="AA153" s="53">
        <f>Table3[[#This Row],[FN_Si_Atot]]*Table3[[#This Row],[Conc_Si_A_H2]]/100</f>
        <v>2021.25</v>
      </c>
      <c r="AB153" s="54">
        <f>IF(Table3[[#This Row],[FN_Si_A_H2]]="-","-",Table3[[#This Row],[FN_Si_A_H2]]/60*H2_dens_gL)</f>
        <v>3.0294063446305812</v>
      </c>
      <c r="AC153" s="53">
        <f>IF(OR(Table3[[#This Row],[Conc_Si_A_H2]]="",Table3[[#This Row],[FN_Si_A_H2]]="",Table3[[#This Row],[FN_Si_A_H2]]="-"),"-",(FN_Si_H2/CMP_A)*(100-CMP_A))</f>
        <v>866.25</v>
      </c>
      <c r="AD153" s="55">
        <f>IF(Table3[[#This Row],[F_Si_A_N2]]="-","-",Table3[[#This Row],[F_Si_A_N2]]/60*N2_dens_gL)</f>
        <v>18.041196713112477</v>
      </c>
      <c r="AE153">
        <v>1.8</v>
      </c>
      <c r="AF153" s="53">
        <f>IF(OR(Table3[[#This Row],[I_S]]=0,Table3[[#This Row],[FN_Si_C_Air]]="-",Table3[[#This Row],[FN_Si_C_Air]]="0"),"∞",Table3[[#This Row],[FN_Si_C_Air]]*1000/(Table3[[#This Row],[I_S]]*Q_air*Cell_count))</f>
        <v>1.7999999999999998</v>
      </c>
      <c r="AG153" s="56">
        <f>IF(OR(Table3[[#This Row],[I_S]]="",Table3[[#This Row],[STC_C]]=""),"-",IF(Table3[[#This Row],[I_S]]&gt;=Table3[[#This Row],[I_MinGasFlow]],Table3[[#This Row],[I_S]]*Table3[[#This Row],[STC_C]]*16.6*Cell_count/1000,Table3[[#This Row],[I_MinGasFlow]]*Table3[[#This Row],[STC_C]]*16.6*Cell_count/1000))</f>
        <v>2875.95</v>
      </c>
      <c r="AH153" s="140">
        <f>IF(Table3[[#This Row],[FN_Si_C_Air]]="-","-",Table3[[#This Row],[FN_Si_C_Air]]/60*air_dens_gL)</f>
        <v>61.686492259399316</v>
      </c>
      <c r="AI153" s="58" t="str">
        <f t="shared" si="23"/>
        <v>Inlet</v>
      </c>
      <c r="AJ153">
        <v>0</v>
      </c>
      <c r="AK153" s="5">
        <f t="shared" si="24"/>
        <v>55</v>
      </c>
      <c r="AL153" s="141">
        <v>34.821544714699449</v>
      </c>
      <c r="AM153" s="52">
        <f>IF(OR(Table3[[#This Row],[T_So_CL]]="",Table3[[#This Row],[Hum_Si_C]]=""),"-",(1730.63/((1730.63/(233.426+T_Si_CL))-LOG(RH_Si_C/100)))-233.426)</f>
        <v>30.218308880646362</v>
      </c>
      <c r="AN153" s="87">
        <f>100*10^(7.337936*((Table3[[#This Row],[Hum_Si_C]])/(Table3[[#This Row],[Hum_Si_C]]+229.3975)-Table3[[#This Row],[T_Si_CL]]/(Table3[[#This Row],[T_Si_CL]]+229.3975)))</f>
        <v>45.07113054437675</v>
      </c>
      <c r="AO153" s="83">
        <f t="shared" si="25"/>
        <v>59</v>
      </c>
      <c r="AP153" s="60">
        <f>Table3[[#This Row],[T_So_CL]]-Table3[[#This Row],[T_Si_CL]]</f>
        <v>9</v>
      </c>
      <c r="AQ153" s="178">
        <f>IF(OR(AC153&gt;1200,AA153&gt;4000,Table3[[#This Row],[Hum_Si_A]]&lt;20,Table3[[#This Row],[Hum_Si_C]]&lt;20,AG153&gt;8000, AJ153&lt;0, O153&gt;90),1,0)</f>
        <v>0</v>
      </c>
      <c r="AR153">
        <f>IF(Table3[[#This Row],[F_Cell_CL]]&gt;0, Table3[[#This Row],[F_Cell_CL]], IF(Table3[[#This Row],[I_S]]&lt;450, 0.45, IF(Table3[[#This Row],[I_S]]&lt;600, 0.6, 0.75)))</f>
        <v>0.45</v>
      </c>
    </row>
    <row r="154" spans="1:44" s="4" customFormat="1">
      <c r="A154" s="49">
        <f t="shared" si="20"/>
        <v>143</v>
      </c>
      <c r="B154" s="51" t="s">
        <v>100</v>
      </c>
      <c r="C154" s="50" t="s">
        <v>244</v>
      </c>
      <c r="D154" s="51">
        <v>900</v>
      </c>
      <c r="E154" s="138">
        <f>IF(Table3[[#This Row],[Approx. step time]]="-","ERR",IF(E153="Acc. Time",Table3[[#This Row],[Approx. step time]]/60,E153+D154/60))</f>
        <v>2145</v>
      </c>
      <c r="F154" s="48">
        <v>310</v>
      </c>
      <c r="G154" s="86">
        <f t="shared" si="19"/>
        <v>1.0333333333333334</v>
      </c>
      <c r="H154" s="48" t="s">
        <v>33</v>
      </c>
      <c r="I154" s="51">
        <v>0</v>
      </c>
      <c r="J154" s="51" t="s">
        <v>102</v>
      </c>
      <c r="K154" s="147"/>
      <c r="L154" s="52" t="str">
        <f>IF(Table3[[#This Row],[F_Cell_CL]]="","-",Table3[[#This Row],[F_Cell_CL]]*Cell_count)</f>
        <v>-</v>
      </c>
      <c r="M154">
        <v>1.6500000000000001</v>
      </c>
      <c r="N154">
        <v>55</v>
      </c>
      <c r="O154" s="51">
        <v>55</v>
      </c>
      <c r="P154" s="60">
        <f>Table3[[#This Row],[T_So_CL]]-Table3[[#This Row],[T_Si_CL]]</f>
        <v>0</v>
      </c>
      <c r="Q154">
        <v>3.1</v>
      </c>
      <c r="R154" s="53">
        <f>IF(Table3[[#This Row],[I_S]]=0,"∞",Table3[[#This Row],[FN_Si_A_H2]]*1000/(Table3[[#This Row],[I_S]]*Q_H2*Cell_count))</f>
        <v>3.1</v>
      </c>
      <c r="S154">
        <v>100</v>
      </c>
      <c r="T154" s="58" t="str">
        <f t="shared" si="21"/>
        <v>Inlet</v>
      </c>
      <c r="U154">
        <v>1.4500000000000002</v>
      </c>
      <c r="V154" s="51">
        <f t="shared" si="22"/>
        <v>60</v>
      </c>
      <c r="W154" s="141">
        <v>44.770668913411072</v>
      </c>
      <c r="X154" s="52">
        <f>IF(OR(Table3[[#This Row],[T_So_CL]]="",Table3[[#This Row],[Hum_Si_A]]=""),"-",(1730.63/((1730.63/(233.426+T_Si_CL))-LOG(RH_Si_A/100)))-233.426)</f>
        <v>39.145793760941842</v>
      </c>
      <c r="Y154" s="87">
        <f>100*10^(7.337936*((Table3[[#This Row],[Hum_Si_A]])/(Table3[[#This Row],[Hum_Si_A]]+229.3975)-Table3[[#This Row],[T_Si_CL]]/(Table3[[#This Row],[T_Si_CL]]+229.3975)))</f>
        <v>60.140279951009511</v>
      </c>
      <c r="Z15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1849.925</v>
      </c>
      <c r="AA154" s="53">
        <f>Table3[[#This Row],[FN_Si_Atot]]*Table3[[#This Row],[Conc_Si_A_H2]]/100</f>
        <v>1849.925</v>
      </c>
      <c r="AB154" s="54">
        <f>IF(Table3[[#This Row],[FN_Si_A_H2]]="-","-",Table3[[#This Row],[FN_Si_A_H2]]/60*H2_dens_gL)</f>
        <v>2.7726280925618938</v>
      </c>
      <c r="AC154" s="53">
        <f>IF(OR(Table3[[#This Row],[Conc_Si_A_H2]]="",Table3[[#This Row],[FN_Si_A_H2]]="",Table3[[#This Row],[FN_Si_A_H2]]="-"),"-",(FN_Si_H2/CMP_A)*(100-CMP_A))</f>
        <v>0</v>
      </c>
      <c r="AD154" s="55">
        <f>IF(Table3[[#This Row],[F_Si_A_N2]]="-","-",Table3[[#This Row],[F_Si_A_N2]]/60*N2_dens_gL)</f>
        <v>0</v>
      </c>
      <c r="AE154">
        <v>2.35</v>
      </c>
      <c r="AF154" s="53">
        <f>IF(OR(Table3[[#This Row],[I_S]]=0,Table3[[#This Row],[FN_Si_C_Air]]="-",Table3[[#This Row],[FN_Si_C_Air]]="0"),"∞",Table3[[#This Row],[FN_Si_C_Air]]*1000/(Table3[[#This Row],[I_S]]*Q_air*Cell_count))</f>
        <v>2.35</v>
      </c>
      <c r="AG154" s="56">
        <f>IF(OR(Table3[[#This Row],[I_S]]="",Table3[[#This Row],[STC_C]]=""),"-",IF(Table3[[#This Row],[I_S]]&gt;=Table3[[#This Row],[I_MinGasFlow]],Table3[[#This Row],[I_S]]*Table3[[#This Row],[STC_C]]*16.6*Cell_count/1000,Table3[[#This Row],[I_MinGasFlow]]*Table3[[#This Row],[STC_C]]*16.6*Cell_count/1000))</f>
        <v>3325.6025</v>
      </c>
      <c r="AH154" s="140">
        <f>IF(Table3[[#This Row],[FN_Si_C_Air]]="-","-",Table3[[#This Row],[FN_Si_C_Air]]/60*air_dens_gL)</f>
        <v>71.331126366622854</v>
      </c>
      <c r="AI154" s="58" t="str">
        <f t="shared" si="23"/>
        <v>Inlet</v>
      </c>
      <c r="AJ154">
        <v>1.2000000000000002</v>
      </c>
      <c r="AK154" s="5">
        <f t="shared" si="24"/>
        <v>60</v>
      </c>
      <c r="AL154" s="141">
        <v>44.770668913411072</v>
      </c>
      <c r="AM154" s="52">
        <f>IF(OR(Table3[[#This Row],[T_So_CL]]="",Table3[[#This Row],[Hum_Si_C]]=""),"-",(1730.63/((1730.63/(233.426+T_Si_CL))-LOG(RH_Si_C/100)))-233.426)</f>
        <v>39.145793760941842</v>
      </c>
      <c r="AN154" s="87">
        <f>100*10^(7.337936*((Table3[[#This Row],[Hum_Si_C]])/(Table3[[#This Row],[Hum_Si_C]]+229.3975)-Table3[[#This Row],[T_Si_CL]]/(Table3[[#This Row],[T_Si_CL]]+229.3975)))</f>
        <v>60.140279951009511</v>
      </c>
      <c r="AO154" s="83">
        <f t="shared" si="25"/>
        <v>55</v>
      </c>
      <c r="AP154" s="60">
        <f>Table3[[#This Row],[T_So_CL]]-Table3[[#This Row],[T_Si_CL]]</f>
        <v>0</v>
      </c>
      <c r="AQ154" s="178">
        <f>IF(OR(AC154&gt;1200,AA154&gt;4000,Table3[[#This Row],[Hum_Si_A]]&lt;20,Table3[[#This Row],[Hum_Si_C]]&lt;20,AG154&gt;8000, AJ154&lt;0, O154&gt;90),1,0)</f>
        <v>0</v>
      </c>
      <c r="AR154">
        <f>IF(Table3[[#This Row],[F_Cell_CL]]&gt;0, Table3[[#This Row],[F_Cell_CL]], IF(Table3[[#This Row],[I_S]]&lt;450, 0.45, IF(Table3[[#This Row],[I_S]]&lt;600, 0.6, 0.75)))</f>
        <v>0.45</v>
      </c>
    </row>
    <row r="155" spans="1:44" s="4" customFormat="1">
      <c r="A155" s="49">
        <f t="shared" si="20"/>
        <v>144</v>
      </c>
      <c r="B155" s="51" t="s">
        <v>100</v>
      </c>
      <c r="C155" s="50" t="s">
        <v>245</v>
      </c>
      <c r="D155" s="51">
        <v>900</v>
      </c>
      <c r="E155" s="138">
        <f>IF(Table3[[#This Row],[Approx. step time]]="-","ERR",IF(E154="Acc. Time",Table3[[#This Row],[Approx. step time]]/60,E154+D155/60))</f>
        <v>2160</v>
      </c>
      <c r="F155" s="48">
        <v>510</v>
      </c>
      <c r="G155" s="86">
        <f t="shared" si="19"/>
        <v>1.7</v>
      </c>
      <c r="H155" s="48" t="s">
        <v>33</v>
      </c>
      <c r="I155" s="51">
        <v>0</v>
      </c>
      <c r="J155" s="51" t="s">
        <v>102</v>
      </c>
      <c r="K155" s="147"/>
      <c r="L155" s="52" t="str">
        <f>IF(Table3[[#This Row],[F_Cell_CL]]="","-",Table3[[#This Row],[F_Cell_CL]]*Cell_count)</f>
        <v>-</v>
      </c>
      <c r="M155">
        <v>1.2</v>
      </c>
      <c r="N155">
        <v>55</v>
      </c>
      <c r="O155" s="51">
        <v>55</v>
      </c>
      <c r="P155" s="60">
        <f>Table3[[#This Row],[T_So_CL]]-Table3[[#This Row],[T_Si_CL]]</f>
        <v>0</v>
      </c>
      <c r="Q155">
        <v>1.4500000000000002</v>
      </c>
      <c r="R155" s="53">
        <f>IF(Table3[[#This Row],[I_S]]=0,"∞",Table3[[#This Row],[FN_Si_A_H2]]*1000/(Table3[[#This Row],[I_S]]*Q_H2*Cell_count))</f>
        <v>1.4500000000000004</v>
      </c>
      <c r="S155">
        <v>85</v>
      </c>
      <c r="T155" s="58" t="str">
        <f t="shared" si="21"/>
        <v>Inlet</v>
      </c>
      <c r="U155">
        <v>1</v>
      </c>
      <c r="V155" s="51">
        <f t="shared" si="22"/>
        <v>60</v>
      </c>
      <c r="W155" s="141">
        <v>47.782800240030348</v>
      </c>
      <c r="X155" s="52">
        <f>IF(OR(Table3[[#This Row],[T_So_CL]]="",Table3[[#This Row],[Hum_Si_A]]=""),"-",(1730.63/((1730.63/(233.426+T_Si_CL))-LOG(RH_Si_A/100)))-233.426)</f>
        <v>40.365190593076306</v>
      </c>
      <c r="Y155" s="87">
        <f>100*10^(7.337936*((Table3[[#This Row],[Hum_Si_A]])/(Table3[[#This Row],[Hum_Si_A]]+229.3975)-Table3[[#This Row],[T_Si_CL]]/(Table3[[#This Row],[T_Si_CL]]+229.3975)))</f>
        <v>70.127056493380508</v>
      </c>
      <c r="Z15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1674.7500000000002</v>
      </c>
      <c r="AA155" s="53">
        <f>Table3[[#This Row],[FN_Si_Atot]]*Table3[[#This Row],[Conc_Si_A_H2]]/100</f>
        <v>1423.5375000000004</v>
      </c>
      <c r="AB155" s="54">
        <f>IF(Table3[[#This Row],[FN_Si_A_H2]]="-","-",Table3[[#This Row],[FN_Si_A_H2]]/60*H2_dens_gL)</f>
        <v>2.1335676112898239</v>
      </c>
      <c r="AC155" s="53">
        <f>IF(OR(Table3[[#This Row],[Conc_Si_A_H2]]="",Table3[[#This Row],[FN_Si_A_H2]]="",Table3[[#This Row],[FN_Si_A_H2]]="-"),"-",(FN_Si_H2/CMP_A)*(100-CMP_A))</f>
        <v>251.21250000000009</v>
      </c>
      <c r="AD155" s="55">
        <f>IF(Table3[[#This Row],[F_Si_A_N2]]="-","-",Table3[[#This Row],[F_Si_A_N2]]/60*N2_dens_gL)</f>
        <v>5.2319470468026203</v>
      </c>
      <c r="AE155">
        <v>1.5</v>
      </c>
      <c r="AF155" s="53">
        <f>IF(OR(Table3[[#This Row],[I_S]]=0,Table3[[#This Row],[FN_Si_C_Air]]="-",Table3[[#This Row],[FN_Si_C_Air]]="0"),"∞",Table3[[#This Row],[FN_Si_C_Air]]*1000/(Table3[[#This Row],[I_S]]*Q_air*Cell_count))</f>
        <v>1.5000000000000002</v>
      </c>
      <c r="AG155" s="56">
        <f>IF(OR(Table3[[#This Row],[I_S]]="",Table3[[#This Row],[STC_C]]=""),"-",IF(Table3[[#This Row],[I_S]]&gt;=Table3[[#This Row],[I_MinGasFlow]],Table3[[#This Row],[I_S]]*Table3[[#This Row],[STC_C]]*16.6*Cell_count/1000,Table3[[#This Row],[I_MinGasFlow]]*Table3[[#This Row],[STC_C]]*16.6*Cell_count/1000))</f>
        <v>3492.2250000000004</v>
      </c>
      <c r="AH155" s="140">
        <f>IF(Table3[[#This Row],[FN_Si_C_Air]]="-","-",Table3[[#This Row],[FN_Si_C_Air]]/60*air_dens_gL)</f>
        <v>74.905026314984894</v>
      </c>
      <c r="AI155" s="58" t="str">
        <f t="shared" si="23"/>
        <v>Inlet</v>
      </c>
      <c r="AJ155">
        <v>0.75</v>
      </c>
      <c r="AK155" s="5">
        <f t="shared" si="24"/>
        <v>60</v>
      </c>
      <c r="AL155" s="141">
        <v>34.711941129708634</v>
      </c>
      <c r="AM155" s="52">
        <f>IF(OR(Table3[[#This Row],[T_So_CL]]="",Table3[[#This Row],[Hum_Si_C]]=""),"-",(1730.63/((1730.63/(233.426+T_Si_CL))-LOG(RH_Si_C/100)))-233.426)</f>
        <v>34.482601490385377</v>
      </c>
      <c r="AN155" s="87">
        <f>100*10^(7.337936*((Table3[[#This Row],[Hum_Si_C]])/(Table3[[#This Row],[Hum_Si_C]]+229.3975)-Table3[[#This Row],[T_Si_CL]]/(Table3[[#This Row],[T_Si_CL]]+229.3975)))</f>
        <v>35.102095205231791</v>
      </c>
      <c r="AO155" s="83">
        <f t="shared" si="25"/>
        <v>55</v>
      </c>
      <c r="AP155" s="60">
        <f>Table3[[#This Row],[T_So_CL]]-Table3[[#This Row],[T_Si_CL]]</f>
        <v>0</v>
      </c>
      <c r="AQ155" s="178">
        <f>IF(OR(AC155&gt;1200,AA155&gt;4000,Table3[[#This Row],[Hum_Si_A]]&lt;20,Table3[[#This Row],[Hum_Si_C]]&lt;20,AG155&gt;8000, AJ155&lt;0, O155&gt;90),1,0)</f>
        <v>0</v>
      </c>
      <c r="AR155">
        <f>IF(Table3[[#This Row],[F_Cell_CL]]&gt;0, Table3[[#This Row],[F_Cell_CL]], IF(Table3[[#This Row],[I_S]]&lt;450, 0.45, IF(Table3[[#This Row],[I_S]]&lt;600, 0.6, 0.75)))</f>
        <v>0.6</v>
      </c>
    </row>
    <row r="156" spans="1:44" s="4" customFormat="1">
      <c r="A156" s="49">
        <f t="shared" si="20"/>
        <v>145</v>
      </c>
      <c r="B156" s="51" t="s">
        <v>100</v>
      </c>
      <c r="C156" s="50" t="s">
        <v>246</v>
      </c>
      <c r="D156" s="51">
        <v>900</v>
      </c>
      <c r="E156" s="87">
        <f>IF(Table3[[#This Row],[Approx. step time]]="-","ERR",IF(E155="Acc. Time",Table3[[#This Row],[Approx. step time]]/60,E155+D156/60))</f>
        <v>2175</v>
      </c>
      <c r="F156" s="48">
        <v>670</v>
      </c>
      <c r="G156" s="86">
        <f t="shared" si="19"/>
        <v>2.2333333333333334</v>
      </c>
      <c r="H156" s="48" t="s">
        <v>33</v>
      </c>
      <c r="I156" s="51">
        <v>0</v>
      </c>
      <c r="J156" s="51" t="s">
        <v>102</v>
      </c>
      <c r="K156" s="147"/>
      <c r="L156" s="52" t="str">
        <f>IF(Table3[[#This Row],[F_Cell_CL]]="","-",Table3[[#This Row],[F_Cell_CL]]*Cell_count)</f>
        <v>-</v>
      </c>
      <c r="M156">
        <v>0.4</v>
      </c>
      <c r="N156">
        <v>55</v>
      </c>
      <c r="O156" s="51">
        <v>55</v>
      </c>
      <c r="P156" s="60">
        <f>Table3[[#This Row],[T_So_CL]]-Table3[[#This Row],[T_Si_CL]]</f>
        <v>0</v>
      </c>
      <c r="Q156">
        <v>1.3</v>
      </c>
      <c r="R156" s="53">
        <f>IF(Table3[[#This Row],[I_S]]=0,"∞",Table3[[#This Row],[FN_Si_A_H2]]*1000/(Table3[[#This Row],[I_S]]*Q_H2*Cell_count))</f>
        <v>1.3</v>
      </c>
      <c r="S156">
        <v>75</v>
      </c>
      <c r="T156" s="58" t="str">
        <f t="shared" si="21"/>
        <v>Inlet</v>
      </c>
      <c r="U156">
        <v>0.2</v>
      </c>
      <c r="V156" s="51">
        <f t="shared" si="22"/>
        <v>60</v>
      </c>
      <c r="W156" s="141">
        <v>34.711941129708634</v>
      </c>
      <c r="X156" s="52">
        <f>IF(OR(Table3[[#This Row],[T_So_CL]]="",Table3[[#This Row],[Hum_Si_A]]=""),"-",(1730.63/((1730.63/(233.426+T_Si_CL))-LOG(RH_Si_A/100)))-233.426)</f>
        <v>34.482601490385377</v>
      </c>
      <c r="Y156" s="87">
        <f>100*10^(7.337936*((Table3[[#This Row],[Hum_Si_A]])/(Table3[[#This Row],[Hum_Si_A]]+229.3975)-Table3[[#This Row],[T_Si_CL]]/(Table3[[#This Row],[T_Si_CL]]+229.3975)))</f>
        <v>35.102095205231791</v>
      </c>
      <c r="Z15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2235.5666666666666</v>
      </c>
      <c r="AA156" s="53">
        <f>Table3[[#This Row],[FN_Si_Atot]]*Table3[[#This Row],[Conc_Si_A_H2]]/100</f>
        <v>1676.675</v>
      </c>
      <c r="AB156" s="54">
        <f>IF(Table3[[#This Row],[FN_Si_A_H2]]="-","-",Table3[[#This Row],[FN_Si_A_H2]]/60*H2_dens_gL)</f>
        <v>2.5129646915935582</v>
      </c>
      <c r="AC156" s="53">
        <f>IF(OR(Table3[[#This Row],[Conc_Si_A_H2]]="",Table3[[#This Row],[FN_Si_A_H2]]="",Table3[[#This Row],[FN_Si_A_H2]]="-"),"-",(FN_Si_H2/CMP_A)*(100-CMP_A))</f>
        <v>558.89166666666665</v>
      </c>
      <c r="AD156" s="55">
        <f>IF(Table3[[#This Row],[F_Si_A_N2]]="-","-",Table3[[#This Row],[F_Si_A_N2]]/60*N2_dens_gL)</f>
        <v>11.639912842311826</v>
      </c>
      <c r="AE156">
        <v>2.3000000000000003</v>
      </c>
      <c r="AF156" s="53">
        <f>IF(OR(Table3[[#This Row],[I_S]]=0,Table3[[#This Row],[FN_Si_C_Air]]="-",Table3[[#This Row],[FN_Si_C_Air]]="0"),"∞",Table3[[#This Row],[FN_Si_C_Air]]*1000/(Table3[[#This Row],[I_S]]*Q_air*Cell_count))</f>
        <v>2.3000000000000003</v>
      </c>
      <c r="AG156" s="56">
        <f>IF(OR(Table3[[#This Row],[I_S]]="",Table3[[#This Row],[STC_C]]=""),"-",IF(Table3[[#This Row],[I_S]]&gt;=Table3[[#This Row],[I_MinGasFlow]],Table3[[#This Row],[I_S]]*Table3[[#This Row],[STC_C]]*16.6*Cell_count/1000,Table3[[#This Row],[I_MinGasFlow]]*Table3[[#This Row],[STC_C]]*16.6*Cell_count/1000))</f>
        <v>7034.6650000000018</v>
      </c>
      <c r="AH156" s="140">
        <f>IF(Table3[[#This Row],[FN_Si_C_Air]]="-","-",Table3[[#This Row],[FN_Si_C_Air]]/60*air_dens_gL)</f>
        <v>150.88711836783233</v>
      </c>
      <c r="AI156" s="58" t="str">
        <f t="shared" si="23"/>
        <v>Inlet</v>
      </c>
      <c r="AJ156">
        <v>0.25</v>
      </c>
      <c r="AK156" s="5">
        <f t="shared" si="24"/>
        <v>60</v>
      </c>
      <c r="AL156" s="141">
        <v>37.13781007773153</v>
      </c>
      <c r="AM156" s="52">
        <f>IF(OR(Table3[[#This Row],[T_So_CL]]="",Table3[[#This Row],[Hum_Si_C]]=""),"-",(1730.63/((1730.63/(233.426+T_Si_CL))-LOG(RH_Si_C/100)))-233.426)</f>
        <v>35.704872265565371</v>
      </c>
      <c r="AN156" s="87">
        <f>100*10^(7.337936*((Table3[[#This Row],[Hum_Si_C]])/(Table3[[#This Row],[Hum_Si_C]]+229.3975)-Table3[[#This Row],[T_Si_CL]]/(Table3[[#This Row],[T_Si_CL]]+229.3975)))</f>
        <v>40.118204639426573</v>
      </c>
      <c r="AO156" s="83">
        <f t="shared" si="25"/>
        <v>55</v>
      </c>
      <c r="AP156" s="60">
        <f>Table3[[#This Row],[T_So_CL]]-Table3[[#This Row],[T_Si_CL]]</f>
        <v>0</v>
      </c>
      <c r="AQ156" s="178">
        <f>IF(OR(AC156&gt;1200,AA156&gt;4000,Table3[[#This Row],[Hum_Si_A]]&lt;20,Table3[[#This Row],[Hum_Si_C]]&lt;20,AG156&gt;8000, AJ156&lt;0, O156&gt;90),1,0)</f>
        <v>0</v>
      </c>
      <c r="AR156">
        <f>IF(Table3[[#This Row],[F_Cell_CL]]&gt;0, Table3[[#This Row],[F_Cell_CL]], IF(Table3[[#This Row],[I_S]]&lt;450, 0.45, IF(Table3[[#This Row],[I_S]]&lt;600, 0.6, 0.75)))</f>
        <v>0.75</v>
      </c>
    </row>
    <row r="157" spans="1:44" s="4" customFormat="1">
      <c r="A157" s="49">
        <f t="shared" si="20"/>
        <v>146</v>
      </c>
      <c r="B157" s="51" t="s">
        <v>100</v>
      </c>
      <c r="C157" s="50" t="s">
        <v>247</v>
      </c>
      <c r="D157" s="51">
        <v>900</v>
      </c>
      <c r="E157" s="138">
        <f>IF(Table3[[#This Row],[Approx. step time]]="-","ERR",IF(E156="Acc. Time",Table3[[#This Row],[Approx. step time]]/60,E156+D157/60))</f>
        <v>2190</v>
      </c>
      <c r="F157" s="48">
        <v>610</v>
      </c>
      <c r="G157" s="86">
        <f t="shared" si="19"/>
        <v>2.0333333333333332</v>
      </c>
      <c r="H157" s="48" t="s">
        <v>33</v>
      </c>
      <c r="I157" s="51">
        <v>0</v>
      </c>
      <c r="J157" s="51" t="s">
        <v>102</v>
      </c>
      <c r="K157" s="147"/>
      <c r="L157" s="52" t="str">
        <f>IF(Table3[[#This Row],[F_Cell_CL]]="","-",Table3[[#This Row],[F_Cell_CL]]*Cell_count)</f>
        <v>-</v>
      </c>
      <c r="M157">
        <v>0.65</v>
      </c>
      <c r="N157">
        <v>55</v>
      </c>
      <c r="O157" s="51">
        <v>55</v>
      </c>
      <c r="P157" s="60">
        <f>Table3[[#This Row],[T_So_CL]]-Table3[[#This Row],[T_Si_CL]]</f>
        <v>0</v>
      </c>
      <c r="Q157">
        <v>1.75</v>
      </c>
      <c r="R157" s="53">
        <f>IF(Table3[[#This Row],[I_S]]=0,"∞",Table3[[#This Row],[FN_Si_A_H2]]*1000/(Table3[[#This Row],[I_S]]*Q_H2*Cell_count))</f>
        <v>1.75</v>
      </c>
      <c r="S157">
        <v>95</v>
      </c>
      <c r="T157" s="58" t="str">
        <f t="shared" si="21"/>
        <v>Inlet</v>
      </c>
      <c r="U157">
        <v>0.45</v>
      </c>
      <c r="V157" s="51">
        <f t="shared" si="22"/>
        <v>60</v>
      </c>
      <c r="W157" s="141">
        <v>43.097840703069394</v>
      </c>
      <c r="X157" s="52">
        <f>IF(OR(Table3[[#This Row],[T_So_CL]]="",Table3[[#This Row],[Hum_Si_A]]=""),"-",(1730.63/((1730.63/(233.426+T_Si_CL))-LOG(RH_Si_A/100)))-233.426)</f>
        <v>38.437664210762136</v>
      </c>
      <c r="Y157" s="87">
        <f>100*10^(7.337936*((Table3[[#This Row],[Hum_Si_A]])/(Table3[[#This Row],[Hum_Si_A]]+229.3975)-Table3[[#This Row],[T_Si_CL]]/(Table3[[#This Row],[T_Si_CL]]+229.3975)))</f>
        <v>55.140973667009099</v>
      </c>
      <c r="Z15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2163.0921052631579</v>
      </c>
      <c r="AA157" s="53">
        <f>Table3[[#This Row],[FN_Si_Atot]]*Table3[[#This Row],[Conc_Si_A_H2]]/100</f>
        <v>2054.9375</v>
      </c>
      <c r="AB157" s="54">
        <f>IF(Table3[[#This Row],[FN_Si_A_H2]]="-","-",Table3[[#This Row],[FN_Si_A_H2]]/60*H2_dens_gL)</f>
        <v>3.0798964503744242</v>
      </c>
      <c r="AC157" s="53">
        <f>IF(OR(Table3[[#This Row],[Conc_Si_A_H2]]="",Table3[[#This Row],[FN_Si_A_H2]]="",Table3[[#This Row],[FN_Si_A_H2]]="-"),"-",(FN_Si_H2/CMP_A)*(100-CMP_A))</f>
        <v>108.15460526315789</v>
      </c>
      <c r="AD157" s="55">
        <f>IF(Table3[[#This Row],[F_Si_A_N2]]="-","-",Table3[[#This Row],[F_Si_A_N2]]/60*N2_dens_gL)</f>
        <v>2.2525119872804171</v>
      </c>
      <c r="AE157">
        <v>1.75</v>
      </c>
      <c r="AF157" s="53">
        <f>IF(OR(Table3[[#This Row],[I_S]]=0,Table3[[#This Row],[FN_Si_C_Air]]="-",Table3[[#This Row],[FN_Si_C_Air]]="0"),"∞",Table3[[#This Row],[FN_Si_C_Air]]*1000/(Table3[[#This Row],[I_S]]*Q_air*Cell_count))</f>
        <v>1.75</v>
      </c>
      <c r="AG157" s="56">
        <f>IF(OR(Table3[[#This Row],[I_S]]="",Table3[[#This Row],[STC_C]]=""),"-",IF(Table3[[#This Row],[I_S]]&gt;=Table3[[#This Row],[I_MinGasFlow]],Table3[[#This Row],[I_S]]*Table3[[#This Row],[STC_C]]*16.6*Cell_count/1000,Table3[[#This Row],[I_MinGasFlow]]*Table3[[#This Row],[STC_C]]*16.6*Cell_count/1000))</f>
        <v>4873.1374999999998</v>
      </c>
      <c r="AH157" s="140">
        <f>IF(Table3[[#This Row],[FN_Si_C_Air]]="-","-",Table3[[#This Row],[FN_Si_C_Air]]/60*air_dens_gL)</f>
        <v>104.52433410620439</v>
      </c>
      <c r="AI157" s="58" t="str">
        <f t="shared" si="23"/>
        <v>Inlet</v>
      </c>
      <c r="AJ157">
        <v>0.2</v>
      </c>
      <c r="AK157" s="5">
        <f t="shared" si="24"/>
        <v>60</v>
      </c>
      <c r="AL157" s="141">
        <v>43.097840703069394</v>
      </c>
      <c r="AM157" s="52">
        <f>IF(OR(Table3[[#This Row],[T_So_CL]]="",Table3[[#This Row],[Hum_Si_C]]=""),"-",(1730.63/((1730.63/(233.426+T_Si_CL))-LOG(RH_Si_C/100)))-233.426)</f>
        <v>38.437664210762136</v>
      </c>
      <c r="AN157" s="87">
        <f>100*10^(7.337936*((Table3[[#This Row],[Hum_Si_C]])/(Table3[[#This Row],[Hum_Si_C]]+229.3975)-Table3[[#This Row],[T_Si_CL]]/(Table3[[#This Row],[T_Si_CL]]+229.3975)))</f>
        <v>55.140973667009099</v>
      </c>
      <c r="AO157" s="83">
        <f t="shared" si="25"/>
        <v>55</v>
      </c>
      <c r="AP157" s="60">
        <f>Table3[[#This Row],[T_So_CL]]-Table3[[#This Row],[T_Si_CL]]</f>
        <v>0</v>
      </c>
      <c r="AQ157" s="178">
        <f>IF(OR(AC157&gt;1200,AA157&gt;4000,Table3[[#This Row],[Hum_Si_A]]&lt;20,Table3[[#This Row],[Hum_Si_C]]&lt;20,AG157&gt;8000, AJ157&lt;0, O157&gt;90),1,0)</f>
        <v>0</v>
      </c>
      <c r="AR157">
        <f>IF(Table3[[#This Row],[F_Cell_CL]]&gt;0, Table3[[#This Row],[F_Cell_CL]], IF(Table3[[#This Row],[I_S]]&lt;450, 0.45, IF(Table3[[#This Row],[I_S]]&lt;600, 0.6, 0.75)))</f>
        <v>0.75</v>
      </c>
    </row>
    <row r="158" spans="1:44" s="4" customFormat="1">
      <c r="A158" s="49">
        <f t="shared" si="20"/>
        <v>147</v>
      </c>
      <c r="B158" s="51" t="s">
        <v>100</v>
      </c>
      <c r="C158" s="50" t="s">
        <v>248</v>
      </c>
      <c r="D158" s="51">
        <v>900</v>
      </c>
      <c r="E158" s="138">
        <f>IF(Table3[[#This Row],[Approx. step time]]="-","ERR",IF(E157="Acc. Time",Table3[[#This Row],[Approx. step time]]/60,E157+D158/60))</f>
        <v>2205</v>
      </c>
      <c r="F158" s="48">
        <v>560</v>
      </c>
      <c r="G158" s="86">
        <f t="shared" si="19"/>
        <v>1.8666666666666667</v>
      </c>
      <c r="H158" s="48" t="s">
        <v>33</v>
      </c>
      <c r="I158" s="51">
        <v>0</v>
      </c>
      <c r="J158" s="51" t="s">
        <v>102</v>
      </c>
      <c r="K158" s="147"/>
      <c r="L158" s="52" t="str">
        <f>IF(Table3[[#This Row],[F_Cell_CL]]="","-",Table3[[#This Row],[F_Cell_CL]]*Cell_count)</f>
        <v>-</v>
      </c>
      <c r="M158">
        <v>0.90000000000000013</v>
      </c>
      <c r="N158">
        <v>55</v>
      </c>
      <c r="O158" s="51">
        <v>55</v>
      </c>
      <c r="P158" s="60">
        <f>Table3[[#This Row],[T_So_CL]]-Table3[[#This Row],[T_Si_CL]]</f>
        <v>0</v>
      </c>
      <c r="Q158">
        <v>1.75</v>
      </c>
      <c r="R158" s="53">
        <f>IF(Table3[[#This Row],[I_S]]=0,"∞",Table3[[#This Row],[FN_Si_A_H2]]*1000/(Table3[[#This Row],[I_S]]*Q_H2*Cell_count))</f>
        <v>1.75</v>
      </c>
      <c r="S158">
        <v>85</v>
      </c>
      <c r="T158" s="58" t="str">
        <f t="shared" si="21"/>
        <v>Inlet</v>
      </c>
      <c r="U158">
        <v>0.70000000000000007</v>
      </c>
      <c r="V158" s="51">
        <f t="shared" si="22"/>
        <v>60</v>
      </c>
      <c r="W158" s="141">
        <v>52.831057473929782</v>
      </c>
      <c r="X158" s="52">
        <f>IF(OR(Table3[[#This Row],[T_So_CL]]="",Table3[[#This Row],[Hum_Si_A]]=""),"-",(1730.63/((1730.63/(233.426+T_Si_CL))-LOG(RH_Si_A/100)))-233.426)</f>
        <v>42.267603380205912</v>
      </c>
      <c r="Y158" s="87">
        <f>100*10^(7.337936*((Table3[[#This Row],[Hum_Si_A]])/(Table3[[#This Row],[Hum_Si_A]]+229.3975)-Table3[[#This Row],[T_Si_CL]]/(Table3[[#This Row],[T_Si_CL]]+229.3975)))</f>
        <v>90.056145368315214</v>
      </c>
      <c r="Z15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2219.4117647058824</v>
      </c>
      <c r="AA158" s="53">
        <f>Table3[[#This Row],[FN_Si_Atot]]*Table3[[#This Row],[Conc_Si_A_H2]]/100</f>
        <v>1886.5</v>
      </c>
      <c r="AB158" s="54">
        <f>IF(Table3[[#This Row],[FN_Si_A_H2]]="-","-",Table3[[#This Row],[FN_Si_A_H2]]/60*H2_dens_gL)</f>
        <v>2.827445921655209</v>
      </c>
      <c r="AC158" s="53">
        <f>IF(OR(Table3[[#This Row],[Conc_Si_A_H2]]="",Table3[[#This Row],[FN_Si_A_H2]]="",Table3[[#This Row],[FN_Si_A_H2]]="-"),"-",(FN_Si_H2/CMP_A)*(100-CMP_A))</f>
        <v>332.91176470588238</v>
      </c>
      <c r="AD158" s="55">
        <f>IF(Table3[[#This Row],[F_Si_A_N2]]="-","-",Table3[[#This Row],[F_Si_A_N2]]/60*N2_dens_gL)</f>
        <v>6.9334795211177367</v>
      </c>
      <c r="AE158">
        <v>1.6</v>
      </c>
      <c r="AF158" s="53">
        <f>IF(OR(Table3[[#This Row],[I_S]]=0,Table3[[#This Row],[FN_Si_C_Air]]="-",Table3[[#This Row],[FN_Si_C_Air]]="0"),"∞",Table3[[#This Row],[FN_Si_C_Air]]*1000/(Table3[[#This Row],[I_S]]*Q_air*Cell_count))</f>
        <v>1.6</v>
      </c>
      <c r="AG158" s="56">
        <f>IF(OR(Table3[[#This Row],[I_S]]="",Table3[[#This Row],[STC_C]]=""),"-",IF(Table3[[#This Row],[I_S]]&gt;=Table3[[#This Row],[I_MinGasFlow]],Table3[[#This Row],[I_S]]*Table3[[#This Row],[STC_C]]*16.6*Cell_count/1000,Table3[[#This Row],[I_MinGasFlow]]*Table3[[#This Row],[STC_C]]*16.6*Cell_count/1000))</f>
        <v>4090.2400000000007</v>
      </c>
      <c r="AH158" s="140">
        <f>IF(Table3[[#This Row],[FN_Si_C_Air]]="-","-",Table3[[#This Row],[FN_Si_C_Air]]/60*air_dens_gL)</f>
        <v>87.731900102256816</v>
      </c>
      <c r="AI158" s="58" t="str">
        <f t="shared" si="23"/>
        <v>Inlet</v>
      </c>
      <c r="AJ158">
        <v>1.05</v>
      </c>
      <c r="AK158" s="5">
        <f t="shared" si="24"/>
        <v>60</v>
      </c>
      <c r="AL158" s="141">
        <v>41.287639779603403</v>
      </c>
      <c r="AM158" s="52">
        <f>IF(OR(Table3[[#This Row],[T_So_CL]]="",Table3[[#This Row],[Hum_Si_C]]=""),"-",(1730.63/((1730.63/(233.426+T_Si_CL))-LOG(RH_Si_C/100)))-233.426)</f>
        <v>37.644124646017531</v>
      </c>
      <c r="AN158" s="87">
        <f>100*10^(7.337936*((Table3[[#This Row],[Hum_Si_C]])/(Table3[[#This Row],[Hum_Si_C]]+229.3975)-Table3[[#This Row],[T_Si_CL]]/(Table3[[#This Row],[T_Si_CL]]+229.3975)))</f>
        <v>50.137585253232174</v>
      </c>
      <c r="AO158" s="83">
        <f t="shared" si="25"/>
        <v>55</v>
      </c>
      <c r="AP158" s="60">
        <f>Table3[[#This Row],[T_So_CL]]-Table3[[#This Row],[T_Si_CL]]</f>
        <v>0</v>
      </c>
      <c r="AQ158" s="178">
        <f>IF(OR(AC158&gt;1200,AA158&gt;4000,Table3[[#This Row],[Hum_Si_A]]&lt;20,Table3[[#This Row],[Hum_Si_C]]&lt;20,AG158&gt;8000, AJ158&lt;0, O158&gt;90),1,0)</f>
        <v>0</v>
      </c>
      <c r="AR158">
        <f>IF(Table3[[#This Row],[F_Cell_CL]]&gt;0, Table3[[#This Row],[F_Cell_CL]], IF(Table3[[#This Row],[I_S]]&lt;450, 0.45, IF(Table3[[#This Row],[I_S]]&lt;600, 0.6, 0.75)))</f>
        <v>0.6</v>
      </c>
    </row>
    <row r="159" spans="1:44" s="4" customFormat="1">
      <c r="A159" s="49">
        <f t="shared" si="20"/>
        <v>148</v>
      </c>
      <c r="B159" s="51" t="s">
        <v>100</v>
      </c>
      <c r="C159" s="50" t="s">
        <v>249</v>
      </c>
      <c r="D159" s="51">
        <v>900</v>
      </c>
      <c r="E159" s="138">
        <f>IF(Table3[[#This Row],[Approx. step time]]="-","ERR",IF(E158="Acc. Time",Table3[[#This Row],[Approx. step time]]/60,E158+D159/60))</f>
        <v>2220</v>
      </c>
      <c r="F159" s="48">
        <v>500</v>
      </c>
      <c r="G159" s="86">
        <f t="shared" si="19"/>
        <v>1.6666666666666667</v>
      </c>
      <c r="H159" s="48" t="s">
        <v>33</v>
      </c>
      <c r="I159" s="51">
        <v>0</v>
      </c>
      <c r="J159" s="51" t="s">
        <v>102</v>
      </c>
      <c r="K159" s="147"/>
      <c r="L159" s="52" t="str">
        <f>IF(Table3[[#This Row],[F_Cell_CL]]="","-",Table3[[#This Row],[F_Cell_CL]]*Cell_count)</f>
        <v>-</v>
      </c>
      <c r="M159">
        <v>0.95</v>
      </c>
      <c r="N159">
        <v>55</v>
      </c>
      <c r="O159" s="51">
        <v>55</v>
      </c>
      <c r="P159" s="60">
        <f>Table3[[#This Row],[T_So_CL]]-Table3[[#This Row],[T_Si_CL]]</f>
        <v>0</v>
      </c>
      <c r="Q159">
        <v>1.7000000000000002</v>
      </c>
      <c r="R159" s="53">
        <f>IF(Table3[[#This Row],[I_S]]=0,"∞",Table3[[#This Row],[FN_Si_A_H2]]*1000/(Table3[[#This Row],[I_S]]*Q_H2*Cell_count))</f>
        <v>1.7000000000000002</v>
      </c>
      <c r="S159">
        <v>95</v>
      </c>
      <c r="T159" s="58" t="str">
        <f t="shared" si="21"/>
        <v>Inlet</v>
      </c>
      <c r="U159">
        <v>0.75</v>
      </c>
      <c r="V159" s="51">
        <f t="shared" si="22"/>
        <v>60</v>
      </c>
      <c r="W159" s="141">
        <v>31.963202685256515</v>
      </c>
      <c r="X159" s="52">
        <f>IF(OR(Table3[[#This Row],[T_So_CL]]="",Table3[[#This Row],[Hum_Si_A]]=""),"-",(1730.63/((1730.63/(233.426+T_Si_CL))-LOG(RH_Si_A/100)))-233.426)</f>
        <v>33.00486517483472</v>
      </c>
      <c r="Y159" s="87">
        <f>100*10^(7.337936*((Table3[[#This Row],[Hum_Si_A]])/(Table3[[#This Row],[Hum_Si_A]]+229.3975)-Table3[[#This Row],[T_Si_CL]]/(Table3[[#This Row],[T_Si_CL]]+229.3975)))</f>
        <v>30.081718388083129</v>
      </c>
      <c r="Z15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1722.3684210526319</v>
      </c>
      <c r="AA159" s="53">
        <f>Table3[[#This Row],[FN_Si_Atot]]*Table3[[#This Row],[Conc_Si_A_H2]]/100</f>
        <v>1636.2500000000002</v>
      </c>
      <c r="AB159" s="54">
        <f>IF(Table3[[#This Row],[FN_Si_A_H2]]="-","-",Table3[[#This Row],[FN_Si_A_H2]]/60*H2_dens_gL)</f>
        <v>2.452376564700947</v>
      </c>
      <c r="AC159" s="53">
        <f>IF(OR(Table3[[#This Row],[Conc_Si_A_H2]]="",Table3[[#This Row],[FN_Si_A_H2]]="",Table3[[#This Row],[FN_Si_A_H2]]="-"),"-",(FN_Si_H2/CMP_A)*(100-CMP_A))</f>
        <v>86.118421052631589</v>
      </c>
      <c r="AD159" s="55">
        <f>IF(Table3[[#This Row],[F_Si_A_N2]]="-","-",Table3[[#This Row],[F_Si_A_N2]]/60*N2_dens_gL)</f>
        <v>1.7935692638766791</v>
      </c>
      <c r="AE159">
        <v>1.5</v>
      </c>
      <c r="AF159" s="53">
        <f>IF(OR(Table3[[#This Row],[I_S]]=0,Table3[[#This Row],[FN_Si_C_Air]]="-",Table3[[#This Row],[FN_Si_C_Air]]="0"),"∞",Table3[[#This Row],[FN_Si_C_Air]]*1000/(Table3[[#This Row],[I_S]]*Q_air*Cell_count))</f>
        <v>1.5000000000000002</v>
      </c>
      <c r="AG159" s="56">
        <f>IF(OR(Table3[[#This Row],[I_S]]="",Table3[[#This Row],[STC_C]]=""),"-",IF(Table3[[#This Row],[I_S]]&gt;=Table3[[#This Row],[I_MinGasFlow]],Table3[[#This Row],[I_S]]*Table3[[#This Row],[STC_C]]*16.6*Cell_count/1000,Table3[[#This Row],[I_MinGasFlow]]*Table3[[#This Row],[STC_C]]*16.6*Cell_count/1000))</f>
        <v>3423.7500000000005</v>
      </c>
      <c r="AH159" s="140">
        <f>IF(Table3[[#This Row],[FN_Si_C_Air]]="-","-",Table3[[#This Row],[FN_Si_C_Air]]/60*air_dens_gL)</f>
        <v>73.436300308808711</v>
      </c>
      <c r="AI159" s="58" t="str">
        <f t="shared" si="23"/>
        <v>Inlet</v>
      </c>
      <c r="AJ159">
        <v>0.3</v>
      </c>
      <c r="AK159" s="5">
        <f t="shared" si="24"/>
        <v>60</v>
      </c>
      <c r="AL159" s="141">
        <v>49.151453066035963</v>
      </c>
      <c r="AM159" s="52">
        <f>IF(OR(Table3[[#This Row],[T_So_CL]]="",Table3[[#This Row],[Hum_Si_C]]=""),"-",(1730.63/((1730.63/(233.426+T_Si_CL))-LOG(RH_Si_C/100)))-233.426)</f>
        <v>40.897467227762547</v>
      </c>
      <c r="AN159" s="87">
        <f>100*10^(7.337936*((Table3[[#This Row],[Hum_Si_C]])/(Table3[[#This Row],[Hum_Si_C]]+229.3975)-Table3[[#This Row],[T_Si_CL]]/(Table3[[#This Row],[T_Si_CL]]+229.3975)))</f>
        <v>75.114735487457821</v>
      </c>
      <c r="AO159" s="83">
        <f t="shared" si="25"/>
        <v>55</v>
      </c>
      <c r="AP159" s="60">
        <f>Table3[[#This Row],[T_So_CL]]-Table3[[#This Row],[T_Si_CL]]</f>
        <v>0</v>
      </c>
      <c r="AQ159" s="178">
        <f>IF(OR(AC159&gt;1200,AA159&gt;4000,Table3[[#This Row],[Hum_Si_A]]&lt;20,Table3[[#This Row],[Hum_Si_C]]&lt;20,AG159&gt;8000, AJ159&lt;0, O159&gt;90),1,0)</f>
        <v>0</v>
      </c>
      <c r="AR159">
        <f>IF(Table3[[#This Row],[F_Cell_CL]]&gt;0, Table3[[#This Row],[F_Cell_CL]], IF(Table3[[#This Row],[I_S]]&lt;450, 0.45, IF(Table3[[#This Row],[I_S]]&lt;600, 0.6, 0.75)))</f>
        <v>0.6</v>
      </c>
    </row>
    <row r="160" spans="1:44" s="4" customFormat="1">
      <c r="A160" s="49">
        <f t="shared" si="20"/>
        <v>149</v>
      </c>
      <c r="B160" s="51" t="s">
        <v>100</v>
      </c>
      <c r="C160" s="50" t="s">
        <v>250</v>
      </c>
      <c r="D160" s="51">
        <v>900</v>
      </c>
      <c r="E160" s="87">
        <f>IF(Table3[[#This Row],[Approx. step time]]="-","ERR",IF(E159="Acc. Time",Table3[[#This Row],[Approx. step time]]/60,E159+D160/60))</f>
        <v>2235</v>
      </c>
      <c r="F160" s="48">
        <v>340</v>
      </c>
      <c r="G160" s="86">
        <f t="shared" si="19"/>
        <v>1.1333333333333333</v>
      </c>
      <c r="H160" s="48" t="s">
        <v>33</v>
      </c>
      <c r="I160" s="51">
        <v>0</v>
      </c>
      <c r="J160" s="51" t="s">
        <v>102</v>
      </c>
      <c r="K160" s="147"/>
      <c r="L160" s="52" t="str">
        <f>IF(Table3[[#This Row],[F_Cell_CL]]="","-",Table3[[#This Row],[F_Cell_CL]]*Cell_count)</f>
        <v>-</v>
      </c>
      <c r="M160">
        <v>1.6</v>
      </c>
      <c r="N160">
        <v>55</v>
      </c>
      <c r="O160" s="51">
        <v>56</v>
      </c>
      <c r="P160" s="60">
        <f>Table3[[#This Row],[T_So_CL]]-Table3[[#This Row],[T_Si_CL]]</f>
        <v>1</v>
      </c>
      <c r="Q160">
        <v>3.1500000000000004</v>
      </c>
      <c r="R160" s="53">
        <f>IF(Table3[[#This Row],[I_S]]=0,"∞",Table3[[#This Row],[FN_Si_A_H2]]*1000/(Table3[[#This Row],[I_S]]*Q_H2*Cell_count))</f>
        <v>3.1500000000000004</v>
      </c>
      <c r="S160">
        <v>80</v>
      </c>
      <c r="T160" s="58" t="str">
        <f t="shared" si="21"/>
        <v>Inlet</v>
      </c>
      <c r="U160">
        <v>1.4000000000000001</v>
      </c>
      <c r="V160" s="51">
        <f t="shared" si="22"/>
        <v>60</v>
      </c>
      <c r="W160" s="141">
        <v>49.151453066035963</v>
      </c>
      <c r="X160" s="52">
        <f>IF(OR(Table3[[#This Row],[T_So_CL]]="",Table3[[#This Row],[Hum_Si_A]]=""),"-",(1730.63/((1730.63/(233.426+T_Si_CL))-LOG(RH_Si_A/100)))-233.426)</f>
        <v>40.897467227762547</v>
      </c>
      <c r="Y160" s="87">
        <f>100*10^(7.337936*((Table3[[#This Row],[Hum_Si_A]])/(Table3[[#This Row],[Hum_Si_A]]+229.3975)-Table3[[#This Row],[T_Si_CL]]/(Table3[[#This Row],[T_Si_CL]]+229.3975)))</f>
        <v>75.114735487457821</v>
      </c>
      <c r="Z16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2577.0937500000005</v>
      </c>
      <c r="AA160" s="53">
        <f>Table3[[#This Row],[FN_Si_Atot]]*Table3[[#This Row],[Conc_Si_A_H2]]/100</f>
        <v>2061.6750000000002</v>
      </c>
      <c r="AB160" s="54">
        <f>IF(Table3[[#This Row],[FN_Si_A_H2]]="-","-",Table3[[#This Row],[FN_Si_A_H2]]/60*H2_dens_gL)</f>
        <v>3.0899944715231933</v>
      </c>
      <c r="AC160" s="53">
        <f>IF(OR(Table3[[#This Row],[Conc_Si_A_H2]]="",Table3[[#This Row],[FN_Si_A_H2]]="",Table3[[#This Row],[FN_Si_A_H2]]="-"),"-",(FN_Si_H2/CMP_A)*(100-CMP_A))</f>
        <v>515.41875000000005</v>
      </c>
      <c r="AD160" s="55">
        <f>IF(Table3[[#This Row],[F_Si_A_N2]]="-","-",Table3[[#This Row],[F_Si_A_N2]]/60*N2_dens_gL)</f>
        <v>10.734512044301924</v>
      </c>
      <c r="AE160">
        <v>3.45</v>
      </c>
      <c r="AF160" s="53">
        <f>IF(OR(Table3[[#This Row],[I_S]]=0,Table3[[#This Row],[FN_Si_C_Air]]="-",Table3[[#This Row],[FN_Si_C_Air]]="0"),"∞",Table3[[#This Row],[FN_Si_C_Air]]*1000/(Table3[[#This Row],[I_S]]*Q_air*Cell_count))</f>
        <v>3.45</v>
      </c>
      <c r="AG160" s="56">
        <f>IF(OR(Table3[[#This Row],[I_S]]="",Table3[[#This Row],[STC_C]]=""),"-",IF(Table3[[#This Row],[I_S]]&gt;=Table3[[#This Row],[I_MinGasFlow]],Table3[[#This Row],[I_S]]*Table3[[#This Row],[STC_C]]*16.6*Cell_count/1000,Table3[[#This Row],[I_MinGasFlow]]*Table3[[#This Row],[STC_C]]*16.6*Cell_count/1000))</f>
        <v>5354.7450000000008</v>
      </c>
      <c r="AH160" s="140">
        <f>IF(Table3[[#This Row],[FN_Si_C_Air]]="-","-",Table3[[#This Row],[FN_Si_C_Air]]/60*air_dens_gL)</f>
        <v>114.85437368297684</v>
      </c>
      <c r="AI160" s="58" t="str">
        <f t="shared" si="23"/>
        <v>Inlet</v>
      </c>
      <c r="AJ160">
        <v>1.7500000000000002</v>
      </c>
      <c r="AK160" s="5">
        <f t="shared" si="24"/>
        <v>60</v>
      </c>
      <c r="AL160" s="141">
        <v>34.711941129708634</v>
      </c>
      <c r="AM160" s="52">
        <f>IF(OR(Table3[[#This Row],[T_So_CL]]="",Table3[[#This Row],[Hum_Si_C]]=""),"-",(1730.63/((1730.63/(233.426+T_Si_CL))-LOG(RH_Si_C/100)))-233.426)</f>
        <v>34.482601490385377</v>
      </c>
      <c r="AN160" s="87">
        <f>100*10^(7.337936*((Table3[[#This Row],[Hum_Si_C]])/(Table3[[#This Row],[Hum_Si_C]]+229.3975)-Table3[[#This Row],[T_Si_CL]]/(Table3[[#This Row],[T_Si_CL]]+229.3975)))</f>
        <v>35.102095205231791</v>
      </c>
      <c r="AO160" s="83">
        <f t="shared" si="25"/>
        <v>56</v>
      </c>
      <c r="AP160" s="60">
        <f>Table3[[#This Row],[T_So_CL]]-Table3[[#This Row],[T_Si_CL]]</f>
        <v>1</v>
      </c>
      <c r="AQ160" s="178">
        <f>IF(OR(AC160&gt;1200,AA160&gt;4000,Table3[[#This Row],[Hum_Si_A]]&lt;20,Table3[[#This Row],[Hum_Si_C]]&lt;20,AG160&gt;8000, AJ160&lt;0, O160&gt;90),1,0)</f>
        <v>0</v>
      </c>
      <c r="AR160">
        <f>IF(Table3[[#This Row],[F_Cell_CL]]&gt;0, Table3[[#This Row],[F_Cell_CL]], IF(Table3[[#This Row],[I_S]]&lt;450, 0.45, IF(Table3[[#This Row],[I_S]]&lt;600, 0.6, 0.75)))</f>
        <v>0.45</v>
      </c>
    </row>
    <row r="161" spans="1:44" s="4" customFormat="1">
      <c r="A161" s="49">
        <f t="shared" si="20"/>
        <v>150</v>
      </c>
      <c r="B161" s="51" t="s">
        <v>100</v>
      </c>
      <c r="C161" s="50" t="s">
        <v>251</v>
      </c>
      <c r="D161" s="51">
        <v>900</v>
      </c>
      <c r="E161" s="138">
        <f>IF(Table3[[#This Row],[Approx. step time]]="-","ERR",IF(E160="Acc. Time",Table3[[#This Row],[Approx. step time]]/60,E160+D161/60))</f>
        <v>2250</v>
      </c>
      <c r="F161" s="48">
        <v>690</v>
      </c>
      <c r="G161" s="86">
        <f t="shared" si="19"/>
        <v>2.2999999999999998</v>
      </c>
      <c r="H161" s="48" t="s">
        <v>33</v>
      </c>
      <c r="I161" s="51">
        <v>0</v>
      </c>
      <c r="J161" s="51" t="s">
        <v>102</v>
      </c>
      <c r="K161" s="147"/>
      <c r="L161" s="52" t="str">
        <f>IF(Table3[[#This Row],[F_Cell_CL]]="","-",Table3[[#This Row],[F_Cell_CL]]*Cell_count)</f>
        <v>-</v>
      </c>
      <c r="M161">
        <v>1.45</v>
      </c>
      <c r="N161">
        <v>55</v>
      </c>
      <c r="O161" s="51">
        <v>56</v>
      </c>
      <c r="P161" s="60">
        <f>Table3[[#This Row],[T_So_CL]]-Table3[[#This Row],[T_Si_CL]]</f>
        <v>1</v>
      </c>
      <c r="Q161">
        <v>1.75</v>
      </c>
      <c r="R161" s="53">
        <f>IF(Table3[[#This Row],[I_S]]=0,"∞",Table3[[#This Row],[FN_Si_A_H2]]*1000/(Table3[[#This Row],[I_S]]*Q_H2*Cell_count))</f>
        <v>1.75</v>
      </c>
      <c r="S161">
        <v>75</v>
      </c>
      <c r="T161" s="58" t="str">
        <f t="shared" si="21"/>
        <v>Inlet</v>
      </c>
      <c r="U161">
        <v>1.25</v>
      </c>
      <c r="V161" s="51">
        <f t="shared" si="22"/>
        <v>60</v>
      </c>
      <c r="W161" s="141">
        <v>24.986314051544962</v>
      </c>
      <c r="X161" s="52">
        <f>IF(OR(Table3[[#This Row],[T_So_CL]]="",Table3[[#This Row],[Hum_Si_A]]=""),"-",(1730.63/((1730.63/(233.426+T_Si_CL))-LOG(RH_Si_A/100)))-233.426)</f>
        <v>28.689221298912287</v>
      </c>
      <c r="Y161" s="87">
        <f>100*10^(7.337936*((Table3[[#This Row],[Hum_Si_A]])/(Table3[[#This Row],[Hum_Si_A]]+229.3975)-Table3[[#This Row],[T_Si_CL]]/(Table3[[#This Row],[T_Si_CL]]+229.3975)))</f>
        <v>20.029051131815255</v>
      </c>
      <c r="Z16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3099.25</v>
      </c>
      <c r="AA161" s="53">
        <f>Table3[[#This Row],[FN_Si_Atot]]*Table3[[#This Row],[Conc_Si_A_H2]]/100</f>
        <v>2324.4375</v>
      </c>
      <c r="AB161" s="54">
        <f>IF(Table3[[#This Row],[FN_Si_A_H2]]="-","-",Table3[[#This Row],[FN_Si_A_H2]]/60*H2_dens_gL)</f>
        <v>3.4838172963251686</v>
      </c>
      <c r="AC161" s="53">
        <f>IF(OR(Table3[[#This Row],[Conc_Si_A_H2]]="",Table3[[#This Row],[FN_Si_A_H2]]="",Table3[[#This Row],[FN_Si_A_H2]]="-"),"-",(FN_Si_H2/CMP_A)*(100-CMP_A))</f>
        <v>774.8125</v>
      </c>
      <c r="AD161" s="55">
        <f>IF(Table3[[#This Row],[F_Si_A_N2]]="-","-",Table3[[#This Row],[F_Si_A_N2]]/60*N2_dens_gL)</f>
        <v>16.136848171172826</v>
      </c>
      <c r="AE161">
        <v>1.8</v>
      </c>
      <c r="AF161" s="53">
        <f>IF(OR(Table3[[#This Row],[I_S]]=0,Table3[[#This Row],[FN_Si_C_Air]]="-",Table3[[#This Row],[FN_Si_C_Air]]="0"),"∞",Table3[[#This Row],[FN_Si_C_Air]]*1000/(Table3[[#This Row],[I_S]]*Q_air*Cell_count))</f>
        <v>1.7999999999999998</v>
      </c>
      <c r="AG161" s="56">
        <f>IF(OR(Table3[[#This Row],[I_S]]="",Table3[[#This Row],[STC_C]]=""),"-",IF(Table3[[#This Row],[I_S]]&gt;=Table3[[#This Row],[I_MinGasFlow]],Table3[[#This Row],[I_S]]*Table3[[#This Row],[STC_C]]*16.6*Cell_count/1000,Table3[[#This Row],[I_MinGasFlow]]*Table3[[#This Row],[STC_C]]*16.6*Cell_count/1000))</f>
        <v>5669.73</v>
      </c>
      <c r="AH161" s="140">
        <f>IF(Table3[[#This Row],[FN_Si_C_Air]]="-","-",Table3[[#This Row],[FN_Si_C_Air]]/60*air_dens_gL)</f>
        <v>121.61051331138721</v>
      </c>
      <c r="AI161" s="58" t="str">
        <f t="shared" si="23"/>
        <v>Inlet</v>
      </c>
      <c r="AJ161">
        <v>1.45</v>
      </c>
      <c r="AK161" s="5">
        <f t="shared" si="24"/>
        <v>60</v>
      </c>
      <c r="AL161" s="141">
        <v>47.782800240030348</v>
      </c>
      <c r="AM161" s="52">
        <f>IF(OR(Table3[[#This Row],[T_So_CL]]="",Table3[[#This Row],[Hum_Si_C]]=""),"-",(1730.63/((1730.63/(233.426+T_Si_CL))-LOG(RH_Si_C/100)))-233.426)</f>
        <v>40.365190593076306</v>
      </c>
      <c r="AN161" s="87">
        <f>100*10^(7.337936*((Table3[[#This Row],[Hum_Si_C]])/(Table3[[#This Row],[Hum_Si_C]]+229.3975)-Table3[[#This Row],[T_Si_CL]]/(Table3[[#This Row],[T_Si_CL]]+229.3975)))</f>
        <v>70.127056493380508</v>
      </c>
      <c r="AO161" s="83">
        <f t="shared" si="25"/>
        <v>56</v>
      </c>
      <c r="AP161" s="60">
        <f>Table3[[#This Row],[T_So_CL]]-Table3[[#This Row],[T_Si_CL]]</f>
        <v>1</v>
      </c>
      <c r="AQ161" s="178">
        <f>IF(OR(AC161&gt;1200,AA161&gt;4000,Table3[[#This Row],[Hum_Si_A]]&lt;20,Table3[[#This Row],[Hum_Si_C]]&lt;20,AG161&gt;8000, AJ161&lt;0, O161&gt;90),1,0)</f>
        <v>0</v>
      </c>
      <c r="AR161">
        <f>IF(Table3[[#This Row],[F_Cell_CL]]&gt;0, Table3[[#This Row],[F_Cell_CL]], IF(Table3[[#This Row],[I_S]]&lt;450, 0.45, IF(Table3[[#This Row],[I_S]]&lt;600, 0.6, 0.75)))</f>
        <v>0.75</v>
      </c>
    </row>
    <row r="162" spans="1:44" s="4" customFormat="1">
      <c r="A162" s="49">
        <f t="shared" si="20"/>
        <v>151</v>
      </c>
      <c r="B162" s="51" t="s">
        <v>100</v>
      </c>
      <c r="C162" s="50" t="s">
        <v>252</v>
      </c>
      <c r="D162" s="51">
        <v>900</v>
      </c>
      <c r="E162" s="138">
        <f>IF(Table3[[#This Row],[Approx. step time]]="-","ERR",IF(E161="Acc. Time",Table3[[#This Row],[Approx. step time]]/60,E161+D162/60))</f>
        <v>2265</v>
      </c>
      <c r="F162" s="48">
        <v>80</v>
      </c>
      <c r="G162" s="86">
        <f t="shared" si="19"/>
        <v>0.26666666666666666</v>
      </c>
      <c r="H162" s="48" t="s">
        <v>33</v>
      </c>
      <c r="I162" s="51">
        <v>0</v>
      </c>
      <c r="J162" s="51" t="s">
        <v>102</v>
      </c>
      <c r="K162" s="147">
        <v>0.35000000000000003</v>
      </c>
      <c r="L162" s="52">
        <f>IF(Table3[[#This Row],[F_Cell_CL]]="","-",Table3[[#This Row],[F_Cell_CL]]*Cell_count)</f>
        <v>96.250000000000014</v>
      </c>
      <c r="M162">
        <v>1.55</v>
      </c>
      <c r="N162">
        <v>55</v>
      </c>
      <c r="O162" s="51">
        <v>55</v>
      </c>
      <c r="P162" s="60">
        <f>Table3[[#This Row],[T_So_CL]]-Table3[[#This Row],[T_Si_CL]]</f>
        <v>0</v>
      </c>
      <c r="Q162">
        <v>3.5</v>
      </c>
      <c r="R162" s="53">
        <f>IF(Table3[[#This Row],[I_S]]=0,"∞",Table3[[#This Row],[FN_Si_A_H2]]*1000/(Table3[[#This Row],[I_S]]*Q_H2*Cell_count))</f>
        <v>3.5</v>
      </c>
      <c r="S162">
        <v>70</v>
      </c>
      <c r="T162" s="58" t="str">
        <f t="shared" si="21"/>
        <v>Inlet</v>
      </c>
      <c r="U162">
        <v>1.35</v>
      </c>
      <c r="V162" s="51">
        <f t="shared" si="22"/>
        <v>60</v>
      </c>
      <c r="W162" s="141">
        <v>49.151453066035963</v>
      </c>
      <c r="X162" s="52">
        <f>IF(OR(Table3[[#This Row],[T_So_CL]]="",Table3[[#This Row],[Hum_Si_A]]=""),"-",(1730.63/((1730.63/(233.426+T_Si_CL))-LOG(RH_Si_A/100)))-233.426)</f>
        <v>40.897467227762547</v>
      </c>
      <c r="Y162" s="87">
        <f>100*10^(7.337936*((Table3[[#This Row],[Hum_Si_A]])/(Table3[[#This Row],[Hum_Si_A]]+229.3975)-Table3[[#This Row],[T_Si_CL]]/(Table3[[#This Row],[T_Si_CL]]+229.3975)))</f>
        <v>75.114735487457821</v>
      </c>
      <c r="Z16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770</v>
      </c>
      <c r="AA162" s="53">
        <f>Table3[[#This Row],[FN_Si_Atot]]*Table3[[#This Row],[Conc_Si_A_H2]]/100</f>
        <v>539</v>
      </c>
      <c r="AB162" s="54">
        <f>IF(Table3[[#This Row],[FN_Si_A_H2]]="-","-",Table3[[#This Row],[FN_Si_A_H2]]/60*H2_dens_gL)</f>
        <v>0.80784169190148825</v>
      </c>
      <c r="AC162" s="53">
        <f>IF(OR(Table3[[#This Row],[Conc_Si_A_H2]]="",Table3[[#This Row],[FN_Si_A_H2]]="",Table3[[#This Row],[FN_Si_A_H2]]="-"),"-",(FN_Si_H2/CMP_A)*(100-CMP_A))</f>
        <v>231</v>
      </c>
      <c r="AD162" s="55">
        <f>IF(Table3[[#This Row],[F_Si_A_N2]]="-","-",Table3[[#This Row],[F_Si_A_N2]]/60*N2_dens_gL)</f>
        <v>4.8109857901633273</v>
      </c>
      <c r="AE162">
        <v>4.6000000000000005</v>
      </c>
      <c r="AF162" s="53">
        <f>IF(OR(Table3[[#This Row],[I_S]]=0,Table3[[#This Row],[FN_Si_C_Air]]="-",Table3[[#This Row],[FN_Si_C_Air]]="0"),"∞",Table3[[#This Row],[FN_Si_C_Air]]*1000/(Table3[[#This Row],[I_S]]*Q_air*Cell_count))</f>
        <v>4.6000000000000005</v>
      </c>
      <c r="AG162" s="56">
        <f>IF(OR(Table3[[#This Row],[I_S]]="",Table3[[#This Row],[STC_C]]=""),"-",IF(Table3[[#This Row],[I_S]]&gt;=Table3[[#This Row],[I_MinGasFlow]],Table3[[#This Row],[I_S]]*Table3[[#This Row],[STC_C]]*16.6*Cell_count/1000,Table3[[#This Row],[I_MinGasFlow]]*Table3[[#This Row],[STC_C]]*16.6*Cell_count/1000))</f>
        <v>1679.9200000000003</v>
      </c>
      <c r="AH162" s="140">
        <f>IF(Table3[[#This Row],[FN_Si_C_Air]]="-","-",Table3[[#This Row],[FN_Si_C_Air]]/60*air_dens_gL)</f>
        <v>36.03274468485548</v>
      </c>
      <c r="AI162" s="58" t="str">
        <f t="shared" si="23"/>
        <v>Inlet</v>
      </c>
      <c r="AJ162">
        <v>0.95000000000000007</v>
      </c>
      <c r="AK162" s="5">
        <f t="shared" si="24"/>
        <v>60</v>
      </c>
      <c r="AL162" s="141">
        <v>41.287639779603403</v>
      </c>
      <c r="AM162" s="52">
        <f>IF(OR(Table3[[#This Row],[T_So_CL]]="",Table3[[#This Row],[Hum_Si_C]]=""),"-",(1730.63/((1730.63/(233.426+T_Si_CL))-LOG(RH_Si_C/100)))-233.426)</f>
        <v>37.644124646017531</v>
      </c>
      <c r="AN162" s="87">
        <f>100*10^(7.337936*((Table3[[#This Row],[Hum_Si_C]])/(Table3[[#This Row],[Hum_Si_C]]+229.3975)-Table3[[#This Row],[T_Si_CL]]/(Table3[[#This Row],[T_Si_CL]]+229.3975)))</f>
        <v>50.137585253232174</v>
      </c>
      <c r="AO162" s="83">
        <f t="shared" si="25"/>
        <v>55</v>
      </c>
      <c r="AP162" s="60">
        <f>Table3[[#This Row],[T_So_CL]]-Table3[[#This Row],[T_Si_CL]]</f>
        <v>0</v>
      </c>
      <c r="AQ162" s="178">
        <f>IF(OR(AC162&gt;1200,AA162&gt;4000,Table3[[#This Row],[Hum_Si_A]]&lt;20,Table3[[#This Row],[Hum_Si_C]]&lt;20,AG162&gt;8000, AJ162&lt;0, O162&gt;90),1,0)</f>
        <v>0</v>
      </c>
      <c r="AR162">
        <f>IF(Table3[[#This Row],[F_Cell_CL]]&gt;0, Table3[[#This Row],[F_Cell_CL]], IF(Table3[[#This Row],[I_S]]&lt;450, 0.45, IF(Table3[[#This Row],[I_S]]&lt;600, 0.6, 0.75)))</f>
        <v>0.35000000000000003</v>
      </c>
    </row>
    <row r="163" spans="1:44" s="4" customFormat="1">
      <c r="A163" s="49">
        <f t="shared" si="20"/>
        <v>152</v>
      </c>
      <c r="B163" s="51" t="s">
        <v>100</v>
      </c>
      <c r="C163" s="50" t="s">
        <v>253</v>
      </c>
      <c r="D163" s="51">
        <v>900</v>
      </c>
      <c r="E163" s="138">
        <f>IF(Table3[[#This Row],[Approx. step time]]="-","ERR",IF(E162="Acc. Time",Table3[[#This Row],[Approx. step time]]/60,E162+D163/60))</f>
        <v>2280</v>
      </c>
      <c r="F163" s="48">
        <v>60</v>
      </c>
      <c r="G163" s="86">
        <f t="shared" si="19"/>
        <v>0.2</v>
      </c>
      <c r="H163" s="48" t="s">
        <v>33</v>
      </c>
      <c r="I163" s="51">
        <v>0</v>
      </c>
      <c r="J163" s="51" t="s">
        <v>102</v>
      </c>
      <c r="K163" s="147">
        <v>0.45</v>
      </c>
      <c r="L163" s="52">
        <f>IF(Table3[[#This Row],[F_Cell_CL]]="","-",Table3[[#This Row],[F_Cell_CL]]*Cell_count)</f>
        <v>123.75</v>
      </c>
      <c r="M163">
        <v>0.85000000000000009</v>
      </c>
      <c r="N163">
        <v>55</v>
      </c>
      <c r="O163" s="51">
        <v>55</v>
      </c>
      <c r="P163" s="60">
        <f>Table3[[#This Row],[T_So_CL]]-Table3[[#This Row],[T_Si_CL]]</f>
        <v>0</v>
      </c>
      <c r="Q163">
        <v>3.1500000000000004</v>
      </c>
      <c r="R163" s="53">
        <f>IF(Table3[[#This Row],[I_S]]=0,"∞",Table3[[#This Row],[FN_Si_A_H2]]*1000/(Table3[[#This Row],[I_S]]*Q_H2*Cell_count))</f>
        <v>3.1500000000000004</v>
      </c>
      <c r="S163">
        <v>85</v>
      </c>
      <c r="T163" s="58" t="str">
        <f t="shared" si="21"/>
        <v>Inlet</v>
      </c>
      <c r="U163">
        <v>0.65</v>
      </c>
      <c r="V163" s="51">
        <f t="shared" si="22"/>
        <v>60</v>
      </c>
      <c r="W163" s="141">
        <v>34.711941129708634</v>
      </c>
      <c r="X163" s="52">
        <f>IF(OR(Table3[[#This Row],[T_So_CL]]="",Table3[[#This Row],[Hum_Si_A]]=""),"-",(1730.63/((1730.63/(233.426+T_Si_CL))-LOG(RH_Si_A/100)))-233.426)</f>
        <v>34.482601490385377</v>
      </c>
      <c r="Y163" s="87">
        <f>100*10^(7.337936*((Table3[[#This Row],[Hum_Si_A]])/(Table3[[#This Row],[Hum_Si_A]]+229.3975)-Table3[[#This Row],[T_Si_CL]]/(Table3[[#This Row],[T_Si_CL]]+229.3975)))</f>
        <v>35.102095205231791</v>
      </c>
      <c r="Z16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428.02941176470597</v>
      </c>
      <c r="AA163" s="53">
        <f>Table3[[#This Row],[FN_Si_Atot]]*Table3[[#This Row],[Conc_Si_A_H2]]/100</f>
        <v>363.82500000000005</v>
      </c>
      <c r="AB163" s="54">
        <f>IF(Table3[[#This Row],[FN_Si_A_H2]]="-","-",Table3[[#This Row],[FN_Si_A_H2]]/60*H2_dens_gL)</f>
        <v>0.54529314203350465</v>
      </c>
      <c r="AC163" s="53">
        <f>IF(OR(Table3[[#This Row],[Conc_Si_A_H2]]="",Table3[[#This Row],[FN_Si_A_H2]]="",Table3[[#This Row],[FN_Si_A_H2]]="-"),"-",(FN_Si_H2/CMP_A)*(100-CMP_A))</f>
        <v>64.204411764705895</v>
      </c>
      <c r="AD163" s="55">
        <f>IF(Table3[[#This Row],[F_Si_A_N2]]="-","-",Table3[[#This Row],[F_Si_A_N2]]/60*N2_dens_gL)</f>
        <v>1.3371710505012779</v>
      </c>
      <c r="AE163">
        <v>9</v>
      </c>
      <c r="AF163" s="53">
        <f>IF(OR(Table3[[#This Row],[I_S]]=0,Table3[[#This Row],[FN_Si_C_Air]]="-",Table3[[#This Row],[FN_Si_C_Air]]="0"),"∞",Table3[[#This Row],[FN_Si_C_Air]]*1000/(Table3[[#This Row],[I_S]]*Q_air*Cell_count))</f>
        <v>8.9999999999999982</v>
      </c>
      <c r="AG163" s="56">
        <f>IF(OR(Table3[[#This Row],[I_S]]="",Table3[[#This Row],[STC_C]]=""),"-",IF(Table3[[#This Row],[I_S]]&gt;=Table3[[#This Row],[I_MinGasFlow]],Table3[[#This Row],[I_S]]*Table3[[#This Row],[STC_C]]*16.6*Cell_count/1000,Table3[[#This Row],[I_MinGasFlow]]*Table3[[#This Row],[STC_C]]*16.6*Cell_count/1000))</f>
        <v>2465.1</v>
      </c>
      <c r="AH163" s="140">
        <f>IF(Table3[[#This Row],[FN_Si_C_Air]]="-","-",Table3[[#This Row],[FN_Si_C_Air]]/60*air_dens_gL)</f>
        <v>52.874136222342273</v>
      </c>
      <c r="AI163" s="58" t="str">
        <f t="shared" si="23"/>
        <v>Inlet</v>
      </c>
      <c r="AJ163">
        <v>0.3</v>
      </c>
      <c r="AK163" s="5">
        <f t="shared" si="24"/>
        <v>60</v>
      </c>
      <c r="AL163" s="141">
        <v>43.097840703069394</v>
      </c>
      <c r="AM163" s="52">
        <f>IF(OR(Table3[[#This Row],[T_So_CL]]="",Table3[[#This Row],[Hum_Si_C]]=""),"-",(1730.63/((1730.63/(233.426+T_Si_CL))-LOG(RH_Si_C/100)))-233.426)</f>
        <v>38.437664210762136</v>
      </c>
      <c r="AN163" s="87">
        <f>100*10^(7.337936*((Table3[[#This Row],[Hum_Si_C]])/(Table3[[#This Row],[Hum_Si_C]]+229.3975)-Table3[[#This Row],[T_Si_CL]]/(Table3[[#This Row],[T_Si_CL]]+229.3975)))</f>
        <v>55.140973667009099</v>
      </c>
      <c r="AO163" s="83">
        <f t="shared" si="25"/>
        <v>55</v>
      </c>
      <c r="AP163" s="60">
        <f>Table3[[#This Row],[T_So_CL]]-Table3[[#This Row],[T_Si_CL]]</f>
        <v>0</v>
      </c>
      <c r="AQ163" s="178">
        <f>IF(OR(AC163&gt;1200,AA163&gt;4000,Table3[[#This Row],[Hum_Si_A]]&lt;20,Table3[[#This Row],[Hum_Si_C]]&lt;20,AG163&gt;8000, AJ163&lt;0, O163&gt;90),1,0)</f>
        <v>0</v>
      </c>
      <c r="AR163">
        <f>IF(Table3[[#This Row],[F_Cell_CL]]&gt;0, Table3[[#This Row],[F_Cell_CL]], IF(Table3[[#This Row],[I_S]]&lt;450, 0.45, IF(Table3[[#This Row],[I_S]]&lt;600, 0.6, 0.75)))</f>
        <v>0.45</v>
      </c>
    </row>
    <row r="164" spans="1:44" s="4" customFormat="1">
      <c r="A164" s="49">
        <f t="shared" si="20"/>
        <v>153</v>
      </c>
      <c r="B164" s="51" t="s">
        <v>100</v>
      </c>
      <c r="C164" s="50" t="s">
        <v>254</v>
      </c>
      <c r="D164" s="51">
        <v>900</v>
      </c>
      <c r="E164" s="87">
        <f>IF(Table3[[#This Row],[Approx. step time]]="-","ERR",IF(E163="Acc. Time",Table3[[#This Row],[Approx. step time]]/60,E163+D164/60))</f>
        <v>2295</v>
      </c>
      <c r="F164" s="48">
        <v>50</v>
      </c>
      <c r="G164" s="86">
        <f t="shared" si="19"/>
        <v>0.16666666666666666</v>
      </c>
      <c r="H164" s="48" t="s">
        <v>33</v>
      </c>
      <c r="I164" s="51">
        <v>0</v>
      </c>
      <c r="J164" s="51" t="s">
        <v>102</v>
      </c>
      <c r="K164" s="147">
        <v>0.4</v>
      </c>
      <c r="L164" s="52">
        <f>IF(Table3[[#This Row],[F_Cell_CL]]="","-",Table3[[#This Row],[F_Cell_CL]]*Cell_count)</f>
        <v>110</v>
      </c>
      <c r="M164">
        <v>1.95</v>
      </c>
      <c r="N164">
        <v>55</v>
      </c>
      <c r="O164" s="51">
        <v>55</v>
      </c>
      <c r="P164" s="60">
        <f>Table3[[#This Row],[T_So_CL]]-Table3[[#This Row],[T_Si_CL]]</f>
        <v>0</v>
      </c>
      <c r="Q164">
        <v>4.1000000000000005</v>
      </c>
      <c r="R164" s="53">
        <f>IF(Table3[[#This Row],[I_S]]=0,"∞",Table3[[#This Row],[FN_Si_A_H2]]*1000/(Table3[[#This Row],[I_S]]*Q_H2*Cell_count))</f>
        <v>4.1000000000000005</v>
      </c>
      <c r="S164">
        <v>95</v>
      </c>
      <c r="T164" s="58" t="str">
        <f t="shared" si="21"/>
        <v>Inlet</v>
      </c>
      <c r="U164">
        <v>1.75</v>
      </c>
      <c r="V164" s="51">
        <f t="shared" si="22"/>
        <v>60</v>
      </c>
      <c r="W164" s="141">
        <v>39.313024336761949</v>
      </c>
      <c r="X164" s="52">
        <f>IF(OR(Table3[[#This Row],[T_So_CL]]="",Table3[[#This Row],[Hum_Si_A]]=""),"-",(1730.63/((1730.63/(233.426+T_Si_CL))-LOG(RH_Si_A/100)))-233.426)</f>
        <v>36.743468905479801</v>
      </c>
      <c r="Y164" s="87">
        <f>100*10^(7.337936*((Table3[[#This Row],[Hum_Si_A]])/(Table3[[#This Row],[Hum_Si_A]]+229.3975)-Table3[[#This Row],[T_Si_CL]]/(Table3[[#This Row],[T_Si_CL]]+229.3975)))</f>
        <v>45.13002093186266</v>
      </c>
      <c r="Z16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415.39473684210532</v>
      </c>
      <c r="AA164" s="53">
        <f>Table3[[#This Row],[FN_Si_Atot]]*Table3[[#This Row],[Conc_Si_A_H2]]/100</f>
        <v>394.62500000000006</v>
      </c>
      <c r="AB164" s="54">
        <f>IF(Table3[[#This Row],[FN_Si_A_H2]]="-","-",Table3[[#This Row],[FN_Si_A_H2]]/60*H2_dens_gL)</f>
        <v>0.59145552442787541</v>
      </c>
      <c r="AC164" s="53">
        <f>IF(OR(Table3[[#This Row],[Conc_Si_A_H2]]="",Table3[[#This Row],[FN_Si_A_H2]]="",Table3[[#This Row],[FN_Si_A_H2]]="-"),"-",(FN_Si_H2/CMP_A)*(100-CMP_A))</f>
        <v>20.769736842105267</v>
      </c>
      <c r="AD164" s="55">
        <f>IF(Table3[[#This Row],[F_Si_A_N2]]="-","-",Table3[[#This Row],[F_Si_A_N2]]/60*N2_dens_gL)</f>
        <v>0.43256670481731679</v>
      </c>
      <c r="AE164">
        <v>9.9500000000000011</v>
      </c>
      <c r="AF164" s="53">
        <f>IF(OR(Table3[[#This Row],[I_S]]=0,Table3[[#This Row],[FN_Si_C_Air]]="-",Table3[[#This Row],[FN_Si_C_Air]]="0"),"∞",Table3[[#This Row],[FN_Si_C_Air]]*1000/(Table3[[#This Row],[I_S]]*Q_air*Cell_count))</f>
        <v>9.9500000000000011</v>
      </c>
      <c r="AG164" s="56">
        <f>IF(OR(Table3[[#This Row],[I_S]]="",Table3[[#This Row],[STC_C]]=""),"-",IF(Table3[[#This Row],[I_S]]&gt;=Table3[[#This Row],[I_MinGasFlow]],Table3[[#This Row],[I_S]]*Table3[[#This Row],[STC_C]]*16.6*Cell_count/1000,Table3[[#This Row],[I_MinGasFlow]]*Table3[[#This Row],[STC_C]]*16.6*Cell_count/1000))</f>
        <v>2271.0875000000005</v>
      </c>
      <c r="AH164" s="140">
        <f>IF(Table3[[#This Row],[FN_Si_C_Air]]="-","-",Table3[[#This Row],[FN_Si_C_Air]]/60*air_dens_gL)</f>
        <v>48.712745871509789</v>
      </c>
      <c r="AI164" s="58" t="str">
        <f t="shared" si="23"/>
        <v>Inlet</v>
      </c>
      <c r="AJ164">
        <v>1.9</v>
      </c>
      <c r="AK164" s="5">
        <f t="shared" si="24"/>
        <v>60</v>
      </c>
      <c r="AL164" s="141">
        <v>43.097840703069394</v>
      </c>
      <c r="AM164" s="52">
        <f>IF(OR(Table3[[#This Row],[T_So_CL]]="",Table3[[#This Row],[Hum_Si_C]]=""),"-",(1730.63/((1730.63/(233.426+T_Si_CL))-LOG(RH_Si_C/100)))-233.426)</f>
        <v>38.437664210762136</v>
      </c>
      <c r="AN164" s="87">
        <f>100*10^(7.337936*((Table3[[#This Row],[Hum_Si_C]])/(Table3[[#This Row],[Hum_Si_C]]+229.3975)-Table3[[#This Row],[T_Si_CL]]/(Table3[[#This Row],[T_Si_CL]]+229.3975)))</f>
        <v>55.140973667009099</v>
      </c>
      <c r="AO164" s="83">
        <f t="shared" si="25"/>
        <v>55</v>
      </c>
      <c r="AP164" s="60">
        <f>Table3[[#This Row],[T_So_CL]]-Table3[[#This Row],[T_Si_CL]]</f>
        <v>0</v>
      </c>
      <c r="AQ164" s="178">
        <f>IF(OR(AC164&gt;1200,AA164&gt;4000,Table3[[#This Row],[Hum_Si_A]]&lt;20,Table3[[#This Row],[Hum_Si_C]]&lt;20,AG164&gt;8000, AJ164&lt;0, O164&gt;90),1,0)</f>
        <v>0</v>
      </c>
      <c r="AR164">
        <f>IF(Table3[[#This Row],[F_Cell_CL]]&gt;0, Table3[[#This Row],[F_Cell_CL]], IF(Table3[[#This Row],[I_S]]&lt;450, 0.45, IF(Table3[[#This Row],[I_S]]&lt;600, 0.6, 0.75)))</f>
        <v>0.4</v>
      </c>
    </row>
    <row r="165" spans="1:44" s="4" customFormat="1">
      <c r="A165" s="49">
        <f t="shared" si="20"/>
        <v>154</v>
      </c>
      <c r="B165" s="51" t="s">
        <v>100</v>
      </c>
      <c r="C165" s="50" t="s">
        <v>255</v>
      </c>
      <c r="D165" s="51">
        <v>900</v>
      </c>
      <c r="E165" s="138">
        <f>IF(Table3[[#This Row],[Approx. step time]]="-","ERR",IF(E164="Acc. Time",Table3[[#This Row],[Approx. step time]]/60,E164+D165/60))</f>
        <v>2310</v>
      </c>
      <c r="F165" s="48">
        <v>70</v>
      </c>
      <c r="G165" s="86">
        <f t="shared" si="19"/>
        <v>0.23333333333333334</v>
      </c>
      <c r="H165" s="48" t="s">
        <v>33</v>
      </c>
      <c r="I165" s="51">
        <v>0</v>
      </c>
      <c r="J165" s="51" t="s">
        <v>102</v>
      </c>
      <c r="K165" s="147">
        <v>0.4</v>
      </c>
      <c r="L165" s="52">
        <f>IF(Table3[[#This Row],[F_Cell_CL]]="","-",Table3[[#This Row],[F_Cell_CL]]*Cell_count)</f>
        <v>110</v>
      </c>
      <c r="M165">
        <v>0.4</v>
      </c>
      <c r="N165">
        <v>55</v>
      </c>
      <c r="O165" s="51">
        <v>55</v>
      </c>
      <c r="P165" s="60">
        <f>Table3[[#This Row],[T_So_CL]]-Table3[[#This Row],[T_Si_CL]]</f>
        <v>0</v>
      </c>
      <c r="Q165">
        <v>4.2</v>
      </c>
      <c r="R165" s="53">
        <f>IF(Table3[[#This Row],[I_S]]=0,"∞",Table3[[#This Row],[FN_Si_A_H2]]*1000/(Table3[[#This Row],[I_S]]*Q_H2*Cell_count))</f>
        <v>4.2</v>
      </c>
      <c r="S165">
        <v>95</v>
      </c>
      <c r="T165" s="58" t="str">
        <f t="shared" si="21"/>
        <v>Inlet</v>
      </c>
      <c r="U165">
        <v>0.2</v>
      </c>
      <c r="V165" s="51">
        <f t="shared" si="22"/>
        <v>60</v>
      </c>
      <c r="W165" s="141">
        <v>28.781549963581512</v>
      </c>
      <c r="X165" s="52">
        <f>IF(OR(Table3[[#This Row],[T_So_CL]]="",Table3[[#This Row],[Hum_Si_A]]=""),"-",(1730.63/((1730.63/(233.426+T_Si_CL))-LOG(RH_Si_A/100)))-233.426)</f>
        <v>31.1501088300069</v>
      </c>
      <c r="Y165" s="87">
        <f>100*10^(7.337936*((Table3[[#This Row],[Hum_Si_A]])/(Table3[[#This Row],[Hum_Si_A]]+229.3975)-Table3[[#This Row],[T_Si_CL]]/(Table3[[#This Row],[T_Si_CL]]+229.3975)))</f>
        <v>25.057230054508107</v>
      </c>
      <c r="Z16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595.73684210526312</v>
      </c>
      <c r="AA165" s="53">
        <f>Table3[[#This Row],[FN_Si_Atot]]*Table3[[#This Row],[Conc_Si_A_H2]]/100</f>
        <v>565.95000000000005</v>
      </c>
      <c r="AB165" s="54">
        <f>IF(Table3[[#This Row],[FN_Si_A_H2]]="-","-",Table3[[#This Row],[FN_Si_A_H2]]/60*H2_dens_gL)</f>
        <v>0.84823377649656284</v>
      </c>
      <c r="AC165" s="53">
        <f>IF(OR(Table3[[#This Row],[Conc_Si_A_H2]]="",Table3[[#This Row],[FN_Si_A_H2]]="",Table3[[#This Row],[FN_Si_A_H2]]="-"),"-",(FN_Si_H2/CMP_A)*(100-CMP_A))</f>
        <v>29.786842105263158</v>
      </c>
      <c r="AD165" s="55">
        <f>IF(Table3[[#This Row],[F_Si_A_N2]]="-","-",Table3[[#This Row],[F_Si_A_N2]]/60*N2_dens_gL)</f>
        <v>0.62036395715263959</v>
      </c>
      <c r="AE165">
        <v>9.4</v>
      </c>
      <c r="AF165" s="53">
        <f>IF(OR(Table3[[#This Row],[I_S]]=0,Table3[[#This Row],[FN_Si_C_Air]]="-",Table3[[#This Row],[FN_Si_C_Air]]="0"),"∞",Table3[[#This Row],[FN_Si_C_Air]]*1000/(Table3[[#This Row],[I_S]]*Q_air*Cell_count))</f>
        <v>9.4000000000000021</v>
      </c>
      <c r="AG165" s="56">
        <f>IF(OR(Table3[[#This Row],[I_S]]="",Table3[[#This Row],[STC_C]]=""),"-",IF(Table3[[#This Row],[I_S]]&gt;=Table3[[#This Row],[I_MinGasFlow]],Table3[[#This Row],[I_S]]*Table3[[#This Row],[STC_C]]*16.6*Cell_count/1000,Table3[[#This Row],[I_MinGasFlow]]*Table3[[#This Row],[STC_C]]*16.6*Cell_count/1000))</f>
        <v>3003.7700000000004</v>
      </c>
      <c r="AH165" s="140">
        <f>IF(Table3[[#This Row],[FN_Si_C_Air]]="-","-",Table3[[#This Row],[FN_Si_C_Air]]/60*air_dens_gL)</f>
        <v>64.428114137594847</v>
      </c>
      <c r="AI165" s="58" t="str">
        <f t="shared" si="23"/>
        <v>Inlet</v>
      </c>
      <c r="AJ165">
        <v>0.60000000000000009</v>
      </c>
      <c r="AK165" s="5">
        <f t="shared" si="24"/>
        <v>60</v>
      </c>
      <c r="AL165" s="141">
        <v>39.313024336761949</v>
      </c>
      <c r="AM165" s="52">
        <f>IF(OR(Table3[[#This Row],[T_So_CL]]="",Table3[[#This Row],[Hum_Si_C]]=""),"-",(1730.63/((1730.63/(233.426+T_Si_CL))-LOG(RH_Si_C/100)))-233.426)</f>
        <v>36.743468905479801</v>
      </c>
      <c r="AN165" s="87">
        <f>100*10^(7.337936*((Table3[[#This Row],[Hum_Si_C]])/(Table3[[#This Row],[Hum_Si_C]]+229.3975)-Table3[[#This Row],[T_Si_CL]]/(Table3[[#This Row],[T_Si_CL]]+229.3975)))</f>
        <v>45.13002093186266</v>
      </c>
      <c r="AO165" s="83">
        <f t="shared" si="25"/>
        <v>55</v>
      </c>
      <c r="AP165" s="60">
        <f>Table3[[#This Row],[T_So_CL]]-Table3[[#This Row],[T_Si_CL]]</f>
        <v>0</v>
      </c>
      <c r="AQ165" s="178">
        <f>IF(OR(AC165&gt;1200,AA165&gt;4000,Table3[[#This Row],[Hum_Si_A]]&lt;20,Table3[[#This Row],[Hum_Si_C]]&lt;20,AG165&gt;8000, AJ165&lt;0, O165&gt;90),1,0)</f>
        <v>0</v>
      </c>
      <c r="AR165">
        <f>IF(Table3[[#This Row],[F_Cell_CL]]&gt;0, Table3[[#This Row],[F_Cell_CL]], IF(Table3[[#This Row],[I_S]]&lt;450, 0.45, IF(Table3[[#This Row],[I_S]]&lt;600, 0.6, 0.75)))</f>
        <v>0.4</v>
      </c>
    </row>
    <row r="166" spans="1:44" s="4" customFormat="1">
      <c r="A166" s="49">
        <f t="shared" si="20"/>
        <v>155</v>
      </c>
      <c r="B166" s="51" t="s">
        <v>100</v>
      </c>
      <c r="C166" s="50" t="s">
        <v>256</v>
      </c>
      <c r="D166" s="51">
        <v>900</v>
      </c>
      <c r="E166" s="138">
        <f>IF(Table3[[#This Row],[Approx. step time]]="-","ERR",IF(E165="Acc. Time",Table3[[#This Row],[Approx. step time]]/60,E165+D166/60))</f>
        <v>2325</v>
      </c>
      <c r="F166" s="48">
        <v>20</v>
      </c>
      <c r="G166" s="86">
        <f t="shared" si="19"/>
        <v>6.6666666666666666E-2</v>
      </c>
      <c r="H166" s="48" t="s">
        <v>33</v>
      </c>
      <c r="I166" s="51">
        <v>0</v>
      </c>
      <c r="J166" s="51" t="s">
        <v>102</v>
      </c>
      <c r="K166" s="147">
        <v>0.35000000000000003</v>
      </c>
      <c r="L166" s="52">
        <f>IF(Table3[[#This Row],[F_Cell_CL]]="","-",Table3[[#This Row],[F_Cell_CL]]*Cell_count)</f>
        <v>96.250000000000014</v>
      </c>
      <c r="M166">
        <v>2</v>
      </c>
      <c r="N166">
        <v>55</v>
      </c>
      <c r="O166" s="51">
        <v>55</v>
      </c>
      <c r="P166" s="60">
        <f>Table3[[#This Row],[T_So_CL]]-Table3[[#This Row],[T_Si_CL]]</f>
        <v>0</v>
      </c>
      <c r="Q166">
        <v>9.65</v>
      </c>
      <c r="R166" s="53">
        <f>IF(Table3[[#This Row],[I_S]]=0,"∞",Table3[[#This Row],[FN_Si_A_H2]]*1000/(Table3[[#This Row],[I_S]]*Q_H2*Cell_count))</f>
        <v>9.65</v>
      </c>
      <c r="S166">
        <v>70</v>
      </c>
      <c r="T166" s="58" t="str">
        <f t="shared" si="21"/>
        <v>Inlet</v>
      </c>
      <c r="U166">
        <v>1.8</v>
      </c>
      <c r="V166" s="51">
        <f t="shared" si="22"/>
        <v>60</v>
      </c>
      <c r="W166" s="141">
        <v>47.782800240030348</v>
      </c>
      <c r="X166" s="52">
        <f>IF(OR(Table3[[#This Row],[T_So_CL]]="",Table3[[#This Row],[Hum_Si_A]]=""),"-",(1730.63/((1730.63/(233.426+T_Si_CL))-LOG(RH_Si_A/100)))-233.426)</f>
        <v>40.365190593076306</v>
      </c>
      <c r="Y166" s="87">
        <f>100*10^(7.337936*((Table3[[#This Row],[Hum_Si_A]])/(Table3[[#This Row],[Hum_Si_A]]+229.3975)-Table3[[#This Row],[T_Si_CL]]/(Table3[[#This Row],[T_Si_CL]]+229.3975)))</f>
        <v>70.127056493380508</v>
      </c>
      <c r="Z16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530.75</v>
      </c>
      <c r="AA166" s="53">
        <f>Table3[[#This Row],[FN_Si_Atot]]*Table3[[#This Row],[Conc_Si_A_H2]]/100</f>
        <v>371.52499999999998</v>
      </c>
      <c r="AB166" s="54">
        <f>IF(Table3[[#This Row],[FN_Si_A_H2]]="-","-",Table3[[#This Row],[FN_Si_A_H2]]/60*H2_dens_gL)</f>
        <v>0.5568337376320972</v>
      </c>
      <c r="AC166" s="53">
        <f>IF(OR(Table3[[#This Row],[Conc_Si_A_H2]]="",Table3[[#This Row],[FN_Si_A_H2]]="",Table3[[#This Row],[FN_Si_A_H2]]="-"),"-",(FN_Si_H2/CMP_A)*(100-CMP_A))</f>
        <v>159.22499999999999</v>
      </c>
      <c r="AD166" s="55">
        <f>IF(Table3[[#This Row],[F_Si_A_N2]]="-","-",Table3[[#This Row],[F_Si_A_N2]]/60*N2_dens_gL)</f>
        <v>3.3161437767911504</v>
      </c>
      <c r="AE166">
        <v>5.2</v>
      </c>
      <c r="AF166" s="53">
        <f>IF(OR(Table3[[#This Row],[I_S]]=0,Table3[[#This Row],[FN_Si_C_Air]]="-",Table3[[#This Row],[FN_Si_C_Air]]="0"),"∞",Table3[[#This Row],[FN_Si_C_Air]]*1000/(Table3[[#This Row],[I_S]]*Q_air*Cell_count))</f>
        <v>5.2</v>
      </c>
      <c r="AG166" s="56">
        <f>IF(OR(Table3[[#This Row],[I_S]]="",Table3[[#This Row],[STC_C]]=""),"-",IF(Table3[[#This Row],[I_S]]&gt;=Table3[[#This Row],[I_MinGasFlow]],Table3[[#This Row],[I_S]]*Table3[[#This Row],[STC_C]]*16.6*Cell_count/1000,Table3[[#This Row],[I_MinGasFlow]]*Table3[[#This Row],[STC_C]]*16.6*Cell_count/1000))</f>
        <v>474.76</v>
      </c>
      <c r="AH166" s="140">
        <f>IF(Table3[[#This Row],[FN_Si_C_Air]]="-","-",Table3[[#This Row],[FN_Si_C_Air]]/60*air_dens_gL)</f>
        <v>10.183166976154807</v>
      </c>
      <c r="AI166" s="58" t="str">
        <f t="shared" si="23"/>
        <v>Inlet</v>
      </c>
      <c r="AJ166">
        <v>1.35</v>
      </c>
      <c r="AK166" s="5">
        <f t="shared" si="24"/>
        <v>60</v>
      </c>
      <c r="AL166" s="141">
        <v>47.782800240030348</v>
      </c>
      <c r="AM166" s="52">
        <f>IF(OR(Table3[[#This Row],[T_So_CL]]="",Table3[[#This Row],[Hum_Si_C]]=""),"-",(1730.63/((1730.63/(233.426+T_Si_CL))-LOG(RH_Si_C/100)))-233.426)</f>
        <v>40.365190593076306</v>
      </c>
      <c r="AN166" s="87">
        <f>100*10^(7.337936*((Table3[[#This Row],[Hum_Si_C]])/(Table3[[#This Row],[Hum_Si_C]]+229.3975)-Table3[[#This Row],[T_Si_CL]]/(Table3[[#This Row],[T_Si_CL]]+229.3975)))</f>
        <v>70.127056493380508</v>
      </c>
      <c r="AO166" s="83">
        <f t="shared" si="25"/>
        <v>55</v>
      </c>
      <c r="AP166" s="60">
        <f>Table3[[#This Row],[T_So_CL]]-Table3[[#This Row],[T_Si_CL]]</f>
        <v>0</v>
      </c>
      <c r="AQ166" s="178">
        <f>IF(OR(AC166&gt;1200,AA166&gt;4000,Table3[[#This Row],[Hum_Si_A]]&lt;20,Table3[[#This Row],[Hum_Si_C]]&lt;20,AG166&gt;8000, AJ166&lt;0, O166&gt;90),1,0)</f>
        <v>0</v>
      </c>
      <c r="AR166">
        <f>IF(Table3[[#This Row],[F_Cell_CL]]&gt;0, Table3[[#This Row],[F_Cell_CL]], IF(Table3[[#This Row],[I_S]]&lt;450, 0.45, IF(Table3[[#This Row],[I_S]]&lt;600, 0.6, 0.75)))</f>
        <v>0.35000000000000003</v>
      </c>
    </row>
    <row r="167" spans="1:44" s="4" customFormat="1">
      <c r="A167" s="49">
        <f t="shared" si="20"/>
        <v>156</v>
      </c>
      <c r="B167" s="51" t="s">
        <v>100</v>
      </c>
      <c r="C167" s="50" t="s">
        <v>257</v>
      </c>
      <c r="D167" s="51">
        <v>900</v>
      </c>
      <c r="E167" s="138">
        <f>IF(Table3[[#This Row],[Approx. step time]]="-","ERR",IF(E166="Acc. Time",Table3[[#This Row],[Approx. step time]]/60,E166+D167/60))</f>
        <v>2340</v>
      </c>
      <c r="F167" s="48">
        <v>50</v>
      </c>
      <c r="G167" s="86">
        <f t="shared" si="19"/>
        <v>0.16666666666666666</v>
      </c>
      <c r="H167" s="48" t="s">
        <v>33</v>
      </c>
      <c r="I167" s="51">
        <v>0</v>
      </c>
      <c r="J167" s="51" t="s">
        <v>102</v>
      </c>
      <c r="K167" s="147">
        <v>0.4</v>
      </c>
      <c r="L167" s="52">
        <f>IF(Table3[[#This Row],[F_Cell_CL]]="","-",Table3[[#This Row],[F_Cell_CL]]*Cell_count)</f>
        <v>110</v>
      </c>
      <c r="M167">
        <v>1.1500000000000001</v>
      </c>
      <c r="N167">
        <v>55</v>
      </c>
      <c r="O167" s="51">
        <v>55</v>
      </c>
      <c r="P167" s="60">
        <f>Table3[[#This Row],[T_So_CL]]-Table3[[#This Row],[T_Si_CL]]</f>
        <v>0</v>
      </c>
      <c r="Q167">
        <v>5.65</v>
      </c>
      <c r="R167" s="53">
        <f>IF(Table3[[#This Row],[I_S]]=0,"∞",Table3[[#This Row],[FN_Si_A_H2]]*1000/(Table3[[#This Row],[I_S]]*Q_H2*Cell_count))</f>
        <v>5.65</v>
      </c>
      <c r="S167">
        <v>85</v>
      </c>
      <c r="T167" s="58" t="str">
        <f t="shared" si="21"/>
        <v>Inlet</v>
      </c>
      <c r="U167">
        <v>0.95000000000000007</v>
      </c>
      <c r="V167" s="51">
        <f t="shared" si="22"/>
        <v>60</v>
      </c>
      <c r="W167" s="141">
        <v>37.13781007773153</v>
      </c>
      <c r="X167" s="52">
        <f>IF(OR(Table3[[#This Row],[T_So_CL]]="",Table3[[#This Row],[Hum_Si_A]]=""),"-",(1730.63/((1730.63/(233.426+T_Si_CL))-LOG(RH_Si_A/100)))-233.426)</f>
        <v>35.704872265565371</v>
      </c>
      <c r="Y167" s="87">
        <f>100*10^(7.337936*((Table3[[#This Row],[Hum_Si_A]])/(Table3[[#This Row],[Hum_Si_A]]+229.3975)-Table3[[#This Row],[T_Si_CL]]/(Table3[[#This Row],[T_Si_CL]]+229.3975)))</f>
        <v>40.118204639426573</v>
      </c>
      <c r="Z16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639.77941176470586</v>
      </c>
      <c r="AA167" s="53">
        <f>Table3[[#This Row],[FN_Si_Atot]]*Table3[[#This Row],[Conc_Si_A_H2]]/100</f>
        <v>543.8125</v>
      </c>
      <c r="AB167" s="54">
        <f>IF(Table3[[#This Row],[FN_Si_A_H2]]="-","-",Table3[[#This Row],[FN_Si_A_H2]]/60*H2_dens_gL)</f>
        <v>0.81505456415060884</v>
      </c>
      <c r="AC167" s="53">
        <f>IF(OR(Table3[[#This Row],[Conc_Si_A_H2]]="",Table3[[#This Row],[FN_Si_A_H2]]="",Table3[[#This Row],[FN_Si_A_H2]]="-"),"-",(FN_Si_H2/CMP_A)*(100-CMP_A))</f>
        <v>95.966911764705884</v>
      </c>
      <c r="AD167" s="55">
        <f>IF(Table3[[#This Row],[F_Si_A_N2]]="-","-",Table3[[#This Row],[F_Si_A_N2]]/60*N2_dens_gL)</f>
        <v>1.998681596648735</v>
      </c>
      <c r="AE167">
        <v>10.100000000000001</v>
      </c>
      <c r="AF167" s="53">
        <f>IF(OR(Table3[[#This Row],[I_S]]=0,Table3[[#This Row],[FN_Si_C_Air]]="-",Table3[[#This Row],[FN_Si_C_Air]]="0"),"∞",Table3[[#This Row],[FN_Si_C_Air]]*1000/(Table3[[#This Row],[I_S]]*Q_air*Cell_count))</f>
        <v>10.100000000000001</v>
      </c>
      <c r="AG167" s="56">
        <f>IF(OR(Table3[[#This Row],[I_S]]="",Table3[[#This Row],[STC_C]]=""),"-",IF(Table3[[#This Row],[I_S]]&gt;=Table3[[#This Row],[I_MinGasFlow]],Table3[[#This Row],[I_S]]*Table3[[#This Row],[STC_C]]*16.6*Cell_count/1000,Table3[[#This Row],[I_MinGasFlow]]*Table3[[#This Row],[STC_C]]*16.6*Cell_count/1000))</f>
        <v>2305.3250000000003</v>
      </c>
      <c r="AH167" s="140">
        <f>IF(Table3[[#This Row],[FN_Si_C_Air]]="-","-",Table3[[#This Row],[FN_Si_C_Air]]/60*air_dens_gL)</f>
        <v>49.447108874597873</v>
      </c>
      <c r="AI167" s="58" t="str">
        <f t="shared" si="23"/>
        <v>Inlet</v>
      </c>
      <c r="AJ167">
        <v>1.25</v>
      </c>
      <c r="AK167" s="5">
        <f t="shared" si="24"/>
        <v>60</v>
      </c>
      <c r="AL167" s="141">
        <v>44.770668913411072</v>
      </c>
      <c r="AM167" s="52">
        <f>IF(OR(Table3[[#This Row],[T_So_CL]]="",Table3[[#This Row],[Hum_Si_C]]=""),"-",(1730.63/((1730.63/(233.426+T_Si_CL))-LOG(RH_Si_C/100)))-233.426)</f>
        <v>39.145793760941842</v>
      </c>
      <c r="AN167" s="87">
        <f>100*10^(7.337936*((Table3[[#This Row],[Hum_Si_C]])/(Table3[[#This Row],[Hum_Si_C]]+229.3975)-Table3[[#This Row],[T_Si_CL]]/(Table3[[#This Row],[T_Si_CL]]+229.3975)))</f>
        <v>60.140279951009511</v>
      </c>
      <c r="AO167" s="83">
        <f t="shared" si="25"/>
        <v>55</v>
      </c>
      <c r="AP167" s="60">
        <f>Table3[[#This Row],[T_So_CL]]-Table3[[#This Row],[T_Si_CL]]</f>
        <v>0</v>
      </c>
      <c r="AQ167" s="178">
        <f>IF(OR(AC167&gt;1200,AA167&gt;4000,Table3[[#This Row],[Hum_Si_A]]&lt;20,Table3[[#This Row],[Hum_Si_C]]&lt;20,AG167&gt;8000, AJ167&lt;0, O167&gt;90),1,0)</f>
        <v>0</v>
      </c>
      <c r="AR167">
        <f>IF(Table3[[#This Row],[F_Cell_CL]]&gt;0, Table3[[#This Row],[F_Cell_CL]], IF(Table3[[#This Row],[I_S]]&lt;450, 0.45, IF(Table3[[#This Row],[I_S]]&lt;600, 0.6, 0.75)))</f>
        <v>0.4</v>
      </c>
    </row>
    <row r="168" spans="1:44" s="4" customFormat="1">
      <c r="A168" s="49">
        <f t="shared" si="20"/>
        <v>157</v>
      </c>
      <c r="B168" s="51" t="s">
        <v>100</v>
      </c>
      <c r="C168" s="50" t="s">
        <v>258</v>
      </c>
      <c r="D168" s="51">
        <v>900</v>
      </c>
      <c r="E168" s="87">
        <f>IF(Table3[[#This Row],[Approx. step time]]="-","ERR",IF(E167="Acc. Time",Table3[[#This Row],[Approx. step time]]/60,E167+D168/60))</f>
        <v>2355</v>
      </c>
      <c r="F168" s="48">
        <v>90</v>
      </c>
      <c r="G168" s="86">
        <f t="shared" si="19"/>
        <v>0.3</v>
      </c>
      <c r="H168" s="48" t="s">
        <v>33</v>
      </c>
      <c r="I168" s="51">
        <v>0</v>
      </c>
      <c r="J168" s="51" t="s">
        <v>102</v>
      </c>
      <c r="K168" s="147">
        <v>0.45</v>
      </c>
      <c r="L168" s="52">
        <f>IF(Table3[[#This Row],[F_Cell_CL]]="","-",Table3[[#This Row],[F_Cell_CL]]*Cell_count)</f>
        <v>123.75</v>
      </c>
      <c r="M168">
        <v>1.4000000000000001</v>
      </c>
      <c r="N168">
        <v>55</v>
      </c>
      <c r="O168" s="51">
        <v>55</v>
      </c>
      <c r="P168" s="60">
        <f>Table3[[#This Row],[T_So_CL]]-Table3[[#This Row],[T_Si_CL]]</f>
        <v>0</v>
      </c>
      <c r="Q168">
        <v>5.2</v>
      </c>
      <c r="R168" s="53">
        <f>IF(Table3[[#This Row],[I_S]]=0,"∞",Table3[[#This Row],[FN_Si_A_H2]]*1000/(Table3[[#This Row],[I_S]]*Q_H2*Cell_count))</f>
        <v>5.2</v>
      </c>
      <c r="S168">
        <v>95</v>
      </c>
      <c r="T168" s="58" t="str">
        <f t="shared" si="21"/>
        <v>Inlet</v>
      </c>
      <c r="U168">
        <v>1.2000000000000002</v>
      </c>
      <c r="V168" s="51">
        <f t="shared" si="22"/>
        <v>60</v>
      </c>
      <c r="W168" s="141">
        <v>47.782800240030348</v>
      </c>
      <c r="X168" s="52">
        <f>IF(OR(Table3[[#This Row],[T_So_CL]]="",Table3[[#This Row],[Hum_Si_A]]=""),"-",(1730.63/((1730.63/(233.426+T_Si_CL))-LOG(RH_Si_A/100)))-233.426)</f>
        <v>40.365190593076306</v>
      </c>
      <c r="Y168" s="87">
        <f>100*10^(7.337936*((Table3[[#This Row],[Hum_Si_A]])/(Table3[[#This Row],[Hum_Si_A]]+229.3975)-Table3[[#This Row],[T_Si_CL]]/(Table3[[#This Row],[T_Si_CL]]+229.3975)))</f>
        <v>70.127056493380508</v>
      </c>
      <c r="Z16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948.31578947368416</v>
      </c>
      <c r="AA168" s="53">
        <f>Table3[[#This Row],[FN_Si_Atot]]*Table3[[#This Row],[Conc_Si_A_H2]]/100</f>
        <v>900.9</v>
      </c>
      <c r="AB168" s="54">
        <f>IF(Table3[[#This Row],[FN_Si_A_H2]]="-","-",Table3[[#This Row],[FN_Si_A_H2]]/60*H2_dens_gL)</f>
        <v>1.3502496850353447</v>
      </c>
      <c r="AC168" s="53">
        <f>IF(OR(Table3[[#This Row],[Conc_Si_A_H2]]="",Table3[[#This Row],[FN_Si_A_H2]]="",Table3[[#This Row],[FN_Si_A_H2]]="-"),"-",(FN_Si_H2/CMP_A)*(100-CMP_A))</f>
        <v>47.415789473684207</v>
      </c>
      <c r="AD168" s="55">
        <f>IF(Table3[[#This Row],[F_Si_A_N2]]="-","-",Table3[[#This Row],[F_Si_A_N2]]/60*N2_dens_gL)</f>
        <v>0.9875181358756302</v>
      </c>
      <c r="AE168">
        <v>9.65</v>
      </c>
      <c r="AF168" s="53">
        <f>IF(OR(Table3[[#This Row],[I_S]]=0,Table3[[#This Row],[FN_Si_C_Air]]="-",Table3[[#This Row],[FN_Si_C_Air]]="0"),"∞",Table3[[#This Row],[FN_Si_C_Air]]*1000/(Table3[[#This Row],[I_S]]*Q_air*Cell_count))</f>
        <v>9.6499999999999986</v>
      </c>
      <c r="AG168" s="56">
        <f>IF(OR(Table3[[#This Row],[I_S]]="",Table3[[#This Row],[STC_C]]=""),"-",IF(Table3[[#This Row],[I_S]]&gt;=Table3[[#This Row],[I_MinGasFlow]],Table3[[#This Row],[I_S]]*Table3[[#This Row],[STC_C]]*16.6*Cell_count/1000,Table3[[#This Row],[I_MinGasFlow]]*Table3[[#This Row],[STC_C]]*16.6*Cell_count/1000))</f>
        <v>3964.7024999999999</v>
      </c>
      <c r="AH168" s="140">
        <f>IF(Table3[[#This Row],[FN_Si_C_Air]]="-","-",Table3[[#This Row],[FN_Si_C_Air]]/60*air_dens_gL)</f>
        <v>85.03923575760048</v>
      </c>
      <c r="AI168" s="58" t="str">
        <f t="shared" si="23"/>
        <v>Inlet</v>
      </c>
      <c r="AJ168">
        <v>1.1500000000000001</v>
      </c>
      <c r="AK168" s="5">
        <f t="shared" si="24"/>
        <v>60</v>
      </c>
      <c r="AL168" s="141">
        <v>46.326887547182295</v>
      </c>
      <c r="AM168" s="52">
        <f>IF(OR(Table3[[#This Row],[T_So_CL]]="",Table3[[#This Row],[Hum_Si_C]]=""),"-",(1730.63/((1730.63/(233.426+T_Si_CL))-LOG(RH_Si_C/100)))-233.426)</f>
        <v>39.784342810301212</v>
      </c>
      <c r="AN168" s="87">
        <f>100*10^(7.337936*((Table3[[#This Row],[Hum_Si_C]])/(Table3[[#This Row],[Hum_Si_C]]+229.3975)-Table3[[#This Row],[T_Si_CL]]/(Table3[[#This Row],[T_Si_CL]]+229.3975)))</f>
        <v>65.135606025943034</v>
      </c>
      <c r="AO168" s="83">
        <f t="shared" si="25"/>
        <v>55</v>
      </c>
      <c r="AP168" s="60">
        <f>Table3[[#This Row],[T_So_CL]]-Table3[[#This Row],[T_Si_CL]]</f>
        <v>0</v>
      </c>
      <c r="AQ168" s="178">
        <f>IF(OR(AC168&gt;1200,AA168&gt;4000,Table3[[#This Row],[Hum_Si_A]]&lt;20,Table3[[#This Row],[Hum_Si_C]]&lt;20,AG168&gt;8000, AJ168&lt;0, O168&gt;90),1,0)</f>
        <v>0</v>
      </c>
      <c r="AR168">
        <f>IF(Table3[[#This Row],[F_Cell_CL]]&gt;0, Table3[[#This Row],[F_Cell_CL]], IF(Table3[[#This Row],[I_S]]&lt;450, 0.45, IF(Table3[[#This Row],[I_S]]&lt;600, 0.6, 0.75)))</f>
        <v>0.45</v>
      </c>
    </row>
    <row r="169" spans="1:44" s="4" customFormat="1">
      <c r="A169" s="49">
        <f t="shared" si="20"/>
        <v>158</v>
      </c>
      <c r="B169" s="51" t="s">
        <v>100</v>
      </c>
      <c r="C169" s="50" t="s">
        <v>259</v>
      </c>
      <c r="D169" s="51">
        <v>900</v>
      </c>
      <c r="E169" s="138">
        <f>IF(Table3[[#This Row],[Approx. step time]]="-","ERR",IF(E168="Acc. Time",Table3[[#This Row],[Approx. step time]]/60,E168+D169/60))</f>
        <v>2370</v>
      </c>
      <c r="F169" s="48">
        <v>10</v>
      </c>
      <c r="G169" s="86">
        <f t="shared" si="19"/>
        <v>3.3333333333333333E-2</v>
      </c>
      <c r="H169" s="48" t="s">
        <v>33</v>
      </c>
      <c r="I169" s="51">
        <v>0</v>
      </c>
      <c r="J169" s="51" t="s">
        <v>102</v>
      </c>
      <c r="K169" s="147">
        <v>0.30000000000000004</v>
      </c>
      <c r="L169" s="52">
        <f>IF(Table3[[#This Row],[F_Cell_CL]]="","-",Table3[[#This Row],[F_Cell_CL]]*Cell_count)</f>
        <v>82.500000000000014</v>
      </c>
      <c r="M169">
        <v>0.8</v>
      </c>
      <c r="N169">
        <v>55</v>
      </c>
      <c r="O169" s="51">
        <v>55</v>
      </c>
      <c r="P169" s="60">
        <f>Table3[[#This Row],[T_So_CL]]-Table3[[#This Row],[T_Si_CL]]</f>
        <v>0</v>
      </c>
      <c r="Q169">
        <v>4.1500000000000004</v>
      </c>
      <c r="R169" s="53">
        <f>IF(Table3[[#This Row],[I_S]]=0,"∞",Table3[[#This Row],[FN_Si_A_H2]]*1000/(Table3[[#This Row],[I_S]]*Q_H2*Cell_count))</f>
        <v>4.1500000000000004</v>
      </c>
      <c r="S169">
        <v>70</v>
      </c>
      <c r="T169" s="58" t="str">
        <f t="shared" si="21"/>
        <v>Inlet</v>
      </c>
      <c r="U169">
        <v>0.60000000000000009</v>
      </c>
      <c r="V169" s="51">
        <f t="shared" si="22"/>
        <v>60</v>
      </c>
      <c r="W169" s="141">
        <v>31.963202685256515</v>
      </c>
      <c r="X169" s="52">
        <f>IF(OR(Table3[[#This Row],[T_So_CL]]="",Table3[[#This Row],[Hum_Si_A]]=""),"-",(1730.63/((1730.63/(233.426+T_Si_CL))-LOG(RH_Si_A/100)))-233.426)</f>
        <v>33.00486517483472</v>
      </c>
      <c r="Y169" s="87">
        <f>100*10^(7.337936*((Table3[[#This Row],[Hum_Si_A]])/(Table3[[#This Row],[Hum_Si_A]]+229.3975)-Table3[[#This Row],[T_Si_CL]]/(Table3[[#This Row],[T_Si_CL]]+229.3975)))</f>
        <v>30.081718388083129</v>
      </c>
      <c r="Z16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114.125</v>
      </c>
      <c r="AA169" s="53">
        <f>Table3[[#This Row],[FN_Si_Atot]]*Table3[[#This Row],[Conc_Si_A_H2]]/100</f>
        <v>79.887500000000003</v>
      </c>
      <c r="AB169" s="54">
        <f>IF(Table3[[#This Row],[FN_Si_A_H2]]="-","-",Table3[[#This Row],[FN_Si_A_H2]]/60*H2_dens_gL)</f>
        <v>0.11973367933539918</v>
      </c>
      <c r="AC169" s="53">
        <f>IF(OR(Table3[[#This Row],[Conc_Si_A_H2]]="",Table3[[#This Row],[FN_Si_A_H2]]="",Table3[[#This Row],[FN_Si_A_H2]]="-"),"-",(FN_Si_H2/CMP_A)*(100-CMP_A))</f>
        <v>34.237500000000004</v>
      </c>
      <c r="AD169" s="55">
        <f>IF(Table3[[#This Row],[F_Si_A_N2]]="-","-",Table3[[#This Row],[F_Si_A_N2]]/60*N2_dens_gL)</f>
        <v>0.71305682247063606</v>
      </c>
      <c r="AE169">
        <v>11.700000000000001</v>
      </c>
      <c r="AF169" s="53">
        <f>IF(OR(Table3[[#This Row],[I_S]]=0,Table3[[#This Row],[FN_Si_C_Air]]="-",Table3[[#This Row],[FN_Si_C_Air]]="0"),"∞",Table3[[#This Row],[FN_Si_C_Air]]*1000/(Table3[[#This Row],[I_S]]*Q_air*Cell_count))</f>
        <v>11.700000000000003</v>
      </c>
      <c r="AG169" s="56">
        <f>IF(OR(Table3[[#This Row],[I_S]]="",Table3[[#This Row],[STC_C]]=""),"-",IF(Table3[[#This Row],[I_S]]&gt;=Table3[[#This Row],[I_MinGasFlow]],Table3[[#This Row],[I_S]]*Table3[[#This Row],[STC_C]]*16.6*Cell_count/1000,Table3[[#This Row],[I_MinGasFlow]]*Table3[[#This Row],[STC_C]]*16.6*Cell_count/1000))</f>
        <v>534.10500000000013</v>
      </c>
      <c r="AH169" s="140">
        <f>IF(Table3[[#This Row],[FN_Si_C_Air]]="-","-",Table3[[#This Row],[FN_Si_C_Air]]/60*air_dens_gL)</f>
        <v>11.456062848174161</v>
      </c>
      <c r="AI169" s="58" t="str">
        <f t="shared" si="23"/>
        <v>Inlet</v>
      </c>
      <c r="AJ169">
        <v>0.95000000000000018</v>
      </c>
      <c r="AK169" s="5">
        <f t="shared" si="24"/>
        <v>60</v>
      </c>
      <c r="AL169" s="141">
        <v>34.711941129708634</v>
      </c>
      <c r="AM169" s="52">
        <f>IF(OR(Table3[[#This Row],[T_So_CL]]="",Table3[[#This Row],[Hum_Si_C]]=""),"-",(1730.63/((1730.63/(233.426+T_Si_CL))-LOG(RH_Si_C/100)))-233.426)</f>
        <v>34.482601490385377</v>
      </c>
      <c r="AN169" s="87">
        <f>100*10^(7.337936*((Table3[[#This Row],[Hum_Si_C]])/(Table3[[#This Row],[Hum_Si_C]]+229.3975)-Table3[[#This Row],[T_Si_CL]]/(Table3[[#This Row],[T_Si_CL]]+229.3975)))</f>
        <v>35.102095205231791</v>
      </c>
      <c r="AO169" s="83">
        <f t="shared" si="25"/>
        <v>55</v>
      </c>
      <c r="AP169" s="60">
        <f>Table3[[#This Row],[T_So_CL]]-Table3[[#This Row],[T_Si_CL]]</f>
        <v>0</v>
      </c>
      <c r="AQ169" s="178">
        <f>IF(OR(AC169&gt;1200,AA169&gt;4000,Table3[[#This Row],[Hum_Si_A]]&lt;20,Table3[[#This Row],[Hum_Si_C]]&lt;20,AG169&gt;8000, AJ169&lt;0, O169&gt;90),1,0)</f>
        <v>0</v>
      </c>
      <c r="AR169">
        <f>IF(Table3[[#This Row],[F_Cell_CL]]&gt;0, Table3[[#This Row],[F_Cell_CL]], IF(Table3[[#This Row],[I_S]]&lt;450, 0.45, IF(Table3[[#This Row],[I_S]]&lt;600, 0.6, 0.75)))</f>
        <v>0.30000000000000004</v>
      </c>
    </row>
    <row r="170" spans="1:44" s="4" customFormat="1">
      <c r="A170" s="49">
        <f t="shared" si="20"/>
        <v>159</v>
      </c>
      <c r="B170" s="51" t="s">
        <v>100</v>
      </c>
      <c r="C170" s="50" t="s">
        <v>260</v>
      </c>
      <c r="D170" s="51">
        <v>900</v>
      </c>
      <c r="E170" s="138">
        <f>IF(Table3[[#This Row],[Approx. step time]]="-","ERR",IF(E169="Acc. Time",Table3[[#This Row],[Approx. step time]]/60,E169+D170/60))</f>
        <v>2385</v>
      </c>
      <c r="F170" s="48">
        <v>60</v>
      </c>
      <c r="G170" s="86">
        <f t="shared" si="19"/>
        <v>0.2</v>
      </c>
      <c r="H170" s="48" t="s">
        <v>33</v>
      </c>
      <c r="I170" s="51">
        <v>0</v>
      </c>
      <c r="J170" s="51" t="s">
        <v>102</v>
      </c>
      <c r="K170" s="147">
        <v>0.30000000000000004</v>
      </c>
      <c r="L170" s="52">
        <f>IF(Table3[[#This Row],[F_Cell_CL]]="","-",Table3[[#This Row],[F_Cell_CL]]*Cell_count)</f>
        <v>82.500000000000014</v>
      </c>
      <c r="M170">
        <v>0.35000000000000003</v>
      </c>
      <c r="N170">
        <v>55</v>
      </c>
      <c r="O170" s="51">
        <v>55</v>
      </c>
      <c r="P170" s="60">
        <f>Table3[[#This Row],[T_So_CL]]-Table3[[#This Row],[T_Si_CL]]</f>
        <v>0</v>
      </c>
      <c r="Q170">
        <v>7.65</v>
      </c>
      <c r="R170" s="53">
        <f>IF(Table3[[#This Row],[I_S]]=0,"∞",Table3[[#This Row],[FN_Si_A_H2]]*1000/(Table3[[#This Row],[I_S]]*Q_H2*Cell_count))</f>
        <v>7.65</v>
      </c>
      <c r="S170">
        <v>95</v>
      </c>
      <c r="T170" s="58" t="str">
        <f t="shared" si="21"/>
        <v>Inlet</v>
      </c>
      <c r="U170">
        <v>0.15000000000000002</v>
      </c>
      <c r="V170" s="51">
        <f t="shared" si="22"/>
        <v>60</v>
      </c>
      <c r="W170" s="141">
        <v>51.667555724258655</v>
      </c>
      <c r="X170" s="52">
        <f>IF(OR(Table3[[#This Row],[T_So_CL]]="",Table3[[#This Row],[Hum_Si_A]]=""),"-",(1730.63/((1730.63/(233.426+T_Si_CL))-LOG(RH_Si_A/100)))-233.426)</f>
        <v>41.843502349748405</v>
      </c>
      <c r="Y170" s="87">
        <f>100*10^(7.337936*((Table3[[#This Row],[Hum_Si_A]])/(Table3[[#This Row],[Hum_Si_A]]+229.3975)-Table3[[#This Row],[T_Si_CL]]/(Table3[[#This Row],[T_Si_CL]]+229.3975)))</f>
        <v>85.079183233359274</v>
      </c>
      <c r="Z17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930.07894736842104</v>
      </c>
      <c r="AA170" s="53">
        <f>Table3[[#This Row],[FN_Si_Atot]]*Table3[[#This Row],[Conc_Si_A_H2]]/100</f>
        <v>883.57500000000005</v>
      </c>
      <c r="AB170" s="54">
        <f>IF(Table3[[#This Row],[FN_Si_A_H2]]="-","-",Table3[[#This Row],[FN_Si_A_H2]]/60*H2_dens_gL)</f>
        <v>1.3242833449385112</v>
      </c>
      <c r="AC170" s="53">
        <f>IF(OR(Table3[[#This Row],[Conc_Si_A_H2]]="",Table3[[#This Row],[FN_Si_A_H2]]="",Table3[[#This Row],[FN_Si_A_H2]]="-"),"-",(FN_Si_H2/CMP_A)*(100-CMP_A))</f>
        <v>46.503947368421059</v>
      </c>
      <c r="AD170" s="55">
        <f>IF(Table3[[#This Row],[F_Si_A_N2]]="-","-",Table3[[#This Row],[F_Si_A_N2]]/60*N2_dens_gL)</f>
        <v>0.96852740249340674</v>
      </c>
      <c r="AE170">
        <v>4.75</v>
      </c>
      <c r="AF170" s="53">
        <f>IF(OR(Table3[[#This Row],[I_S]]=0,Table3[[#This Row],[FN_Si_C_Air]]="-",Table3[[#This Row],[FN_Si_C_Air]]="0"),"∞",Table3[[#This Row],[FN_Si_C_Air]]*1000/(Table3[[#This Row],[I_S]]*Q_air*Cell_count))</f>
        <v>4.7499999999999991</v>
      </c>
      <c r="AG170" s="56">
        <f>IF(OR(Table3[[#This Row],[I_S]]="",Table3[[#This Row],[STC_C]]=""),"-",IF(Table3[[#This Row],[I_S]]&gt;=Table3[[#This Row],[I_MinGasFlow]],Table3[[#This Row],[I_S]]*Table3[[#This Row],[STC_C]]*16.6*Cell_count/1000,Table3[[#This Row],[I_MinGasFlow]]*Table3[[#This Row],[STC_C]]*16.6*Cell_count/1000))</f>
        <v>1301.0250000000001</v>
      </c>
      <c r="AH170" s="140">
        <f>IF(Table3[[#This Row],[FN_Si_C_Air]]="-","-",Table3[[#This Row],[FN_Si_C_Air]]/60*air_dens_gL)</f>
        <v>27.905794117347309</v>
      </c>
      <c r="AI170" s="58" t="str">
        <f t="shared" si="23"/>
        <v>Inlet</v>
      </c>
      <c r="AJ170">
        <v>0</v>
      </c>
      <c r="AK170" s="5">
        <f t="shared" si="24"/>
        <v>60</v>
      </c>
      <c r="AL170" s="141">
        <v>43.097840703069394</v>
      </c>
      <c r="AM170" s="52">
        <f>IF(OR(Table3[[#This Row],[T_So_CL]]="",Table3[[#This Row],[Hum_Si_C]]=""),"-",(1730.63/((1730.63/(233.426+T_Si_CL))-LOG(RH_Si_C/100)))-233.426)</f>
        <v>38.437664210762136</v>
      </c>
      <c r="AN170" s="87">
        <f>100*10^(7.337936*((Table3[[#This Row],[Hum_Si_C]])/(Table3[[#This Row],[Hum_Si_C]]+229.3975)-Table3[[#This Row],[T_Si_CL]]/(Table3[[#This Row],[T_Si_CL]]+229.3975)))</f>
        <v>55.140973667009099</v>
      </c>
      <c r="AO170" s="83">
        <f t="shared" si="25"/>
        <v>55</v>
      </c>
      <c r="AP170" s="60">
        <f>Table3[[#This Row],[T_So_CL]]-Table3[[#This Row],[T_Si_CL]]</f>
        <v>0</v>
      </c>
      <c r="AQ170" s="178">
        <f>IF(OR(AC170&gt;1200,AA170&gt;4000,Table3[[#This Row],[Hum_Si_A]]&lt;20,Table3[[#This Row],[Hum_Si_C]]&lt;20,AG170&gt;8000, AJ170&lt;0, O170&gt;90),1,0)</f>
        <v>0</v>
      </c>
      <c r="AR170">
        <f>IF(Table3[[#This Row],[F_Cell_CL]]&gt;0, Table3[[#This Row],[F_Cell_CL]], IF(Table3[[#This Row],[I_S]]&lt;450, 0.45, IF(Table3[[#This Row],[I_S]]&lt;600, 0.6, 0.75)))</f>
        <v>0.30000000000000004</v>
      </c>
    </row>
    <row r="171" spans="1:44" s="4" customFormat="1">
      <c r="A171" s="49">
        <f t="shared" si="20"/>
        <v>160</v>
      </c>
      <c r="B171" s="51" t="s">
        <v>100</v>
      </c>
      <c r="C171" s="50" t="s">
        <v>261</v>
      </c>
      <c r="D171" s="51">
        <v>900</v>
      </c>
      <c r="E171" s="138">
        <f>IF(Table3[[#This Row],[Approx. step time]]="-","ERR",IF(E170="Acc. Time",Table3[[#This Row],[Approx. step time]]/60,E170+D171/60))</f>
        <v>2400</v>
      </c>
      <c r="F171" s="48">
        <v>10</v>
      </c>
      <c r="G171" s="86">
        <f t="shared" si="19"/>
        <v>3.3333333333333333E-2</v>
      </c>
      <c r="H171" s="48" t="s">
        <v>33</v>
      </c>
      <c r="I171" s="51">
        <v>0</v>
      </c>
      <c r="J171" s="51" t="s">
        <v>102</v>
      </c>
      <c r="K171" s="147">
        <v>0.4</v>
      </c>
      <c r="L171" s="52">
        <f>IF(Table3[[#This Row],[F_Cell_CL]]="","-",Table3[[#This Row],[F_Cell_CL]]*Cell_count)</f>
        <v>110</v>
      </c>
      <c r="M171">
        <v>1.8</v>
      </c>
      <c r="N171">
        <v>55</v>
      </c>
      <c r="O171" s="51">
        <v>55</v>
      </c>
      <c r="P171" s="60">
        <f>Table3[[#This Row],[T_So_CL]]-Table3[[#This Row],[T_Si_CL]]</f>
        <v>0</v>
      </c>
      <c r="Q171">
        <v>3.85</v>
      </c>
      <c r="R171" s="53">
        <f>IF(Table3[[#This Row],[I_S]]=0,"∞",Table3[[#This Row],[FN_Si_A_H2]]*1000/(Table3[[#This Row],[I_S]]*Q_H2*Cell_count))</f>
        <v>3.85</v>
      </c>
      <c r="S171">
        <v>70</v>
      </c>
      <c r="T171" s="58" t="str">
        <f t="shared" si="21"/>
        <v>Inlet</v>
      </c>
      <c r="U171">
        <v>1.6</v>
      </c>
      <c r="V171" s="51">
        <f t="shared" si="22"/>
        <v>60</v>
      </c>
      <c r="W171" s="141">
        <v>41.287639779603403</v>
      </c>
      <c r="X171" s="52">
        <f>IF(OR(Table3[[#This Row],[T_So_CL]]="",Table3[[#This Row],[Hum_Si_A]]=""),"-",(1730.63/((1730.63/(233.426+T_Si_CL))-LOG(RH_Si_A/100)))-233.426)</f>
        <v>37.644124646017531</v>
      </c>
      <c r="Y171" s="87">
        <f>100*10^(7.337936*((Table3[[#This Row],[Hum_Si_A]])/(Table3[[#This Row],[Hum_Si_A]]+229.3975)-Table3[[#This Row],[T_Si_CL]]/(Table3[[#This Row],[T_Si_CL]]+229.3975)))</f>
        <v>50.137585253232174</v>
      </c>
      <c r="Z17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105.875</v>
      </c>
      <c r="AA171" s="53">
        <f>Table3[[#This Row],[FN_Si_Atot]]*Table3[[#This Row],[Conc_Si_A_H2]]/100</f>
        <v>74.112499999999997</v>
      </c>
      <c r="AB171" s="54">
        <f>IF(Table3[[#This Row],[FN_Si_A_H2]]="-","-",Table3[[#This Row],[FN_Si_A_H2]]/60*H2_dens_gL)</f>
        <v>0.11107823263645464</v>
      </c>
      <c r="AC171" s="53">
        <f>IF(OR(Table3[[#This Row],[Conc_Si_A_H2]]="",Table3[[#This Row],[FN_Si_A_H2]]="",Table3[[#This Row],[FN_Si_A_H2]]="-"),"-",(FN_Si_H2/CMP_A)*(100-CMP_A))</f>
        <v>31.762499999999996</v>
      </c>
      <c r="AD171" s="55">
        <f>IF(Table3[[#This Row],[F_Si_A_N2]]="-","-",Table3[[#This Row],[F_Si_A_N2]]/60*N2_dens_gL)</f>
        <v>0.66151054614745741</v>
      </c>
      <c r="AE171">
        <v>8.8000000000000007</v>
      </c>
      <c r="AF171" s="53">
        <f>IF(OR(Table3[[#This Row],[I_S]]=0,Table3[[#This Row],[FN_Si_C_Air]]="-",Table3[[#This Row],[FN_Si_C_Air]]="0"),"∞",Table3[[#This Row],[FN_Si_C_Air]]*1000/(Table3[[#This Row],[I_S]]*Q_air*Cell_count))</f>
        <v>8.8000000000000007</v>
      </c>
      <c r="AG171" s="56">
        <f>IF(OR(Table3[[#This Row],[I_S]]="",Table3[[#This Row],[STC_C]]=""),"-",IF(Table3[[#This Row],[I_S]]&gt;=Table3[[#This Row],[I_MinGasFlow]],Table3[[#This Row],[I_S]]*Table3[[#This Row],[STC_C]]*16.6*Cell_count/1000,Table3[[#This Row],[I_MinGasFlow]]*Table3[[#This Row],[STC_C]]*16.6*Cell_count/1000))</f>
        <v>401.72000000000008</v>
      </c>
      <c r="AH171" s="140">
        <f>IF(Table3[[#This Row],[FN_Si_C_Air]]="-","-",Table3[[#This Row],[FN_Si_C_Air]]/60*air_dens_gL)</f>
        <v>8.6165259029002232</v>
      </c>
      <c r="AI171" s="58" t="str">
        <f t="shared" si="23"/>
        <v>Inlet</v>
      </c>
      <c r="AJ171">
        <v>1.9000000000000001</v>
      </c>
      <c r="AK171" s="5">
        <f t="shared" si="24"/>
        <v>60</v>
      </c>
      <c r="AL171" s="141">
        <v>44.770668913411072</v>
      </c>
      <c r="AM171" s="52">
        <f>IF(OR(Table3[[#This Row],[T_So_CL]]="",Table3[[#This Row],[Hum_Si_C]]=""),"-",(1730.63/((1730.63/(233.426+T_Si_CL))-LOG(RH_Si_C/100)))-233.426)</f>
        <v>39.145793760941842</v>
      </c>
      <c r="AN171" s="87">
        <f>100*10^(7.337936*((Table3[[#This Row],[Hum_Si_C]])/(Table3[[#This Row],[Hum_Si_C]]+229.3975)-Table3[[#This Row],[T_Si_CL]]/(Table3[[#This Row],[T_Si_CL]]+229.3975)))</f>
        <v>60.140279951009511</v>
      </c>
      <c r="AO171" s="83">
        <f t="shared" si="25"/>
        <v>55</v>
      </c>
      <c r="AP171" s="60">
        <f>Table3[[#This Row],[T_So_CL]]-Table3[[#This Row],[T_Si_CL]]</f>
        <v>0</v>
      </c>
      <c r="AQ171" s="178">
        <f>IF(OR(AC171&gt;1200,AA171&gt;4000,Table3[[#This Row],[Hum_Si_A]]&lt;20,Table3[[#This Row],[Hum_Si_C]]&lt;20,AG171&gt;8000, AJ171&lt;0, O171&gt;90),1,0)</f>
        <v>0</v>
      </c>
      <c r="AR171">
        <f>IF(Table3[[#This Row],[F_Cell_CL]]&gt;0, Table3[[#This Row],[F_Cell_CL]], IF(Table3[[#This Row],[I_S]]&lt;450, 0.45, IF(Table3[[#This Row],[I_S]]&lt;600, 0.6, 0.75)))</f>
        <v>0.4</v>
      </c>
    </row>
    <row r="172" spans="1:44" s="4" customFormat="1">
      <c r="A172" s="49">
        <f t="shared" si="20"/>
        <v>161</v>
      </c>
      <c r="B172" s="51" t="s">
        <v>100</v>
      </c>
      <c r="C172" s="50" t="s">
        <v>262</v>
      </c>
      <c r="D172" s="51">
        <v>900</v>
      </c>
      <c r="E172" s="87">
        <f>IF(Table3[[#This Row],[Approx. step time]]="-","ERR",IF(E171="Acc. Time",Table3[[#This Row],[Approx. step time]]/60,E171+D172/60))</f>
        <v>2415</v>
      </c>
      <c r="F172" s="48">
        <v>50</v>
      </c>
      <c r="G172" s="86">
        <f t="shared" si="19"/>
        <v>0.16666666666666666</v>
      </c>
      <c r="H172" s="48" t="s">
        <v>33</v>
      </c>
      <c r="I172" s="51">
        <v>0</v>
      </c>
      <c r="J172" s="51" t="s">
        <v>102</v>
      </c>
      <c r="K172" s="147">
        <v>0.35000000000000003</v>
      </c>
      <c r="L172" s="52">
        <f>IF(Table3[[#This Row],[F_Cell_CL]]="","-",Table3[[#This Row],[F_Cell_CL]]*Cell_count)</f>
        <v>96.250000000000014</v>
      </c>
      <c r="M172">
        <v>1.05</v>
      </c>
      <c r="N172">
        <v>55</v>
      </c>
      <c r="O172" s="51">
        <v>55</v>
      </c>
      <c r="P172" s="60">
        <f>Table3[[#This Row],[T_So_CL]]-Table3[[#This Row],[T_Si_CL]]</f>
        <v>0</v>
      </c>
      <c r="Q172">
        <v>8.3000000000000007</v>
      </c>
      <c r="R172" s="53">
        <f>IF(Table3[[#This Row],[I_S]]=0,"∞",Table3[[#This Row],[FN_Si_A_H2]]*1000/(Table3[[#This Row],[I_S]]*Q_H2*Cell_count))</f>
        <v>8.3000000000000007</v>
      </c>
      <c r="S172">
        <v>75</v>
      </c>
      <c r="T172" s="58" t="str">
        <f t="shared" si="21"/>
        <v>Inlet</v>
      </c>
      <c r="U172">
        <v>0.85000000000000009</v>
      </c>
      <c r="V172" s="51">
        <f t="shared" si="22"/>
        <v>60</v>
      </c>
      <c r="W172" s="141">
        <v>28.781549963581512</v>
      </c>
      <c r="X172" s="52">
        <f>IF(OR(Table3[[#This Row],[T_So_CL]]="",Table3[[#This Row],[Hum_Si_A]]=""),"-",(1730.63/((1730.63/(233.426+T_Si_CL))-LOG(RH_Si_A/100)))-233.426)</f>
        <v>31.1501088300069</v>
      </c>
      <c r="Y172" s="87">
        <f>100*10^(7.337936*((Table3[[#This Row],[Hum_Si_A]])/(Table3[[#This Row],[Hum_Si_A]]+229.3975)-Table3[[#This Row],[T_Si_CL]]/(Table3[[#This Row],[T_Si_CL]]+229.3975)))</f>
        <v>25.057230054508107</v>
      </c>
      <c r="Z17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1065.1666666666667</v>
      </c>
      <c r="AA172" s="53">
        <f>Table3[[#This Row],[FN_Si_Atot]]*Table3[[#This Row],[Conc_Si_A_H2]]/100</f>
        <v>798.875</v>
      </c>
      <c r="AB172" s="54">
        <f>IF(Table3[[#This Row],[FN_Si_A_H2]]="-","-",Table3[[#This Row],[FN_Si_A_H2]]/60*H2_dens_gL)</f>
        <v>1.1973367933539916</v>
      </c>
      <c r="AC172" s="53">
        <f>IF(OR(Table3[[#This Row],[Conc_Si_A_H2]]="",Table3[[#This Row],[FN_Si_A_H2]]="",Table3[[#This Row],[FN_Si_A_H2]]="-"),"-",(FN_Si_H2/CMP_A)*(100-CMP_A))</f>
        <v>266.29166666666669</v>
      </c>
      <c r="AD172" s="55">
        <f>IF(Table3[[#This Row],[F_Si_A_N2]]="-","-",Table3[[#This Row],[F_Si_A_N2]]/60*N2_dens_gL)</f>
        <v>5.5459975081049473</v>
      </c>
      <c r="AE172">
        <v>5.1000000000000005</v>
      </c>
      <c r="AF172" s="53">
        <f>IF(OR(Table3[[#This Row],[I_S]]=0,Table3[[#This Row],[FN_Si_C_Air]]="-",Table3[[#This Row],[FN_Si_C_Air]]="0"),"∞",Table3[[#This Row],[FN_Si_C_Air]]*1000/(Table3[[#This Row],[I_S]]*Q_air*Cell_count))</f>
        <v>5.1000000000000005</v>
      </c>
      <c r="AG172" s="56">
        <f>IF(OR(Table3[[#This Row],[I_S]]="",Table3[[#This Row],[STC_C]]=""),"-",IF(Table3[[#This Row],[I_S]]&gt;=Table3[[#This Row],[I_MinGasFlow]],Table3[[#This Row],[I_S]]*Table3[[#This Row],[STC_C]]*16.6*Cell_count/1000,Table3[[#This Row],[I_MinGasFlow]]*Table3[[#This Row],[STC_C]]*16.6*Cell_count/1000))</f>
        <v>1164.0750000000003</v>
      </c>
      <c r="AH172" s="140">
        <f>IF(Table3[[#This Row],[FN_Si_C_Air]]="-","-",Table3[[#This Row],[FN_Si_C_Air]]/60*air_dens_gL)</f>
        <v>24.968342104994967</v>
      </c>
      <c r="AI172" s="58" t="str">
        <f t="shared" si="23"/>
        <v>Inlet</v>
      </c>
      <c r="AJ172">
        <v>0.65000000000000013</v>
      </c>
      <c r="AK172" s="5">
        <f t="shared" si="24"/>
        <v>60</v>
      </c>
      <c r="AL172" s="141">
        <v>34.711941129708634</v>
      </c>
      <c r="AM172" s="52">
        <f>IF(OR(Table3[[#This Row],[T_So_CL]]="",Table3[[#This Row],[Hum_Si_C]]=""),"-",(1730.63/((1730.63/(233.426+T_Si_CL))-LOG(RH_Si_C/100)))-233.426)</f>
        <v>34.482601490385377</v>
      </c>
      <c r="AN172" s="87">
        <f>100*10^(7.337936*((Table3[[#This Row],[Hum_Si_C]])/(Table3[[#This Row],[Hum_Si_C]]+229.3975)-Table3[[#This Row],[T_Si_CL]]/(Table3[[#This Row],[T_Si_CL]]+229.3975)))</f>
        <v>35.102095205231791</v>
      </c>
      <c r="AO172" s="83">
        <f t="shared" si="25"/>
        <v>55</v>
      </c>
      <c r="AP172" s="60">
        <f>Table3[[#This Row],[T_So_CL]]-Table3[[#This Row],[T_Si_CL]]</f>
        <v>0</v>
      </c>
      <c r="AQ172" s="178">
        <f>IF(OR(AC172&gt;1200,AA172&gt;4000,Table3[[#This Row],[Hum_Si_A]]&lt;20,Table3[[#This Row],[Hum_Si_C]]&lt;20,AG172&gt;8000, AJ172&lt;0, O172&gt;90),1,0)</f>
        <v>0</v>
      </c>
      <c r="AR172">
        <f>IF(Table3[[#This Row],[F_Cell_CL]]&gt;0, Table3[[#This Row],[F_Cell_CL]], IF(Table3[[#This Row],[I_S]]&lt;450, 0.45, IF(Table3[[#This Row],[I_S]]&lt;600, 0.6, 0.75)))</f>
        <v>0.35000000000000003</v>
      </c>
    </row>
    <row r="173" spans="1:44" s="4" customFormat="1">
      <c r="A173" s="49">
        <f t="shared" si="20"/>
        <v>162</v>
      </c>
      <c r="B173" s="51" t="s">
        <v>100</v>
      </c>
      <c r="C173" s="50" t="s">
        <v>263</v>
      </c>
      <c r="D173" s="51">
        <v>900</v>
      </c>
      <c r="E173" s="138">
        <f>IF(Table3[[#This Row],[Approx. step time]]="-","ERR",IF(E172="Acc. Time",Table3[[#This Row],[Approx. step time]]/60,E172+D173/60))</f>
        <v>2430</v>
      </c>
      <c r="F173" s="48">
        <v>5</v>
      </c>
      <c r="G173" s="86">
        <f t="shared" si="19"/>
        <v>1.6666666666666666E-2</v>
      </c>
      <c r="H173" s="48" t="s">
        <v>33</v>
      </c>
      <c r="I173" s="51">
        <v>0</v>
      </c>
      <c r="J173" s="51" t="s">
        <v>102</v>
      </c>
      <c r="K173" s="147">
        <v>0.30000000000000004</v>
      </c>
      <c r="L173" s="52">
        <f>IF(Table3[[#This Row],[F_Cell_CL]]="","-",Table3[[#This Row],[F_Cell_CL]]*Cell_count)</f>
        <v>82.500000000000014</v>
      </c>
      <c r="M173">
        <v>1.75</v>
      </c>
      <c r="N173">
        <v>55</v>
      </c>
      <c r="O173" s="51">
        <v>55</v>
      </c>
      <c r="P173" s="60">
        <f>Table3[[#This Row],[T_So_CL]]-Table3[[#This Row],[T_Si_CL]]</f>
        <v>0</v>
      </c>
      <c r="Q173">
        <v>2.35</v>
      </c>
      <c r="R173" s="53">
        <f>IF(Table3[[#This Row],[I_S]]=0,"∞",Table3[[#This Row],[FN_Si_A_H2]]*1000/(Table3[[#This Row],[I_S]]*Q_H2*Cell_count))</f>
        <v>2.35</v>
      </c>
      <c r="S173">
        <v>75</v>
      </c>
      <c r="T173" s="58" t="str">
        <f t="shared" si="21"/>
        <v>Inlet</v>
      </c>
      <c r="U173">
        <v>1.55</v>
      </c>
      <c r="V173" s="51">
        <f t="shared" si="22"/>
        <v>60</v>
      </c>
      <c r="W173" s="141">
        <v>39.313024336761949</v>
      </c>
      <c r="X173" s="52">
        <f>IF(OR(Table3[[#This Row],[T_So_CL]]="",Table3[[#This Row],[Hum_Si_A]]=""),"-",(1730.63/((1730.63/(233.426+T_Si_CL))-LOG(RH_Si_A/100)))-233.426)</f>
        <v>36.743468905479801</v>
      </c>
      <c r="Y173" s="87">
        <f>100*10^(7.337936*((Table3[[#This Row],[Hum_Si_A]])/(Table3[[#This Row],[Hum_Si_A]]+229.3975)-Table3[[#This Row],[T_Si_CL]]/(Table3[[#This Row],[T_Si_CL]]+229.3975)))</f>
        <v>45.13002093186266</v>
      </c>
      <c r="Z17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30.158333333333335</v>
      </c>
      <c r="AA173" s="53">
        <f>Table3[[#This Row],[FN_Si_Atot]]*Table3[[#This Row],[Conc_Si_A_H2]]/100</f>
        <v>22.618749999999999</v>
      </c>
      <c r="AB173" s="54">
        <f>IF(Table3[[#This Row],[FN_Si_A_H2]]="-","-",Table3[[#This Row],[FN_Si_A_H2]]/60*H2_dens_gL)</f>
        <v>3.3900499570866029E-2</v>
      </c>
      <c r="AC173" s="53">
        <f>IF(OR(Table3[[#This Row],[Conc_Si_A_H2]]="",Table3[[#This Row],[FN_Si_A_H2]]="",Table3[[#This Row],[FN_Si_A_H2]]="-"),"-",(FN_Si_H2/CMP_A)*(100-CMP_A))</f>
        <v>7.5395833333333329</v>
      </c>
      <c r="AD173" s="55">
        <f>IF(Table3[[#This Row],[F_Si_A_N2]]="-","-",Table3[[#This Row],[F_Si_A_N2]]/60*N2_dens_gL)</f>
        <v>0.15702523065116414</v>
      </c>
      <c r="AE173">
        <v>6.8000000000000007</v>
      </c>
      <c r="AF173" s="53">
        <f>IF(OR(Table3[[#This Row],[I_S]]=0,Table3[[#This Row],[FN_Si_C_Air]]="-",Table3[[#This Row],[FN_Si_C_Air]]="0"),"∞",Table3[[#This Row],[FN_Si_C_Air]]*1000/(Table3[[#This Row],[I_S]]*Q_air*Cell_count))</f>
        <v>6.8000000000000016</v>
      </c>
      <c r="AG173" s="56">
        <f>IF(OR(Table3[[#This Row],[I_S]]="",Table3[[#This Row],[STC_C]]=""),"-",IF(Table3[[#This Row],[I_S]]&gt;=Table3[[#This Row],[I_MinGasFlow]],Table3[[#This Row],[I_S]]*Table3[[#This Row],[STC_C]]*16.6*Cell_count/1000,Table3[[#This Row],[I_MinGasFlow]]*Table3[[#This Row],[STC_C]]*16.6*Cell_count/1000))</f>
        <v>155.21000000000004</v>
      </c>
      <c r="AH173" s="140">
        <f>IF(Table3[[#This Row],[FN_Si_C_Air]]="-","-",Table3[[#This Row],[FN_Si_C_Air]]/60*air_dens_gL)</f>
        <v>3.3291122806659952</v>
      </c>
      <c r="AI173" s="58" t="str">
        <f t="shared" si="23"/>
        <v>Inlet</v>
      </c>
      <c r="AJ173">
        <v>1.25</v>
      </c>
      <c r="AK173" s="5">
        <f t="shared" si="24"/>
        <v>60</v>
      </c>
      <c r="AL173" s="141">
        <v>34.711941129708634</v>
      </c>
      <c r="AM173" s="52">
        <f>IF(OR(Table3[[#This Row],[T_So_CL]]="",Table3[[#This Row],[Hum_Si_C]]=""),"-",(1730.63/((1730.63/(233.426+T_Si_CL))-LOG(RH_Si_C/100)))-233.426)</f>
        <v>34.482601490385377</v>
      </c>
      <c r="AN173" s="87">
        <f>100*10^(7.337936*((Table3[[#This Row],[Hum_Si_C]])/(Table3[[#This Row],[Hum_Si_C]]+229.3975)-Table3[[#This Row],[T_Si_CL]]/(Table3[[#This Row],[T_Si_CL]]+229.3975)))</f>
        <v>35.102095205231791</v>
      </c>
      <c r="AO173" s="83">
        <f t="shared" si="25"/>
        <v>55</v>
      </c>
      <c r="AP173" s="60">
        <f>Table3[[#This Row],[T_So_CL]]-Table3[[#This Row],[T_Si_CL]]</f>
        <v>0</v>
      </c>
      <c r="AQ173" s="178">
        <f>IF(OR(AC173&gt;1200,AA173&gt;4000,Table3[[#This Row],[Hum_Si_A]]&lt;20,Table3[[#This Row],[Hum_Si_C]]&lt;20,AG173&gt;8000, AJ173&lt;0, O173&gt;90),1,0)</f>
        <v>0</v>
      </c>
      <c r="AR173">
        <f>IF(Table3[[#This Row],[F_Cell_CL]]&gt;0, Table3[[#This Row],[F_Cell_CL]], IF(Table3[[#This Row],[I_S]]&lt;450, 0.45, IF(Table3[[#This Row],[I_S]]&lt;600, 0.6, 0.75)))</f>
        <v>0.30000000000000004</v>
      </c>
    </row>
    <row r="174" spans="1:44" s="4" customFormat="1">
      <c r="A174" s="49">
        <f t="shared" si="20"/>
        <v>163</v>
      </c>
      <c r="B174" s="51" t="s">
        <v>100</v>
      </c>
      <c r="C174" s="50" t="s">
        <v>264</v>
      </c>
      <c r="D174" s="51">
        <v>900</v>
      </c>
      <c r="E174" s="138">
        <f>IF(Table3[[#This Row],[Approx. step time]]="-","ERR",IF(E173="Acc. Time",Table3[[#This Row],[Approx. step time]]/60,E173+D174/60))</f>
        <v>2445</v>
      </c>
      <c r="F174" s="48">
        <v>60</v>
      </c>
      <c r="G174" s="86">
        <f t="shared" si="19"/>
        <v>0.2</v>
      </c>
      <c r="H174" s="48" t="s">
        <v>33</v>
      </c>
      <c r="I174" s="51">
        <v>0</v>
      </c>
      <c r="J174" s="51" t="s">
        <v>102</v>
      </c>
      <c r="K174" s="147">
        <v>0.30000000000000004</v>
      </c>
      <c r="L174" s="52">
        <f>IF(Table3[[#This Row],[F_Cell_CL]]="","-",Table3[[#This Row],[F_Cell_CL]]*Cell_count)</f>
        <v>82.500000000000014</v>
      </c>
      <c r="M174">
        <v>1.9000000000000001</v>
      </c>
      <c r="N174">
        <v>55</v>
      </c>
      <c r="O174" s="51">
        <v>55</v>
      </c>
      <c r="P174" s="60">
        <f>Table3[[#This Row],[T_So_CL]]-Table3[[#This Row],[T_Si_CL]]</f>
        <v>0</v>
      </c>
      <c r="Q174">
        <v>2.95</v>
      </c>
      <c r="R174" s="53">
        <f>IF(Table3[[#This Row],[I_S]]=0,"∞",Table3[[#This Row],[FN_Si_A_H2]]*1000/(Table3[[#This Row],[I_S]]*Q_H2*Cell_count))</f>
        <v>2.95</v>
      </c>
      <c r="S174">
        <v>95</v>
      </c>
      <c r="T174" s="58" t="str">
        <f t="shared" si="21"/>
        <v>Inlet</v>
      </c>
      <c r="U174">
        <v>1.7000000000000002</v>
      </c>
      <c r="V174" s="51">
        <f t="shared" si="22"/>
        <v>60</v>
      </c>
      <c r="W174" s="141">
        <v>39.313024336761949</v>
      </c>
      <c r="X174" s="52">
        <f>IF(OR(Table3[[#This Row],[T_So_CL]]="",Table3[[#This Row],[Hum_Si_A]]=""),"-",(1730.63/((1730.63/(233.426+T_Si_CL))-LOG(RH_Si_A/100)))-233.426)</f>
        <v>36.743468905479801</v>
      </c>
      <c r="Y174" s="87">
        <f>100*10^(7.337936*((Table3[[#This Row],[Hum_Si_A]])/(Table3[[#This Row],[Hum_Si_A]]+229.3975)-Table3[[#This Row],[T_Si_CL]]/(Table3[[#This Row],[T_Si_CL]]+229.3975)))</f>
        <v>45.13002093186266</v>
      </c>
      <c r="Z17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358.65789473684208</v>
      </c>
      <c r="AA174" s="53">
        <f>Table3[[#This Row],[FN_Si_Atot]]*Table3[[#This Row],[Conc_Si_A_H2]]/100</f>
        <v>340.72500000000002</v>
      </c>
      <c r="AB174" s="54">
        <f>IF(Table3[[#This Row],[FN_Si_A_H2]]="-","-",Table3[[#This Row],[FN_Si_A_H2]]/60*H2_dens_gL)</f>
        <v>0.51067135523772655</v>
      </c>
      <c r="AC174" s="53">
        <f>IF(OR(Table3[[#This Row],[Conc_Si_A_H2]]="",Table3[[#This Row],[FN_Si_A_H2]]="",Table3[[#This Row],[FN_Si_A_H2]]="-"),"-",(FN_Si_H2/CMP_A)*(100-CMP_A))</f>
        <v>17.932894736842108</v>
      </c>
      <c r="AD174" s="55">
        <f>IF(Table3[[#This Row],[F_Si_A_N2]]="-","-",Table3[[#This Row],[F_Si_A_N2]]/60*N2_dens_gL)</f>
        <v>0.37348442318373209</v>
      </c>
      <c r="AE174">
        <v>9.2000000000000011</v>
      </c>
      <c r="AF174" s="53">
        <f>IF(OR(Table3[[#This Row],[I_S]]=0,Table3[[#This Row],[FN_Si_C_Air]]="-",Table3[[#This Row],[FN_Si_C_Air]]="0"),"∞",Table3[[#This Row],[FN_Si_C_Air]]*1000/(Table3[[#This Row],[I_S]]*Q_air*Cell_count))</f>
        <v>9.2000000000000011</v>
      </c>
      <c r="AG174" s="56">
        <f>IF(OR(Table3[[#This Row],[I_S]]="",Table3[[#This Row],[STC_C]]=""),"-",IF(Table3[[#This Row],[I_S]]&gt;=Table3[[#This Row],[I_MinGasFlow]],Table3[[#This Row],[I_S]]*Table3[[#This Row],[STC_C]]*16.6*Cell_count/1000,Table3[[#This Row],[I_MinGasFlow]]*Table3[[#This Row],[STC_C]]*16.6*Cell_count/1000))</f>
        <v>2519.880000000001</v>
      </c>
      <c r="AH174" s="140">
        <f>IF(Table3[[#This Row],[FN_Si_C_Air]]="-","-",Table3[[#This Row],[FN_Si_C_Air]]/60*air_dens_gL)</f>
        <v>54.049117027283231</v>
      </c>
      <c r="AI174" s="58" t="str">
        <f t="shared" si="23"/>
        <v>Inlet</v>
      </c>
      <c r="AJ174">
        <v>2</v>
      </c>
      <c r="AK174" s="5">
        <f t="shared" si="24"/>
        <v>60</v>
      </c>
      <c r="AL174" s="141">
        <v>51.667555724258655</v>
      </c>
      <c r="AM174" s="52">
        <f>IF(OR(Table3[[#This Row],[T_So_CL]]="",Table3[[#This Row],[Hum_Si_C]]=""),"-",(1730.63/((1730.63/(233.426+T_Si_CL))-LOG(RH_Si_C/100)))-233.426)</f>
        <v>41.843502349748405</v>
      </c>
      <c r="AN174" s="87">
        <f>100*10^(7.337936*((Table3[[#This Row],[Hum_Si_C]])/(Table3[[#This Row],[Hum_Si_C]]+229.3975)-Table3[[#This Row],[T_Si_CL]]/(Table3[[#This Row],[T_Si_CL]]+229.3975)))</f>
        <v>85.079183233359274</v>
      </c>
      <c r="AO174" s="83">
        <f t="shared" si="25"/>
        <v>55</v>
      </c>
      <c r="AP174" s="60">
        <f>Table3[[#This Row],[T_So_CL]]-Table3[[#This Row],[T_Si_CL]]</f>
        <v>0</v>
      </c>
      <c r="AQ174" s="178">
        <f>IF(OR(AC174&gt;1200,AA174&gt;4000,Table3[[#This Row],[Hum_Si_A]]&lt;20,Table3[[#This Row],[Hum_Si_C]]&lt;20,AG174&gt;8000, AJ174&lt;0, O174&gt;90),1,0)</f>
        <v>0</v>
      </c>
      <c r="AR174">
        <f>IF(Table3[[#This Row],[F_Cell_CL]]&gt;0, Table3[[#This Row],[F_Cell_CL]], IF(Table3[[#This Row],[I_S]]&lt;450, 0.45, IF(Table3[[#This Row],[I_S]]&lt;600, 0.6, 0.75)))</f>
        <v>0.30000000000000004</v>
      </c>
    </row>
    <row r="175" spans="1:44" s="4" customFormat="1">
      <c r="A175" s="49">
        <f t="shared" si="20"/>
        <v>164</v>
      </c>
      <c r="B175" s="51" t="s">
        <v>100</v>
      </c>
      <c r="C175" s="50" t="s">
        <v>265</v>
      </c>
      <c r="D175" s="51">
        <v>900</v>
      </c>
      <c r="E175" s="138">
        <f>IF(Table3[[#This Row],[Approx. step time]]="-","ERR",IF(E174="Acc. Time",Table3[[#This Row],[Approx. step time]]/60,E174+D175/60))</f>
        <v>2460</v>
      </c>
      <c r="F175" s="48">
        <v>50</v>
      </c>
      <c r="G175" s="86">
        <f t="shared" si="19"/>
        <v>0.16666666666666666</v>
      </c>
      <c r="H175" s="48" t="s">
        <v>33</v>
      </c>
      <c r="I175" s="51">
        <v>0</v>
      </c>
      <c r="J175" s="51" t="s">
        <v>102</v>
      </c>
      <c r="K175" s="147">
        <v>0.4</v>
      </c>
      <c r="L175" s="52">
        <f>IF(Table3[[#This Row],[F_Cell_CL]]="","-",Table3[[#This Row],[F_Cell_CL]]*Cell_count)</f>
        <v>110</v>
      </c>
      <c r="M175">
        <v>0.90000000000000013</v>
      </c>
      <c r="N175">
        <v>55</v>
      </c>
      <c r="O175" s="51">
        <v>55</v>
      </c>
      <c r="P175" s="60">
        <f>Table3[[#This Row],[T_So_CL]]-Table3[[#This Row],[T_Si_CL]]</f>
        <v>0</v>
      </c>
      <c r="Q175">
        <v>8.35</v>
      </c>
      <c r="R175" s="53">
        <f>IF(Table3[[#This Row],[I_S]]=0,"∞",Table3[[#This Row],[FN_Si_A_H2]]*1000/(Table3[[#This Row],[I_S]]*Q_H2*Cell_count))</f>
        <v>8.35</v>
      </c>
      <c r="S175">
        <v>95</v>
      </c>
      <c r="T175" s="58" t="str">
        <f t="shared" si="21"/>
        <v>Inlet</v>
      </c>
      <c r="U175">
        <v>0.70000000000000007</v>
      </c>
      <c r="V175" s="51">
        <f t="shared" si="22"/>
        <v>60</v>
      </c>
      <c r="W175" s="141">
        <v>50.443455283692366</v>
      </c>
      <c r="X175" s="52">
        <f>IF(OR(Table3[[#This Row],[T_So_CL]]="",Table3[[#This Row],[Hum_Si_A]]=""),"-",(1730.63/((1730.63/(233.426+T_Si_CL))-LOG(RH_Si_A/100)))-233.426)</f>
        <v>41.388333177500272</v>
      </c>
      <c r="Y175" s="87">
        <f>100*10^(7.337936*((Table3[[#This Row],[Hum_Si_A]])/(Table3[[#This Row],[Hum_Si_A]]+229.3975)-Table3[[#This Row],[T_Si_CL]]/(Table3[[#This Row],[T_Si_CL]]+229.3975)))</f>
        <v>80.098744871258674</v>
      </c>
      <c r="Z17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845.98684210526312</v>
      </c>
      <c r="AA175" s="53">
        <f>Table3[[#This Row],[FN_Si_Atot]]*Table3[[#This Row],[Conc_Si_A_H2]]/100</f>
        <v>803.6875</v>
      </c>
      <c r="AB175" s="54">
        <f>IF(Table3[[#This Row],[FN_Si_A_H2]]="-","-",Table3[[#This Row],[FN_Si_A_H2]]/60*H2_dens_gL)</f>
        <v>1.2045496656031121</v>
      </c>
      <c r="AC175" s="53">
        <f>IF(OR(Table3[[#This Row],[Conc_Si_A_H2]]="",Table3[[#This Row],[FN_Si_A_H2]]="",Table3[[#This Row],[FN_Si_A_H2]]="-"),"-",(FN_Si_H2/CMP_A)*(100-CMP_A))</f>
        <v>42.299342105263158</v>
      </c>
      <c r="AD175" s="55">
        <f>IF(Table3[[#This Row],[F_Si_A_N2]]="-","-",Table3[[#This Row],[F_Si_A_N2]]/60*N2_dens_gL)</f>
        <v>0.88095902078648636</v>
      </c>
      <c r="AE175">
        <v>3.5</v>
      </c>
      <c r="AF175" s="53">
        <f>IF(OR(Table3[[#This Row],[I_S]]=0,Table3[[#This Row],[FN_Si_C_Air]]="-",Table3[[#This Row],[FN_Si_C_Air]]="0"),"∞",Table3[[#This Row],[FN_Si_C_Air]]*1000/(Table3[[#This Row],[I_S]]*Q_air*Cell_count))</f>
        <v>3.5</v>
      </c>
      <c r="AG175" s="56">
        <f>IF(OR(Table3[[#This Row],[I_S]]="",Table3[[#This Row],[STC_C]]=""),"-",IF(Table3[[#This Row],[I_S]]&gt;=Table3[[#This Row],[I_MinGasFlow]],Table3[[#This Row],[I_S]]*Table3[[#This Row],[STC_C]]*16.6*Cell_count/1000,Table3[[#This Row],[I_MinGasFlow]]*Table3[[#This Row],[STC_C]]*16.6*Cell_count/1000))</f>
        <v>798.87500000000011</v>
      </c>
      <c r="AH175" s="140">
        <f>IF(Table3[[#This Row],[FN_Si_C_Air]]="-","-",Table3[[#This Row],[FN_Si_C_Air]]/60*air_dens_gL)</f>
        <v>17.135136738722036</v>
      </c>
      <c r="AI175" s="58" t="str">
        <f t="shared" si="23"/>
        <v>Inlet</v>
      </c>
      <c r="AJ175">
        <v>0.45000000000000007</v>
      </c>
      <c r="AK175" s="5">
        <f t="shared" si="24"/>
        <v>60</v>
      </c>
      <c r="AL175" s="141">
        <v>49.151453066035963</v>
      </c>
      <c r="AM175" s="52">
        <f>IF(OR(Table3[[#This Row],[T_So_CL]]="",Table3[[#This Row],[Hum_Si_C]]=""),"-",(1730.63/((1730.63/(233.426+T_Si_CL))-LOG(RH_Si_C/100)))-233.426)</f>
        <v>40.897467227762547</v>
      </c>
      <c r="AN175" s="87">
        <f>100*10^(7.337936*((Table3[[#This Row],[Hum_Si_C]])/(Table3[[#This Row],[Hum_Si_C]]+229.3975)-Table3[[#This Row],[T_Si_CL]]/(Table3[[#This Row],[T_Si_CL]]+229.3975)))</f>
        <v>75.114735487457821</v>
      </c>
      <c r="AO175" s="83">
        <f t="shared" si="25"/>
        <v>55</v>
      </c>
      <c r="AP175" s="60">
        <f>Table3[[#This Row],[T_So_CL]]-Table3[[#This Row],[T_Si_CL]]</f>
        <v>0</v>
      </c>
      <c r="AQ175" s="178">
        <f>IF(OR(AC175&gt;1200,AA175&gt;4000,Table3[[#This Row],[Hum_Si_A]]&lt;20,Table3[[#This Row],[Hum_Si_C]]&lt;20,AG175&gt;8000, AJ175&lt;0, O175&gt;90),1,0)</f>
        <v>0</v>
      </c>
      <c r="AR175">
        <f>IF(Table3[[#This Row],[F_Cell_CL]]&gt;0, Table3[[#This Row],[F_Cell_CL]], IF(Table3[[#This Row],[I_S]]&lt;450, 0.45, IF(Table3[[#This Row],[I_S]]&lt;600, 0.6, 0.75)))</f>
        <v>0.4</v>
      </c>
    </row>
    <row r="176" spans="1:44" s="4" customFormat="1">
      <c r="A176" s="49">
        <f t="shared" si="20"/>
        <v>165</v>
      </c>
      <c r="B176" s="51" t="s">
        <v>100</v>
      </c>
      <c r="C176" s="50" t="s">
        <v>266</v>
      </c>
      <c r="D176" s="51">
        <v>900</v>
      </c>
      <c r="E176" s="87">
        <f>IF(Table3[[#This Row],[Approx. step time]]="-","ERR",IF(E175="Acc. Time",Table3[[#This Row],[Approx. step time]]/60,E175+D176/60))</f>
        <v>2475</v>
      </c>
      <c r="F176" s="48">
        <v>60</v>
      </c>
      <c r="G176" s="86">
        <f t="shared" si="19"/>
        <v>0.2</v>
      </c>
      <c r="H176" s="48" t="s">
        <v>33</v>
      </c>
      <c r="I176" s="51">
        <v>0</v>
      </c>
      <c r="J176" s="51" t="s">
        <v>102</v>
      </c>
      <c r="K176" s="147">
        <v>0.30000000000000004</v>
      </c>
      <c r="L176" s="52">
        <f>IF(Table3[[#This Row],[F_Cell_CL]]="","-",Table3[[#This Row],[F_Cell_CL]]*Cell_count)</f>
        <v>82.500000000000014</v>
      </c>
      <c r="M176">
        <v>0.45</v>
      </c>
      <c r="N176">
        <v>55</v>
      </c>
      <c r="O176" s="51">
        <v>55</v>
      </c>
      <c r="P176" s="60">
        <f>Table3[[#This Row],[T_So_CL]]-Table3[[#This Row],[T_Si_CL]]</f>
        <v>0</v>
      </c>
      <c r="Q176">
        <v>3.75</v>
      </c>
      <c r="R176" s="53">
        <f>IF(Table3[[#This Row],[I_S]]=0,"∞",Table3[[#This Row],[FN_Si_A_H2]]*1000/(Table3[[#This Row],[I_S]]*Q_H2*Cell_count))</f>
        <v>3.75</v>
      </c>
      <c r="S176">
        <v>70</v>
      </c>
      <c r="T176" s="58" t="str">
        <f t="shared" si="21"/>
        <v>Inlet</v>
      </c>
      <c r="U176">
        <v>0.25</v>
      </c>
      <c r="V176" s="51">
        <f t="shared" si="22"/>
        <v>60</v>
      </c>
      <c r="W176" s="141">
        <v>50.443455283692366</v>
      </c>
      <c r="X176" s="52">
        <f>IF(OR(Table3[[#This Row],[T_So_CL]]="",Table3[[#This Row],[Hum_Si_A]]=""),"-",(1730.63/((1730.63/(233.426+T_Si_CL))-LOG(RH_Si_A/100)))-233.426)</f>
        <v>41.388333177500272</v>
      </c>
      <c r="Y176" s="87">
        <f>100*10^(7.337936*((Table3[[#This Row],[Hum_Si_A]])/(Table3[[#This Row],[Hum_Si_A]]+229.3975)-Table3[[#This Row],[T_Si_CL]]/(Table3[[#This Row],[T_Si_CL]]+229.3975)))</f>
        <v>80.098744871258674</v>
      </c>
      <c r="Z17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618.75</v>
      </c>
      <c r="AA176" s="53">
        <f>Table3[[#This Row],[FN_Si_Atot]]*Table3[[#This Row],[Conc_Si_A_H2]]/100</f>
        <v>433.125</v>
      </c>
      <c r="AB176" s="54">
        <f>IF(Table3[[#This Row],[FN_Si_A_H2]]="-","-",Table3[[#This Row],[FN_Si_A_H2]]/60*H2_dens_gL)</f>
        <v>0.64915850242083883</v>
      </c>
      <c r="AC176" s="53">
        <f>IF(OR(Table3[[#This Row],[Conc_Si_A_H2]]="",Table3[[#This Row],[FN_Si_A_H2]]="",Table3[[#This Row],[FN_Si_A_H2]]="-"),"-",(FN_Si_H2/CMP_A)*(100-CMP_A))</f>
        <v>185.625</v>
      </c>
      <c r="AD176" s="55">
        <f>IF(Table3[[#This Row],[F_Si_A_N2]]="-","-",Table3[[#This Row],[F_Si_A_N2]]/60*N2_dens_gL)</f>
        <v>3.8659707242383878</v>
      </c>
      <c r="AE176">
        <v>3.9000000000000004</v>
      </c>
      <c r="AF176" s="53">
        <f>IF(OR(Table3[[#This Row],[I_S]]=0,Table3[[#This Row],[FN_Si_C_Air]]="-",Table3[[#This Row],[FN_Si_C_Air]]="0"),"∞",Table3[[#This Row],[FN_Si_C_Air]]*1000/(Table3[[#This Row],[I_S]]*Q_air*Cell_count))</f>
        <v>3.9</v>
      </c>
      <c r="AG176" s="56">
        <f>IF(OR(Table3[[#This Row],[I_S]]="",Table3[[#This Row],[STC_C]]=""),"-",IF(Table3[[#This Row],[I_S]]&gt;=Table3[[#This Row],[I_MinGasFlow]],Table3[[#This Row],[I_S]]*Table3[[#This Row],[STC_C]]*16.6*Cell_count/1000,Table3[[#This Row],[I_MinGasFlow]]*Table3[[#This Row],[STC_C]]*16.6*Cell_count/1000))</f>
        <v>1068.2100000000003</v>
      </c>
      <c r="AH176" s="140">
        <f>IF(Table3[[#This Row],[FN_Si_C_Air]]="-","-",Table3[[#This Row],[FN_Si_C_Air]]/60*air_dens_gL)</f>
        <v>22.912125696348323</v>
      </c>
      <c r="AI176" s="58" t="str">
        <f t="shared" si="23"/>
        <v>Inlet</v>
      </c>
      <c r="AJ176">
        <v>0.2</v>
      </c>
      <c r="AK176" s="5">
        <f t="shared" si="24"/>
        <v>60</v>
      </c>
      <c r="AL176" s="141">
        <v>39.313024336761949</v>
      </c>
      <c r="AM176" s="52">
        <f>IF(OR(Table3[[#This Row],[T_So_CL]]="",Table3[[#This Row],[Hum_Si_C]]=""),"-",(1730.63/((1730.63/(233.426+T_Si_CL))-LOG(RH_Si_C/100)))-233.426)</f>
        <v>36.743468905479801</v>
      </c>
      <c r="AN176" s="87">
        <f>100*10^(7.337936*((Table3[[#This Row],[Hum_Si_C]])/(Table3[[#This Row],[Hum_Si_C]]+229.3975)-Table3[[#This Row],[T_Si_CL]]/(Table3[[#This Row],[T_Si_CL]]+229.3975)))</f>
        <v>45.13002093186266</v>
      </c>
      <c r="AO176" s="83">
        <f t="shared" si="25"/>
        <v>55</v>
      </c>
      <c r="AP176" s="60">
        <f>Table3[[#This Row],[T_So_CL]]-Table3[[#This Row],[T_Si_CL]]</f>
        <v>0</v>
      </c>
      <c r="AQ176" s="178">
        <f>IF(OR(AC176&gt;1200,AA176&gt;4000,Table3[[#This Row],[Hum_Si_A]]&lt;20,Table3[[#This Row],[Hum_Si_C]]&lt;20,AG176&gt;8000, AJ176&lt;0, O176&gt;90),1,0)</f>
        <v>0</v>
      </c>
      <c r="AR176">
        <f>IF(Table3[[#This Row],[F_Cell_CL]]&gt;0, Table3[[#This Row],[F_Cell_CL]], IF(Table3[[#This Row],[I_S]]&lt;450, 0.45, IF(Table3[[#This Row],[I_S]]&lt;600, 0.6, 0.75)))</f>
        <v>0.30000000000000004</v>
      </c>
    </row>
    <row r="177" spans="1:44" s="4" customFormat="1">
      <c r="A177" s="49">
        <f t="shared" si="20"/>
        <v>166</v>
      </c>
      <c r="B177" s="51" t="s">
        <v>100</v>
      </c>
      <c r="C177" s="50" t="s">
        <v>267</v>
      </c>
      <c r="D177" s="51">
        <v>900</v>
      </c>
      <c r="E177" s="138">
        <f>IF(Table3[[#This Row],[Approx. step time]]="-","ERR",IF(E176="Acc. Time",Table3[[#This Row],[Approx. step time]]/60,E176+D177/60))</f>
        <v>2490</v>
      </c>
      <c r="F177" s="48">
        <v>290</v>
      </c>
      <c r="G177" s="86">
        <f t="shared" si="19"/>
        <v>0.96666666666666667</v>
      </c>
      <c r="H177" s="48" t="s">
        <v>33</v>
      </c>
      <c r="I177" s="51">
        <v>0</v>
      </c>
      <c r="J177" s="51" t="s">
        <v>102</v>
      </c>
      <c r="K177" s="147">
        <v>0.45</v>
      </c>
      <c r="L177" s="52">
        <f>IF(Table3[[#This Row],[F_Cell_CL]]="","-",Table3[[#This Row],[F_Cell_CL]]*Cell_count)</f>
        <v>123.75</v>
      </c>
      <c r="M177">
        <v>1.6</v>
      </c>
      <c r="N177">
        <v>55</v>
      </c>
      <c r="O177" s="51">
        <v>55</v>
      </c>
      <c r="P177" s="60">
        <f>Table3[[#This Row],[T_So_CL]]-Table3[[#This Row],[T_Si_CL]]</f>
        <v>0</v>
      </c>
      <c r="Q177">
        <v>1.4500000000000002</v>
      </c>
      <c r="R177" s="53">
        <f>IF(Table3[[#This Row],[I_S]]=0,"∞",Table3[[#This Row],[FN_Si_A_H2]]*1000/(Table3[[#This Row],[I_S]]*Q_H2*Cell_count))</f>
        <v>1.4500000000000002</v>
      </c>
      <c r="S177">
        <v>80</v>
      </c>
      <c r="T177" s="58" t="str">
        <f t="shared" si="21"/>
        <v>Inlet</v>
      </c>
      <c r="U177">
        <v>1.4000000000000001</v>
      </c>
      <c r="V177" s="51">
        <f t="shared" si="22"/>
        <v>60</v>
      </c>
      <c r="W177" s="141">
        <v>43.097840703069394</v>
      </c>
      <c r="X177" s="52">
        <f>IF(OR(Table3[[#This Row],[T_So_CL]]="",Table3[[#This Row],[Hum_Si_A]]=""),"-",(1730.63/((1730.63/(233.426+T_Si_CL))-LOG(RH_Si_A/100)))-233.426)</f>
        <v>38.437664210762136</v>
      </c>
      <c r="Y177" s="87">
        <f>100*10^(7.337936*((Table3[[#This Row],[Hum_Si_A]])/(Table3[[#This Row],[Hum_Si_A]]+229.3975)-Table3[[#This Row],[T_Si_CL]]/(Table3[[#This Row],[T_Si_CL]]+229.3975)))</f>
        <v>55.140973667009099</v>
      </c>
      <c r="Z17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1011.8281250000001</v>
      </c>
      <c r="AA177" s="53">
        <f>Table3[[#This Row],[FN_Si_Atot]]*Table3[[#This Row],[Conc_Si_A_H2]]/100</f>
        <v>809.46250000000009</v>
      </c>
      <c r="AB177" s="54">
        <f>IF(Table3[[#This Row],[FN_Si_A_H2]]="-","-",Table3[[#This Row],[FN_Si_A_H2]]/60*H2_dens_gL)</f>
        <v>1.2132051123020566</v>
      </c>
      <c r="AC177" s="53">
        <f>IF(OR(Table3[[#This Row],[Conc_Si_A_H2]]="",Table3[[#This Row],[FN_Si_A_H2]]="",Table3[[#This Row],[FN_Si_A_H2]]="-"),"-",(FN_Si_H2/CMP_A)*(100-CMP_A))</f>
        <v>202.36562500000002</v>
      </c>
      <c r="AD177" s="55">
        <f>IF(Table3[[#This Row],[F_Si_A_N2]]="-","-",Table3[[#This Row],[F_Si_A_N2]]/60*N2_dens_gL)</f>
        <v>4.2146240099243313</v>
      </c>
      <c r="AE177">
        <v>2.25</v>
      </c>
      <c r="AF177" s="53">
        <f>IF(OR(Table3[[#This Row],[I_S]]=0,Table3[[#This Row],[FN_Si_C_Air]]="-",Table3[[#This Row],[FN_Si_C_Air]]="0"),"∞",Table3[[#This Row],[FN_Si_C_Air]]*1000/(Table3[[#This Row],[I_S]]*Q_air*Cell_count))</f>
        <v>2.2500000000000004</v>
      </c>
      <c r="AG177" s="56">
        <f>IF(OR(Table3[[#This Row],[I_S]]="",Table3[[#This Row],[STC_C]]=""),"-",IF(Table3[[#This Row],[I_S]]&gt;=Table3[[#This Row],[I_MinGasFlow]],Table3[[#This Row],[I_S]]*Table3[[#This Row],[STC_C]]*16.6*Cell_count/1000,Table3[[#This Row],[I_MinGasFlow]]*Table3[[#This Row],[STC_C]]*16.6*Cell_count/1000))</f>
        <v>2978.6625000000004</v>
      </c>
      <c r="AH177" s="140">
        <f>IF(Table3[[#This Row],[FN_Si_C_Air]]="-","-",Table3[[#This Row],[FN_Si_C_Air]]/60*air_dens_gL)</f>
        <v>63.889581268663584</v>
      </c>
      <c r="AI177" s="58" t="str">
        <f t="shared" si="23"/>
        <v>Inlet</v>
      </c>
      <c r="AJ177">
        <v>1.25</v>
      </c>
      <c r="AK177" s="5">
        <f t="shared" si="24"/>
        <v>60</v>
      </c>
      <c r="AL177" s="141">
        <v>39.313024336761949</v>
      </c>
      <c r="AM177" s="52">
        <f>IF(OR(Table3[[#This Row],[T_So_CL]]="",Table3[[#This Row],[Hum_Si_C]]=""),"-",(1730.63/((1730.63/(233.426+T_Si_CL))-LOG(RH_Si_C/100)))-233.426)</f>
        <v>36.743468905479801</v>
      </c>
      <c r="AN177" s="87">
        <f>100*10^(7.337936*((Table3[[#This Row],[Hum_Si_C]])/(Table3[[#This Row],[Hum_Si_C]]+229.3975)-Table3[[#This Row],[T_Si_CL]]/(Table3[[#This Row],[T_Si_CL]]+229.3975)))</f>
        <v>45.13002093186266</v>
      </c>
      <c r="AO177" s="83">
        <f t="shared" si="25"/>
        <v>55</v>
      </c>
      <c r="AP177" s="60">
        <f>Table3[[#This Row],[T_So_CL]]-Table3[[#This Row],[T_Si_CL]]</f>
        <v>0</v>
      </c>
      <c r="AQ177" s="178">
        <f>IF(OR(AC177&gt;1200,AA177&gt;4000,Table3[[#This Row],[Hum_Si_A]]&lt;20,Table3[[#This Row],[Hum_Si_C]]&lt;20,AG177&gt;8000, AJ177&lt;0, O177&gt;90),1,0)</f>
        <v>0</v>
      </c>
      <c r="AR177">
        <f>IF(Table3[[#This Row],[F_Cell_CL]]&gt;0, Table3[[#This Row],[F_Cell_CL]], IF(Table3[[#This Row],[I_S]]&lt;450, 0.45, IF(Table3[[#This Row],[I_S]]&lt;600, 0.6, 0.75)))</f>
        <v>0.45</v>
      </c>
    </row>
    <row r="178" spans="1:44" s="4" customFormat="1">
      <c r="A178" s="49">
        <f t="shared" si="20"/>
        <v>167</v>
      </c>
      <c r="B178" s="51" t="s">
        <v>100</v>
      </c>
      <c r="C178" s="50" t="s">
        <v>268</v>
      </c>
      <c r="D178" s="51">
        <v>900</v>
      </c>
      <c r="E178" s="138">
        <f>IF(Table3[[#This Row],[Approx. step time]]="-","ERR",IF(E177="Acc. Time",Table3[[#This Row],[Approx. step time]]/60,E177+D178/60))</f>
        <v>2505</v>
      </c>
      <c r="F178" s="48">
        <v>230</v>
      </c>
      <c r="G178" s="86">
        <f t="shared" si="19"/>
        <v>0.76666666666666672</v>
      </c>
      <c r="H178" s="48" t="s">
        <v>33</v>
      </c>
      <c r="I178" s="51">
        <v>0</v>
      </c>
      <c r="J178" s="51" t="s">
        <v>102</v>
      </c>
      <c r="K178" s="147">
        <v>0.45</v>
      </c>
      <c r="L178" s="52">
        <f>IF(Table3[[#This Row],[F_Cell_CL]]="","-",Table3[[#This Row],[F_Cell_CL]]*Cell_count)</f>
        <v>123.75</v>
      </c>
      <c r="M178">
        <v>2.1500000000000004</v>
      </c>
      <c r="N178">
        <v>55</v>
      </c>
      <c r="O178" s="51">
        <v>55</v>
      </c>
      <c r="P178" s="60">
        <f>Table3[[#This Row],[T_So_CL]]-Table3[[#This Row],[T_Si_CL]]</f>
        <v>0</v>
      </c>
      <c r="Q178">
        <v>1.25</v>
      </c>
      <c r="R178" s="53">
        <f>IF(Table3[[#This Row],[I_S]]=0,"∞",Table3[[#This Row],[FN_Si_A_H2]]*1000/(Table3[[#This Row],[I_S]]*Q_H2*Cell_count))</f>
        <v>1.2499999999999998</v>
      </c>
      <c r="S178">
        <v>95</v>
      </c>
      <c r="T178" s="58" t="str">
        <f t="shared" si="21"/>
        <v>Inlet</v>
      </c>
      <c r="U178">
        <v>1.9500000000000002</v>
      </c>
      <c r="V178" s="51">
        <f t="shared" si="22"/>
        <v>60</v>
      </c>
      <c r="W178" s="141">
        <v>39.313024336761949</v>
      </c>
      <c r="X178" s="52">
        <f>IF(OR(Table3[[#This Row],[T_So_CL]]="",Table3[[#This Row],[Hum_Si_A]]=""),"-",(1730.63/((1730.63/(233.426+T_Si_CL))-LOG(RH_Si_A/100)))-233.426)</f>
        <v>36.743468905479801</v>
      </c>
      <c r="Y178" s="87">
        <f>100*10^(7.337936*((Table3[[#This Row],[Hum_Si_A]])/(Table3[[#This Row],[Hum_Si_A]]+229.3975)-Table3[[#This Row],[T_Si_CL]]/(Table3[[#This Row],[T_Si_CL]]+229.3975)))</f>
        <v>45.13002093186266</v>
      </c>
      <c r="Z17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582.56578947368416</v>
      </c>
      <c r="AA178" s="53">
        <f>Table3[[#This Row],[FN_Si_Atot]]*Table3[[#This Row],[Conc_Si_A_H2]]/100</f>
        <v>553.43749999999989</v>
      </c>
      <c r="AB178" s="54">
        <f>IF(Table3[[#This Row],[FN_Si_A_H2]]="-","-",Table3[[#This Row],[FN_Si_A_H2]]/60*H2_dens_gL)</f>
        <v>0.82948030864884947</v>
      </c>
      <c r="AC178" s="53">
        <f>IF(OR(Table3[[#This Row],[Conc_Si_A_H2]]="",Table3[[#This Row],[FN_Si_A_H2]]="",Table3[[#This Row],[FN_Si_A_H2]]="-"),"-",(FN_Si_H2/CMP_A)*(100-CMP_A))</f>
        <v>29.128289473684205</v>
      </c>
      <c r="AD178" s="55">
        <f>IF(Table3[[#This Row],[F_Si_A_N2]]="-","-",Table3[[#This Row],[F_Si_A_N2]]/60*N2_dens_gL)</f>
        <v>0.60664842748770009</v>
      </c>
      <c r="AE178">
        <v>1.4000000000000001</v>
      </c>
      <c r="AF178" s="53">
        <f>IF(OR(Table3[[#This Row],[I_S]]=0,Table3[[#This Row],[FN_Si_C_Air]]="-",Table3[[#This Row],[FN_Si_C_Air]]="0"),"∞",Table3[[#This Row],[FN_Si_C_Air]]*1000/(Table3[[#This Row],[I_S]]*Q_air*Cell_count))</f>
        <v>1.4000000000000001</v>
      </c>
      <c r="AG178" s="56">
        <f>IF(OR(Table3[[#This Row],[I_S]]="",Table3[[#This Row],[STC_C]]=""),"-",IF(Table3[[#This Row],[I_S]]&gt;=Table3[[#This Row],[I_MinGasFlow]],Table3[[#This Row],[I_S]]*Table3[[#This Row],[STC_C]]*16.6*Cell_count/1000,Table3[[#This Row],[I_MinGasFlow]]*Table3[[#This Row],[STC_C]]*16.6*Cell_count/1000))</f>
        <v>1469.9300000000005</v>
      </c>
      <c r="AH178" s="140">
        <f>IF(Table3[[#This Row],[FN_Si_C_Air]]="-","-",Table3[[#This Row],[FN_Si_C_Air]]/60*air_dens_gL)</f>
        <v>31.528651599248548</v>
      </c>
      <c r="AI178" s="58" t="str">
        <f t="shared" si="23"/>
        <v>Inlet</v>
      </c>
      <c r="AJ178">
        <v>2.2000000000000002</v>
      </c>
      <c r="AK178" s="5">
        <f t="shared" si="24"/>
        <v>60</v>
      </c>
      <c r="AL178" s="141">
        <v>37.13781007773153</v>
      </c>
      <c r="AM178" s="52">
        <f>IF(OR(Table3[[#This Row],[T_So_CL]]="",Table3[[#This Row],[Hum_Si_C]]=""),"-",(1730.63/((1730.63/(233.426+T_Si_CL))-LOG(RH_Si_C/100)))-233.426)</f>
        <v>35.704872265565371</v>
      </c>
      <c r="AN178" s="87">
        <f>100*10^(7.337936*((Table3[[#This Row],[Hum_Si_C]])/(Table3[[#This Row],[Hum_Si_C]]+229.3975)-Table3[[#This Row],[T_Si_CL]]/(Table3[[#This Row],[T_Si_CL]]+229.3975)))</f>
        <v>40.118204639426573</v>
      </c>
      <c r="AO178" s="83">
        <f t="shared" si="25"/>
        <v>55</v>
      </c>
      <c r="AP178" s="60">
        <f>Table3[[#This Row],[T_So_CL]]-Table3[[#This Row],[T_Si_CL]]</f>
        <v>0</v>
      </c>
      <c r="AQ178" s="178">
        <f>IF(OR(AC178&gt;1200,AA178&gt;4000,Table3[[#This Row],[Hum_Si_A]]&lt;20,Table3[[#This Row],[Hum_Si_C]]&lt;20,AG178&gt;8000, AJ178&lt;0, O178&gt;90),1,0)</f>
        <v>0</v>
      </c>
      <c r="AR178">
        <f>IF(Table3[[#This Row],[F_Cell_CL]]&gt;0, Table3[[#This Row],[F_Cell_CL]], IF(Table3[[#This Row],[I_S]]&lt;450, 0.45, IF(Table3[[#This Row],[I_S]]&lt;600, 0.6, 0.75)))</f>
        <v>0.45</v>
      </c>
    </row>
    <row r="179" spans="1:44" s="4" customFormat="1">
      <c r="A179" s="49">
        <f t="shared" si="20"/>
        <v>168</v>
      </c>
      <c r="B179" s="51" t="s">
        <v>100</v>
      </c>
      <c r="C179" s="50" t="s">
        <v>269</v>
      </c>
      <c r="D179" s="51">
        <v>900</v>
      </c>
      <c r="E179" s="138">
        <f>IF(Table3[[#This Row],[Approx. step time]]="-","ERR",IF(E178="Acc. Time",Table3[[#This Row],[Approx. step time]]/60,E178+D179/60))</f>
        <v>2520</v>
      </c>
      <c r="F179" s="48">
        <v>110</v>
      </c>
      <c r="G179" s="86">
        <f t="shared" si="19"/>
        <v>0.36666666666666664</v>
      </c>
      <c r="H179" s="48" t="s">
        <v>33</v>
      </c>
      <c r="I179" s="51">
        <v>0</v>
      </c>
      <c r="J179" s="51" t="s">
        <v>102</v>
      </c>
      <c r="K179" s="147">
        <v>0.45</v>
      </c>
      <c r="L179" s="52">
        <f>IF(Table3[[#This Row],[F_Cell_CL]]="","-",Table3[[#This Row],[F_Cell_CL]]*Cell_count)</f>
        <v>123.75</v>
      </c>
      <c r="M179">
        <v>1.75</v>
      </c>
      <c r="N179">
        <v>55</v>
      </c>
      <c r="O179" s="51">
        <v>55</v>
      </c>
      <c r="P179" s="60">
        <f>Table3[[#This Row],[T_So_CL]]-Table3[[#This Row],[T_Si_CL]]</f>
        <v>0</v>
      </c>
      <c r="Q179">
        <v>1.25</v>
      </c>
      <c r="R179" s="53">
        <f>IF(Table3[[#This Row],[I_S]]=0,"∞",Table3[[#This Row],[FN_Si_A_H2]]*1000/(Table3[[#This Row],[I_S]]*Q_H2*Cell_count))</f>
        <v>1.25</v>
      </c>
      <c r="S179">
        <v>80</v>
      </c>
      <c r="T179" s="58" t="str">
        <f t="shared" si="21"/>
        <v>Inlet</v>
      </c>
      <c r="U179">
        <v>1.55</v>
      </c>
      <c r="V179" s="51">
        <f t="shared" si="22"/>
        <v>60</v>
      </c>
      <c r="W179" s="141">
        <v>47.782800240030348</v>
      </c>
      <c r="X179" s="52">
        <f>IF(OR(Table3[[#This Row],[T_So_CL]]="",Table3[[#This Row],[Hum_Si_A]]=""),"-",(1730.63/((1730.63/(233.426+T_Si_CL))-LOG(RH_Si_A/100)))-233.426)</f>
        <v>40.365190593076306</v>
      </c>
      <c r="Y179" s="87">
        <f>100*10^(7.337936*((Table3[[#This Row],[Hum_Si_A]])/(Table3[[#This Row],[Hum_Si_A]]+229.3975)-Table3[[#This Row],[T_Si_CL]]/(Table3[[#This Row],[T_Si_CL]]+229.3975)))</f>
        <v>70.127056493380508</v>
      </c>
      <c r="Z17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330.859375</v>
      </c>
      <c r="AA179" s="53">
        <f>Table3[[#This Row],[FN_Si_Atot]]*Table3[[#This Row],[Conc_Si_A_H2]]/100</f>
        <v>264.6875</v>
      </c>
      <c r="AB179" s="54">
        <f>IF(Table3[[#This Row],[FN_Si_A_H2]]="-","-",Table3[[#This Row],[FN_Si_A_H2]]/60*H2_dens_gL)</f>
        <v>0.3967079737016237</v>
      </c>
      <c r="AC179" s="53">
        <f>IF(OR(Table3[[#This Row],[Conc_Si_A_H2]]="",Table3[[#This Row],[FN_Si_A_H2]]="",Table3[[#This Row],[FN_Si_A_H2]]="-"),"-",(FN_Si_H2/CMP_A)*(100-CMP_A))</f>
        <v>66.171875</v>
      </c>
      <c r="AD179" s="55">
        <f>IF(Table3[[#This Row],[F_Si_A_N2]]="-","-",Table3[[#This Row],[F_Si_A_N2]]/60*N2_dens_gL)</f>
        <v>1.3781469711405363</v>
      </c>
      <c r="AE179">
        <v>2.8000000000000003</v>
      </c>
      <c r="AF179" s="53">
        <f>IF(OR(Table3[[#This Row],[I_S]]=0,Table3[[#This Row],[FN_Si_C_Air]]="-",Table3[[#This Row],[FN_Si_C_Air]]="0"),"∞",Table3[[#This Row],[FN_Si_C_Air]]*1000/(Table3[[#This Row],[I_S]]*Q_air*Cell_count))</f>
        <v>2.8000000000000003</v>
      </c>
      <c r="AG179" s="56">
        <f>IF(OR(Table3[[#This Row],[I_S]]="",Table3[[#This Row],[STC_C]]=""),"-",IF(Table3[[#This Row],[I_S]]&gt;=Table3[[#This Row],[I_MinGasFlow]],Table3[[#This Row],[I_S]]*Table3[[#This Row],[STC_C]]*16.6*Cell_count/1000,Table3[[#This Row],[I_MinGasFlow]]*Table3[[#This Row],[STC_C]]*16.6*Cell_count/1000))</f>
        <v>1406.0200000000002</v>
      </c>
      <c r="AH179" s="140">
        <f>IF(Table3[[#This Row],[FN_Si_C_Air]]="-","-",Table3[[#This Row],[FN_Si_C_Air]]/60*air_dens_gL)</f>
        <v>30.157840660150782</v>
      </c>
      <c r="AI179" s="58" t="str">
        <f t="shared" si="23"/>
        <v>Inlet</v>
      </c>
      <c r="AJ179">
        <v>1.8</v>
      </c>
      <c r="AK179" s="5">
        <f t="shared" si="24"/>
        <v>60</v>
      </c>
      <c r="AL179" s="141">
        <v>37.13781007773153</v>
      </c>
      <c r="AM179" s="52">
        <f>IF(OR(Table3[[#This Row],[T_So_CL]]="",Table3[[#This Row],[Hum_Si_C]]=""),"-",(1730.63/((1730.63/(233.426+T_Si_CL))-LOG(RH_Si_C/100)))-233.426)</f>
        <v>35.704872265565371</v>
      </c>
      <c r="AN179" s="87">
        <f>100*10^(7.337936*((Table3[[#This Row],[Hum_Si_C]])/(Table3[[#This Row],[Hum_Si_C]]+229.3975)-Table3[[#This Row],[T_Si_CL]]/(Table3[[#This Row],[T_Si_CL]]+229.3975)))</f>
        <v>40.118204639426573</v>
      </c>
      <c r="AO179" s="83">
        <f t="shared" si="25"/>
        <v>55</v>
      </c>
      <c r="AP179" s="60">
        <f>Table3[[#This Row],[T_So_CL]]-Table3[[#This Row],[T_Si_CL]]</f>
        <v>0</v>
      </c>
      <c r="AQ179" s="178">
        <f>IF(OR(AC179&gt;1200,AA179&gt;4000,Table3[[#This Row],[Hum_Si_A]]&lt;20,Table3[[#This Row],[Hum_Si_C]]&lt;20,AG179&gt;8000, AJ179&lt;0, O179&gt;90),1,0)</f>
        <v>0</v>
      </c>
      <c r="AR179">
        <f>IF(Table3[[#This Row],[F_Cell_CL]]&gt;0, Table3[[#This Row],[F_Cell_CL]], IF(Table3[[#This Row],[I_S]]&lt;450, 0.45, IF(Table3[[#This Row],[I_S]]&lt;600, 0.6, 0.75)))</f>
        <v>0.45</v>
      </c>
    </row>
    <row r="180" spans="1:44" s="4" customFormat="1">
      <c r="A180" s="49">
        <f t="shared" si="20"/>
        <v>169</v>
      </c>
      <c r="B180" s="51" t="s">
        <v>100</v>
      </c>
      <c r="C180" s="50" t="s">
        <v>270</v>
      </c>
      <c r="D180" s="51">
        <v>900</v>
      </c>
      <c r="E180" s="87">
        <f>IF(Table3[[#This Row],[Approx. step time]]="-","ERR",IF(E179="Acc. Time",Table3[[#This Row],[Approx. step time]]/60,E179+D180/60))</f>
        <v>2535</v>
      </c>
      <c r="F180" s="48">
        <v>100</v>
      </c>
      <c r="G180" s="86">
        <f t="shared" si="19"/>
        <v>0.33333333333333331</v>
      </c>
      <c r="H180" s="48" t="s">
        <v>33</v>
      </c>
      <c r="I180" s="51">
        <v>0</v>
      </c>
      <c r="J180" s="51" t="s">
        <v>102</v>
      </c>
      <c r="K180" s="147">
        <v>0.45</v>
      </c>
      <c r="L180" s="52">
        <f>IF(Table3[[#This Row],[F_Cell_CL]]="","-",Table3[[#This Row],[F_Cell_CL]]*Cell_count)</f>
        <v>123.75</v>
      </c>
      <c r="M180">
        <v>1.85</v>
      </c>
      <c r="N180">
        <v>55</v>
      </c>
      <c r="O180" s="51">
        <v>55</v>
      </c>
      <c r="P180" s="60">
        <f>Table3[[#This Row],[T_So_CL]]-Table3[[#This Row],[T_Si_CL]]</f>
        <v>0</v>
      </c>
      <c r="Q180">
        <v>1.35</v>
      </c>
      <c r="R180" s="53">
        <f>IF(Table3[[#This Row],[I_S]]=0,"∞",Table3[[#This Row],[FN_Si_A_H2]]*1000/(Table3[[#This Row],[I_S]]*Q_H2*Cell_count))</f>
        <v>1.35</v>
      </c>
      <c r="S180">
        <v>90</v>
      </c>
      <c r="T180" s="58" t="str">
        <f t="shared" si="21"/>
        <v>Inlet</v>
      </c>
      <c r="U180">
        <v>1.6500000000000001</v>
      </c>
      <c r="V180" s="51">
        <f t="shared" si="22"/>
        <v>60</v>
      </c>
      <c r="W180" s="141">
        <v>44.770668913411072</v>
      </c>
      <c r="X180" s="52">
        <f>IF(OR(Table3[[#This Row],[T_So_CL]]="",Table3[[#This Row],[Hum_Si_A]]=""),"-",(1730.63/((1730.63/(233.426+T_Si_CL))-LOG(RH_Si_A/100)))-233.426)</f>
        <v>39.145793760941842</v>
      </c>
      <c r="Y180" s="87">
        <f>100*10^(7.337936*((Table3[[#This Row],[Hum_Si_A]])/(Table3[[#This Row],[Hum_Si_A]]+229.3975)-Table3[[#This Row],[T_Si_CL]]/(Table3[[#This Row],[T_Si_CL]]+229.3975)))</f>
        <v>60.140279951009511</v>
      </c>
      <c r="Z18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288.75</v>
      </c>
      <c r="AA180" s="53">
        <f>Table3[[#This Row],[FN_Si_Atot]]*Table3[[#This Row],[Conc_Si_A_H2]]/100</f>
        <v>259.875</v>
      </c>
      <c r="AB180" s="54">
        <f>IF(Table3[[#This Row],[FN_Si_A_H2]]="-","-",Table3[[#This Row],[FN_Si_A_H2]]/60*H2_dens_gL)</f>
        <v>0.38949510145250327</v>
      </c>
      <c r="AC180" s="53">
        <f>IF(OR(Table3[[#This Row],[Conc_Si_A_H2]]="",Table3[[#This Row],[FN_Si_A_H2]]="",Table3[[#This Row],[FN_Si_A_H2]]="-"),"-",(FN_Si_H2/CMP_A)*(100-CMP_A))</f>
        <v>28.875</v>
      </c>
      <c r="AD180" s="55">
        <f>IF(Table3[[#This Row],[F_Si_A_N2]]="-","-",Table3[[#This Row],[F_Si_A_N2]]/60*N2_dens_gL)</f>
        <v>0.60137322377041591</v>
      </c>
      <c r="AE180">
        <v>3.5</v>
      </c>
      <c r="AF180" s="53">
        <f>IF(OR(Table3[[#This Row],[I_S]]=0,Table3[[#This Row],[FN_Si_C_Air]]="-",Table3[[#This Row],[FN_Si_C_Air]]="0"),"∞",Table3[[#This Row],[FN_Si_C_Air]]*1000/(Table3[[#This Row],[I_S]]*Q_air*Cell_count))</f>
        <v>3.5</v>
      </c>
      <c r="AG180" s="56">
        <f>IF(OR(Table3[[#This Row],[I_S]]="",Table3[[#This Row],[STC_C]]=""),"-",IF(Table3[[#This Row],[I_S]]&gt;=Table3[[#This Row],[I_MinGasFlow]],Table3[[#This Row],[I_S]]*Table3[[#This Row],[STC_C]]*16.6*Cell_count/1000,Table3[[#This Row],[I_MinGasFlow]]*Table3[[#This Row],[STC_C]]*16.6*Cell_count/1000))</f>
        <v>1597.7500000000002</v>
      </c>
      <c r="AH180" s="140">
        <f>IF(Table3[[#This Row],[FN_Si_C_Air]]="-","-",Table3[[#This Row],[FN_Si_C_Air]]/60*air_dens_gL)</f>
        <v>34.270273477444071</v>
      </c>
      <c r="AI180" s="58" t="str">
        <f t="shared" si="23"/>
        <v>Inlet</v>
      </c>
      <c r="AJ180">
        <v>1.35</v>
      </c>
      <c r="AK180" s="5">
        <f t="shared" si="24"/>
        <v>60</v>
      </c>
      <c r="AL180" s="141">
        <v>34.711941129708634</v>
      </c>
      <c r="AM180" s="52">
        <f>IF(OR(Table3[[#This Row],[T_So_CL]]="",Table3[[#This Row],[Hum_Si_C]]=""),"-",(1730.63/((1730.63/(233.426+T_Si_CL))-LOG(RH_Si_C/100)))-233.426)</f>
        <v>34.482601490385377</v>
      </c>
      <c r="AN180" s="87">
        <f>100*10^(7.337936*((Table3[[#This Row],[Hum_Si_C]])/(Table3[[#This Row],[Hum_Si_C]]+229.3975)-Table3[[#This Row],[T_Si_CL]]/(Table3[[#This Row],[T_Si_CL]]+229.3975)))</f>
        <v>35.102095205231791</v>
      </c>
      <c r="AO180" s="83">
        <f t="shared" si="25"/>
        <v>55</v>
      </c>
      <c r="AP180" s="60">
        <f>Table3[[#This Row],[T_So_CL]]-Table3[[#This Row],[T_Si_CL]]</f>
        <v>0</v>
      </c>
      <c r="AQ180" s="178">
        <f>IF(OR(AC180&gt;1200,AA180&gt;4000,Table3[[#This Row],[Hum_Si_A]]&lt;20,Table3[[#This Row],[Hum_Si_C]]&lt;20,AG180&gt;8000, AJ180&lt;0, O180&gt;90),1,0)</f>
        <v>0</v>
      </c>
      <c r="AR180">
        <f>IF(Table3[[#This Row],[F_Cell_CL]]&gt;0, Table3[[#This Row],[F_Cell_CL]], IF(Table3[[#This Row],[I_S]]&lt;450, 0.45, IF(Table3[[#This Row],[I_S]]&lt;600, 0.6, 0.75)))</f>
        <v>0.45</v>
      </c>
    </row>
    <row r="181" spans="1:44" s="4" customFormat="1">
      <c r="A181" s="49">
        <f t="shared" si="20"/>
        <v>170</v>
      </c>
      <c r="B181" s="51" t="s">
        <v>100</v>
      </c>
      <c r="C181" s="50" t="s">
        <v>271</v>
      </c>
      <c r="D181" s="51">
        <v>900</v>
      </c>
      <c r="E181" s="138">
        <f>IF(Table3[[#This Row],[Approx. step time]]="-","ERR",IF(E180="Acc. Time",Table3[[#This Row],[Approx. step time]]/60,E180+D181/60))</f>
        <v>2550</v>
      </c>
      <c r="F181" s="48">
        <v>220</v>
      </c>
      <c r="G181" s="86">
        <f t="shared" si="19"/>
        <v>0.73333333333333328</v>
      </c>
      <c r="H181" s="48" t="s">
        <v>33</v>
      </c>
      <c r="I181" s="51">
        <v>0</v>
      </c>
      <c r="J181" s="51" t="s">
        <v>102</v>
      </c>
      <c r="K181" s="147">
        <v>0.45</v>
      </c>
      <c r="L181" s="52">
        <f>IF(Table3[[#This Row],[F_Cell_CL]]="","-",Table3[[#This Row],[F_Cell_CL]]*Cell_count)</f>
        <v>123.75</v>
      </c>
      <c r="M181">
        <v>0.35000000000000003</v>
      </c>
      <c r="N181">
        <v>55</v>
      </c>
      <c r="O181" s="51">
        <v>55</v>
      </c>
      <c r="P181" s="60">
        <f>Table3[[#This Row],[T_So_CL]]-Table3[[#This Row],[T_Si_CL]]</f>
        <v>0</v>
      </c>
      <c r="Q181">
        <v>2.6500000000000004</v>
      </c>
      <c r="R181" s="53">
        <f>IF(Table3[[#This Row],[I_S]]=0,"∞",Table3[[#This Row],[FN_Si_A_H2]]*1000/(Table3[[#This Row],[I_S]]*Q_H2*Cell_count))</f>
        <v>2.65</v>
      </c>
      <c r="S181">
        <v>85</v>
      </c>
      <c r="T181" s="58" t="str">
        <f t="shared" si="21"/>
        <v>Inlet</v>
      </c>
      <c r="U181">
        <v>0.15000000000000002</v>
      </c>
      <c r="V181" s="51">
        <f t="shared" si="22"/>
        <v>60</v>
      </c>
      <c r="W181" s="141">
        <v>41.287639779603403</v>
      </c>
      <c r="X181" s="52">
        <f>IF(OR(Table3[[#This Row],[T_So_CL]]="",Table3[[#This Row],[Hum_Si_A]]=""),"-",(1730.63/((1730.63/(233.426+T_Si_CL))-LOG(RH_Si_A/100)))-233.426)</f>
        <v>37.644124646017531</v>
      </c>
      <c r="Y181" s="87">
        <f>100*10^(7.337936*((Table3[[#This Row],[Hum_Si_A]])/(Table3[[#This Row],[Hum_Si_A]]+229.3975)-Table3[[#This Row],[T_Si_CL]]/(Table3[[#This Row],[T_Si_CL]]+229.3975)))</f>
        <v>50.137585253232174</v>
      </c>
      <c r="Z18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1320.3235294117649</v>
      </c>
      <c r="AA181" s="53">
        <f>Table3[[#This Row],[FN_Si_Atot]]*Table3[[#This Row],[Conc_Si_A_H2]]/100</f>
        <v>1122.2750000000001</v>
      </c>
      <c r="AB181" s="54">
        <f>IF(Table3[[#This Row],[FN_Si_A_H2]]="-","-",Table3[[#This Row],[FN_Si_A_H2]]/60*H2_dens_gL)</f>
        <v>1.6820418084948847</v>
      </c>
      <c r="AC181" s="53">
        <f>IF(OR(Table3[[#This Row],[Conc_Si_A_H2]]="",Table3[[#This Row],[FN_Si_A_H2]]="",Table3[[#This Row],[FN_Si_A_H2]]="-"),"-",(FN_Si_H2/CMP_A)*(100-CMP_A))</f>
        <v>198.04852941176472</v>
      </c>
      <c r="AD181" s="55">
        <f>IF(Table3[[#This Row],[F_Si_A_N2]]="-","-",Table3[[#This Row],[F_Si_A_N2]]/60*N2_dens_gL)</f>
        <v>4.1247128171547356</v>
      </c>
      <c r="AE181">
        <v>3</v>
      </c>
      <c r="AF181" s="53">
        <f>IF(OR(Table3[[#This Row],[I_S]]=0,Table3[[#This Row],[FN_Si_C_Air]]="-",Table3[[#This Row],[FN_Si_C_Air]]="0"),"∞",Table3[[#This Row],[FN_Si_C_Air]]*1000/(Table3[[#This Row],[I_S]]*Q_air*Cell_count))</f>
        <v>3</v>
      </c>
      <c r="AG181" s="56">
        <f>IF(OR(Table3[[#This Row],[I_S]]="",Table3[[#This Row],[STC_C]]=""),"-",IF(Table3[[#This Row],[I_S]]&gt;=Table3[[#This Row],[I_MinGasFlow]],Table3[[#This Row],[I_S]]*Table3[[#This Row],[STC_C]]*16.6*Cell_count/1000,Table3[[#This Row],[I_MinGasFlow]]*Table3[[#This Row],[STC_C]]*16.6*Cell_count/1000))</f>
        <v>3012.9000000000005</v>
      </c>
      <c r="AH181" s="140">
        <f>IF(Table3[[#This Row],[FN_Si_C_Air]]="-","-",Table3[[#This Row],[FN_Si_C_Air]]/60*air_dens_gL)</f>
        <v>64.623944271751682</v>
      </c>
      <c r="AI181" s="58" t="str">
        <f t="shared" si="23"/>
        <v>Inlet</v>
      </c>
      <c r="AJ181">
        <v>0.25</v>
      </c>
      <c r="AK181" s="5">
        <f t="shared" si="24"/>
        <v>60</v>
      </c>
      <c r="AL181" s="141">
        <v>52.831057473929782</v>
      </c>
      <c r="AM181" s="52">
        <f>IF(OR(Table3[[#This Row],[T_So_CL]]="",Table3[[#This Row],[Hum_Si_C]]=""),"-",(1730.63/((1730.63/(233.426+T_Si_CL))-LOG(RH_Si_C/100)))-233.426)</f>
        <v>42.267603380205912</v>
      </c>
      <c r="AN181" s="87">
        <f>100*10^(7.337936*((Table3[[#This Row],[Hum_Si_C]])/(Table3[[#This Row],[Hum_Si_C]]+229.3975)-Table3[[#This Row],[T_Si_CL]]/(Table3[[#This Row],[T_Si_CL]]+229.3975)))</f>
        <v>90.056145368315214</v>
      </c>
      <c r="AO181" s="83">
        <f t="shared" si="25"/>
        <v>55</v>
      </c>
      <c r="AP181" s="60">
        <f>Table3[[#This Row],[T_So_CL]]-Table3[[#This Row],[T_Si_CL]]</f>
        <v>0</v>
      </c>
      <c r="AQ181" s="178">
        <f>IF(OR(AC181&gt;1200,AA181&gt;4000,Table3[[#This Row],[Hum_Si_A]]&lt;20,Table3[[#This Row],[Hum_Si_C]]&lt;20,AG181&gt;8000, AJ181&lt;0, O181&gt;90),1,0)</f>
        <v>0</v>
      </c>
      <c r="AR181">
        <f>IF(Table3[[#This Row],[F_Cell_CL]]&gt;0, Table3[[#This Row],[F_Cell_CL]], IF(Table3[[#This Row],[I_S]]&lt;450, 0.45, IF(Table3[[#This Row],[I_S]]&lt;600, 0.6, 0.75)))</f>
        <v>0.45</v>
      </c>
    </row>
    <row r="182" spans="1:44" s="4" customFormat="1">
      <c r="A182" s="49">
        <f t="shared" si="20"/>
        <v>171</v>
      </c>
      <c r="B182" s="51" t="s">
        <v>100</v>
      </c>
      <c r="C182" s="50" t="s">
        <v>272</v>
      </c>
      <c r="D182" s="51">
        <v>900</v>
      </c>
      <c r="E182" s="138">
        <f>IF(Table3[[#This Row],[Approx. step time]]="-","ERR",IF(E181="Acc. Time",Table3[[#This Row],[Approx. step time]]/60,E181+D182/60))</f>
        <v>2565</v>
      </c>
      <c r="F182" s="48">
        <v>100</v>
      </c>
      <c r="G182" s="86">
        <f t="shared" si="19"/>
        <v>0.33333333333333331</v>
      </c>
      <c r="H182" s="48" t="s">
        <v>33</v>
      </c>
      <c r="I182" s="51">
        <v>0</v>
      </c>
      <c r="J182" s="51" t="s">
        <v>102</v>
      </c>
      <c r="K182" s="147">
        <v>0.45</v>
      </c>
      <c r="L182" s="52">
        <f>IF(Table3[[#This Row],[F_Cell_CL]]="","-",Table3[[#This Row],[F_Cell_CL]]*Cell_count)</f>
        <v>123.75</v>
      </c>
      <c r="M182">
        <v>1.95</v>
      </c>
      <c r="N182">
        <v>55</v>
      </c>
      <c r="O182" s="51">
        <v>55</v>
      </c>
      <c r="P182" s="60">
        <f>Table3[[#This Row],[T_So_CL]]-Table3[[#This Row],[T_Si_CL]]</f>
        <v>0</v>
      </c>
      <c r="Q182">
        <v>2.3000000000000003</v>
      </c>
      <c r="R182" s="53">
        <f>IF(Table3[[#This Row],[I_S]]=0,"∞",Table3[[#This Row],[FN_Si_A_H2]]*1000/(Table3[[#This Row],[I_S]]*Q_H2*Cell_count))</f>
        <v>2.3000000000000003</v>
      </c>
      <c r="S182">
        <v>95</v>
      </c>
      <c r="T182" s="58" t="str">
        <f t="shared" si="21"/>
        <v>Inlet</v>
      </c>
      <c r="U182">
        <v>1.75</v>
      </c>
      <c r="V182" s="51">
        <f t="shared" si="22"/>
        <v>60</v>
      </c>
      <c r="W182" s="141">
        <v>46.326887547182295</v>
      </c>
      <c r="X182" s="52">
        <f>IF(OR(Table3[[#This Row],[T_So_CL]]="",Table3[[#This Row],[Hum_Si_A]]=""),"-",(1730.63/((1730.63/(233.426+T_Si_CL))-LOG(RH_Si_A/100)))-233.426)</f>
        <v>39.784342810301212</v>
      </c>
      <c r="Y182" s="87">
        <f>100*10^(7.337936*((Table3[[#This Row],[Hum_Si_A]])/(Table3[[#This Row],[Hum_Si_A]]+229.3975)-Table3[[#This Row],[T_Si_CL]]/(Table3[[#This Row],[T_Si_CL]]+229.3975)))</f>
        <v>65.135606025943034</v>
      </c>
      <c r="Z18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466.05263157894746</v>
      </c>
      <c r="AA182" s="53">
        <f>Table3[[#This Row],[FN_Si_Atot]]*Table3[[#This Row],[Conc_Si_A_H2]]/100</f>
        <v>442.75000000000006</v>
      </c>
      <c r="AB182" s="54">
        <f>IF(Table3[[#This Row],[FN_Si_A_H2]]="-","-",Table3[[#This Row],[FN_Si_A_H2]]/60*H2_dens_gL)</f>
        <v>0.6635842469190798</v>
      </c>
      <c r="AC182" s="53">
        <f>IF(OR(Table3[[#This Row],[Conc_Si_A_H2]]="",Table3[[#This Row],[FN_Si_A_H2]]="",Table3[[#This Row],[FN_Si_A_H2]]="-"),"-",(FN_Si_H2/CMP_A)*(100-CMP_A))</f>
        <v>23.302631578947373</v>
      </c>
      <c r="AD182" s="55">
        <f>IF(Table3[[#This Row],[F_Si_A_N2]]="-","-",Table3[[#This Row],[F_Si_A_N2]]/60*N2_dens_gL)</f>
        <v>0.48531874199016029</v>
      </c>
      <c r="AE182">
        <v>2.85</v>
      </c>
      <c r="AF182" s="53">
        <f>IF(OR(Table3[[#This Row],[I_S]]=0,Table3[[#This Row],[FN_Si_C_Air]]="-",Table3[[#This Row],[FN_Si_C_Air]]="0"),"∞",Table3[[#This Row],[FN_Si_C_Air]]*1000/(Table3[[#This Row],[I_S]]*Q_air*Cell_count))</f>
        <v>2.8499999999999996</v>
      </c>
      <c r="AG182" s="56">
        <f>IF(OR(Table3[[#This Row],[I_S]]="",Table3[[#This Row],[STC_C]]=""),"-",IF(Table3[[#This Row],[I_S]]&gt;=Table3[[#This Row],[I_MinGasFlow]],Table3[[#This Row],[I_S]]*Table3[[#This Row],[STC_C]]*16.6*Cell_count/1000,Table3[[#This Row],[I_MinGasFlow]]*Table3[[#This Row],[STC_C]]*16.6*Cell_count/1000))</f>
        <v>1301.0250000000001</v>
      </c>
      <c r="AH182" s="140">
        <f>IF(Table3[[#This Row],[FN_Si_C_Air]]="-","-",Table3[[#This Row],[FN_Si_C_Air]]/60*air_dens_gL)</f>
        <v>27.905794117347309</v>
      </c>
      <c r="AI182" s="58" t="str">
        <f t="shared" si="23"/>
        <v>Inlet</v>
      </c>
      <c r="AJ182">
        <v>1.55</v>
      </c>
      <c r="AK182" s="5">
        <f t="shared" si="24"/>
        <v>60</v>
      </c>
      <c r="AL182" s="141">
        <v>50.443455283692366</v>
      </c>
      <c r="AM182" s="52">
        <f>IF(OR(Table3[[#This Row],[T_So_CL]]="",Table3[[#This Row],[Hum_Si_C]]=""),"-",(1730.63/((1730.63/(233.426+T_Si_CL))-LOG(RH_Si_C/100)))-233.426)</f>
        <v>41.388333177500272</v>
      </c>
      <c r="AN182" s="87">
        <f>100*10^(7.337936*((Table3[[#This Row],[Hum_Si_C]])/(Table3[[#This Row],[Hum_Si_C]]+229.3975)-Table3[[#This Row],[T_Si_CL]]/(Table3[[#This Row],[T_Si_CL]]+229.3975)))</f>
        <v>80.098744871258674</v>
      </c>
      <c r="AO182" s="83">
        <f t="shared" si="25"/>
        <v>55</v>
      </c>
      <c r="AP182" s="60">
        <f>Table3[[#This Row],[T_So_CL]]-Table3[[#This Row],[T_Si_CL]]</f>
        <v>0</v>
      </c>
      <c r="AQ182" s="178">
        <f>IF(OR(AC182&gt;1200,AA182&gt;4000,Table3[[#This Row],[Hum_Si_A]]&lt;20,Table3[[#This Row],[Hum_Si_C]]&lt;20,AG182&gt;8000, AJ182&lt;0, O182&gt;90),1,0)</f>
        <v>0</v>
      </c>
      <c r="AR182">
        <f>IF(Table3[[#This Row],[F_Cell_CL]]&gt;0, Table3[[#This Row],[F_Cell_CL]], IF(Table3[[#This Row],[I_S]]&lt;450, 0.45, IF(Table3[[#This Row],[I_S]]&lt;600, 0.6, 0.75)))</f>
        <v>0.45</v>
      </c>
    </row>
    <row r="183" spans="1:44" s="4" customFormat="1">
      <c r="A183" s="49">
        <f t="shared" si="20"/>
        <v>172</v>
      </c>
      <c r="B183" s="51" t="s">
        <v>100</v>
      </c>
      <c r="C183" s="50" t="s">
        <v>273</v>
      </c>
      <c r="D183" s="51">
        <v>900</v>
      </c>
      <c r="E183" s="138">
        <f>IF(Table3[[#This Row],[Approx. step time]]="-","ERR",IF(E182="Acc. Time",Table3[[#This Row],[Approx. step time]]/60,E182+D183/60))</f>
        <v>2580</v>
      </c>
      <c r="F183" s="48">
        <v>580</v>
      </c>
      <c r="G183" s="86">
        <f t="shared" si="19"/>
        <v>1.9333333333333333</v>
      </c>
      <c r="H183" s="48" t="s">
        <v>33</v>
      </c>
      <c r="I183" s="51">
        <v>0</v>
      </c>
      <c r="J183" s="51" t="s">
        <v>102</v>
      </c>
      <c r="K183" s="147"/>
      <c r="L183" s="52" t="str">
        <f>IF(Table3[[#This Row],[F_Cell_CL]]="","-",Table3[[#This Row],[F_Cell_CL]]*Cell_count)</f>
        <v>-</v>
      </c>
      <c r="M183">
        <v>1.95</v>
      </c>
      <c r="N183">
        <v>55</v>
      </c>
      <c r="O183" s="51">
        <v>57</v>
      </c>
      <c r="P183" s="60">
        <f>Table3[[#This Row],[T_So_CL]]-Table3[[#This Row],[T_Si_CL]]</f>
        <v>2</v>
      </c>
      <c r="Q183">
        <v>1.7000000000000002</v>
      </c>
      <c r="R183" s="53">
        <f>IF(Table3[[#This Row],[I_S]]=0,"∞",Table3[[#This Row],[FN_Si_A_H2]]*1000/(Table3[[#This Row],[I_S]]*Q_H2*Cell_count))</f>
        <v>1.7000000000000002</v>
      </c>
      <c r="S183">
        <v>100</v>
      </c>
      <c r="T183" s="58" t="str">
        <f t="shared" si="21"/>
        <v>Inlet</v>
      </c>
      <c r="U183">
        <v>1.75</v>
      </c>
      <c r="V183" s="51">
        <f t="shared" si="22"/>
        <v>60</v>
      </c>
      <c r="W183" s="141">
        <v>31.963202685256515</v>
      </c>
      <c r="X183" s="52">
        <f>IF(OR(Table3[[#This Row],[T_So_CL]]="",Table3[[#This Row],[Hum_Si_A]]=""),"-",(1730.63/((1730.63/(233.426+T_Si_CL))-LOG(RH_Si_A/100)))-233.426)</f>
        <v>33.00486517483472</v>
      </c>
      <c r="Y183" s="87">
        <f>100*10^(7.337936*((Table3[[#This Row],[Hum_Si_A]])/(Table3[[#This Row],[Hum_Si_A]]+229.3975)-Table3[[#This Row],[T_Si_CL]]/(Table3[[#This Row],[T_Si_CL]]+229.3975)))</f>
        <v>30.081718388083129</v>
      </c>
      <c r="Z18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1898.0500000000002</v>
      </c>
      <c r="AA183" s="53">
        <f>Table3[[#This Row],[FN_Si_Atot]]*Table3[[#This Row],[Conc_Si_A_H2]]/100</f>
        <v>1898.0500000000002</v>
      </c>
      <c r="AB183" s="54">
        <f>IF(Table3[[#This Row],[FN_Si_A_H2]]="-","-",Table3[[#This Row],[FN_Si_A_H2]]/60*H2_dens_gL)</f>
        <v>2.8447568150530982</v>
      </c>
      <c r="AC183" s="53">
        <f>IF(OR(Table3[[#This Row],[Conc_Si_A_H2]]="",Table3[[#This Row],[FN_Si_A_H2]]="",Table3[[#This Row],[FN_Si_A_H2]]="-"),"-",(FN_Si_H2/CMP_A)*(100-CMP_A))</f>
        <v>0</v>
      </c>
      <c r="AD183" s="55">
        <f>IF(Table3[[#This Row],[F_Si_A_N2]]="-","-",Table3[[#This Row],[F_Si_A_N2]]/60*N2_dens_gL)</f>
        <v>0</v>
      </c>
      <c r="AE183">
        <v>1.6</v>
      </c>
      <c r="AF183" s="53">
        <f>IF(OR(Table3[[#This Row],[I_S]]=0,Table3[[#This Row],[FN_Si_C_Air]]="-",Table3[[#This Row],[FN_Si_C_Air]]="0"),"∞",Table3[[#This Row],[FN_Si_C_Air]]*1000/(Table3[[#This Row],[I_S]]*Q_air*Cell_count))</f>
        <v>1.6</v>
      </c>
      <c r="AG183" s="56">
        <f>IF(OR(Table3[[#This Row],[I_S]]="",Table3[[#This Row],[STC_C]]=""),"-",IF(Table3[[#This Row],[I_S]]&gt;=Table3[[#This Row],[I_MinGasFlow]],Table3[[#This Row],[I_S]]*Table3[[#This Row],[STC_C]]*16.6*Cell_count/1000,Table3[[#This Row],[I_MinGasFlow]]*Table3[[#This Row],[STC_C]]*16.6*Cell_count/1000))</f>
        <v>4236.32</v>
      </c>
      <c r="AH183" s="140">
        <f>IF(Table3[[#This Row],[FN_Si_C_Air]]="-","-",Table3[[#This Row],[FN_Si_C_Air]]/60*air_dens_gL)</f>
        <v>90.865182248765976</v>
      </c>
      <c r="AI183" s="58" t="str">
        <f t="shared" si="23"/>
        <v>Inlet</v>
      </c>
      <c r="AJ183">
        <v>1.85</v>
      </c>
      <c r="AK183" s="5">
        <f t="shared" si="24"/>
        <v>60</v>
      </c>
      <c r="AL183" s="141">
        <v>46.326887547182295</v>
      </c>
      <c r="AM183" s="52">
        <f>IF(OR(Table3[[#This Row],[T_So_CL]]="",Table3[[#This Row],[Hum_Si_C]]=""),"-",(1730.63/((1730.63/(233.426+T_Si_CL))-LOG(RH_Si_C/100)))-233.426)</f>
        <v>39.784342810301212</v>
      </c>
      <c r="AN183" s="87">
        <f>100*10^(7.337936*((Table3[[#This Row],[Hum_Si_C]])/(Table3[[#This Row],[Hum_Si_C]]+229.3975)-Table3[[#This Row],[T_Si_CL]]/(Table3[[#This Row],[T_Si_CL]]+229.3975)))</f>
        <v>65.135606025943034</v>
      </c>
      <c r="AO183" s="83">
        <f t="shared" si="25"/>
        <v>57</v>
      </c>
      <c r="AP183" s="60">
        <f>Table3[[#This Row],[T_So_CL]]-Table3[[#This Row],[T_Si_CL]]</f>
        <v>2</v>
      </c>
      <c r="AQ183" s="178">
        <f>IF(OR(AC183&gt;1200,AA183&gt;4000,Table3[[#This Row],[Hum_Si_A]]&lt;20,Table3[[#This Row],[Hum_Si_C]]&lt;20,AG183&gt;8000, AJ183&lt;0, O183&gt;90),1,0)</f>
        <v>0</v>
      </c>
      <c r="AR183">
        <f>IF(Table3[[#This Row],[F_Cell_CL]]&gt;0, Table3[[#This Row],[F_Cell_CL]], IF(Table3[[#This Row],[I_S]]&lt;450, 0.45, IF(Table3[[#This Row],[I_S]]&lt;600, 0.6, 0.75)))</f>
        <v>0.6</v>
      </c>
    </row>
    <row r="184" spans="1:44" s="4" customFormat="1">
      <c r="A184" s="49">
        <f t="shared" si="20"/>
        <v>173</v>
      </c>
      <c r="B184" s="51" t="s">
        <v>100</v>
      </c>
      <c r="C184" s="50" t="s">
        <v>274</v>
      </c>
      <c r="D184" s="51">
        <v>900</v>
      </c>
      <c r="E184" s="87">
        <f>IF(Table3[[#This Row],[Approx. step time]]="-","ERR",IF(E183="Acc. Time",Table3[[#This Row],[Approx. step time]]/60,E183+D184/60))</f>
        <v>2595</v>
      </c>
      <c r="F184" s="48">
        <v>510</v>
      </c>
      <c r="G184" s="86">
        <f t="shared" si="19"/>
        <v>1.7</v>
      </c>
      <c r="H184" s="48" t="s">
        <v>33</v>
      </c>
      <c r="I184" s="51">
        <v>0</v>
      </c>
      <c r="J184" s="51" t="s">
        <v>102</v>
      </c>
      <c r="K184" s="147"/>
      <c r="L184" s="52" t="str">
        <f>IF(Table3[[#This Row],[F_Cell_CL]]="","-",Table3[[#This Row],[F_Cell_CL]]*Cell_count)</f>
        <v>-</v>
      </c>
      <c r="M184">
        <v>1.6</v>
      </c>
      <c r="N184">
        <v>55</v>
      </c>
      <c r="O184" s="51">
        <v>57</v>
      </c>
      <c r="P184" s="60">
        <f>Table3[[#This Row],[T_So_CL]]-Table3[[#This Row],[T_Si_CL]]</f>
        <v>2</v>
      </c>
      <c r="Q184">
        <v>1.8</v>
      </c>
      <c r="R184" s="53">
        <f>IF(Table3[[#This Row],[I_S]]=0,"∞",Table3[[#This Row],[FN_Si_A_H2]]*1000/(Table3[[#This Row],[I_S]]*Q_H2*Cell_count))</f>
        <v>1.8</v>
      </c>
      <c r="S184">
        <v>90</v>
      </c>
      <c r="T184" s="58" t="str">
        <f t="shared" si="21"/>
        <v>Inlet</v>
      </c>
      <c r="U184">
        <v>1.4000000000000001</v>
      </c>
      <c r="V184" s="51">
        <f t="shared" si="22"/>
        <v>60</v>
      </c>
      <c r="W184" s="141">
        <v>47.782800240030348</v>
      </c>
      <c r="X184" s="52">
        <f>IF(OR(Table3[[#This Row],[T_So_CL]]="",Table3[[#This Row],[Hum_Si_A]]=""),"-",(1730.63/((1730.63/(233.426+T_Si_CL))-LOG(RH_Si_A/100)))-233.426)</f>
        <v>40.365190593076306</v>
      </c>
      <c r="Y184" s="87">
        <f>100*10^(7.337936*((Table3[[#This Row],[Hum_Si_A]])/(Table3[[#This Row],[Hum_Si_A]]+229.3975)-Table3[[#This Row],[T_Si_CL]]/(Table3[[#This Row],[T_Si_CL]]+229.3975)))</f>
        <v>70.127056493380508</v>
      </c>
      <c r="Z18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1963.5</v>
      </c>
      <c r="AA184" s="53">
        <f>Table3[[#This Row],[FN_Si_Atot]]*Table3[[#This Row],[Conc_Si_A_H2]]/100</f>
        <v>1767.15</v>
      </c>
      <c r="AB184" s="54">
        <f>IF(Table3[[#This Row],[FN_Si_A_H2]]="-","-",Table3[[#This Row],[FN_Si_A_H2]]/60*H2_dens_gL)</f>
        <v>2.6485666898770224</v>
      </c>
      <c r="AC184" s="53">
        <f>IF(OR(Table3[[#This Row],[Conc_Si_A_H2]]="",Table3[[#This Row],[FN_Si_A_H2]]="",Table3[[#This Row],[FN_Si_A_H2]]="-"),"-",(FN_Si_H2/CMP_A)*(100-CMP_A))</f>
        <v>196.35000000000002</v>
      </c>
      <c r="AD184" s="55">
        <f>IF(Table3[[#This Row],[F_Si_A_N2]]="-","-",Table3[[#This Row],[F_Si_A_N2]]/60*N2_dens_gL)</f>
        <v>4.0893379216388288</v>
      </c>
      <c r="AE184">
        <v>1.4000000000000001</v>
      </c>
      <c r="AF184" s="53">
        <f>IF(OR(Table3[[#This Row],[I_S]]=0,Table3[[#This Row],[FN_Si_C_Air]]="-",Table3[[#This Row],[FN_Si_C_Air]]="0"),"∞",Table3[[#This Row],[FN_Si_C_Air]]*1000/(Table3[[#This Row],[I_S]]*Q_air*Cell_count))</f>
        <v>1.4000000000000004</v>
      </c>
      <c r="AG184" s="56">
        <f>IF(OR(Table3[[#This Row],[I_S]]="",Table3[[#This Row],[STC_C]]=""),"-",IF(Table3[[#This Row],[I_S]]&gt;=Table3[[#This Row],[I_MinGasFlow]],Table3[[#This Row],[I_S]]*Table3[[#This Row],[STC_C]]*16.6*Cell_count/1000,Table3[[#This Row],[I_MinGasFlow]]*Table3[[#This Row],[STC_C]]*16.6*Cell_count/1000))</f>
        <v>3259.4100000000008</v>
      </c>
      <c r="AH184" s="140">
        <f>IF(Table3[[#This Row],[FN_Si_C_Air]]="-","-",Table3[[#This Row],[FN_Si_C_Air]]/60*air_dens_gL)</f>
        <v>69.911357893985908</v>
      </c>
      <c r="AI184" s="58" t="str">
        <f t="shared" si="23"/>
        <v>Inlet</v>
      </c>
      <c r="AJ184">
        <v>1.7500000000000002</v>
      </c>
      <c r="AK184" s="5">
        <f t="shared" si="24"/>
        <v>60</v>
      </c>
      <c r="AL184" s="141">
        <v>50.443455283692366</v>
      </c>
      <c r="AM184" s="52">
        <f>IF(OR(Table3[[#This Row],[T_So_CL]]="",Table3[[#This Row],[Hum_Si_C]]=""),"-",(1730.63/((1730.63/(233.426+T_Si_CL))-LOG(RH_Si_C/100)))-233.426)</f>
        <v>41.388333177500272</v>
      </c>
      <c r="AN184" s="87">
        <f>100*10^(7.337936*((Table3[[#This Row],[Hum_Si_C]])/(Table3[[#This Row],[Hum_Si_C]]+229.3975)-Table3[[#This Row],[T_Si_CL]]/(Table3[[#This Row],[T_Si_CL]]+229.3975)))</f>
        <v>80.098744871258674</v>
      </c>
      <c r="AO184" s="83">
        <f t="shared" si="25"/>
        <v>57</v>
      </c>
      <c r="AP184" s="60">
        <f>Table3[[#This Row],[T_So_CL]]-Table3[[#This Row],[T_Si_CL]]</f>
        <v>2</v>
      </c>
      <c r="AQ184" s="178">
        <f>IF(OR(AC184&gt;1200,AA184&gt;4000,Table3[[#This Row],[Hum_Si_A]]&lt;20,Table3[[#This Row],[Hum_Si_C]]&lt;20,AG184&gt;8000, AJ184&lt;0, O184&gt;90),1,0)</f>
        <v>0</v>
      </c>
      <c r="AR184">
        <f>IF(Table3[[#This Row],[F_Cell_CL]]&gt;0, Table3[[#This Row],[F_Cell_CL]], IF(Table3[[#This Row],[I_S]]&lt;450, 0.45, IF(Table3[[#This Row],[I_S]]&lt;600, 0.6, 0.75)))</f>
        <v>0.6</v>
      </c>
    </row>
    <row r="185" spans="1:44" s="4" customFormat="1">
      <c r="A185" s="49">
        <f t="shared" si="20"/>
        <v>174</v>
      </c>
      <c r="B185" s="51" t="s">
        <v>100</v>
      </c>
      <c r="C185" s="50" t="s">
        <v>275</v>
      </c>
      <c r="D185" s="51">
        <v>900</v>
      </c>
      <c r="E185" s="138">
        <f>IF(Table3[[#This Row],[Approx. step time]]="-","ERR",IF(E184="Acc. Time",Table3[[#This Row],[Approx. step time]]/60,E184+D185/60))</f>
        <v>2610</v>
      </c>
      <c r="F185" s="48">
        <v>300</v>
      </c>
      <c r="G185" s="86">
        <f t="shared" si="19"/>
        <v>1</v>
      </c>
      <c r="H185" s="48" t="s">
        <v>33</v>
      </c>
      <c r="I185" s="51">
        <v>0</v>
      </c>
      <c r="J185" s="51" t="s">
        <v>102</v>
      </c>
      <c r="K185" s="147"/>
      <c r="L185" s="52" t="str">
        <f>IF(Table3[[#This Row],[F_Cell_CL]]="","-",Table3[[#This Row],[F_Cell_CL]]*Cell_count)</f>
        <v>-</v>
      </c>
      <c r="M185">
        <v>0.5</v>
      </c>
      <c r="N185">
        <v>55</v>
      </c>
      <c r="O185" s="51">
        <v>58</v>
      </c>
      <c r="P185" s="60">
        <f>Table3[[#This Row],[T_So_CL]]-Table3[[#This Row],[T_Si_CL]]</f>
        <v>3</v>
      </c>
      <c r="Q185">
        <v>1.6</v>
      </c>
      <c r="R185" s="53">
        <f>IF(Table3[[#This Row],[I_S]]=0,"∞",Table3[[#This Row],[FN_Si_A_H2]]*1000/(Table3[[#This Row],[I_S]]*Q_H2*Cell_count))</f>
        <v>1.6</v>
      </c>
      <c r="S185">
        <v>70</v>
      </c>
      <c r="T185" s="58" t="str">
        <f t="shared" si="21"/>
        <v>Inlet</v>
      </c>
      <c r="U185">
        <v>0.30000000000000004</v>
      </c>
      <c r="V185" s="51">
        <f t="shared" si="22"/>
        <v>60</v>
      </c>
      <c r="W185" s="141">
        <v>51.667555724258655</v>
      </c>
      <c r="X185" s="52">
        <f>IF(OR(Table3[[#This Row],[T_So_CL]]="",Table3[[#This Row],[Hum_Si_A]]=""),"-",(1730.63/((1730.63/(233.426+T_Si_CL))-LOG(RH_Si_A/100)))-233.426)</f>
        <v>41.843502349748405</v>
      </c>
      <c r="Y185" s="87">
        <f>100*10^(7.337936*((Table3[[#This Row],[Hum_Si_A]])/(Table3[[#This Row],[Hum_Si_A]]+229.3975)-Table3[[#This Row],[T_Si_CL]]/(Table3[[#This Row],[T_Si_CL]]+229.3975)))</f>
        <v>85.079183233359274</v>
      </c>
      <c r="Z18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1320</v>
      </c>
      <c r="AA185" s="53">
        <f>Table3[[#This Row],[FN_Si_Atot]]*Table3[[#This Row],[Conc_Si_A_H2]]/100</f>
        <v>924</v>
      </c>
      <c r="AB185" s="54">
        <f>IF(Table3[[#This Row],[FN_Si_A_H2]]="-","-",Table3[[#This Row],[FN_Si_A_H2]]/60*H2_dens_gL)</f>
        <v>1.3848714718311228</v>
      </c>
      <c r="AC185" s="53">
        <f>IF(OR(Table3[[#This Row],[Conc_Si_A_H2]]="",Table3[[#This Row],[FN_Si_A_H2]]="",Table3[[#This Row],[FN_Si_A_H2]]="-"),"-",(FN_Si_H2/CMP_A)*(100-CMP_A))</f>
        <v>396</v>
      </c>
      <c r="AD185" s="55">
        <f>IF(Table3[[#This Row],[F_Si_A_N2]]="-","-",Table3[[#This Row],[F_Si_A_N2]]/60*N2_dens_gL)</f>
        <v>8.2474042117085595</v>
      </c>
      <c r="AE185">
        <v>1.3</v>
      </c>
      <c r="AF185" s="53">
        <f>IF(OR(Table3[[#This Row],[I_S]]=0,Table3[[#This Row],[FN_Si_C_Air]]="-",Table3[[#This Row],[FN_Si_C_Air]]="0"),"∞",Table3[[#This Row],[FN_Si_C_Air]]*1000/(Table3[[#This Row],[I_S]]*Q_air*Cell_count))</f>
        <v>1.3000000000000003</v>
      </c>
      <c r="AG185" s="56">
        <f>IF(OR(Table3[[#This Row],[I_S]]="",Table3[[#This Row],[STC_C]]=""),"-",IF(Table3[[#This Row],[I_S]]&gt;=Table3[[#This Row],[I_MinGasFlow]],Table3[[#This Row],[I_S]]*Table3[[#This Row],[STC_C]]*16.6*Cell_count/1000,Table3[[#This Row],[I_MinGasFlow]]*Table3[[#This Row],[STC_C]]*16.6*Cell_count/1000))</f>
        <v>1780.3500000000001</v>
      </c>
      <c r="AH185" s="140">
        <f>IF(Table3[[#This Row],[FN_Si_C_Air]]="-","-",Table3[[#This Row],[FN_Si_C_Air]]/60*air_dens_gL)</f>
        <v>38.186876160580532</v>
      </c>
      <c r="AI185" s="58" t="str">
        <f t="shared" si="23"/>
        <v>Inlet</v>
      </c>
      <c r="AJ185">
        <v>0</v>
      </c>
      <c r="AK185" s="5">
        <f t="shared" si="24"/>
        <v>60</v>
      </c>
      <c r="AL185" s="141">
        <v>47.782800240030348</v>
      </c>
      <c r="AM185" s="52">
        <f>IF(OR(Table3[[#This Row],[T_So_CL]]="",Table3[[#This Row],[Hum_Si_C]]=""),"-",(1730.63/((1730.63/(233.426+T_Si_CL))-LOG(RH_Si_C/100)))-233.426)</f>
        <v>40.365190593076306</v>
      </c>
      <c r="AN185" s="87">
        <f>100*10^(7.337936*((Table3[[#This Row],[Hum_Si_C]])/(Table3[[#This Row],[Hum_Si_C]]+229.3975)-Table3[[#This Row],[T_Si_CL]]/(Table3[[#This Row],[T_Si_CL]]+229.3975)))</f>
        <v>70.127056493380508</v>
      </c>
      <c r="AO185" s="83">
        <f t="shared" si="25"/>
        <v>58</v>
      </c>
      <c r="AP185" s="60">
        <f>Table3[[#This Row],[T_So_CL]]-Table3[[#This Row],[T_Si_CL]]</f>
        <v>3</v>
      </c>
      <c r="AQ185" s="178">
        <f>IF(OR(AC185&gt;1200,AA185&gt;4000,Table3[[#This Row],[Hum_Si_A]]&lt;20,Table3[[#This Row],[Hum_Si_C]]&lt;20,AG185&gt;8000, AJ185&lt;0, O185&gt;90),1,0)</f>
        <v>0</v>
      </c>
      <c r="AR185">
        <f>IF(Table3[[#This Row],[F_Cell_CL]]&gt;0, Table3[[#This Row],[F_Cell_CL]], IF(Table3[[#This Row],[I_S]]&lt;450, 0.45, IF(Table3[[#This Row],[I_S]]&lt;600, 0.6, 0.75)))</f>
        <v>0.45</v>
      </c>
    </row>
    <row r="186" spans="1:44" s="4" customFormat="1">
      <c r="A186" s="49">
        <f t="shared" si="20"/>
        <v>175</v>
      </c>
      <c r="B186" s="51" t="s">
        <v>100</v>
      </c>
      <c r="C186" s="50" t="s">
        <v>276</v>
      </c>
      <c r="D186" s="51">
        <v>900</v>
      </c>
      <c r="E186" s="138">
        <f>IF(Table3[[#This Row],[Approx. step time]]="-","ERR",IF(E185="Acc. Time",Table3[[#This Row],[Approx. step time]]/60,E185+D186/60))</f>
        <v>2625</v>
      </c>
      <c r="F186" s="48">
        <v>730</v>
      </c>
      <c r="G186" s="86">
        <f t="shared" si="19"/>
        <v>2.4333333333333331</v>
      </c>
      <c r="H186" s="48" t="s">
        <v>33</v>
      </c>
      <c r="I186" s="51">
        <v>0</v>
      </c>
      <c r="J186" s="51" t="s">
        <v>102</v>
      </c>
      <c r="K186" s="147"/>
      <c r="L186" s="52" t="str">
        <f>IF(Table3[[#This Row],[F_Cell_CL]]="","-",Table3[[#This Row],[F_Cell_CL]]*Cell_count)</f>
        <v>-</v>
      </c>
      <c r="M186">
        <v>1.05</v>
      </c>
      <c r="N186">
        <v>55</v>
      </c>
      <c r="O186" s="51">
        <v>58</v>
      </c>
      <c r="P186" s="60">
        <f>Table3[[#This Row],[T_So_CL]]-Table3[[#This Row],[T_Si_CL]]</f>
        <v>3</v>
      </c>
      <c r="Q186">
        <v>1.85</v>
      </c>
      <c r="R186" s="53">
        <f>IF(Table3[[#This Row],[I_S]]=0,"∞",Table3[[#This Row],[FN_Si_A_H2]]*1000/(Table3[[#This Row],[I_S]]*Q_H2*Cell_count))</f>
        <v>1.85</v>
      </c>
      <c r="S186">
        <v>90</v>
      </c>
      <c r="T186" s="58" t="str">
        <f t="shared" si="21"/>
        <v>Inlet</v>
      </c>
      <c r="U186">
        <v>0.85000000000000009</v>
      </c>
      <c r="V186" s="51">
        <f t="shared" si="22"/>
        <v>60</v>
      </c>
      <c r="W186" s="141">
        <v>43.097840703069394</v>
      </c>
      <c r="X186" s="52">
        <f>IF(OR(Table3[[#This Row],[T_So_CL]]="",Table3[[#This Row],[Hum_Si_A]]=""),"-",(1730.63/((1730.63/(233.426+T_Si_CL))-LOG(RH_Si_A/100)))-233.426)</f>
        <v>38.437664210762136</v>
      </c>
      <c r="Y186" s="87">
        <f>100*10^(7.337936*((Table3[[#This Row],[Hum_Si_A]])/(Table3[[#This Row],[Hum_Si_A]]+229.3975)-Table3[[#This Row],[T_Si_CL]]/(Table3[[#This Row],[T_Si_CL]]+229.3975)))</f>
        <v>55.140973667009099</v>
      </c>
      <c r="Z18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2888.5694444444443</v>
      </c>
      <c r="AA186" s="53">
        <f>Table3[[#This Row],[FN_Si_Atot]]*Table3[[#This Row],[Conc_Si_A_H2]]/100</f>
        <v>2599.7125000000001</v>
      </c>
      <c r="AB186" s="54">
        <f>IF(Table3[[#This Row],[FN_Si_A_H2]]="-","-",Table3[[#This Row],[FN_Si_A_H2]]/60*H2_dens_gL)</f>
        <v>3.8963935889748571</v>
      </c>
      <c r="AC186" s="53">
        <f>IF(OR(Table3[[#This Row],[Conc_Si_A_H2]]="",Table3[[#This Row],[FN_Si_A_H2]]="",Table3[[#This Row],[FN_Si_A_H2]]="-"),"-",(FN_Si_H2/CMP_A)*(100-CMP_A))</f>
        <v>288.85694444444448</v>
      </c>
      <c r="AD186" s="55">
        <f>IF(Table3[[#This Row],[F_Si_A_N2]]="-","-",Table3[[#This Row],[F_Si_A_N2]]/60*N2_dens_gL)</f>
        <v>6.0159595459403459</v>
      </c>
      <c r="AE186">
        <v>2.4</v>
      </c>
      <c r="AF186" s="53">
        <f>IF(OR(Table3[[#This Row],[I_S]]=0,Table3[[#This Row],[FN_Si_C_Air]]="-",Table3[[#This Row],[FN_Si_C_Air]]="0"),"∞",Table3[[#This Row],[FN_Si_C_Air]]*1000/(Table3[[#This Row],[I_S]]*Q_air*Cell_count))</f>
        <v>2.3999999999999995</v>
      </c>
      <c r="AG186" s="56">
        <f>IF(OR(Table3[[#This Row],[I_S]]="",Table3[[#This Row],[STC_C]]=""),"-",IF(Table3[[#This Row],[I_S]]&gt;=Table3[[#This Row],[I_MinGasFlow]],Table3[[#This Row],[I_S]]*Table3[[#This Row],[STC_C]]*16.6*Cell_count/1000,Table3[[#This Row],[I_MinGasFlow]]*Table3[[#This Row],[STC_C]]*16.6*Cell_count/1000))</f>
        <v>7997.88</v>
      </c>
      <c r="AH186" s="140">
        <f>IF(Table3[[#This Row],[FN_Si_C_Air]]="-","-",Table3[[#This Row],[FN_Si_C_Air]]/60*air_dens_gL)</f>
        <v>171.54719752137714</v>
      </c>
      <c r="AI186" s="58" t="str">
        <f t="shared" si="23"/>
        <v>Inlet</v>
      </c>
      <c r="AJ186">
        <v>0.85000000000000009</v>
      </c>
      <c r="AK186" s="5">
        <f t="shared" si="24"/>
        <v>60</v>
      </c>
      <c r="AL186" s="141">
        <v>41.287639779603403</v>
      </c>
      <c r="AM186" s="52">
        <f>IF(OR(Table3[[#This Row],[T_So_CL]]="",Table3[[#This Row],[Hum_Si_C]]=""),"-",(1730.63/((1730.63/(233.426+T_Si_CL))-LOG(RH_Si_C/100)))-233.426)</f>
        <v>37.644124646017531</v>
      </c>
      <c r="AN186" s="87">
        <f>100*10^(7.337936*((Table3[[#This Row],[Hum_Si_C]])/(Table3[[#This Row],[Hum_Si_C]]+229.3975)-Table3[[#This Row],[T_Si_CL]]/(Table3[[#This Row],[T_Si_CL]]+229.3975)))</f>
        <v>50.137585253232174</v>
      </c>
      <c r="AO186" s="83">
        <f t="shared" si="25"/>
        <v>58</v>
      </c>
      <c r="AP186" s="60">
        <f>Table3[[#This Row],[T_So_CL]]-Table3[[#This Row],[T_Si_CL]]</f>
        <v>3</v>
      </c>
      <c r="AQ186" s="178">
        <f>IF(OR(AC186&gt;1200,AA186&gt;4000,Table3[[#This Row],[Hum_Si_A]]&lt;20,Table3[[#This Row],[Hum_Si_C]]&lt;20,AG186&gt;8000, AJ186&lt;0, O186&gt;90),1,0)</f>
        <v>0</v>
      </c>
      <c r="AR186">
        <f>IF(Table3[[#This Row],[F_Cell_CL]]&gt;0, Table3[[#This Row],[F_Cell_CL]], IF(Table3[[#This Row],[I_S]]&lt;450, 0.45, IF(Table3[[#This Row],[I_S]]&lt;600, 0.6, 0.75)))</f>
        <v>0.75</v>
      </c>
    </row>
    <row r="187" spans="1:44" s="4" customFormat="1">
      <c r="A187" s="49">
        <f t="shared" si="20"/>
        <v>176</v>
      </c>
      <c r="B187" s="51" t="s">
        <v>100</v>
      </c>
      <c r="C187" s="50" t="s">
        <v>277</v>
      </c>
      <c r="D187" s="51">
        <v>900</v>
      </c>
      <c r="E187" s="138">
        <f>IF(Table3[[#This Row],[Approx. step time]]="-","ERR",IF(E186="Acc. Time",Table3[[#This Row],[Approx. step time]]/60,E186+D187/60))</f>
        <v>2640</v>
      </c>
      <c r="F187" s="48">
        <v>390</v>
      </c>
      <c r="G187" s="86">
        <f t="shared" si="19"/>
        <v>1.3</v>
      </c>
      <c r="H187" s="48" t="s">
        <v>33</v>
      </c>
      <c r="I187" s="51">
        <v>0</v>
      </c>
      <c r="J187" s="51" t="s">
        <v>102</v>
      </c>
      <c r="K187" s="147"/>
      <c r="L187" s="52" t="str">
        <f>IF(Table3[[#This Row],[F_Cell_CL]]="","-",Table3[[#This Row],[F_Cell_CL]]*Cell_count)</f>
        <v>-</v>
      </c>
      <c r="M187">
        <v>0.95</v>
      </c>
      <c r="N187">
        <v>55</v>
      </c>
      <c r="O187" s="51">
        <v>59</v>
      </c>
      <c r="P187" s="60">
        <f>Table3[[#This Row],[T_So_CL]]-Table3[[#This Row],[T_Si_CL]]</f>
        <v>4</v>
      </c>
      <c r="Q187">
        <v>2.6</v>
      </c>
      <c r="R187" s="53">
        <f>IF(Table3[[#This Row],[I_S]]=0,"∞",Table3[[#This Row],[FN_Si_A_H2]]*1000/(Table3[[#This Row],[I_S]]*Q_H2*Cell_count))</f>
        <v>2.6</v>
      </c>
      <c r="S187">
        <v>90</v>
      </c>
      <c r="T187" s="58" t="str">
        <f t="shared" si="21"/>
        <v>Inlet</v>
      </c>
      <c r="U187">
        <v>0.75</v>
      </c>
      <c r="V187" s="51">
        <f t="shared" si="22"/>
        <v>60</v>
      </c>
      <c r="W187" s="141">
        <v>28.781549963581512</v>
      </c>
      <c r="X187" s="52">
        <f>IF(OR(Table3[[#This Row],[T_So_CL]]="",Table3[[#This Row],[Hum_Si_A]]=""),"-",(1730.63/((1730.63/(233.426+T_Si_CL))-LOG(RH_Si_A/100)))-233.426)</f>
        <v>31.1501088300069</v>
      </c>
      <c r="Y187" s="87">
        <f>100*10^(7.337936*((Table3[[#This Row],[Hum_Si_A]])/(Table3[[#This Row],[Hum_Si_A]]+229.3975)-Table3[[#This Row],[T_Si_CL]]/(Table3[[#This Row],[T_Si_CL]]+229.3975)))</f>
        <v>25.057230054508107</v>
      </c>
      <c r="Z18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2168.8333333333335</v>
      </c>
      <c r="AA187" s="53">
        <f>Table3[[#This Row],[FN_Si_Atot]]*Table3[[#This Row],[Conc_Si_A_H2]]/100</f>
        <v>1951.95</v>
      </c>
      <c r="AB187" s="54">
        <f>IF(Table3[[#This Row],[FN_Si_A_H2]]="-","-",Table3[[#This Row],[FN_Si_A_H2]]/60*H2_dens_gL)</f>
        <v>2.9255409842432467</v>
      </c>
      <c r="AC187" s="53">
        <f>IF(OR(Table3[[#This Row],[Conc_Si_A_H2]]="",Table3[[#This Row],[FN_Si_A_H2]]="",Table3[[#This Row],[FN_Si_A_H2]]="-"),"-",(FN_Si_H2/CMP_A)*(100-CMP_A))</f>
        <v>216.88333333333333</v>
      </c>
      <c r="AD187" s="55">
        <f>IF(Table3[[#This Row],[F_Si_A_N2]]="-","-",Table3[[#This Row],[F_Si_A_N2]]/60*N2_dens_gL)</f>
        <v>4.5169811029866791</v>
      </c>
      <c r="AE187">
        <v>3.2</v>
      </c>
      <c r="AF187" s="53">
        <f>IF(OR(Table3[[#This Row],[I_S]]=0,Table3[[#This Row],[FN_Si_C_Air]]="-",Table3[[#This Row],[FN_Si_C_Air]]="0"),"∞",Table3[[#This Row],[FN_Si_C_Air]]*1000/(Table3[[#This Row],[I_S]]*Q_air*Cell_count))</f>
        <v>3.2</v>
      </c>
      <c r="AG187" s="56">
        <f>IF(OR(Table3[[#This Row],[I_S]]="",Table3[[#This Row],[STC_C]]=""),"-",IF(Table3[[#This Row],[I_S]]&gt;=Table3[[#This Row],[I_MinGasFlow]],Table3[[#This Row],[I_S]]*Table3[[#This Row],[STC_C]]*16.6*Cell_count/1000,Table3[[#This Row],[I_MinGasFlow]]*Table3[[#This Row],[STC_C]]*16.6*Cell_count/1000))</f>
        <v>5697.1200000000008</v>
      </c>
      <c r="AH187" s="140">
        <f>IF(Table3[[#This Row],[FN_Si_C_Air]]="-","-",Table3[[#This Row],[FN_Si_C_Air]]/60*air_dens_gL)</f>
        <v>122.1980037138577</v>
      </c>
      <c r="AI187" s="58" t="str">
        <f t="shared" si="23"/>
        <v>Inlet</v>
      </c>
      <c r="AJ187">
        <v>0.3</v>
      </c>
      <c r="AK187" s="5">
        <f t="shared" si="24"/>
        <v>60</v>
      </c>
      <c r="AL187" s="141">
        <v>41.287639779603403</v>
      </c>
      <c r="AM187" s="52">
        <f>IF(OR(Table3[[#This Row],[T_So_CL]]="",Table3[[#This Row],[Hum_Si_C]]=""),"-",(1730.63/((1730.63/(233.426+T_Si_CL))-LOG(RH_Si_C/100)))-233.426)</f>
        <v>37.644124646017531</v>
      </c>
      <c r="AN187" s="87">
        <f>100*10^(7.337936*((Table3[[#This Row],[Hum_Si_C]])/(Table3[[#This Row],[Hum_Si_C]]+229.3975)-Table3[[#This Row],[T_Si_CL]]/(Table3[[#This Row],[T_Si_CL]]+229.3975)))</f>
        <v>50.137585253232174</v>
      </c>
      <c r="AO187" s="83">
        <f t="shared" si="25"/>
        <v>59</v>
      </c>
      <c r="AP187" s="60">
        <f>Table3[[#This Row],[T_So_CL]]-Table3[[#This Row],[T_Si_CL]]</f>
        <v>4</v>
      </c>
      <c r="AQ187" s="178">
        <f>IF(OR(AC187&gt;1200,AA187&gt;4000,Table3[[#This Row],[Hum_Si_A]]&lt;20,Table3[[#This Row],[Hum_Si_C]]&lt;20,AG187&gt;8000, AJ187&lt;0, O187&gt;90),1,0)</f>
        <v>0</v>
      </c>
      <c r="AR187">
        <f>IF(Table3[[#This Row],[F_Cell_CL]]&gt;0, Table3[[#This Row],[F_Cell_CL]], IF(Table3[[#This Row],[I_S]]&lt;450, 0.45, IF(Table3[[#This Row],[I_S]]&lt;600, 0.6, 0.75)))</f>
        <v>0.45</v>
      </c>
    </row>
    <row r="188" spans="1:44" s="4" customFormat="1">
      <c r="A188" s="49">
        <f t="shared" si="20"/>
        <v>177</v>
      </c>
      <c r="B188" s="51" t="s">
        <v>100</v>
      </c>
      <c r="C188" s="50" t="s">
        <v>278</v>
      </c>
      <c r="D188" s="51">
        <v>900</v>
      </c>
      <c r="E188" s="87">
        <f>IF(Table3[[#This Row],[Approx. step time]]="-","ERR",IF(E187="Acc. Time",Table3[[#This Row],[Approx. step time]]/60,E187+D188/60))</f>
        <v>2655</v>
      </c>
      <c r="F188" s="48">
        <v>630</v>
      </c>
      <c r="G188" s="86">
        <f t="shared" si="19"/>
        <v>2.1</v>
      </c>
      <c r="H188" s="48" t="s">
        <v>33</v>
      </c>
      <c r="I188" s="51">
        <v>0</v>
      </c>
      <c r="J188" s="51" t="s">
        <v>102</v>
      </c>
      <c r="K188" s="147"/>
      <c r="L188" s="52" t="str">
        <f>IF(Table3[[#This Row],[F_Cell_CL]]="","-",Table3[[#This Row],[F_Cell_CL]]*Cell_count)</f>
        <v>-</v>
      </c>
      <c r="M188">
        <v>2</v>
      </c>
      <c r="N188">
        <v>55</v>
      </c>
      <c r="O188" s="51">
        <v>59</v>
      </c>
      <c r="P188" s="60">
        <f>Table3[[#This Row],[T_So_CL]]-Table3[[#This Row],[T_Si_CL]]</f>
        <v>4</v>
      </c>
      <c r="Q188">
        <v>1.9000000000000001</v>
      </c>
      <c r="R188" s="53">
        <f>IF(Table3[[#This Row],[I_S]]=0,"∞",Table3[[#This Row],[FN_Si_A_H2]]*1000/(Table3[[#This Row],[I_S]]*Q_H2*Cell_count))</f>
        <v>1.9</v>
      </c>
      <c r="S188">
        <v>90</v>
      </c>
      <c r="T188" s="58" t="str">
        <f t="shared" si="21"/>
        <v>Inlet</v>
      </c>
      <c r="U188">
        <v>1.8</v>
      </c>
      <c r="V188" s="51">
        <f t="shared" si="22"/>
        <v>60</v>
      </c>
      <c r="W188" s="141">
        <v>41.287639779603403</v>
      </c>
      <c r="X188" s="52">
        <f>IF(OR(Table3[[#This Row],[T_So_CL]]="",Table3[[#This Row],[Hum_Si_A]]=""),"-",(1730.63/((1730.63/(233.426+T_Si_CL))-LOG(RH_Si_A/100)))-233.426)</f>
        <v>37.644124646017531</v>
      </c>
      <c r="Y188" s="87">
        <f>100*10^(7.337936*((Table3[[#This Row],[Hum_Si_A]])/(Table3[[#This Row],[Hum_Si_A]]+229.3975)-Table3[[#This Row],[T_Si_CL]]/(Table3[[#This Row],[T_Si_CL]]+229.3975)))</f>
        <v>50.137585253232174</v>
      </c>
      <c r="Z18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2560.25</v>
      </c>
      <c r="AA188" s="53">
        <f>Table3[[#This Row],[FN_Si_Atot]]*Table3[[#This Row],[Conc_Si_A_H2]]/100</f>
        <v>2304.2249999999999</v>
      </c>
      <c r="AB188" s="54">
        <f>IF(Table3[[#This Row],[FN_Si_A_H2]]="-","-",Table3[[#This Row],[FN_Si_A_H2]]/60*H2_dens_gL)</f>
        <v>3.4535232328788621</v>
      </c>
      <c r="AC188" s="53">
        <f>IF(OR(Table3[[#This Row],[Conc_Si_A_H2]]="",Table3[[#This Row],[FN_Si_A_H2]]="",Table3[[#This Row],[FN_Si_A_H2]]="-"),"-",(FN_Si_H2/CMP_A)*(100-CMP_A))</f>
        <v>256.02499999999998</v>
      </c>
      <c r="AD188" s="55">
        <f>IF(Table3[[#This Row],[F_Si_A_N2]]="-","-",Table3[[#This Row],[F_Si_A_N2]]/60*N2_dens_gL)</f>
        <v>5.3321759174310204</v>
      </c>
      <c r="AE188">
        <v>1.4500000000000002</v>
      </c>
      <c r="AF188" s="53">
        <f>IF(OR(Table3[[#This Row],[I_S]]=0,Table3[[#This Row],[FN_Si_C_Air]]="-",Table3[[#This Row],[FN_Si_C_Air]]="0"),"∞",Table3[[#This Row],[FN_Si_C_Air]]*1000/(Table3[[#This Row],[I_S]]*Q_air*Cell_count))</f>
        <v>1.4500000000000002</v>
      </c>
      <c r="AG188" s="56">
        <f>IF(OR(Table3[[#This Row],[I_S]]="",Table3[[#This Row],[STC_C]]=""),"-",IF(Table3[[#This Row],[I_S]]&gt;=Table3[[#This Row],[I_MinGasFlow]],Table3[[#This Row],[I_S]]*Table3[[#This Row],[STC_C]]*16.6*Cell_count/1000,Table3[[#This Row],[I_MinGasFlow]]*Table3[[#This Row],[STC_C]]*16.6*Cell_count/1000))</f>
        <v>4170.1275000000005</v>
      </c>
      <c r="AH188" s="140">
        <f>IF(Table3[[#This Row],[FN_Si_C_Air]]="-","-",Table3[[#This Row],[FN_Si_C_Air]]/60*air_dens_gL)</f>
        <v>89.445413776129016</v>
      </c>
      <c r="AI188" s="58" t="str">
        <f t="shared" si="23"/>
        <v>Inlet</v>
      </c>
      <c r="AJ188">
        <v>1.85</v>
      </c>
      <c r="AK188" s="5">
        <f t="shared" si="24"/>
        <v>60</v>
      </c>
      <c r="AL188" s="141">
        <v>41.287639779603403</v>
      </c>
      <c r="AM188" s="52">
        <f>IF(OR(Table3[[#This Row],[T_So_CL]]="",Table3[[#This Row],[Hum_Si_C]]=""),"-",(1730.63/((1730.63/(233.426+T_Si_CL))-LOG(RH_Si_C/100)))-233.426)</f>
        <v>37.644124646017531</v>
      </c>
      <c r="AN188" s="87">
        <f>100*10^(7.337936*((Table3[[#This Row],[Hum_Si_C]])/(Table3[[#This Row],[Hum_Si_C]]+229.3975)-Table3[[#This Row],[T_Si_CL]]/(Table3[[#This Row],[T_Si_CL]]+229.3975)))</f>
        <v>50.137585253232174</v>
      </c>
      <c r="AO188" s="83">
        <f t="shared" si="25"/>
        <v>59</v>
      </c>
      <c r="AP188" s="60">
        <f>Table3[[#This Row],[T_So_CL]]-Table3[[#This Row],[T_Si_CL]]</f>
        <v>4</v>
      </c>
      <c r="AQ188" s="178">
        <f>IF(OR(AC188&gt;1200,AA188&gt;4000,Table3[[#This Row],[Hum_Si_A]]&lt;20,Table3[[#This Row],[Hum_Si_C]]&lt;20,AG188&gt;8000, AJ188&lt;0, O188&gt;90),1,0)</f>
        <v>0</v>
      </c>
      <c r="AR188">
        <f>IF(Table3[[#This Row],[F_Cell_CL]]&gt;0, Table3[[#This Row],[F_Cell_CL]], IF(Table3[[#This Row],[I_S]]&lt;450, 0.45, IF(Table3[[#This Row],[I_S]]&lt;600, 0.6, 0.75)))</f>
        <v>0.75</v>
      </c>
    </row>
    <row r="189" spans="1:44" s="4" customFormat="1">
      <c r="A189" s="49">
        <f t="shared" si="20"/>
        <v>178</v>
      </c>
      <c r="B189" s="51" t="s">
        <v>100</v>
      </c>
      <c r="C189" s="50" t="s">
        <v>279</v>
      </c>
      <c r="D189" s="51">
        <v>900</v>
      </c>
      <c r="E189" s="138">
        <f>IF(Table3[[#This Row],[Approx. step time]]="-","ERR",IF(E188="Acc. Time",Table3[[#This Row],[Approx. step time]]/60,E188+D189/60))</f>
        <v>2670</v>
      </c>
      <c r="F189" s="48">
        <v>570</v>
      </c>
      <c r="G189" s="86">
        <f t="shared" si="19"/>
        <v>1.9</v>
      </c>
      <c r="H189" s="48" t="s">
        <v>33</v>
      </c>
      <c r="I189" s="51">
        <v>0</v>
      </c>
      <c r="J189" s="51" t="s">
        <v>102</v>
      </c>
      <c r="K189" s="147"/>
      <c r="L189" s="52" t="str">
        <f>IF(Table3[[#This Row],[F_Cell_CL]]="","-",Table3[[#This Row],[F_Cell_CL]]*Cell_count)</f>
        <v>-</v>
      </c>
      <c r="M189">
        <v>1.05</v>
      </c>
      <c r="N189">
        <v>55</v>
      </c>
      <c r="O189" s="51">
        <v>59</v>
      </c>
      <c r="P189" s="60">
        <f>Table3[[#This Row],[T_So_CL]]-Table3[[#This Row],[T_Si_CL]]</f>
        <v>4</v>
      </c>
      <c r="Q189">
        <v>1.85</v>
      </c>
      <c r="R189" s="53">
        <f>IF(Table3[[#This Row],[I_S]]=0,"∞",Table3[[#This Row],[FN_Si_A_H2]]*1000/(Table3[[#This Row],[I_S]]*Q_H2*Cell_count))</f>
        <v>1.85</v>
      </c>
      <c r="S189">
        <v>85</v>
      </c>
      <c r="T189" s="58" t="str">
        <f t="shared" si="21"/>
        <v>Inlet</v>
      </c>
      <c r="U189">
        <v>0.85000000000000009</v>
      </c>
      <c r="V189" s="51">
        <f t="shared" si="22"/>
        <v>60</v>
      </c>
      <c r="W189" s="141">
        <v>43.097840703069394</v>
      </c>
      <c r="X189" s="52">
        <f>IF(OR(Table3[[#This Row],[T_So_CL]]="",Table3[[#This Row],[Hum_Si_A]]=""),"-",(1730.63/((1730.63/(233.426+T_Si_CL))-LOG(RH_Si_A/100)))-233.426)</f>
        <v>38.437664210762136</v>
      </c>
      <c r="Y189" s="87">
        <f>100*10^(7.337936*((Table3[[#This Row],[Hum_Si_A]])/(Table3[[#This Row],[Hum_Si_A]]+229.3975)-Table3[[#This Row],[T_Si_CL]]/(Table3[[#This Row],[T_Si_CL]]+229.3975)))</f>
        <v>55.140973667009099</v>
      </c>
      <c r="Z18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2388.1323529411766</v>
      </c>
      <c r="AA189" s="53">
        <f>Table3[[#This Row],[FN_Si_Atot]]*Table3[[#This Row],[Conc_Si_A_H2]]/100</f>
        <v>2029.9124999999999</v>
      </c>
      <c r="AB189" s="54">
        <f>IF(Table3[[#This Row],[FN_Si_A_H2]]="-","-",Table3[[#This Row],[FN_Si_A_H2]]/60*H2_dens_gL)</f>
        <v>3.0423895146789977</v>
      </c>
      <c r="AC189" s="53">
        <f>IF(OR(Table3[[#This Row],[Conc_Si_A_H2]]="",Table3[[#This Row],[FN_Si_A_H2]]="",Table3[[#This Row],[FN_Si_A_H2]]="-"),"-",(FN_Si_H2/CMP_A)*(100-CMP_A))</f>
        <v>358.21985294117644</v>
      </c>
      <c r="AD189" s="55">
        <f>IF(Table3[[#This Row],[F_Si_A_N2]]="-","-",Table3[[#This Row],[F_Si_A_N2]]/60*N2_dens_gL)</f>
        <v>7.4605654643047474</v>
      </c>
      <c r="AE189">
        <v>1.8</v>
      </c>
      <c r="AF189" s="53">
        <f>IF(OR(Table3[[#This Row],[I_S]]=0,Table3[[#This Row],[FN_Si_C_Air]]="-",Table3[[#This Row],[FN_Si_C_Air]]="0"),"∞",Table3[[#This Row],[FN_Si_C_Air]]*1000/(Table3[[#This Row],[I_S]]*Q_air*Cell_count))</f>
        <v>1.8000000000000003</v>
      </c>
      <c r="AG189" s="56">
        <f>IF(OR(Table3[[#This Row],[I_S]]="",Table3[[#This Row],[STC_C]]=""),"-",IF(Table3[[#This Row],[I_S]]&gt;=Table3[[#This Row],[I_MinGasFlow]],Table3[[#This Row],[I_S]]*Table3[[#This Row],[STC_C]]*16.6*Cell_count/1000,Table3[[#This Row],[I_MinGasFlow]]*Table3[[#This Row],[STC_C]]*16.6*Cell_count/1000))</f>
        <v>4683.6900000000005</v>
      </c>
      <c r="AH189" s="140">
        <f>IF(Table3[[#This Row],[FN_Si_C_Air]]="-","-",Table3[[#This Row],[FN_Si_C_Air]]/60*air_dens_gL)</f>
        <v>100.46085882245032</v>
      </c>
      <c r="AI189" s="58" t="str">
        <f t="shared" si="23"/>
        <v>Inlet</v>
      </c>
      <c r="AJ189">
        <v>0.65000000000000013</v>
      </c>
      <c r="AK189" s="5">
        <f t="shared" si="24"/>
        <v>60</v>
      </c>
      <c r="AL189" s="141">
        <v>52.831057473929782</v>
      </c>
      <c r="AM189" s="52">
        <f>IF(OR(Table3[[#This Row],[T_So_CL]]="",Table3[[#This Row],[Hum_Si_C]]=""),"-",(1730.63/((1730.63/(233.426+T_Si_CL))-LOG(RH_Si_C/100)))-233.426)</f>
        <v>42.267603380205912</v>
      </c>
      <c r="AN189" s="87">
        <f>100*10^(7.337936*((Table3[[#This Row],[Hum_Si_C]])/(Table3[[#This Row],[Hum_Si_C]]+229.3975)-Table3[[#This Row],[T_Si_CL]]/(Table3[[#This Row],[T_Si_CL]]+229.3975)))</f>
        <v>90.056145368315214</v>
      </c>
      <c r="AO189" s="83">
        <f t="shared" si="25"/>
        <v>59</v>
      </c>
      <c r="AP189" s="60">
        <f>Table3[[#This Row],[T_So_CL]]-Table3[[#This Row],[T_Si_CL]]</f>
        <v>4</v>
      </c>
      <c r="AQ189" s="178">
        <f>IF(OR(AC189&gt;1200,AA189&gt;4000,Table3[[#This Row],[Hum_Si_A]]&lt;20,Table3[[#This Row],[Hum_Si_C]]&lt;20,AG189&gt;8000, AJ189&lt;0, O189&gt;90),1,0)</f>
        <v>0</v>
      </c>
      <c r="AR189">
        <f>IF(Table3[[#This Row],[F_Cell_CL]]&gt;0, Table3[[#This Row],[F_Cell_CL]], IF(Table3[[#This Row],[I_S]]&lt;450, 0.45, IF(Table3[[#This Row],[I_S]]&lt;600, 0.6, 0.75)))</f>
        <v>0.6</v>
      </c>
    </row>
    <row r="190" spans="1:44" s="4" customFormat="1">
      <c r="A190" s="49">
        <f t="shared" si="20"/>
        <v>179</v>
      </c>
      <c r="B190" s="51" t="s">
        <v>100</v>
      </c>
      <c r="C190" s="50" t="s">
        <v>280</v>
      </c>
      <c r="D190" s="51">
        <v>900</v>
      </c>
      <c r="E190" s="138">
        <f>IF(Table3[[#This Row],[Approx. step time]]="-","ERR",IF(E189="Acc. Time",Table3[[#This Row],[Approx. step time]]/60,E189+D190/60))</f>
        <v>2685</v>
      </c>
      <c r="F190" s="48">
        <v>570</v>
      </c>
      <c r="G190" s="86">
        <f t="shared" si="19"/>
        <v>1.9</v>
      </c>
      <c r="H190" s="48" t="s">
        <v>33</v>
      </c>
      <c r="I190" s="51">
        <v>0</v>
      </c>
      <c r="J190" s="51" t="s">
        <v>102</v>
      </c>
      <c r="K190" s="147"/>
      <c r="L190" s="52" t="str">
        <f>IF(Table3[[#This Row],[F_Cell_CL]]="","-",Table3[[#This Row],[F_Cell_CL]]*Cell_count)</f>
        <v>-</v>
      </c>
      <c r="M190">
        <v>2.2000000000000002</v>
      </c>
      <c r="N190">
        <v>55</v>
      </c>
      <c r="O190" s="51">
        <v>59</v>
      </c>
      <c r="P190" s="60">
        <f>Table3[[#This Row],[T_So_CL]]-Table3[[#This Row],[T_Si_CL]]</f>
        <v>4</v>
      </c>
      <c r="Q190">
        <v>1.5</v>
      </c>
      <c r="R190" s="53">
        <f>IF(Table3[[#This Row],[I_S]]=0,"∞",Table3[[#This Row],[FN_Si_A_H2]]*1000/(Table3[[#This Row],[I_S]]*Q_H2*Cell_count))</f>
        <v>1.5</v>
      </c>
      <c r="S190">
        <v>75</v>
      </c>
      <c r="T190" s="58" t="str">
        <f t="shared" si="21"/>
        <v>Inlet</v>
      </c>
      <c r="U190">
        <v>2</v>
      </c>
      <c r="V190" s="51">
        <f t="shared" si="22"/>
        <v>60</v>
      </c>
      <c r="W190" s="141">
        <v>49.151453066035963</v>
      </c>
      <c r="X190" s="52">
        <f>IF(OR(Table3[[#This Row],[T_So_CL]]="",Table3[[#This Row],[Hum_Si_A]]=""),"-",(1730.63/((1730.63/(233.426+T_Si_CL))-LOG(RH_Si_A/100)))-233.426)</f>
        <v>40.897467227762547</v>
      </c>
      <c r="Y190" s="87">
        <f>100*10^(7.337936*((Table3[[#This Row],[Hum_Si_A]])/(Table3[[#This Row],[Hum_Si_A]]+229.3975)-Table3[[#This Row],[T_Si_CL]]/(Table3[[#This Row],[T_Si_CL]]+229.3975)))</f>
        <v>75.114735487457821</v>
      </c>
      <c r="Z19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2194.5</v>
      </c>
      <c r="AA190" s="53">
        <f>Table3[[#This Row],[FN_Si_Atot]]*Table3[[#This Row],[Conc_Si_A_H2]]/100</f>
        <v>1645.875</v>
      </c>
      <c r="AB190" s="54">
        <f>IF(Table3[[#This Row],[FN_Si_A_H2]]="-","-",Table3[[#This Row],[FN_Si_A_H2]]/60*H2_dens_gL)</f>
        <v>2.4668023091991875</v>
      </c>
      <c r="AC190" s="53">
        <f>IF(OR(Table3[[#This Row],[Conc_Si_A_H2]]="",Table3[[#This Row],[FN_Si_A_H2]]="",Table3[[#This Row],[FN_Si_A_H2]]="-"),"-",(FN_Si_H2/CMP_A)*(100-CMP_A))</f>
        <v>548.625</v>
      </c>
      <c r="AD190" s="55">
        <f>IF(Table3[[#This Row],[F_Si_A_N2]]="-","-",Table3[[#This Row],[F_Si_A_N2]]/60*N2_dens_gL)</f>
        <v>11.426091251637903</v>
      </c>
      <c r="AE190">
        <v>1.6</v>
      </c>
      <c r="AF190" s="53">
        <f>IF(OR(Table3[[#This Row],[I_S]]=0,Table3[[#This Row],[FN_Si_C_Air]]="-",Table3[[#This Row],[FN_Si_C_Air]]="0"),"∞",Table3[[#This Row],[FN_Si_C_Air]]*1000/(Table3[[#This Row],[I_S]]*Q_air*Cell_count))</f>
        <v>1.5999999999999999</v>
      </c>
      <c r="AG190" s="56">
        <f>IF(OR(Table3[[#This Row],[I_S]]="",Table3[[#This Row],[STC_C]]=""),"-",IF(Table3[[#This Row],[I_S]]&gt;=Table3[[#This Row],[I_MinGasFlow]],Table3[[#This Row],[I_S]]*Table3[[#This Row],[STC_C]]*16.6*Cell_count/1000,Table3[[#This Row],[I_MinGasFlow]]*Table3[[#This Row],[STC_C]]*16.6*Cell_count/1000))</f>
        <v>4163.28</v>
      </c>
      <c r="AH190" s="140">
        <f>IF(Table3[[#This Row],[FN_Si_C_Air]]="-","-",Table3[[#This Row],[FN_Si_C_Air]]/60*air_dens_gL)</f>
        <v>89.298541175511374</v>
      </c>
      <c r="AI190" s="58" t="str">
        <f t="shared" si="23"/>
        <v>Inlet</v>
      </c>
      <c r="AJ190">
        <v>1.6</v>
      </c>
      <c r="AK190" s="5">
        <f t="shared" si="24"/>
        <v>60</v>
      </c>
      <c r="AL190" s="141">
        <v>43.097840703069394</v>
      </c>
      <c r="AM190" s="52">
        <f>IF(OR(Table3[[#This Row],[T_So_CL]]="",Table3[[#This Row],[Hum_Si_C]]=""),"-",(1730.63/((1730.63/(233.426+T_Si_CL))-LOG(RH_Si_C/100)))-233.426)</f>
        <v>38.437664210762136</v>
      </c>
      <c r="AN190" s="87">
        <f>100*10^(7.337936*((Table3[[#This Row],[Hum_Si_C]])/(Table3[[#This Row],[Hum_Si_C]]+229.3975)-Table3[[#This Row],[T_Si_CL]]/(Table3[[#This Row],[T_Si_CL]]+229.3975)))</f>
        <v>55.140973667009099</v>
      </c>
      <c r="AO190" s="83">
        <f t="shared" si="25"/>
        <v>59</v>
      </c>
      <c r="AP190" s="60">
        <f>Table3[[#This Row],[T_So_CL]]-Table3[[#This Row],[T_Si_CL]]</f>
        <v>4</v>
      </c>
      <c r="AQ190" s="178">
        <f>IF(OR(AC190&gt;1200,AA190&gt;4000,Table3[[#This Row],[Hum_Si_A]]&lt;20,Table3[[#This Row],[Hum_Si_C]]&lt;20,AG190&gt;8000, AJ190&lt;0, O190&gt;90),1,0)</f>
        <v>0</v>
      </c>
      <c r="AR190">
        <f>IF(Table3[[#This Row],[F_Cell_CL]]&gt;0, Table3[[#This Row],[F_Cell_CL]], IF(Table3[[#This Row],[I_S]]&lt;450, 0.45, IF(Table3[[#This Row],[I_S]]&lt;600, 0.6, 0.75)))</f>
        <v>0.6</v>
      </c>
    </row>
    <row r="191" spans="1:44" s="4" customFormat="1">
      <c r="A191" s="49">
        <f t="shared" si="20"/>
        <v>180</v>
      </c>
      <c r="B191" s="51" t="s">
        <v>100</v>
      </c>
      <c r="C191" s="50" t="s">
        <v>281</v>
      </c>
      <c r="D191" s="51">
        <v>900</v>
      </c>
      <c r="E191" s="138">
        <f>IF(Table3[[#This Row],[Approx. step time]]="-","ERR",IF(E190="Acc. Time",Table3[[#This Row],[Approx. step time]]/60,E190+D191/60))</f>
        <v>2700</v>
      </c>
      <c r="F191" s="48">
        <v>620</v>
      </c>
      <c r="G191" s="86">
        <f t="shared" si="19"/>
        <v>2.0666666666666669</v>
      </c>
      <c r="H191" s="48" t="s">
        <v>33</v>
      </c>
      <c r="I191" s="51">
        <v>0</v>
      </c>
      <c r="J191" s="51" t="s">
        <v>102</v>
      </c>
      <c r="K191" s="147"/>
      <c r="L191" s="52" t="str">
        <f>IF(Table3[[#This Row],[F_Cell_CL]]="","-",Table3[[#This Row],[F_Cell_CL]]*Cell_count)</f>
        <v>-</v>
      </c>
      <c r="M191">
        <v>0.35000000000000003</v>
      </c>
      <c r="N191">
        <v>55</v>
      </c>
      <c r="O191" s="51">
        <v>60</v>
      </c>
      <c r="P191" s="60">
        <f>Table3[[#This Row],[T_So_CL]]-Table3[[#This Row],[T_Si_CL]]</f>
        <v>5</v>
      </c>
      <c r="Q191">
        <v>1.85</v>
      </c>
      <c r="R191" s="53">
        <f>IF(Table3[[#This Row],[I_S]]=0,"∞",Table3[[#This Row],[FN_Si_A_H2]]*1000/(Table3[[#This Row],[I_S]]*Q_H2*Cell_count))</f>
        <v>1.85</v>
      </c>
      <c r="S191">
        <v>95</v>
      </c>
      <c r="T191" s="58" t="str">
        <f t="shared" si="21"/>
        <v>Inlet</v>
      </c>
      <c r="U191">
        <v>0.15000000000000002</v>
      </c>
      <c r="V191" s="51">
        <f t="shared" si="22"/>
        <v>60</v>
      </c>
      <c r="W191" s="141">
        <v>39.313024336761949</v>
      </c>
      <c r="X191" s="52">
        <f>IF(OR(Table3[[#This Row],[T_So_CL]]="",Table3[[#This Row],[Hum_Si_A]]=""),"-",(1730.63/((1730.63/(233.426+T_Si_CL))-LOG(RH_Si_A/100)))-233.426)</f>
        <v>36.743468905479801</v>
      </c>
      <c r="Y191" s="87">
        <f>100*10^(7.337936*((Table3[[#This Row],[Hum_Si_A]])/(Table3[[#This Row],[Hum_Si_A]]+229.3975)-Table3[[#This Row],[T_Si_CL]]/(Table3[[#This Row],[T_Si_CL]]+229.3975)))</f>
        <v>45.13002093186266</v>
      </c>
      <c r="Z19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2324.1842105263158</v>
      </c>
      <c r="AA191" s="53">
        <f>Table3[[#This Row],[FN_Si_Atot]]*Table3[[#This Row],[Conc_Si_A_H2]]/100</f>
        <v>2207.9749999999999</v>
      </c>
      <c r="AB191" s="54">
        <f>IF(Table3[[#This Row],[FN_Si_A_H2]]="-","-",Table3[[#This Row],[FN_Si_A_H2]]/60*H2_dens_gL)</f>
        <v>3.3092657878964538</v>
      </c>
      <c r="AC191" s="53">
        <f>IF(OR(Table3[[#This Row],[Conc_Si_A_H2]]="",Table3[[#This Row],[FN_Si_A_H2]]="",Table3[[#This Row],[FN_Si_A_H2]]="-"),"-",(FN_Si_H2/CMP_A)*(100-CMP_A))</f>
        <v>116.20921052631579</v>
      </c>
      <c r="AD191" s="55">
        <f>IF(Table3[[#This Row],[F_Si_A_N2]]="-","-",Table3[[#This Row],[F_Si_A_N2]]/60*N2_dens_gL)</f>
        <v>2.4202634654900597</v>
      </c>
      <c r="AE191">
        <v>2.35</v>
      </c>
      <c r="AF191" s="53">
        <f>IF(OR(Table3[[#This Row],[I_S]]=0,Table3[[#This Row],[FN_Si_C_Air]]="-",Table3[[#This Row],[FN_Si_C_Air]]="0"),"∞",Table3[[#This Row],[FN_Si_C_Air]]*1000/(Table3[[#This Row],[I_S]]*Q_air*Cell_count))</f>
        <v>2.35</v>
      </c>
      <c r="AG191" s="56">
        <f>IF(OR(Table3[[#This Row],[I_S]]="",Table3[[#This Row],[STC_C]]=""),"-",IF(Table3[[#This Row],[I_S]]&gt;=Table3[[#This Row],[I_MinGasFlow]],Table3[[#This Row],[I_S]]*Table3[[#This Row],[STC_C]]*16.6*Cell_count/1000,Table3[[#This Row],[I_MinGasFlow]]*Table3[[#This Row],[STC_C]]*16.6*Cell_count/1000))</f>
        <v>6651.2049999999999</v>
      </c>
      <c r="AH191" s="140">
        <f>IF(Table3[[#This Row],[FN_Si_C_Air]]="-","-",Table3[[#This Row],[FN_Si_C_Air]]/60*air_dens_gL)</f>
        <v>142.66225273324571</v>
      </c>
      <c r="AI191" s="58" t="str">
        <f t="shared" si="23"/>
        <v>Inlet</v>
      </c>
      <c r="AJ191">
        <v>0.4</v>
      </c>
      <c r="AK191" s="5">
        <f t="shared" si="24"/>
        <v>60</v>
      </c>
      <c r="AL191" s="141">
        <v>52.831057473929782</v>
      </c>
      <c r="AM191" s="52">
        <f>IF(OR(Table3[[#This Row],[T_So_CL]]="",Table3[[#This Row],[Hum_Si_C]]=""),"-",(1730.63/((1730.63/(233.426+T_Si_CL))-LOG(RH_Si_C/100)))-233.426)</f>
        <v>42.267603380205912</v>
      </c>
      <c r="AN191" s="87">
        <f>100*10^(7.337936*((Table3[[#This Row],[Hum_Si_C]])/(Table3[[#This Row],[Hum_Si_C]]+229.3975)-Table3[[#This Row],[T_Si_CL]]/(Table3[[#This Row],[T_Si_CL]]+229.3975)))</f>
        <v>90.056145368315214</v>
      </c>
      <c r="AO191" s="83">
        <f t="shared" si="25"/>
        <v>60</v>
      </c>
      <c r="AP191" s="60">
        <f>Table3[[#This Row],[T_So_CL]]-Table3[[#This Row],[T_Si_CL]]</f>
        <v>5</v>
      </c>
      <c r="AQ191" s="178">
        <f>IF(OR(AC191&gt;1200,AA191&gt;4000,Table3[[#This Row],[Hum_Si_A]]&lt;20,Table3[[#This Row],[Hum_Si_C]]&lt;20,AG191&gt;8000, AJ191&lt;0, O191&gt;90),1,0)</f>
        <v>0</v>
      </c>
      <c r="AR191">
        <f>IF(Table3[[#This Row],[F_Cell_CL]]&gt;0, Table3[[#This Row],[F_Cell_CL]], IF(Table3[[#This Row],[I_S]]&lt;450, 0.45, IF(Table3[[#This Row],[I_S]]&lt;600, 0.6, 0.75)))</f>
        <v>0.75</v>
      </c>
    </row>
    <row r="192" spans="1:44" s="4" customFormat="1">
      <c r="A192" s="49">
        <f t="shared" si="20"/>
        <v>181</v>
      </c>
      <c r="B192" s="51" t="s">
        <v>100</v>
      </c>
      <c r="C192" s="50" t="s">
        <v>282</v>
      </c>
      <c r="D192" s="51">
        <v>900</v>
      </c>
      <c r="E192" s="87">
        <f>IF(Table3[[#This Row],[Approx. step time]]="-","ERR",IF(E191="Acc. Time",Table3[[#This Row],[Approx. step time]]/60,E191+D192/60))</f>
        <v>2715</v>
      </c>
      <c r="F192" s="48">
        <v>300</v>
      </c>
      <c r="G192" s="86">
        <f t="shared" si="19"/>
        <v>1</v>
      </c>
      <c r="H192" s="48" t="s">
        <v>33</v>
      </c>
      <c r="I192" s="51">
        <v>0</v>
      </c>
      <c r="J192" s="51" t="s">
        <v>102</v>
      </c>
      <c r="K192" s="147"/>
      <c r="L192" s="52" t="str">
        <f>IF(Table3[[#This Row],[F_Cell_CL]]="","-",Table3[[#This Row],[F_Cell_CL]]*Cell_count)</f>
        <v>-</v>
      </c>
      <c r="M192">
        <v>1.85</v>
      </c>
      <c r="N192">
        <v>55</v>
      </c>
      <c r="O192" s="51">
        <v>61</v>
      </c>
      <c r="P192" s="60">
        <f>Table3[[#This Row],[T_So_CL]]-Table3[[#This Row],[T_Si_CL]]</f>
        <v>6</v>
      </c>
      <c r="Q192">
        <v>2.4000000000000004</v>
      </c>
      <c r="R192" s="53">
        <f>IF(Table3[[#This Row],[I_S]]=0,"∞",Table3[[#This Row],[FN_Si_A_H2]]*1000/(Table3[[#This Row],[I_S]]*Q_H2*Cell_count))</f>
        <v>2.4000000000000004</v>
      </c>
      <c r="S192">
        <v>95</v>
      </c>
      <c r="T192" s="58" t="str">
        <f t="shared" si="21"/>
        <v>Inlet</v>
      </c>
      <c r="U192">
        <v>1.6500000000000001</v>
      </c>
      <c r="V192" s="51">
        <f t="shared" si="22"/>
        <v>60</v>
      </c>
      <c r="W192" s="141">
        <v>43.097840703069394</v>
      </c>
      <c r="X192" s="52">
        <f>IF(OR(Table3[[#This Row],[T_So_CL]]="",Table3[[#This Row],[Hum_Si_A]]=""),"-",(1730.63/((1730.63/(233.426+T_Si_CL))-LOG(RH_Si_A/100)))-233.426)</f>
        <v>38.437664210762136</v>
      </c>
      <c r="Y192" s="87">
        <f>100*10^(7.337936*((Table3[[#This Row],[Hum_Si_A]])/(Table3[[#This Row],[Hum_Si_A]]+229.3975)-Table3[[#This Row],[T_Si_CL]]/(Table3[[#This Row],[T_Si_CL]]+229.3975)))</f>
        <v>55.140973667009099</v>
      </c>
      <c r="Z19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1458.9473684210529</v>
      </c>
      <c r="AA192" s="53">
        <f>Table3[[#This Row],[FN_Si_Atot]]*Table3[[#This Row],[Conc_Si_A_H2]]/100</f>
        <v>1386.0000000000002</v>
      </c>
      <c r="AB192" s="54">
        <f>IF(Table3[[#This Row],[FN_Si_A_H2]]="-","-",Table3[[#This Row],[FN_Si_A_H2]]/60*H2_dens_gL)</f>
        <v>2.0773072077466845</v>
      </c>
      <c r="AC192" s="53">
        <f>IF(OR(Table3[[#This Row],[Conc_Si_A_H2]]="",Table3[[#This Row],[FN_Si_A_H2]]="",Table3[[#This Row],[FN_Si_A_H2]]="-"),"-",(FN_Si_H2/CMP_A)*(100-CMP_A))</f>
        <v>72.947368421052644</v>
      </c>
      <c r="AD192" s="55">
        <f>IF(Table3[[#This Row],[F_Si_A_N2]]="-","-",Table3[[#This Row],[F_Si_A_N2]]/60*N2_dens_gL)</f>
        <v>1.519258670577893</v>
      </c>
      <c r="AE192">
        <v>1.6</v>
      </c>
      <c r="AF192" s="53">
        <f>IF(OR(Table3[[#This Row],[I_S]]=0,Table3[[#This Row],[FN_Si_C_Air]]="-",Table3[[#This Row],[FN_Si_C_Air]]="0"),"∞",Table3[[#This Row],[FN_Si_C_Air]]*1000/(Table3[[#This Row],[I_S]]*Q_air*Cell_count))</f>
        <v>1.6000000000000003</v>
      </c>
      <c r="AG192" s="56">
        <f>IF(OR(Table3[[#This Row],[I_S]]="",Table3[[#This Row],[STC_C]]=""),"-",IF(Table3[[#This Row],[I_S]]&gt;=Table3[[#This Row],[I_MinGasFlow]],Table3[[#This Row],[I_S]]*Table3[[#This Row],[STC_C]]*16.6*Cell_count/1000,Table3[[#This Row],[I_MinGasFlow]]*Table3[[#This Row],[STC_C]]*16.6*Cell_count/1000))</f>
        <v>2191.2000000000003</v>
      </c>
      <c r="AH192" s="140">
        <f>IF(Table3[[#This Row],[FN_Si_C_Air]]="-","-",Table3[[#This Row],[FN_Si_C_Air]]/60*air_dens_gL)</f>
        <v>46.999232197637575</v>
      </c>
      <c r="AI192" s="58" t="str">
        <f t="shared" si="23"/>
        <v>Inlet</v>
      </c>
      <c r="AJ192">
        <v>1.3</v>
      </c>
      <c r="AK192" s="5">
        <f t="shared" si="24"/>
        <v>60</v>
      </c>
      <c r="AL192" s="141">
        <v>41.287639779603403</v>
      </c>
      <c r="AM192" s="52">
        <f>IF(OR(Table3[[#This Row],[T_So_CL]]="",Table3[[#This Row],[Hum_Si_C]]=""),"-",(1730.63/((1730.63/(233.426+T_Si_CL))-LOG(RH_Si_C/100)))-233.426)</f>
        <v>37.644124646017531</v>
      </c>
      <c r="AN192" s="87">
        <f>100*10^(7.337936*((Table3[[#This Row],[Hum_Si_C]])/(Table3[[#This Row],[Hum_Si_C]]+229.3975)-Table3[[#This Row],[T_Si_CL]]/(Table3[[#This Row],[T_Si_CL]]+229.3975)))</f>
        <v>50.137585253232174</v>
      </c>
      <c r="AO192" s="83">
        <f t="shared" si="25"/>
        <v>61</v>
      </c>
      <c r="AP192" s="60">
        <f>Table3[[#This Row],[T_So_CL]]-Table3[[#This Row],[T_Si_CL]]</f>
        <v>6</v>
      </c>
      <c r="AQ192" s="178">
        <f>IF(OR(AC192&gt;1200,AA192&gt;4000,Table3[[#This Row],[Hum_Si_A]]&lt;20,Table3[[#This Row],[Hum_Si_C]]&lt;20,AG192&gt;8000, AJ192&lt;0, O192&gt;90),1,0)</f>
        <v>0</v>
      </c>
      <c r="AR192">
        <f>IF(Table3[[#This Row],[F_Cell_CL]]&gt;0, Table3[[#This Row],[F_Cell_CL]], IF(Table3[[#This Row],[I_S]]&lt;450, 0.45, IF(Table3[[#This Row],[I_S]]&lt;600, 0.6, 0.75)))</f>
        <v>0.45</v>
      </c>
    </row>
    <row r="193" spans="1:44" s="4" customFormat="1">
      <c r="A193" s="49">
        <f t="shared" si="20"/>
        <v>182</v>
      </c>
      <c r="B193" s="51" t="s">
        <v>100</v>
      </c>
      <c r="C193" s="50" t="s">
        <v>283</v>
      </c>
      <c r="D193" s="51">
        <v>900</v>
      </c>
      <c r="E193" s="138">
        <f>IF(Table3[[#This Row],[Approx. step time]]="-","ERR",IF(E192="Acc. Time",Table3[[#This Row],[Approx. step time]]/60,E192+D193/60))</f>
        <v>2730</v>
      </c>
      <c r="F193" s="48">
        <v>430</v>
      </c>
      <c r="G193" s="86">
        <f t="shared" si="19"/>
        <v>1.4333333333333333</v>
      </c>
      <c r="H193" s="48" t="s">
        <v>33</v>
      </c>
      <c r="I193" s="51">
        <v>0</v>
      </c>
      <c r="J193" s="51" t="s">
        <v>102</v>
      </c>
      <c r="K193" s="147"/>
      <c r="L193" s="52" t="str">
        <f>IF(Table3[[#This Row],[F_Cell_CL]]="","-",Table3[[#This Row],[F_Cell_CL]]*Cell_count)</f>
        <v>-</v>
      </c>
      <c r="M193">
        <v>1.1500000000000001</v>
      </c>
      <c r="N193">
        <v>55</v>
      </c>
      <c r="O193" s="51">
        <v>61</v>
      </c>
      <c r="P193" s="60">
        <f>Table3[[#This Row],[T_So_CL]]-Table3[[#This Row],[T_Si_CL]]</f>
        <v>6</v>
      </c>
      <c r="Q193">
        <v>1.9500000000000002</v>
      </c>
      <c r="R193" s="53">
        <f>IF(Table3[[#This Row],[I_S]]=0,"∞",Table3[[#This Row],[FN_Si_A_H2]]*1000/(Table3[[#This Row],[I_S]]*Q_H2*Cell_count))</f>
        <v>1.9500000000000002</v>
      </c>
      <c r="S193">
        <v>85</v>
      </c>
      <c r="T193" s="58" t="str">
        <f t="shared" si="21"/>
        <v>Inlet</v>
      </c>
      <c r="U193">
        <v>0.95000000000000007</v>
      </c>
      <c r="V193" s="51">
        <f t="shared" si="22"/>
        <v>60</v>
      </c>
      <c r="W193" s="141">
        <v>43.097840703069394</v>
      </c>
      <c r="X193" s="52">
        <f>IF(OR(Table3[[#This Row],[T_So_CL]]="",Table3[[#This Row],[Hum_Si_A]]=""),"-",(1730.63/((1730.63/(233.426+T_Si_CL))-LOG(RH_Si_A/100)))-233.426)</f>
        <v>38.437664210762136</v>
      </c>
      <c r="Y193" s="87">
        <f>100*10^(7.337936*((Table3[[#This Row],[Hum_Si_A]])/(Table3[[#This Row],[Hum_Si_A]]+229.3975)-Table3[[#This Row],[T_Si_CL]]/(Table3[[#This Row],[T_Si_CL]]+229.3975)))</f>
        <v>55.140973667009099</v>
      </c>
      <c r="Z19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1898.9558823529414</v>
      </c>
      <c r="AA193" s="53">
        <f>Table3[[#This Row],[FN_Si_Atot]]*Table3[[#This Row],[Conc_Si_A_H2]]/100</f>
        <v>1614.1125000000002</v>
      </c>
      <c r="AB193" s="54">
        <f>IF(Table3[[#This Row],[FN_Si_A_H2]]="-","-",Table3[[#This Row],[FN_Si_A_H2]]/60*H2_dens_gL)</f>
        <v>2.4191973523549932</v>
      </c>
      <c r="AC193" s="53">
        <f>IF(OR(Table3[[#This Row],[Conc_Si_A_H2]]="",Table3[[#This Row],[FN_Si_A_H2]]="",Table3[[#This Row],[FN_Si_A_H2]]="-"),"-",(FN_Si_H2/CMP_A)*(100-CMP_A))</f>
        <v>284.84338235294121</v>
      </c>
      <c r="AD193" s="55">
        <f>IF(Table3[[#This Row],[F_Si_A_N2]]="-","-",Table3[[#This Row],[F_Si_A_N2]]/60*N2_dens_gL)</f>
        <v>5.932369978017574</v>
      </c>
      <c r="AE193">
        <v>2.0500000000000003</v>
      </c>
      <c r="AF193" s="53">
        <f>IF(OR(Table3[[#This Row],[I_S]]=0,Table3[[#This Row],[FN_Si_C_Air]]="-",Table3[[#This Row],[FN_Si_C_Air]]="0"),"∞",Table3[[#This Row],[FN_Si_C_Air]]*1000/(Table3[[#This Row],[I_S]]*Q_air*Cell_count))</f>
        <v>2.0500000000000003</v>
      </c>
      <c r="AG193" s="56">
        <f>IF(OR(Table3[[#This Row],[I_S]]="",Table3[[#This Row],[STC_C]]=""),"-",IF(Table3[[#This Row],[I_S]]&gt;=Table3[[#This Row],[I_MinGasFlow]],Table3[[#This Row],[I_S]]*Table3[[#This Row],[STC_C]]*16.6*Cell_count/1000,Table3[[#This Row],[I_MinGasFlow]]*Table3[[#This Row],[STC_C]]*16.6*Cell_count/1000))</f>
        <v>4024.047500000001</v>
      </c>
      <c r="AH193" s="140">
        <f>IF(Table3[[#This Row],[FN_Si_C_Air]]="-","-",Table3[[#This Row],[FN_Si_C_Air]]/60*air_dens_gL)</f>
        <v>86.312131629619856</v>
      </c>
      <c r="AI193" s="58" t="str">
        <f t="shared" si="23"/>
        <v>Inlet</v>
      </c>
      <c r="AJ193">
        <v>0.60000000000000009</v>
      </c>
      <c r="AK193" s="5">
        <f t="shared" si="24"/>
        <v>60</v>
      </c>
      <c r="AL193" s="141">
        <v>51.667555724258655</v>
      </c>
      <c r="AM193" s="52">
        <f>IF(OR(Table3[[#This Row],[T_So_CL]]="",Table3[[#This Row],[Hum_Si_C]]=""),"-",(1730.63/((1730.63/(233.426+T_Si_CL))-LOG(RH_Si_C/100)))-233.426)</f>
        <v>41.843502349748405</v>
      </c>
      <c r="AN193" s="87">
        <f>100*10^(7.337936*((Table3[[#This Row],[Hum_Si_C]])/(Table3[[#This Row],[Hum_Si_C]]+229.3975)-Table3[[#This Row],[T_Si_CL]]/(Table3[[#This Row],[T_Si_CL]]+229.3975)))</f>
        <v>85.079183233359274</v>
      </c>
      <c r="AO193" s="83">
        <f t="shared" si="25"/>
        <v>61</v>
      </c>
      <c r="AP193" s="60">
        <f>Table3[[#This Row],[T_So_CL]]-Table3[[#This Row],[T_Si_CL]]</f>
        <v>6</v>
      </c>
      <c r="AQ193" s="178">
        <f>IF(OR(AC193&gt;1200,AA193&gt;4000,Table3[[#This Row],[Hum_Si_A]]&lt;20,Table3[[#This Row],[Hum_Si_C]]&lt;20,AG193&gt;8000, AJ193&lt;0, O193&gt;90),1,0)</f>
        <v>0</v>
      </c>
      <c r="AR193">
        <f>IF(Table3[[#This Row],[F_Cell_CL]]&gt;0, Table3[[#This Row],[F_Cell_CL]], IF(Table3[[#This Row],[I_S]]&lt;450, 0.45, IF(Table3[[#This Row],[I_S]]&lt;600, 0.6, 0.75)))</f>
        <v>0.45</v>
      </c>
    </row>
    <row r="194" spans="1:44" s="4" customFormat="1">
      <c r="A194" s="49">
        <f t="shared" si="20"/>
        <v>183</v>
      </c>
      <c r="B194" s="51" t="s">
        <v>100</v>
      </c>
      <c r="C194" s="50" t="s">
        <v>284</v>
      </c>
      <c r="D194" s="51">
        <v>900</v>
      </c>
      <c r="E194" s="138">
        <f>IF(Table3[[#This Row],[Approx. step time]]="-","ERR",IF(E193="Acc. Time",Table3[[#This Row],[Approx. step time]]/60,E193+D194/60))</f>
        <v>2745</v>
      </c>
      <c r="F194" s="48">
        <v>520</v>
      </c>
      <c r="G194" s="86">
        <f t="shared" si="19"/>
        <v>1.7333333333333334</v>
      </c>
      <c r="H194" s="48" t="s">
        <v>33</v>
      </c>
      <c r="I194" s="51">
        <v>0</v>
      </c>
      <c r="J194" s="51" t="s">
        <v>102</v>
      </c>
      <c r="K194" s="147"/>
      <c r="L194" s="52" t="str">
        <f>IF(Table3[[#This Row],[F_Cell_CL]]="","-",Table3[[#This Row],[F_Cell_CL]]*Cell_count)</f>
        <v>-</v>
      </c>
      <c r="M194">
        <v>1</v>
      </c>
      <c r="N194">
        <v>55</v>
      </c>
      <c r="O194" s="51">
        <v>61</v>
      </c>
      <c r="P194" s="60">
        <f>Table3[[#This Row],[T_So_CL]]-Table3[[#This Row],[T_Si_CL]]</f>
        <v>6</v>
      </c>
      <c r="Q194">
        <v>1.85</v>
      </c>
      <c r="R194" s="53">
        <f>IF(Table3[[#This Row],[I_S]]=0,"∞",Table3[[#This Row],[FN_Si_A_H2]]*1000/(Table3[[#This Row],[I_S]]*Q_H2*Cell_count))</f>
        <v>1.8500000000000005</v>
      </c>
      <c r="S194">
        <v>90</v>
      </c>
      <c r="T194" s="58" t="str">
        <f t="shared" si="21"/>
        <v>Inlet</v>
      </c>
      <c r="U194">
        <v>0.8</v>
      </c>
      <c r="V194" s="51">
        <f t="shared" si="22"/>
        <v>60</v>
      </c>
      <c r="W194" s="141">
        <v>47.782800240030348</v>
      </c>
      <c r="X194" s="52">
        <f>IF(OR(Table3[[#This Row],[T_So_CL]]="",Table3[[#This Row],[Hum_Si_A]]=""),"-",(1730.63/((1730.63/(233.426+T_Si_CL))-LOG(RH_Si_A/100)))-233.426)</f>
        <v>40.365190593076306</v>
      </c>
      <c r="Y194" s="87">
        <f>100*10^(7.337936*((Table3[[#This Row],[Hum_Si_A]])/(Table3[[#This Row],[Hum_Si_A]]+229.3975)-Table3[[#This Row],[T_Si_CL]]/(Table3[[#This Row],[T_Si_CL]]+229.3975)))</f>
        <v>70.127056493380508</v>
      </c>
      <c r="Z19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2057.6111111111113</v>
      </c>
      <c r="AA194" s="53">
        <f>Table3[[#This Row],[FN_Si_Atot]]*Table3[[#This Row],[Conc_Si_A_H2]]/100</f>
        <v>1851.8500000000004</v>
      </c>
      <c r="AB194" s="54">
        <f>IF(Table3[[#This Row],[FN_Si_A_H2]]="-","-",Table3[[#This Row],[FN_Si_A_H2]]/60*H2_dens_gL)</f>
        <v>2.7755132414615424</v>
      </c>
      <c r="AC194" s="53">
        <f>IF(OR(Table3[[#This Row],[Conc_Si_A_H2]]="",Table3[[#This Row],[FN_Si_A_H2]]="",Table3[[#This Row],[FN_Si_A_H2]]="-"),"-",(FN_Si_H2/CMP_A)*(100-CMP_A))</f>
        <v>205.76111111111115</v>
      </c>
      <c r="AD194" s="55">
        <f>IF(Table3[[#This Row],[F_Si_A_N2]]="-","-",Table3[[#This Row],[F_Si_A_N2]]/60*N2_dens_gL)</f>
        <v>4.2853410464232606</v>
      </c>
      <c r="AE194">
        <v>2.4000000000000004</v>
      </c>
      <c r="AF194" s="53">
        <f>IF(OR(Table3[[#This Row],[I_S]]=0,Table3[[#This Row],[FN_Si_C_Air]]="-",Table3[[#This Row],[FN_Si_C_Air]]="0"),"∞",Table3[[#This Row],[FN_Si_C_Air]]*1000/(Table3[[#This Row],[I_S]]*Q_air*Cell_count))</f>
        <v>2.4000000000000008</v>
      </c>
      <c r="AG194" s="56">
        <f>IF(OR(Table3[[#This Row],[I_S]]="",Table3[[#This Row],[STC_C]]=""),"-",IF(Table3[[#This Row],[I_S]]&gt;=Table3[[#This Row],[I_MinGasFlow]],Table3[[#This Row],[I_S]]*Table3[[#This Row],[STC_C]]*16.6*Cell_count/1000,Table3[[#This Row],[I_MinGasFlow]]*Table3[[#This Row],[STC_C]]*16.6*Cell_count/1000))</f>
        <v>5697.1200000000017</v>
      </c>
      <c r="AH194" s="140">
        <f>IF(Table3[[#This Row],[FN_Si_C_Air]]="-","-",Table3[[#This Row],[FN_Si_C_Air]]/60*air_dens_gL)</f>
        <v>122.19800371385773</v>
      </c>
      <c r="AI194" s="58" t="str">
        <f t="shared" si="23"/>
        <v>Inlet</v>
      </c>
      <c r="AJ194">
        <v>1.1500000000000001</v>
      </c>
      <c r="AK194" s="5">
        <f t="shared" si="24"/>
        <v>60</v>
      </c>
      <c r="AL194" s="141">
        <v>50.443455283692366</v>
      </c>
      <c r="AM194" s="52">
        <f>IF(OR(Table3[[#This Row],[T_So_CL]]="",Table3[[#This Row],[Hum_Si_C]]=""),"-",(1730.63/((1730.63/(233.426+T_Si_CL))-LOG(RH_Si_C/100)))-233.426)</f>
        <v>41.388333177500272</v>
      </c>
      <c r="AN194" s="87">
        <f>100*10^(7.337936*((Table3[[#This Row],[Hum_Si_C]])/(Table3[[#This Row],[Hum_Si_C]]+229.3975)-Table3[[#This Row],[T_Si_CL]]/(Table3[[#This Row],[T_Si_CL]]+229.3975)))</f>
        <v>80.098744871258674</v>
      </c>
      <c r="AO194" s="83">
        <f t="shared" si="25"/>
        <v>61</v>
      </c>
      <c r="AP194" s="60">
        <f>Table3[[#This Row],[T_So_CL]]-Table3[[#This Row],[T_Si_CL]]</f>
        <v>6</v>
      </c>
      <c r="AQ194" s="178">
        <f>IF(OR(AC194&gt;1200,AA194&gt;4000,Table3[[#This Row],[Hum_Si_A]]&lt;20,Table3[[#This Row],[Hum_Si_C]]&lt;20,AG194&gt;8000, AJ194&lt;0, O194&gt;90),1,0)</f>
        <v>0</v>
      </c>
      <c r="AR194">
        <f>IF(Table3[[#This Row],[F_Cell_CL]]&gt;0, Table3[[#This Row],[F_Cell_CL]], IF(Table3[[#This Row],[I_S]]&lt;450, 0.45, IF(Table3[[#This Row],[I_S]]&lt;600, 0.6, 0.75)))</f>
        <v>0.6</v>
      </c>
    </row>
    <row r="195" spans="1:44" s="4" customFormat="1">
      <c r="A195" s="49">
        <f t="shared" si="20"/>
        <v>184</v>
      </c>
      <c r="B195" s="51" t="s">
        <v>100</v>
      </c>
      <c r="C195" s="50" t="s">
        <v>285</v>
      </c>
      <c r="D195" s="51">
        <v>900</v>
      </c>
      <c r="E195" s="138">
        <f>IF(Table3[[#This Row],[Approx. step time]]="-","ERR",IF(E194="Acc. Time",Table3[[#This Row],[Approx. step time]]/60,E194+D195/60))</f>
        <v>2760</v>
      </c>
      <c r="F195" s="48">
        <v>690</v>
      </c>
      <c r="G195" s="86">
        <f t="shared" si="19"/>
        <v>2.2999999999999998</v>
      </c>
      <c r="H195" s="48" t="s">
        <v>33</v>
      </c>
      <c r="I195" s="51">
        <v>0</v>
      </c>
      <c r="J195" s="51" t="s">
        <v>102</v>
      </c>
      <c r="K195" s="147"/>
      <c r="L195" s="52" t="str">
        <f>IF(Table3[[#This Row],[F_Cell_CL]]="","-",Table3[[#This Row],[F_Cell_CL]]*Cell_count)</f>
        <v>-</v>
      </c>
      <c r="M195">
        <v>0.75</v>
      </c>
      <c r="N195">
        <v>55</v>
      </c>
      <c r="O195" s="51">
        <v>62</v>
      </c>
      <c r="P195" s="60">
        <f>Table3[[#This Row],[T_So_CL]]-Table3[[#This Row],[T_Si_CL]]</f>
        <v>7</v>
      </c>
      <c r="Q195">
        <v>1.35</v>
      </c>
      <c r="R195" s="53">
        <f>IF(Table3[[#This Row],[I_S]]=0,"∞",Table3[[#This Row],[FN_Si_A_H2]]*1000/(Table3[[#This Row],[I_S]]*Q_H2*Cell_count))</f>
        <v>1.35</v>
      </c>
      <c r="S195">
        <v>75</v>
      </c>
      <c r="T195" s="58" t="str">
        <f t="shared" si="21"/>
        <v>Inlet</v>
      </c>
      <c r="U195">
        <v>0.55000000000000004</v>
      </c>
      <c r="V195" s="51">
        <f t="shared" si="22"/>
        <v>60</v>
      </c>
      <c r="W195" s="141">
        <v>46.326887547182295</v>
      </c>
      <c r="X195" s="52">
        <f>IF(OR(Table3[[#This Row],[T_So_CL]]="",Table3[[#This Row],[Hum_Si_A]]=""),"-",(1730.63/((1730.63/(233.426+T_Si_CL))-LOG(RH_Si_A/100)))-233.426)</f>
        <v>39.784342810301212</v>
      </c>
      <c r="Y195" s="87">
        <f>100*10^(7.337936*((Table3[[#This Row],[Hum_Si_A]])/(Table3[[#This Row],[Hum_Si_A]]+229.3975)-Table3[[#This Row],[T_Si_CL]]/(Table3[[#This Row],[T_Si_CL]]+229.3975)))</f>
        <v>65.135606025943034</v>
      </c>
      <c r="Z19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2390.8500000000004</v>
      </c>
      <c r="AA195" s="53">
        <f>Table3[[#This Row],[FN_Si_Atot]]*Table3[[#This Row],[Conc_Si_A_H2]]/100</f>
        <v>1793.1375000000003</v>
      </c>
      <c r="AB195" s="54">
        <f>IF(Table3[[#This Row],[FN_Si_A_H2]]="-","-",Table3[[#This Row],[FN_Si_A_H2]]/60*H2_dens_gL)</f>
        <v>2.687516200022273</v>
      </c>
      <c r="AC195" s="53">
        <f>IF(OR(Table3[[#This Row],[Conc_Si_A_H2]]="",Table3[[#This Row],[FN_Si_A_H2]]="",Table3[[#This Row],[FN_Si_A_H2]]="-"),"-",(FN_Si_H2/CMP_A)*(100-CMP_A))</f>
        <v>597.71250000000009</v>
      </c>
      <c r="AD195" s="55">
        <f>IF(Table3[[#This Row],[F_Si_A_N2]]="-","-",Table3[[#This Row],[F_Si_A_N2]]/60*N2_dens_gL)</f>
        <v>12.44842573204761</v>
      </c>
      <c r="AE195">
        <v>1.75</v>
      </c>
      <c r="AF195" s="53">
        <f>IF(OR(Table3[[#This Row],[I_S]]=0,Table3[[#This Row],[FN_Si_C_Air]]="-",Table3[[#This Row],[FN_Si_C_Air]]="0"),"∞",Table3[[#This Row],[FN_Si_C_Air]]*1000/(Table3[[#This Row],[I_S]]*Q_air*Cell_count))</f>
        <v>1.7499999999999998</v>
      </c>
      <c r="AG195" s="56">
        <f>IF(OR(Table3[[#This Row],[I_S]]="",Table3[[#This Row],[STC_C]]=""),"-",IF(Table3[[#This Row],[I_S]]&gt;=Table3[[#This Row],[I_MinGasFlow]],Table3[[#This Row],[I_S]]*Table3[[#This Row],[STC_C]]*16.6*Cell_count/1000,Table3[[#This Row],[I_MinGasFlow]]*Table3[[#This Row],[STC_C]]*16.6*Cell_count/1000))</f>
        <v>5512.2375000000002</v>
      </c>
      <c r="AH195" s="140">
        <f>IF(Table3[[#This Row],[FN_Si_C_Air]]="-","-",Table3[[#This Row],[FN_Si_C_Air]]/60*air_dens_gL)</f>
        <v>118.23244349718203</v>
      </c>
      <c r="AI195" s="58" t="str">
        <f t="shared" si="23"/>
        <v>Inlet</v>
      </c>
      <c r="AJ195">
        <v>0.65</v>
      </c>
      <c r="AK195" s="5">
        <f t="shared" si="24"/>
        <v>60</v>
      </c>
      <c r="AL195" s="141">
        <v>39.313024336761949</v>
      </c>
      <c r="AM195" s="52">
        <f>IF(OR(Table3[[#This Row],[T_So_CL]]="",Table3[[#This Row],[Hum_Si_C]]=""),"-",(1730.63/((1730.63/(233.426+T_Si_CL))-LOG(RH_Si_C/100)))-233.426)</f>
        <v>36.743468905479801</v>
      </c>
      <c r="AN195" s="87">
        <f>100*10^(7.337936*((Table3[[#This Row],[Hum_Si_C]])/(Table3[[#This Row],[Hum_Si_C]]+229.3975)-Table3[[#This Row],[T_Si_CL]]/(Table3[[#This Row],[T_Si_CL]]+229.3975)))</f>
        <v>45.13002093186266</v>
      </c>
      <c r="AO195" s="83">
        <f t="shared" si="25"/>
        <v>62</v>
      </c>
      <c r="AP195" s="60">
        <f>Table3[[#This Row],[T_So_CL]]-Table3[[#This Row],[T_Si_CL]]</f>
        <v>7</v>
      </c>
      <c r="AQ195" s="178">
        <f>IF(OR(AC195&gt;1200,AA195&gt;4000,Table3[[#This Row],[Hum_Si_A]]&lt;20,Table3[[#This Row],[Hum_Si_C]]&lt;20,AG195&gt;8000, AJ195&lt;0, O195&gt;90),1,0)</f>
        <v>0</v>
      </c>
      <c r="AR195">
        <f>IF(Table3[[#This Row],[F_Cell_CL]]&gt;0, Table3[[#This Row],[F_Cell_CL]], IF(Table3[[#This Row],[I_S]]&lt;450, 0.45, IF(Table3[[#This Row],[I_S]]&lt;600, 0.6, 0.75)))</f>
        <v>0.75</v>
      </c>
    </row>
    <row r="196" spans="1:44" s="4" customFormat="1">
      <c r="A196" s="49">
        <f t="shared" si="20"/>
        <v>185</v>
      </c>
      <c r="B196" s="51" t="s">
        <v>100</v>
      </c>
      <c r="C196" s="50" t="s">
        <v>286</v>
      </c>
      <c r="D196" s="51">
        <v>900</v>
      </c>
      <c r="E196" s="87">
        <f>IF(Table3[[#This Row],[Approx. step time]]="-","ERR",IF(E195="Acc. Time",Table3[[#This Row],[Approx. step time]]/60,E195+D196/60))</f>
        <v>2775</v>
      </c>
      <c r="F196" s="48">
        <v>550</v>
      </c>
      <c r="G196" s="86">
        <f t="shared" si="19"/>
        <v>1.8333333333333333</v>
      </c>
      <c r="H196" s="48" t="s">
        <v>33</v>
      </c>
      <c r="I196" s="51">
        <v>0</v>
      </c>
      <c r="J196" s="51" t="s">
        <v>102</v>
      </c>
      <c r="K196" s="147"/>
      <c r="L196" s="52" t="str">
        <f>IF(Table3[[#This Row],[F_Cell_CL]]="","-",Table3[[#This Row],[F_Cell_CL]]*Cell_count)</f>
        <v>-</v>
      </c>
      <c r="M196">
        <v>0.35000000000000003</v>
      </c>
      <c r="N196">
        <v>55</v>
      </c>
      <c r="O196" s="51">
        <v>62</v>
      </c>
      <c r="P196" s="60">
        <f>Table3[[#This Row],[T_So_CL]]-Table3[[#This Row],[T_Si_CL]]</f>
        <v>7</v>
      </c>
      <c r="Q196">
        <v>1.4500000000000002</v>
      </c>
      <c r="R196" s="53">
        <f>IF(Table3[[#This Row],[I_S]]=0,"∞",Table3[[#This Row],[FN_Si_A_H2]]*1000/(Table3[[#This Row],[I_S]]*Q_H2*Cell_count))</f>
        <v>1.4500000000000002</v>
      </c>
      <c r="S196">
        <v>75</v>
      </c>
      <c r="T196" s="58" t="str">
        <f t="shared" si="21"/>
        <v>Inlet</v>
      </c>
      <c r="U196">
        <v>0.15000000000000002</v>
      </c>
      <c r="V196" s="51">
        <f t="shared" si="22"/>
        <v>60</v>
      </c>
      <c r="W196" s="141">
        <v>43.097840703069394</v>
      </c>
      <c r="X196" s="52">
        <f>IF(OR(Table3[[#This Row],[T_So_CL]]="",Table3[[#This Row],[Hum_Si_A]]=""),"-",(1730.63/((1730.63/(233.426+T_Si_CL))-LOG(RH_Si_A/100)))-233.426)</f>
        <v>38.437664210762136</v>
      </c>
      <c r="Y196" s="87">
        <f>100*10^(7.337936*((Table3[[#This Row],[Hum_Si_A]])/(Table3[[#This Row],[Hum_Si_A]]+229.3975)-Table3[[#This Row],[T_Si_CL]]/(Table3[[#This Row],[T_Si_CL]]+229.3975)))</f>
        <v>55.140973667009099</v>
      </c>
      <c r="Z19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2046.916666666667</v>
      </c>
      <c r="AA196" s="53">
        <f>Table3[[#This Row],[FN_Si_Atot]]*Table3[[#This Row],[Conc_Si_A_H2]]/100</f>
        <v>1535.1875000000002</v>
      </c>
      <c r="AB196" s="54">
        <f>IF(Table3[[#This Row],[FN_Si_A_H2]]="-","-",Table3[[#This Row],[FN_Si_A_H2]]/60*H2_dens_gL)</f>
        <v>2.3009062474694177</v>
      </c>
      <c r="AC196" s="53">
        <f>IF(OR(Table3[[#This Row],[Conc_Si_A_H2]]="",Table3[[#This Row],[FN_Si_A_H2]]="",Table3[[#This Row],[FN_Si_A_H2]]="-"),"-",(FN_Si_H2/CMP_A)*(100-CMP_A))</f>
        <v>511.72916666666674</v>
      </c>
      <c r="AD196" s="55">
        <f>IF(Table3[[#This Row],[F_Si_A_N2]]="-","-",Table3[[#This Row],[F_Si_A_N2]]/60*N2_dens_gL)</f>
        <v>10.657669910153484</v>
      </c>
      <c r="AE196">
        <v>2.35</v>
      </c>
      <c r="AF196" s="53">
        <f>IF(OR(Table3[[#This Row],[I_S]]=0,Table3[[#This Row],[FN_Si_C_Air]]="-",Table3[[#This Row],[FN_Si_C_Air]]="0"),"∞",Table3[[#This Row],[FN_Si_C_Air]]*1000/(Table3[[#This Row],[I_S]]*Q_air*Cell_count))</f>
        <v>2.3500000000000005</v>
      </c>
      <c r="AG196" s="56">
        <f>IF(OR(Table3[[#This Row],[I_S]]="",Table3[[#This Row],[STC_C]]=""),"-",IF(Table3[[#This Row],[I_S]]&gt;=Table3[[#This Row],[I_MinGasFlow]],Table3[[#This Row],[I_S]]*Table3[[#This Row],[STC_C]]*16.6*Cell_count/1000,Table3[[#This Row],[I_MinGasFlow]]*Table3[[#This Row],[STC_C]]*16.6*Cell_count/1000))</f>
        <v>5900.2625000000007</v>
      </c>
      <c r="AH196" s="140">
        <f>IF(Table3[[#This Row],[FN_Si_C_Air]]="-","-",Table3[[#This Row],[FN_Si_C_Air]]/60*air_dens_gL)</f>
        <v>126.55522419884701</v>
      </c>
      <c r="AI196" s="58" t="str">
        <f t="shared" si="23"/>
        <v>Inlet</v>
      </c>
      <c r="AJ196">
        <v>0</v>
      </c>
      <c r="AK196" s="5">
        <f t="shared" si="24"/>
        <v>60</v>
      </c>
      <c r="AL196" s="141">
        <v>50.443455283692366</v>
      </c>
      <c r="AM196" s="52">
        <f>IF(OR(Table3[[#This Row],[T_So_CL]]="",Table3[[#This Row],[Hum_Si_C]]=""),"-",(1730.63/((1730.63/(233.426+T_Si_CL))-LOG(RH_Si_C/100)))-233.426)</f>
        <v>41.388333177500272</v>
      </c>
      <c r="AN196" s="87">
        <f>100*10^(7.337936*((Table3[[#This Row],[Hum_Si_C]])/(Table3[[#This Row],[Hum_Si_C]]+229.3975)-Table3[[#This Row],[T_Si_CL]]/(Table3[[#This Row],[T_Si_CL]]+229.3975)))</f>
        <v>80.098744871258674</v>
      </c>
      <c r="AO196" s="83">
        <f t="shared" si="25"/>
        <v>62</v>
      </c>
      <c r="AP196" s="60">
        <f>Table3[[#This Row],[T_So_CL]]-Table3[[#This Row],[T_Si_CL]]</f>
        <v>7</v>
      </c>
      <c r="AQ196" s="178">
        <f>IF(OR(AC196&gt;1200,AA196&gt;4000,Table3[[#This Row],[Hum_Si_A]]&lt;20,Table3[[#This Row],[Hum_Si_C]]&lt;20,AG196&gt;8000, AJ196&lt;0, O196&gt;90),1,0)</f>
        <v>0</v>
      </c>
      <c r="AR196">
        <f>IF(Table3[[#This Row],[F_Cell_CL]]&gt;0, Table3[[#This Row],[F_Cell_CL]], IF(Table3[[#This Row],[I_S]]&lt;450, 0.45, IF(Table3[[#This Row],[I_S]]&lt;600, 0.6, 0.75)))</f>
        <v>0.6</v>
      </c>
    </row>
    <row r="197" spans="1:44" s="4" customFormat="1">
      <c r="A197" s="49">
        <f t="shared" si="20"/>
        <v>186</v>
      </c>
      <c r="B197" s="51" t="s">
        <v>100</v>
      </c>
      <c r="C197" s="50" t="s">
        <v>287</v>
      </c>
      <c r="D197" s="51">
        <v>900</v>
      </c>
      <c r="E197" s="138">
        <f>IF(Table3[[#This Row],[Approx. step time]]="-","ERR",IF(E196="Acc. Time",Table3[[#This Row],[Approx. step time]]/60,E196+D197/60))</f>
        <v>2790</v>
      </c>
      <c r="F197" s="48">
        <v>620</v>
      </c>
      <c r="G197" s="86">
        <f t="shared" si="19"/>
        <v>2.0666666666666669</v>
      </c>
      <c r="H197" s="48" t="s">
        <v>33</v>
      </c>
      <c r="I197" s="51">
        <v>0</v>
      </c>
      <c r="J197" s="51" t="s">
        <v>102</v>
      </c>
      <c r="K197" s="147"/>
      <c r="L197" s="52" t="str">
        <f>IF(Table3[[#This Row],[F_Cell_CL]]="","-",Table3[[#This Row],[F_Cell_CL]]*Cell_count)</f>
        <v>-</v>
      </c>
      <c r="M197">
        <v>1.3</v>
      </c>
      <c r="N197">
        <v>55</v>
      </c>
      <c r="O197" s="51">
        <v>62</v>
      </c>
      <c r="P197" s="60">
        <f>Table3[[#This Row],[T_So_CL]]-Table3[[#This Row],[T_Si_CL]]</f>
        <v>7</v>
      </c>
      <c r="Q197">
        <v>1.8</v>
      </c>
      <c r="R197" s="53">
        <f>IF(Table3[[#This Row],[I_S]]=0,"∞",Table3[[#This Row],[FN_Si_A_H2]]*1000/(Table3[[#This Row],[I_S]]*Q_H2*Cell_count))</f>
        <v>1.8</v>
      </c>
      <c r="S197">
        <v>80</v>
      </c>
      <c r="T197" s="58" t="str">
        <f t="shared" si="21"/>
        <v>Inlet</v>
      </c>
      <c r="U197">
        <v>1.1000000000000001</v>
      </c>
      <c r="V197" s="51">
        <f t="shared" si="22"/>
        <v>60</v>
      </c>
      <c r="W197" s="141">
        <v>50.443455283692366</v>
      </c>
      <c r="X197" s="52">
        <f>IF(OR(Table3[[#This Row],[T_So_CL]]="",Table3[[#This Row],[Hum_Si_A]]=""),"-",(1730.63/((1730.63/(233.426+T_Si_CL))-LOG(RH_Si_A/100)))-233.426)</f>
        <v>41.388333177500272</v>
      </c>
      <c r="Y197" s="87">
        <f>100*10^(7.337936*((Table3[[#This Row],[Hum_Si_A]])/(Table3[[#This Row],[Hum_Si_A]]+229.3975)-Table3[[#This Row],[T_Si_CL]]/(Table3[[#This Row],[T_Si_CL]]+229.3975)))</f>
        <v>80.098744871258674</v>
      </c>
      <c r="Z19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2685.375</v>
      </c>
      <c r="AA197" s="53">
        <f>Table3[[#This Row],[FN_Si_Atot]]*Table3[[#This Row],[Conc_Si_A_H2]]/100</f>
        <v>2148.3000000000002</v>
      </c>
      <c r="AB197" s="54">
        <f>IF(Table3[[#This Row],[FN_Si_A_H2]]="-","-",Table3[[#This Row],[FN_Si_A_H2]]/60*H2_dens_gL)</f>
        <v>3.2198261720073607</v>
      </c>
      <c r="AC197" s="53">
        <f>IF(OR(Table3[[#This Row],[Conc_Si_A_H2]]="",Table3[[#This Row],[FN_Si_A_H2]]="",Table3[[#This Row],[FN_Si_A_H2]]="-"),"-",(FN_Si_H2/CMP_A)*(100-CMP_A))</f>
        <v>537.07500000000005</v>
      </c>
      <c r="AD197" s="55">
        <f>IF(Table3[[#This Row],[F_Si_A_N2]]="-","-",Table3[[#This Row],[F_Si_A_N2]]/60*N2_dens_gL)</f>
        <v>11.185541962129735</v>
      </c>
      <c r="AE197">
        <v>1.85</v>
      </c>
      <c r="AF197" s="53">
        <f>IF(OR(Table3[[#This Row],[I_S]]=0,Table3[[#This Row],[FN_Si_C_Air]]="-",Table3[[#This Row],[FN_Si_C_Air]]="0"),"∞",Table3[[#This Row],[FN_Si_C_Air]]*1000/(Table3[[#This Row],[I_S]]*Q_air*Cell_count))</f>
        <v>1.85</v>
      </c>
      <c r="AG197" s="56">
        <f>IF(OR(Table3[[#This Row],[I_S]]="",Table3[[#This Row],[STC_C]]=""),"-",IF(Table3[[#This Row],[I_S]]&gt;=Table3[[#This Row],[I_MinGasFlow]],Table3[[#This Row],[I_S]]*Table3[[#This Row],[STC_C]]*16.6*Cell_count/1000,Table3[[#This Row],[I_MinGasFlow]]*Table3[[#This Row],[STC_C]]*16.6*Cell_count/1000))</f>
        <v>5236.0550000000003</v>
      </c>
      <c r="AH197" s="140">
        <f>IF(Table3[[#This Row],[FN_Si_C_Air]]="-","-",Table3[[#This Row],[FN_Si_C_Air]]/60*air_dens_gL)</f>
        <v>112.30858193893812</v>
      </c>
      <c r="AI197" s="58" t="str">
        <f t="shared" si="23"/>
        <v>Inlet</v>
      </c>
      <c r="AJ197">
        <v>0.8</v>
      </c>
      <c r="AK197" s="5">
        <f t="shared" si="24"/>
        <v>60</v>
      </c>
      <c r="AL197" s="141">
        <v>49.151453066035963</v>
      </c>
      <c r="AM197" s="52">
        <f>IF(OR(Table3[[#This Row],[T_So_CL]]="",Table3[[#This Row],[Hum_Si_C]]=""),"-",(1730.63/((1730.63/(233.426+T_Si_CL))-LOG(RH_Si_C/100)))-233.426)</f>
        <v>40.897467227762547</v>
      </c>
      <c r="AN197" s="87">
        <f>100*10^(7.337936*((Table3[[#This Row],[Hum_Si_C]])/(Table3[[#This Row],[Hum_Si_C]]+229.3975)-Table3[[#This Row],[T_Si_CL]]/(Table3[[#This Row],[T_Si_CL]]+229.3975)))</f>
        <v>75.114735487457821</v>
      </c>
      <c r="AO197" s="83">
        <f t="shared" si="25"/>
        <v>62</v>
      </c>
      <c r="AP197" s="60">
        <f>Table3[[#This Row],[T_So_CL]]-Table3[[#This Row],[T_Si_CL]]</f>
        <v>7</v>
      </c>
      <c r="AQ197" s="178">
        <f>IF(OR(AC197&gt;1200,AA197&gt;4000,Table3[[#This Row],[Hum_Si_A]]&lt;20,Table3[[#This Row],[Hum_Si_C]]&lt;20,AG197&gt;8000, AJ197&lt;0, O197&gt;90),1,0)</f>
        <v>0</v>
      </c>
      <c r="AR197">
        <f>IF(Table3[[#This Row],[F_Cell_CL]]&gt;0, Table3[[#This Row],[F_Cell_CL]], IF(Table3[[#This Row],[I_S]]&lt;450, 0.45, IF(Table3[[#This Row],[I_S]]&lt;600, 0.6, 0.75)))</f>
        <v>0.75</v>
      </c>
    </row>
    <row r="198" spans="1:44" s="4" customFormat="1">
      <c r="A198" s="49">
        <f t="shared" si="20"/>
        <v>187</v>
      </c>
      <c r="B198" s="51" t="s">
        <v>100</v>
      </c>
      <c r="C198" s="50" t="s">
        <v>288</v>
      </c>
      <c r="D198" s="51">
        <v>900</v>
      </c>
      <c r="E198" s="138">
        <f>IF(Table3[[#This Row],[Approx. step time]]="-","ERR",IF(E197="Acc. Time",Table3[[#This Row],[Approx. step time]]/60,E197+D198/60))</f>
        <v>2805</v>
      </c>
      <c r="F198" s="48">
        <v>320</v>
      </c>
      <c r="G198" s="86">
        <f t="shared" si="19"/>
        <v>1.0666666666666667</v>
      </c>
      <c r="H198" s="48" t="s">
        <v>33</v>
      </c>
      <c r="I198" s="51">
        <v>0</v>
      </c>
      <c r="J198" s="51" t="s">
        <v>102</v>
      </c>
      <c r="K198" s="147"/>
      <c r="L198" s="52" t="str">
        <f>IF(Table3[[#This Row],[F_Cell_CL]]="","-",Table3[[#This Row],[F_Cell_CL]]*Cell_count)</f>
        <v>-</v>
      </c>
      <c r="M198">
        <v>2.1500000000000004</v>
      </c>
      <c r="N198">
        <v>55</v>
      </c>
      <c r="O198" s="51">
        <v>63</v>
      </c>
      <c r="P198" s="60">
        <f>Table3[[#This Row],[T_So_CL]]-Table3[[#This Row],[T_Si_CL]]</f>
        <v>8</v>
      </c>
      <c r="Q198">
        <v>2.8000000000000003</v>
      </c>
      <c r="R198" s="53">
        <f>IF(Table3[[#This Row],[I_S]]=0,"∞",Table3[[#This Row],[FN_Si_A_H2]]*1000/(Table3[[#This Row],[I_S]]*Q_H2*Cell_count))</f>
        <v>2.8000000000000003</v>
      </c>
      <c r="S198">
        <v>75</v>
      </c>
      <c r="T198" s="58" t="str">
        <f t="shared" si="21"/>
        <v>Inlet</v>
      </c>
      <c r="U198">
        <v>1.9500000000000002</v>
      </c>
      <c r="V198" s="51">
        <f t="shared" si="22"/>
        <v>60</v>
      </c>
      <c r="W198" s="141">
        <v>44.770668913411072</v>
      </c>
      <c r="X198" s="52">
        <f>IF(OR(Table3[[#This Row],[T_So_CL]]="",Table3[[#This Row],[Hum_Si_A]]=""),"-",(1730.63/((1730.63/(233.426+T_Si_CL))-LOG(RH_Si_A/100)))-233.426)</f>
        <v>39.145793760941842</v>
      </c>
      <c r="Y198" s="87">
        <f>100*10^(7.337936*((Table3[[#This Row],[Hum_Si_A]])/(Table3[[#This Row],[Hum_Si_A]]+229.3975)-Table3[[#This Row],[T_Si_CL]]/(Table3[[#This Row],[T_Si_CL]]+229.3975)))</f>
        <v>60.140279951009511</v>
      </c>
      <c r="Z19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2299.7333333333336</v>
      </c>
      <c r="AA198" s="53">
        <f>Table3[[#This Row],[FN_Si_Atot]]*Table3[[#This Row],[Conc_Si_A_H2]]/100</f>
        <v>1724.8000000000002</v>
      </c>
      <c r="AB198" s="54">
        <f>IF(Table3[[#This Row],[FN_Si_A_H2]]="-","-",Table3[[#This Row],[FN_Si_A_H2]]/60*H2_dens_gL)</f>
        <v>2.585093414084763</v>
      </c>
      <c r="AC198" s="53">
        <f>IF(OR(Table3[[#This Row],[Conc_Si_A_H2]]="",Table3[[#This Row],[FN_Si_A_H2]]="",Table3[[#This Row],[FN_Si_A_H2]]="-"),"-",(FN_Si_H2/CMP_A)*(100-CMP_A))</f>
        <v>574.93333333333339</v>
      </c>
      <c r="AD198" s="55">
        <f>IF(Table3[[#This Row],[F_Si_A_N2]]="-","-",Table3[[#This Row],[F_Si_A_N2]]/60*N2_dens_gL)</f>
        <v>11.974009077739836</v>
      </c>
      <c r="AE198">
        <v>3.45</v>
      </c>
      <c r="AF198" s="53">
        <f>IF(OR(Table3[[#This Row],[I_S]]=0,Table3[[#This Row],[FN_Si_C_Air]]="-",Table3[[#This Row],[FN_Si_C_Air]]="0"),"∞",Table3[[#This Row],[FN_Si_C_Air]]*1000/(Table3[[#This Row],[I_S]]*Q_air*Cell_count))</f>
        <v>3.45</v>
      </c>
      <c r="AG198" s="56">
        <f>IF(OR(Table3[[#This Row],[I_S]]="",Table3[[#This Row],[STC_C]]=""),"-",IF(Table3[[#This Row],[I_S]]&gt;=Table3[[#This Row],[I_MinGasFlow]],Table3[[#This Row],[I_S]]*Table3[[#This Row],[STC_C]]*16.6*Cell_count/1000,Table3[[#This Row],[I_MinGasFlow]]*Table3[[#This Row],[STC_C]]*16.6*Cell_count/1000))</f>
        <v>5039.76</v>
      </c>
      <c r="AH198" s="140">
        <f>IF(Table3[[#This Row],[FN_Si_C_Air]]="-","-",Table3[[#This Row],[FN_Si_C_Air]]/60*air_dens_gL)</f>
        <v>108.09823405456643</v>
      </c>
      <c r="AI198" s="58" t="str">
        <f t="shared" si="23"/>
        <v>Inlet</v>
      </c>
      <c r="AJ198">
        <v>1.9500000000000002</v>
      </c>
      <c r="AK198" s="5">
        <f t="shared" si="24"/>
        <v>60</v>
      </c>
      <c r="AL198" s="141">
        <v>34.711941129708634</v>
      </c>
      <c r="AM198" s="52">
        <f>IF(OR(Table3[[#This Row],[T_So_CL]]="",Table3[[#This Row],[Hum_Si_C]]=""),"-",(1730.63/((1730.63/(233.426+T_Si_CL))-LOG(RH_Si_C/100)))-233.426)</f>
        <v>34.482601490385377</v>
      </c>
      <c r="AN198" s="87">
        <f>100*10^(7.337936*((Table3[[#This Row],[Hum_Si_C]])/(Table3[[#This Row],[Hum_Si_C]]+229.3975)-Table3[[#This Row],[T_Si_CL]]/(Table3[[#This Row],[T_Si_CL]]+229.3975)))</f>
        <v>35.102095205231791</v>
      </c>
      <c r="AO198" s="83">
        <f t="shared" si="25"/>
        <v>63</v>
      </c>
      <c r="AP198" s="60">
        <f>Table3[[#This Row],[T_So_CL]]-Table3[[#This Row],[T_Si_CL]]</f>
        <v>8</v>
      </c>
      <c r="AQ198" s="178">
        <f>IF(OR(AC198&gt;1200,AA198&gt;4000,Table3[[#This Row],[Hum_Si_A]]&lt;20,Table3[[#This Row],[Hum_Si_C]]&lt;20,AG198&gt;8000, AJ198&lt;0, O198&gt;90),1,0)</f>
        <v>0</v>
      </c>
      <c r="AR198">
        <f>IF(Table3[[#This Row],[F_Cell_CL]]&gt;0, Table3[[#This Row],[F_Cell_CL]], IF(Table3[[#This Row],[I_S]]&lt;450, 0.45, IF(Table3[[#This Row],[I_S]]&lt;600, 0.6, 0.75)))</f>
        <v>0.45</v>
      </c>
    </row>
    <row r="199" spans="1:44" s="4" customFormat="1">
      <c r="A199" s="49">
        <f t="shared" si="20"/>
        <v>188</v>
      </c>
      <c r="B199" s="51" t="s">
        <v>100</v>
      </c>
      <c r="C199" s="50" t="s">
        <v>289</v>
      </c>
      <c r="D199" s="51">
        <v>900</v>
      </c>
      <c r="E199" s="138">
        <f>IF(Table3[[#This Row],[Approx. step time]]="-","ERR",IF(E198="Acc. Time",Table3[[#This Row],[Approx. step time]]/60,E198+D199/60))</f>
        <v>2820</v>
      </c>
      <c r="F199" s="48">
        <v>360</v>
      </c>
      <c r="G199" s="86">
        <f t="shared" si="19"/>
        <v>1.2</v>
      </c>
      <c r="H199" s="48" t="s">
        <v>33</v>
      </c>
      <c r="I199" s="51">
        <v>0</v>
      </c>
      <c r="J199" s="51" t="s">
        <v>102</v>
      </c>
      <c r="K199" s="147"/>
      <c r="L199" s="52" t="str">
        <f>IF(Table3[[#This Row],[F_Cell_CL]]="","-",Table3[[#This Row],[F_Cell_CL]]*Cell_count)</f>
        <v>-</v>
      </c>
      <c r="M199">
        <v>0.60000000000000009</v>
      </c>
      <c r="N199">
        <v>55</v>
      </c>
      <c r="O199" s="51">
        <v>63</v>
      </c>
      <c r="P199" s="60">
        <f>Table3[[#This Row],[T_So_CL]]-Table3[[#This Row],[T_Si_CL]]</f>
        <v>8</v>
      </c>
      <c r="Q199">
        <v>3</v>
      </c>
      <c r="R199" s="53">
        <f>IF(Table3[[#This Row],[I_S]]=0,"∞",Table3[[#This Row],[FN_Si_A_H2]]*1000/(Table3[[#This Row],[I_S]]*Q_H2*Cell_count))</f>
        <v>2.9999999999999991</v>
      </c>
      <c r="S199">
        <v>95</v>
      </c>
      <c r="T199" s="58" t="str">
        <f t="shared" si="21"/>
        <v>Inlet</v>
      </c>
      <c r="U199">
        <v>0.4</v>
      </c>
      <c r="V199" s="51">
        <f t="shared" si="22"/>
        <v>60</v>
      </c>
      <c r="W199" s="141">
        <v>39.313024336761949</v>
      </c>
      <c r="X199" s="52">
        <f>IF(OR(Table3[[#This Row],[T_So_CL]]="",Table3[[#This Row],[Hum_Si_A]]=""),"-",(1730.63/((1730.63/(233.426+T_Si_CL))-LOG(RH_Si_A/100)))-233.426)</f>
        <v>36.743468905479801</v>
      </c>
      <c r="Y199" s="87">
        <f>100*10^(7.337936*((Table3[[#This Row],[Hum_Si_A]])/(Table3[[#This Row],[Hum_Si_A]]+229.3975)-Table3[[#This Row],[T_Si_CL]]/(Table3[[#This Row],[T_Si_CL]]+229.3975)))</f>
        <v>45.13002093186266</v>
      </c>
      <c r="Z19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2188.4210526315787</v>
      </c>
      <c r="AA199" s="53">
        <f>Table3[[#This Row],[FN_Si_Atot]]*Table3[[#This Row],[Conc_Si_A_H2]]/100</f>
        <v>2078.9999999999995</v>
      </c>
      <c r="AB199" s="54">
        <f>IF(Table3[[#This Row],[FN_Si_A_H2]]="-","-",Table3[[#This Row],[FN_Si_A_H2]]/60*H2_dens_gL)</f>
        <v>3.1159608116200257</v>
      </c>
      <c r="AC199" s="53">
        <f>IF(OR(Table3[[#This Row],[Conc_Si_A_H2]]="",Table3[[#This Row],[FN_Si_A_H2]]="",Table3[[#This Row],[FN_Si_A_H2]]="-"),"-",(FN_Si_H2/CMP_A)*(100-CMP_A))</f>
        <v>109.42105263157892</v>
      </c>
      <c r="AD199" s="55">
        <f>IF(Table3[[#This Row],[F_Si_A_N2]]="-","-",Table3[[#This Row],[F_Si_A_N2]]/60*N2_dens_gL)</f>
        <v>2.2788880058668388</v>
      </c>
      <c r="AE199">
        <v>2.75</v>
      </c>
      <c r="AF199" s="53">
        <f>IF(OR(Table3[[#This Row],[I_S]]=0,Table3[[#This Row],[FN_Si_C_Air]]="-",Table3[[#This Row],[FN_Si_C_Air]]="0"),"∞",Table3[[#This Row],[FN_Si_C_Air]]*1000/(Table3[[#This Row],[I_S]]*Q_air*Cell_count))</f>
        <v>2.7499999999999996</v>
      </c>
      <c r="AG199" s="56">
        <f>IF(OR(Table3[[#This Row],[I_S]]="",Table3[[#This Row],[STC_C]]=""),"-",IF(Table3[[#This Row],[I_S]]&gt;=Table3[[#This Row],[I_MinGasFlow]],Table3[[#This Row],[I_S]]*Table3[[#This Row],[STC_C]]*16.6*Cell_count/1000,Table3[[#This Row],[I_MinGasFlow]]*Table3[[#This Row],[STC_C]]*16.6*Cell_count/1000))</f>
        <v>4519.3500000000004</v>
      </c>
      <c r="AH199" s="140">
        <f>IF(Table3[[#This Row],[FN_Si_C_Air]]="-","-",Table3[[#This Row],[FN_Si_C_Air]]/60*air_dens_gL)</f>
        <v>96.935916407627502</v>
      </c>
      <c r="AI199" s="58" t="str">
        <f t="shared" si="23"/>
        <v>Inlet</v>
      </c>
      <c r="AJ199">
        <v>4.9999999999999989E-2</v>
      </c>
      <c r="AK199" s="5">
        <f t="shared" si="24"/>
        <v>60</v>
      </c>
      <c r="AL199" s="141">
        <v>47.782800240030348</v>
      </c>
      <c r="AM199" s="52">
        <f>IF(OR(Table3[[#This Row],[T_So_CL]]="",Table3[[#This Row],[Hum_Si_C]]=""),"-",(1730.63/((1730.63/(233.426+T_Si_CL))-LOG(RH_Si_C/100)))-233.426)</f>
        <v>40.365190593076306</v>
      </c>
      <c r="AN199" s="87">
        <f>100*10^(7.337936*((Table3[[#This Row],[Hum_Si_C]])/(Table3[[#This Row],[Hum_Si_C]]+229.3975)-Table3[[#This Row],[T_Si_CL]]/(Table3[[#This Row],[T_Si_CL]]+229.3975)))</f>
        <v>70.127056493380508</v>
      </c>
      <c r="AO199" s="83">
        <f t="shared" si="25"/>
        <v>63</v>
      </c>
      <c r="AP199" s="60">
        <f>Table3[[#This Row],[T_So_CL]]-Table3[[#This Row],[T_Si_CL]]</f>
        <v>8</v>
      </c>
      <c r="AQ199" s="178">
        <f>IF(OR(AC199&gt;1200,AA199&gt;4000,Table3[[#This Row],[Hum_Si_A]]&lt;20,Table3[[#This Row],[Hum_Si_C]]&lt;20,AG199&gt;8000, AJ199&lt;0, O199&gt;90),1,0)</f>
        <v>0</v>
      </c>
      <c r="AR199">
        <f>IF(Table3[[#This Row],[F_Cell_CL]]&gt;0, Table3[[#This Row],[F_Cell_CL]], IF(Table3[[#This Row],[I_S]]&lt;450, 0.45, IF(Table3[[#This Row],[I_S]]&lt;600, 0.6, 0.75)))</f>
        <v>0.45</v>
      </c>
    </row>
    <row r="200" spans="1:44" s="4" customFormat="1">
      <c r="A200" s="49">
        <f t="shared" si="20"/>
        <v>189</v>
      </c>
      <c r="B200" s="51" t="s">
        <v>100</v>
      </c>
      <c r="C200" s="50" t="s">
        <v>290</v>
      </c>
      <c r="D200" s="51">
        <v>900</v>
      </c>
      <c r="E200" s="87">
        <f>IF(Table3[[#This Row],[Approx. step time]]="-","ERR",IF(E199="Acc. Time",Table3[[#This Row],[Approx. step time]]/60,E199+D200/60))</f>
        <v>2835</v>
      </c>
      <c r="F200" s="48">
        <v>400</v>
      </c>
      <c r="G200" s="86">
        <f t="shared" si="19"/>
        <v>1.3333333333333333</v>
      </c>
      <c r="H200" s="48" t="s">
        <v>33</v>
      </c>
      <c r="I200" s="51">
        <v>0</v>
      </c>
      <c r="J200" s="51" t="s">
        <v>102</v>
      </c>
      <c r="K200" s="147"/>
      <c r="L200" s="52" t="str">
        <f>IF(Table3[[#This Row],[F_Cell_CL]]="","-",Table3[[#This Row],[F_Cell_CL]]*Cell_count)</f>
        <v>-</v>
      </c>
      <c r="M200">
        <v>1.1500000000000001</v>
      </c>
      <c r="N200">
        <v>55</v>
      </c>
      <c r="O200" s="51">
        <v>63</v>
      </c>
      <c r="P200" s="60">
        <f>Table3[[#This Row],[T_So_CL]]-Table3[[#This Row],[T_Si_CL]]</f>
        <v>8</v>
      </c>
      <c r="Q200">
        <v>2.15</v>
      </c>
      <c r="R200" s="53">
        <f>IF(Table3[[#This Row],[I_S]]=0,"∞",Table3[[#This Row],[FN_Si_A_H2]]*1000/(Table3[[#This Row],[I_S]]*Q_H2*Cell_count))</f>
        <v>2.15</v>
      </c>
      <c r="S200">
        <v>90</v>
      </c>
      <c r="T200" s="58" t="str">
        <f t="shared" si="21"/>
        <v>Inlet</v>
      </c>
      <c r="U200">
        <v>0.95000000000000007</v>
      </c>
      <c r="V200" s="51">
        <f t="shared" si="22"/>
        <v>60</v>
      </c>
      <c r="W200" s="141">
        <v>28.781549963581512</v>
      </c>
      <c r="X200" s="52">
        <f>IF(OR(Table3[[#This Row],[T_So_CL]]="",Table3[[#This Row],[Hum_Si_A]]=""),"-",(1730.63/((1730.63/(233.426+T_Si_CL))-LOG(RH_Si_A/100)))-233.426)</f>
        <v>31.1501088300069</v>
      </c>
      <c r="Y200" s="87">
        <f>100*10^(7.337936*((Table3[[#This Row],[Hum_Si_A]])/(Table3[[#This Row],[Hum_Si_A]]+229.3975)-Table3[[#This Row],[T_Si_CL]]/(Table3[[#This Row],[T_Si_CL]]+229.3975)))</f>
        <v>25.057230054508107</v>
      </c>
      <c r="Z20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1839.4444444444443</v>
      </c>
      <c r="AA200" s="53">
        <f>Table3[[#This Row],[FN_Si_Atot]]*Table3[[#This Row],[Conc_Si_A_H2]]/100</f>
        <v>1655.5</v>
      </c>
      <c r="AB200" s="54">
        <f>IF(Table3[[#This Row],[FN_Si_A_H2]]="-","-",Table3[[#This Row],[FN_Si_A_H2]]/60*H2_dens_gL)</f>
        <v>2.4812280536974285</v>
      </c>
      <c r="AC200" s="53">
        <f>IF(OR(Table3[[#This Row],[Conc_Si_A_H2]]="",Table3[[#This Row],[FN_Si_A_H2]]="",Table3[[#This Row],[FN_Si_A_H2]]="-"),"-",(FN_Si_H2/CMP_A)*(100-CMP_A))</f>
        <v>183.94444444444446</v>
      </c>
      <c r="AD200" s="55">
        <f>IF(Table3[[#This Row],[F_Si_A_N2]]="-","-",Table3[[#This Row],[F_Si_A_N2]]/60*N2_dens_gL)</f>
        <v>3.8309701662411682</v>
      </c>
      <c r="AE200">
        <v>1.75</v>
      </c>
      <c r="AF200" s="53">
        <f>IF(OR(Table3[[#This Row],[I_S]]=0,Table3[[#This Row],[FN_Si_C_Air]]="-",Table3[[#This Row],[FN_Si_C_Air]]="0"),"∞",Table3[[#This Row],[FN_Si_C_Air]]*1000/(Table3[[#This Row],[I_S]]*Q_air*Cell_count))</f>
        <v>1.75</v>
      </c>
      <c r="AG200" s="56">
        <f>IF(OR(Table3[[#This Row],[I_S]]="",Table3[[#This Row],[STC_C]]=""),"-",IF(Table3[[#This Row],[I_S]]&gt;=Table3[[#This Row],[I_MinGasFlow]],Table3[[#This Row],[I_S]]*Table3[[#This Row],[STC_C]]*16.6*Cell_count/1000,Table3[[#This Row],[I_MinGasFlow]]*Table3[[#This Row],[STC_C]]*16.6*Cell_count/1000))</f>
        <v>3195.5000000000005</v>
      </c>
      <c r="AH200" s="140">
        <f>IF(Table3[[#This Row],[FN_Si_C_Air]]="-","-",Table3[[#This Row],[FN_Si_C_Air]]/60*air_dens_gL)</f>
        <v>68.540546954888143</v>
      </c>
      <c r="AI200" s="58" t="str">
        <f t="shared" si="23"/>
        <v>Inlet</v>
      </c>
      <c r="AJ200">
        <v>1.1500000000000001</v>
      </c>
      <c r="AK200" s="5">
        <f t="shared" si="24"/>
        <v>60</v>
      </c>
      <c r="AL200" s="141">
        <v>44.770668913411072</v>
      </c>
      <c r="AM200" s="52">
        <f>IF(OR(Table3[[#This Row],[T_So_CL]]="",Table3[[#This Row],[Hum_Si_C]]=""),"-",(1730.63/((1730.63/(233.426+T_Si_CL))-LOG(RH_Si_C/100)))-233.426)</f>
        <v>39.145793760941842</v>
      </c>
      <c r="AN200" s="87">
        <f>100*10^(7.337936*((Table3[[#This Row],[Hum_Si_C]])/(Table3[[#This Row],[Hum_Si_C]]+229.3975)-Table3[[#This Row],[T_Si_CL]]/(Table3[[#This Row],[T_Si_CL]]+229.3975)))</f>
        <v>60.140279951009511</v>
      </c>
      <c r="AO200" s="83">
        <f t="shared" si="25"/>
        <v>63</v>
      </c>
      <c r="AP200" s="60">
        <f>Table3[[#This Row],[T_So_CL]]-Table3[[#This Row],[T_Si_CL]]</f>
        <v>8</v>
      </c>
      <c r="AQ200" s="178">
        <f>IF(OR(AC200&gt;1200,AA200&gt;4000,Table3[[#This Row],[Hum_Si_A]]&lt;20,Table3[[#This Row],[Hum_Si_C]]&lt;20,AG200&gt;8000, AJ200&lt;0, O200&gt;90),1,0)</f>
        <v>0</v>
      </c>
      <c r="AR200">
        <f>IF(Table3[[#This Row],[F_Cell_CL]]&gt;0, Table3[[#This Row],[F_Cell_CL]], IF(Table3[[#This Row],[I_S]]&lt;450, 0.45, IF(Table3[[#This Row],[I_S]]&lt;600, 0.6, 0.75)))</f>
        <v>0.45</v>
      </c>
    </row>
    <row r="201" spans="1:44" s="4" customFormat="1">
      <c r="A201" s="49">
        <f t="shared" si="20"/>
        <v>190</v>
      </c>
      <c r="B201" s="51" t="s">
        <v>100</v>
      </c>
      <c r="C201" s="50" t="s">
        <v>291</v>
      </c>
      <c r="D201" s="51">
        <v>900</v>
      </c>
      <c r="E201" s="138">
        <f>IF(Table3[[#This Row],[Approx. step time]]="-","ERR",IF(E200="Acc. Time",Table3[[#This Row],[Approx. step time]]/60,E200+D201/60))</f>
        <v>2850</v>
      </c>
      <c r="F201" s="48">
        <v>680</v>
      </c>
      <c r="G201" s="86">
        <f t="shared" si="19"/>
        <v>2.2666666666666666</v>
      </c>
      <c r="H201" s="48" t="s">
        <v>33</v>
      </c>
      <c r="I201" s="51">
        <v>0</v>
      </c>
      <c r="J201" s="51" t="s">
        <v>102</v>
      </c>
      <c r="K201" s="147"/>
      <c r="L201" s="52" t="str">
        <f>IF(Table3[[#This Row],[F_Cell_CL]]="","-",Table3[[#This Row],[F_Cell_CL]]*Cell_count)</f>
        <v>-</v>
      </c>
      <c r="M201">
        <v>0.60000000000000009</v>
      </c>
      <c r="N201">
        <v>55</v>
      </c>
      <c r="O201" s="51">
        <v>63</v>
      </c>
      <c r="P201" s="60">
        <f>Table3[[#This Row],[T_So_CL]]-Table3[[#This Row],[T_Si_CL]]</f>
        <v>8</v>
      </c>
      <c r="Q201">
        <v>1.9500000000000002</v>
      </c>
      <c r="R201" s="53">
        <f>IF(Table3[[#This Row],[I_S]]=0,"∞",Table3[[#This Row],[FN_Si_A_H2]]*1000/(Table3[[#This Row],[I_S]]*Q_H2*Cell_count))</f>
        <v>1.95</v>
      </c>
      <c r="S201">
        <v>90</v>
      </c>
      <c r="T201" s="58" t="str">
        <f t="shared" si="21"/>
        <v>Inlet</v>
      </c>
      <c r="U201">
        <v>0.4</v>
      </c>
      <c r="V201" s="51">
        <f t="shared" si="22"/>
        <v>60</v>
      </c>
      <c r="W201" s="141">
        <v>28.781549963581512</v>
      </c>
      <c r="X201" s="52">
        <f>IF(OR(Table3[[#This Row],[T_So_CL]]="",Table3[[#This Row],[Hum_Si_A]]=""),"-",(1730.63/((1730.63/(233.426+T_Si_CL))-LOG(RH_Si_A/100)))-233.426)</f>
        <v>31.1501088300069</v>
      </c>
      <c r="Y201" s="87">
        <f>100*10^(7.337936*((Table3[[#This Row],[Hum_Si_A]])/(Table3[[#This Row],[Hum_Si_A]]+229.3975)-Table3[[#This Row],[T_Si_CL]]/(Table3[[#This Row],[T_Si_CL]]+229.3975)))</f>
        <v>25.057230054508107</v>
      </c>
      <c r="Z20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2836.166666666667</v>
      </c>
      <c r="AA201" s="53">
        <f>Table3[[#This Row],[FN_Si_Atot]]*Table3[[#This Row],[Conc_Si_A_H2]]/100</f>
        <v>2552.5500000000002</v>
      </c>
      <c r="AB201" s="54">
        <f>IF(Table3[[#This Row],[FN_Si_A_H2]]="-","-",Table3[[#This Row],[FN_Si_A_H2]]/60*H2_dens_gL)</f>
        <v>3.8257074409334773</v>
      </c>
      <c r="AC201" s="53">
        <f>IF(OR(Table3[[#This Row],[Conc_Si_A_H2]]="",Table3[[#This Row],[FN_Si_A_H2]]="",Table3[[#This Row],[FN_Si_A_H2]]="-"),"-",(FN_Si_H2/CMP_A)*(100-CMP_A))</f>
        <v>283.61666666666667</v>
      </c>
      <c r="AD201" s="55">
        <f>IF(Table3[[#This Row],[F_Si_A_N2]]="-","-",Table3[[#This Row],[F_Si_A_N2]]/60*N2_dens_gL)</f>
        <v>5.9068214423671961</v>
      </c>
      <c r="AE201">
        <v>1.5</v>
      </c>
      <c r="AF201" s="53">
        <f>IF(OR(Table3[[#This Row],[I_S]]=0,Table3[[#This Row],[FN_Si_C_Air]]="-",Table3[[#This Row],[FN_Si_C_Air]]="0"),"∞",Table3[[#This Row],[FN_Si_C_Air]]*1000/(Table3[[#This Row],[I_S]]*Q_air*Cell_count))</f>
        <v>1.4999999999999998</v>
      </c>
      <c r="AG201" s="56">
        <f>IF(OR(Table3[[#This Row],[I_S]]="",Table3[[#This Row],[STC_C]]=""),"-",IF(Table3[[#This Row],[I_S]]&gt;=Table3[[#This Row],[I_MinGasFlow]],Table3[[#This Row],[I_S]]*Table3[[#This Row],[STC_C]]*16.6*Cell_count/1000,Table3[[#This Row],[I_MinGasFlow]]*Table3[[#This Row],[STC_C]]*16.6*Cell_count/1000))</f>
        <v>4656.3</v>
      </c>
      <c r="AH201" s="140">
        <f>IF(Table3[[#This Row],[FN_Si_C_Air]]="-","-",Table3[[#This Row],[FN_Si_C_Air]]/60*air_dens_gL)</f>
        <v>99.873368419979855</v>
      </c>
      <c r="AI201" s="58" t="str">
        <f t="shared" si="23"/>
        <v>Inlet</v>
      </c>
      <c r="AJ201">
        <v>0</v>
      </c>
      <c r="AK201" s="5">
        <f t="shared" si="24"/>
        <v>60</v>
      </c>
      <c r="AL201" s="141">
        <v>51.667555724258655</v>
      </c>
      <c r="AM201" s="52">
        <f>IF(OR(Table3[[#This Row],[T_So_CL]]="",Table3[[#This Row],[Hum_Si_C]]=""),"-",(1730.63/((1730.63/(233.426+T_Si_CL))-LOG(RH_Si_C/100)))-233.426)</f>
        <v>41.843502349748405</v>
      </c>
      <c r="AN201" s="87">
        <f>100*10^(7.337936*((Table3[[#This Row],[Hum_Si_C]])/(Table3[[#This Row],[Hum_Si_C]]+229.3975)-Table3[[#This Row],[T_Si_CL]]/(Table3[[#This Row],[T_Si_CL]]+229.3975)))</f>
        <v>85.079183233359274</v>
      </c>
      <c r="AO201" s="83">
        <f t="shared" si="25"/>
        <v>63</v>
      </c>
      <c r="AP201" s="60">
        <f>Table3[[#This Row],[T_So_CL]]-Table3[[#This Row],[T_Si_CL]]</f>
        <v>8</v>
      </c>
      <c r="AQ201" s="178">
        <f>IF(OR(AC201&gt;1200,AA201&gt;4000,Table3[[#This Row],[Hum_Si_A]]&lt;20,Table3[[#This Row],[Hum_Si_C]]&lt;20,AG201&gt;8000, AJ201&lt;0, O201&gt;90),1,0)</f>
        <v>0</v>
      </c>
      <c r="AR201">
        <f>IF(Table3[[#This Row],[F_Cell_CL]]&gt;0, Table3[[#This Row],[F_Cell_CL]], IF(Table3[[#This Row],[I_S]]&lt;450, 0.45, IF(Table3[[#This Row],[I_S]]&lt;600, 0.6, 0.75)))</f>
        <v>0.75</v>
      </c>
    </row>
    <row r="202" spans="1:44" s="4" customFormat="1">
      <c r="A202" s="49">
        <f t="shared" si="20"/>
        <v>191</v>
      </c>
      <c r="B202" s="51" t="s">
        <v>100</v>
      </c>
      <c r="C202" s="50" t="s">
        <v>292</v>
      </c>
      <c r="D202" s="51">
        <v>900</v>
      </c>
      <c r="E202" s="138">
        <f>IF(Table3[[#This Row],[Approx. step time]]="-","ERR",IF(E201="Acc. Time",Table3[[#This Row],[Approx. step time]]/60,E201+D202/60))</f>
        <v>2865</v>
      </c>
      <c r="F202" s="48">
        <v>510</v>
      </c>
      <c r="G202" s="86">
        <f t="shared" si="19"/>
        <v>1.7</v>
      </c>
      <c r="H202" s="48" t="s">
        <v>33</v>
      </c>
      <c r="I202" s="51">
        <v>0</v>
      </c>
      <c r="J202" s="51" t="s">
        <v>102</v>
      </c>
      <c r="K202" s="147"/>
      <c r="L202" s="52" t="str">
        <f>IF(Table3[[#This Row],[F_Cell_CL]]="","-",Table3[[#This Row],[F_Cell_CL]]*Cell_count)</f>
        <v>-</v>
      </c>
      <c r="M202">
        <v>1.6500000000000001</v>
      </c>
      <c r="N202">
        <v>55</v>
      </c>
      <c r="O202" s="51">
        <v>63</v>
      </c>
      <c r="P202" s="60">
        <f>Table3[[#This Row],[T_So_CL]]-Table3[[#This Row],[T_Si_CL]]</f>
        <v>8</v>
      </c>
      <c r="Q202">
        <v>1.6</v>
      </c>
      <c r="R202" s="53">
        <f>IF(Table3[[#This Row],[I_S]]=0,"∞",Table3[[#This Row],[FN_Si_A_H2]]*1000/(Table3[[#This Row],[I_S]]*Q_H2*Cell_count))</f>
        <v>1.6</v>
      </c>
      <c r="S202">
        <v>75</v>
      </c>
      <c r="T202" s="58" t="str">
        <f t="shared" si="21"/>
        <v>Inlet</v>
      </c>
      <c r="U202">
        <v>1.4500000000000002</v>
      </c>
      <c r="V202" s="51">
        <f t="shared" si="22"/>
        <v>60</v>
      </c>
      <c r="W202" s="141">
        <v>28.781549963581512</v>
      </c>
      <c r="X202" s="52">
        <f>IF(OR(Table3[[#This Row],[T_So_CL]]="",Table3[[#This Row],[Hum_Si_A]]=""),"-",(1730.63/((1730.63/(233.426+T_Si_CL))-LOG(RH_Si_A/100)))-233.426)</f>
        <v>31.1501088300069</v>
      </c>
      <c r="Y202" s="87">
        <f>100*10^(7.337936*((Table3[[#This Row],[Hum_Si_A]])/(Table3[[#This Row],[Hum_Si_A]]+229.3975)-Table3[[#This Row],[T_Si_CL]]/(Table3[[#This Row],[T_Si_CL]]+229.3975)))</f>
        <v>25.057230054508107</v>
      </c>
      <c r="Z20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2094.4</v>
      </c>
      <c r="AA202" s="53">
        <f>Table3[[#This Row],[FN_Si_Atot]]*Table3[[#This Row],[Conc_Si_A_H2]]/100</f>
        <v>1570.8</v>
      </c>
      <c r="AB202" s="54">
        <f>IF(Table3[[#This Row],[FN_Si_A_H2]]="-","-",Table3[[#This Row],[FN_Si_A_H2]]/60*H2_dens_gL)</f>
        <v>2.3542815021129089</v>
      </c>
      <c r="AC202" s="53">
        <f>IF(OR(Table3[[#This Row],[Conc_Si_A_H2]]="",Table3[[#This Row],[FN_Si_A_H2]]="",Table3[[#This Row],[FN_Si_A_H2]]="-"),"-",(FN_Si_H2/CMP_A)*(100-CMP_A))</f>
        <v>523.6</v>
      </c>
      <c r="AD202" s="55">
        <f>IF(Table3[[#This Row],[F_Si_A_N2]]="-","-",Table3[[#This Row],[F_Si_A_N2]]/60*N2_dens_gL)</f>
        <v>10.904901124370207</v>
      </c>
      <c r="AE202">
        <v>2.2000000000000002</v>
      </c>
      <c r="AF202" s="53">
        <f>IF(OR(Table3[[#This Row],[I_S]]=0,Table3[[#This Row],[FN_Si_C_Air]]="-",Table3[[#This Row],[FN_Si_C_Air]]="0"),"∞",Table3[[#This Row],[FN_Si_C_Air]]*1000/(Table3[[#This Row],[I_S]]*Q_air*Cell_count))</f>
        <v>2.2000000000000002</v>
      </c>
      <c r="AG202" s="56">
        <f>IF(OR(Table3[[#This Row],[I_S]]="",Table3[[#This Row],[STC_C]]=""),"-",IF(Table3[[#This Row],[I_S]]&gt;=Table3[[#This Row],[I_MinGasFlow]],Table3[[#This Row],[I_S]]*Table3[[#This Row],[STC_C]]*16.6*Cell_count/1000,Table3[[#This Row],[I_MinGasFlow]]*Table3[[#This Row],[STC_C]]*16.6*Cell_count/1000))</f>
        <v>5121.93</v>
      </c>
      <c r="AH202" s="140">
        <f>IF(Table3[[#This Row],[FN_Si_C_Air]]="-","-",Table3[[#This Row],[FN_Si_C_Air]]/60*air_dens_gL)</f>
        <v>109.86070526197784</v>
      </c>
      <c r="AI202" s="58" t="str">
        <f t="shared" si="23"/>
        <v>Inlet</v>
      </c>
      <c r="AJ202">
        <v>1.2000000000000002</v>
      </c>
      <c r="AK202" s="5">
        <f t="shared" si="24"/>
        <v>60</v>
      </c>
      <c r="AL202" s="141">
        <v>44.770668913411072</v>
      </c>
      <c r="AM202" s="52">
        <f>IF(OR(Table3[[#This Row],[T_So_CL]]="",Table3[[#This Row],[Hum_Si_C]]=""),"-",(1730.63/((1730.63/(233.426+T_Si_CL))-LOG(RH_Si_C/100)))-233.426)</f>
        <v>39.145793760941842</v>
      </c>
      <c r="AN202" s="87">
        <f>100*10^(7.337936*((Table3[[#This Row],[Hum_Si_C]])/(Table3[[#This Row],[Hum_Si_C]]+229.3975)-Table3[[#This Row],[T_Si_CL]]/(Table3[[#This Row],[T_Si_CL]]+229.3975)))</f>
        <v>60.140279951009511</v>
      </c>
      <c r="AO202" s="83">
        <f t="shared" si="25"/>
        <v>63</v>
      </c>
      <c r="AP202" s="60">
        <f>Table3[[#This Row],[T_So_CL]]-Table3[[#This Row],[T_Si_CL]]</f>
        <v>8</v>
      </c>
      <c r="AQ202" s="178">
        <f>IF(OR(AC202&gt;1200,AA202&gt;4000,Table3[[#This Row],[Hum_Si_A]]&lt;20,Table3[[#This Row],[Hum_Si_C]]&lt;20,AG202&gt;8000, AJ202&lt;0, O202&gt;90),1,0)</f>
        <v>0</v>
      </c>
      <c r="AR202">
        <f>IF(Table3[[#This Row],[F_Cell_CL]]&gt;0, Table3[[#This Row],[F_Cell_CL]], IF(Table3[[#This Row],[I_S]]&lt;450, 0.45, IF(Table3[[#This Row],[I_S]]&lt;600, 0.6, 0.75)))</f>
        <v>0.6</v>
      </c>
    </row>
    <row r="203" spans="1:44" s="4" customFormat="1">
      <c r="A203" s="49">
        <f t="shared" si="20"/>
        <v>192</v>
      </c>
      <c r="B203" s="51" t="s">
        <v>100</v>
      </c>
      <c r="C203" s="50" t="s">
        <v>293</v>
      </c>
      <c r="D203" s="51">
        <v>900</v>
      </c>
      <c r="E203" s="138">
        <f>IF(Table3[[#This Row],[Approx. step time]]="-","ERR",IF(E202="Acc. Time",Table3[[#This Row],[Approx. step time]]/60,E202+D203/60))</f>
        <v>2880</v>
      </c>
      <c r="F203" s="48">
        <v>620</v>
      </c>
      <c r="G203" s="86">
        <f t="shared" si="19"/>
        <v>2.0666666666666669</v>
      </c>
      <c r="H203" s="48" t="s">
        <v>33</v>
      </c>
      <c r="I203" s="51">
        <v>0</v>
      </c>
      <c r="J203" s="51" t="s">
        <v>102</v>
      </c>
      <c r="K203" s="147"/>
      <c r="L203" s="52" t="str">
        <f>IF(Table3[[#This Row],[F_Cell_CL]]="","-",Table3[[#This Row],[F_Cell_CL]]*Cell_count)</f>
        <v>-</v>
      </c>
      <c r="M203">
        <v>1.8</v>
      </c>
      <c r="N203">
        <v>55</v>
      </c>
      <c r="O203" s="51">
        <v>63</v>
      </c>
      <c r="P203" s="60">
        <f>Table3[[#This Row],[T_So_CL]]-Table3[[#This Row],[T_Si_CL]]</f>
        <v>8</v>
      </c>
      <c r="Q203">
        <v>1.9500000000000002</v>
      </c>
      <c r="R203" s="53">
        <f>IF(Table3[[#This Row],[I_S]]=0,"∞",Table3[[#This Row],[FN_Si_A_H2]]*1000/(Table3[[#This Row],[I_S]]*Q_H2*Cell_count))</f>
        <v>1.95</v>
      </c>
      <c r="S203">
        <v>95</v>
      </c>
      <c r="T203" s="58" t="str">
        <f t="shared" si="21"/>
        <v>Inlet</v>
      </c>
      <c r="U203">
        <v>1.6</v>
      </c>
      <c r="V203" s="51">
        <f t="shared" si="22"/>
        <v>60</v>
      </c>
      <c r="W203" s="141">
        <v>43.097840703069394</v>
      </c>
      <c r="X203" s="52">
        <f>IF(OR(Table3[[#This Row],[T_So_CL]]="",Table3[[#This Row],[Hum_Si_A]]=""),"-",(1730.63/((1730.63/(233.426+T_Si_CL))-LOG(RH_Si_A/100)))-233.426)</f>
        <v>38.437664210762136</v>
      </c>
      <c r="Y203" s="87">
        <f>100*10^(7.337936*((Table3[[#This Row],[Hum_Si_A]])/(Table3[[#This Row],[Hum_Si_A]]+229.3975)-Table3[[#This Row],[T_Si_CL]]/(Table3[[#This Row],[T_Si_CL]]+229.3975)))</f>
        <v>55.140973667009099</v>
      </c>
      <c r="Z20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2449.8157894736842</v>
      </c>
      <c r="AA203" s="53">
        <f>Table3[[#This Row],[FN_Si_Atot]]*Table3[[#This Row],[Conc_Si_A_H2]]/100</f>
        <v>2327.3249999999998</v>
      </c>
      <c r="AB203" s="54">
        <f>IF(Table3[[#This Row],[FN_Si_A_H2]]="-","-",Table3[[#This Row],[FN_Si_A_H2]]/60*H2_dens_gL)</f>
        <v>3.4881450196746409</v>
      </c>
      <c r="AC203" s="53">
        <f>IF(OR(Table3[[#This Row],[Conc_Si_A_H2]]="",Table3[[#This Row],[FN_Si_A_H2]]="",Table3[[#This Row],[FN_Si_A_H2]]="-"),"-",(FN_Si_H2/CMP_A)*(100-CMP_A))</f>
        <v>122.4907894736842</v>
      </c>
      <c r="AD203" s="55">
        <f>IF(Table3[[#This Row],[F_Si_A_N2]]="-","-",Table3[[#This Row],[F_Si_A_N2]]/60*N2_dens_gL)</f>
        <v>2.551088517678711</v>
      </c>
      <c r="AE203">
        <v>1.85</v>
      </c>
      <c r="AF203" s="53">
        <f>IF(OR(Table3[[#This Row],[I_S]]=0,Table3[[#This Row],[FN_Si_C_Air]]="-",Table3[[#This Row],[FN_Si_C_Air]]="0"),"∞",Table3[[#This Row],[FN_Si_C_Air]]*1000/(Table3[[#This Row],[I_S]]*Q_air*Cell_count))</f>
        <v>1.85</v>
      </c>
      <c r="AG203" s="56">
        <f>IF(OR(Table3[[#This Row],[I_S]]="",Table3[[#This Row],[STC_C]]=""),"-",IF(Table3[[#This Row],[I_S]]&gt;=Table3[[#This Row],[I_MinGasFlow]],Table3[[#This Row],[I_S]]*Table3[[#This Row],[STC_C]]*16.6*Cell_count/1000,Table3[[#This Row],[I_MinGasFlow]]*Table3[[#This Row],[STC_C]]*16.6*Cell_count/1000))</f>
        <v>5236.0550000000003</v>
      </c>
      <c r="AH203" s="140">
        <f>IF(Table3[[#This Row],[FN_Si_C_Air]]="-","-",Table3[[#This Row],[FN_Si_C_Air]]/60*air_dens_gL)</f>
        <v>112.30858193893812</v>
      </c>
      <c r="AI203" s="58" t="str">
        <f t="shared" si="23"/>
        <v>Inlet</v>
      </c>
      <c r="AJ203">
        <v>1.5</v>
      </c>
      <c r="AK203" s="5">
        <f t="shared" si="24"/>
        <v>60</v>
      </c>
      <c r="AL203" s="141">
        <v>51.667555724258655</v>
      </c>
      <c r="AM203" s="52">
        <f>IF(OR(Table3[[#This Row],[T_So_CL]]="",Table3[[#This Row],[Hum_Si_C]]=""),"-",(1730.63/((1730.63/(233.426+T_Si_CL))-LOG(RH_Si_C/100)))-233.426)</f>
        <v>41.843502349748405</v>
      </c>
      <c r="AN203" s="87">
        <f>100*10^(7.337936*((Table3[[#This Row],[Hum_Si_C]])/(Table3[[#This Row],[Hum_Si_C]]+229.3975)-Table3[[#This Row],[T_Si_CL]]/(Table3[[#This Row],[T_Si_CL]]+229.3975)))</f>
        <v>85.079183233359274</v>
      </c>
      <c r="AO203" s="83">
        <f t="shared" si="25"/>
        <v>63</v>
      </c>
      <c r="AP203" s="60">
        <f>Table3[[#This Row],[T_So_CL]]-Table3[[#This Row],[T_Si_CL]]</f>
        <v>8</v>
      </c>
      <c r="AQ203" s="178">
        <f>IF(OR(AC203&gt;1200,AA203&gt;4000,Table3[[#This Row],[Hum_Si_A]]&lt;20,Table3[[#This Row],[Hum_Si_C]]&lt;20,AG203&gt;8000, AJ203&lt;0, O203&gt;90),1,0)</f>
        <v>0</v>
      </c>
      <c r="AR203">
        <f>IF(Table3[[#This Row],[F_Cell_CL]]&gt;0, Table3[[#This Row],[F_Cell_CL]], IF(Table3[[#This Row],[I_S]]&lt;450, 0.45, IF(Table3[[#This Row],[I_S]]&lt;600, 0.6, 0.75)))</f>
        <v>0.75</v>
      </c>
    </row>
    <row r="204" spans="1:44" s="4" customFormat="1">
      <c r="A204" s="49">
        <f t="shared" si="20"/>
        <v>193</v>
      </c>
      <c r="B204" s="51" t="s">
        <v>100</v>
      </c>
      <c r="C204" s="50" t="s">
        <v>294</v>
      </c>
      <c r="D204" s="51">
        <v>900</v>
      </c>
      <c r="E204" s="87">
        <f>IF(Table3[[#This Row],[Approx. step time]]="-","ERR",IF(E203="Acc. Time",Table3[[#This Row],[Approx. step time]]/60,E203+D204/60))</f>
        <v>2895</v>
      </c>
      <c r="F204" s="48">
        <v>350</v>
      </c>
      <c r="G204" s="86">
        <f t="shared" ref="G204:G267" si="26">I_S/Cell_area</f>
        <v>1.1666666666666667</v>
      </c>
      <c r="H204" s="48" t="s">
        <v>33</v>
      </c>
      <c r="I204" s="51">
        <v>0</v>
      </c>
      <c r="J204" s="51" t="s">
        <v>102</v>
      </c>
      <c r="K204" s="147"/>
      <c r="L204" s="52" t="str">
        <f>IF(Table3[[#This Row],[F_Cell_CL]]="","-",Table3[[#This Row],[F_Cell_CL]]*Cell_count)</f>
        <v>-</v>
      </c>
      <c r="M204">
        <v>1.2</v>
      </c>
      <c r="N204">
        <v>55</v>
      </c>
      <c r="O204" s="51">
        <v>64</v>
      </c>
      <c r="P204" s="60">
        <f>Table3[[#This Row],[T_So_CL]]-Table3[[#This Row],[T_Si_CL]]</f>
        <v>9</v>
      </c>
      <c r="Q204">
        <v>2</v>
      </c>
      <c r="R204" s="53">
        <f>IF(Table3[[#This Row],[I_S]]=0,"∞",Table3[[#This Row],[FN_Si_A_H2]]*1000/(Table3[[#This Row],[I_S]]*Q_H2*Cell_count))</f>
        <v>2</v>
      </c>
      <c r="S204">
        <v>85</v>
      </c>
      <c r="T204" s="58" t="str">
        <f t="shared" si="21"/>
        <v>Inlet</v>
      </c>
      <c r="U204">
        <v>1</v>
      </c>
      <c r="V204" s="51">
        <f t="shared" si="22"/>
        <v>60</v>
      </c>
      <c r="W204" s="141">
        <v>43.097840703069394</v>
      </c>
      <c r="X204" s="52">
        <f>IF(OR(Table3[[#This Row],[T_So_CL]]="",Table3[[#This Row],[Hum_Si_A]]=""),"-",(1730.63/((1730.63/(233.426+T_Si_CL))-LOG(RH_Si_A/100)))-233.426)</f>
        <v>38.437664210762136</v>
      </c>
      <c r="Y204" s="87">
        <f>100*10^(7.337936*((Table3[[#This Row],[Hum_Si_A]])/(Table3[[#This Row],[Hum_Si_A]]+229.3975)-Table3[[#This Row],[T_Si_CL]]/(Table3[[#This Row],[T_Si_CL]]+229.3975)))</f>
        <v>55.140973667009099</v>
      </c>
      <c r="Z20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1585.2941176470588</v>
      </c>
      <c r="AA204" s="53">
        <f>Table3[[#This Row],[FN_Si_Atot]]*Table3[[#This Row],[Conc_Si_A_H2]]/100</f>
        <v>1347.5</v>
      </c>
      <c r="AB204" s="54">
        <f>IF(Table3[[#This Row],[FN_Si_A_H2]]="-","-",Table3[[#This Row],[FN_Si_A_H2]]/60*H2_dens_gL)</f>
        <v>2.0196042297537207</v>
      </c>
      <c r="AC204" s="53">
        <f>IF(OR(Table3[[#This Row],[Conc_Si_A_H2]]="",Table3[[#This Row],[FN_Si_A_H2]]="",Table3[[#This Row],[FN_Si_A_H2]]="-"),"-",(FN_Si_H2/CMP_A)*(100-CMP_A))</f>
        <v>237.79411764705884</v>
      </c>
      <c r="AD204" s="55">
        <f>IF(Table3[[#This Row],[F_Si_A_N2]]="-","-",Table3[[#This Row],[F_Si_A_N2]]/60*N2_dens_gL)</f>
        <v>4.9524853722269544</v>
      </c>
      <c r="AE204">
        <v>2.3000000000000003</v>
      </c>
      <c r="AF204" s="53">
        <f>IF(OR(Table3[[#This Row],[I_S]]=0,Table3[[#This Row],[FN_Si_C_Air]]="-",Table3[[#This Row],[FN_Si_C_Air]]="0"),"∞",Table3[[#This Row],[FN_Si_C_Air]]*1000/(Table3[[#This Row],[I_S]]*Q_air*Cell_count))</f>
        <v>2.3000000000000003</v>
      </c>
      <c r="AG204" s="56">
        <f>IF(OR(Table3[[#This Row],[I_S]]="",Table3[[#This Row],[STC_C]]=""),"-",IF(Table3[[#This Row],[I_S]]&gt;=Table3[[#This Row],[I_MinGasFlow]],Table3[[#This Row],[I_S]]*Table3[[#This Row],[STC_C]]*16.6*Cell_count/1000,Table3[[#This Row],[I_MinGasFlow]]*Table3[[#This Row],[STC_C]]*16.6*Cell_count/1000))</f>
        <v>3674.8250000000007</v>
      </c>
      <c r="AH204" s="140">
        <f>IF(Table3[[#This Row],[FN_Si_C_Air]]="-","-",Table3[[#This Row],[FN_Si_C_Air]]/60*air_dens_gL)</f>
        <v>78.821628998121355</v>
      </c>
      <c r="AI204" s="58" t="str">
        <f t="shared" si="23"/>
        <v>Inlet</v>
      </c>
      <c r="AJ204">
        <v>1.1499999999999999</v>
      </c>
      <c r="AK204" s="5">
        <f t="shared" si="24"/>
        <v>60</v>
      </c>
      <c r="AL204" s="141">
        <v>46.326887547182295</v>
      </c>
      <c r="AM204" s="52">
        <f>IF(OR(Table3[[#This Row],[T_So_CL]]="",Table3[[#This Row],[Hum_Si_C]]=""),"-",(1730.63/((1730.63/(233.426+T_Si_CL))-LOG(RH_Si_C/100)))-233.426)</f>
        <v>39.784342810301212</v>
      </c>
      <c r="AN204" s="87">
        <f>100*10^(7.337936*((Table3[[#This Row],[Hum_Si_C]])/(Table3[[#This Row],[Hum_Si_C]]+229.3975)-Table3[[#This Row],[T_Si_CL]]/(Table3[[#This Row],[T_Si_CL]]+229.3975)))</f>
        <v>65.135606025943034</v>
      </c>
      <c r="AO204" s="83">
        <f t="shared" si="25"/>
        <v>64</v>
      </c>
      <c r="AP204" s="60">
        <f>Table3[[#This Row],[T_So_CL]]-Table3[[#This Row],[T_Si_CL]]</f>
        <v>9</v>
      </c>
      <c r="AQ204" s="178">
        <f>IF(OR(AC204&gt;1200,AA204&gt;4000,Table3[[#This Row],[Hum_Si_A]]&lt;20,Table3[[#This Row],[Hum_Si_C]]&lt;20,AG204&gt;8000, AJ204&lt;0, O204&gt;90),1,0)</f>
        <v>0</v>
      </c>
      <c r="AR204">
        <f>IF(Table3[[#This Row],[F_Cell_CL]]&gt;0, Table3[[#This Row],[F_Cell_CL]], IF(Table3[[#This Row],[I_S]]&lt;450, 0.45, IF(Table3[[#This Row],[I_S]]&lt;600, 0.6, 0.75)))</f>
        <v>0.45</v>
      </c>
    </row>
    <row r="205" spans="1:44" s="4" customFormat="1">
      <c r="A205" s="49">
        <f t="shared" ref="A205:A268" si="27">A204+1</f>
        <v>194</v>
      </c>
      <c r="B205" s="51" t="s">
        <v>100</v>
      </c>
      <c r="C205" s="50" t="s">
        <v>295</v>
      </c>
      <c r="D205" s="51">
        <v>900</v>
      </c>
      <c r="E205" s="138">
        <f>IF(Table3[[#This Row],[Approx. step time]]="-","ERR",IF(E204="Acc. Time",Table3[[#This Row],[Approx. step time]]/60,E204+D205/60))</f>
        <v>2910</v>
      </c>
      <c r="F205" s="48">
        <v>580</v>
      </c>
      <c r="G205" s="86">
        <f t="shared" si="26"/>
        <v>1.9333333333333333</v>
      </c>
      <c r="H205" s="48" t="s">
        <v>33</v>
      </c>
      <c r="I205" s="51">
        <v>0</v>
      </c>
      <c r="J205" s="51" t="s">
        <v>102</v>
      </c>
      <c r="K205" s="147"/>
      <c r="L205" s="52" t="str">
        <f>IF(Table3[[#This Row],[F_Cell_CL]]="","-",Table3[[#This Row],[F_Cell_CL]]*Cell_count)</f>
        <v>-</v>
      </c>
      <c r="M205">
        <v>0.8</v>
      </c>
      <c r="N205">
        <v>55</v>
      </c>
      <c r="O205" s="51">
        <v>65</v>
      </c>
      <c r="P205" s="60">
        <f>Table3[[#This Row],[T_So_CL]]-Table3[[#This Row],[T_Si_CL]]</f>
        <v>10</v>
      </c>
      <c r="Q205">
        <v>1.55</v>
      </c>
      <c r="R205" s="53">
        <f>IF(Table3[[#This Row],[I_S]]=0,"∞",Table3[[#This Row],[FN_Si_A_H2]]*1000/(Table3[[#This Row],[I_S]]*Q_H2*Cell_count))</f>
        <v>1.55</v>
      </c>
      <c r="S205">
        <v>80</v>
      </c>
      <c r="T205" s="58" t="str">
        <f t="shared" ref="T205:T268" si="28">"Inlet"</f>
        <v>Inlet</v>
      </c>
      <c r="U205">
        <v>0.60000000000000009</v>
      </c>
      <c r="V205" s="51">
        <f t="shared" ref="V205:V268" si="29">T_Si_CL+5</f>
        <v>60</v>
      </c>
      <c r="W205" s="141">
        <v>41.287639779603403</v>
      </c>
      <c r="X205" s="52">
        <f>IF(OR(Table3[[#This Row],[T_So_CL]]="",Table3[[#This Row],[Hum_Si_A]]=""),"-",(1730.63/((1730.63/(233.426+T_Si_CL))-LOG(RH_Si_A/100)))-233.426)</f>
        <v>37.644124646017531</v>
      </c>
      <c r="Y205" s="87">
        <f>100*10^(7.337936*((Table3[[#This Row],[Hum_Si_A]])/(Table3[[#This Row],[Hum_Si_A]]+229.3975)-Table3[[#This Row],[T_Si_CL]]/(Table3[[#This Row],[T_Si_CL]]+229.3975)))</f>
        <v>50.137585253232174</v>
      </c>
      <c r="Z20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2163.21875</v>
      </c>
      <c r="AA205" s="53">
        <f>Table3[[#This Row],[FN_Si_Atot]]*Table3[[#This Row],[Conc_Si_A_H2]]/100</f>
        <v>1730.575</v>
      </c>
      <c r="AB205" s="54">
        <f>IF(Table3[[#This Row],[FN_Si_A_H2]]="-","-",Table3[[#This Row],[FN_Si_A_H2]]/60*H2_dens_gL)</f>
        <v>2.5937488607837071</v>
      </c>
      <c r="AC205" s="53">
        <f>IF(OR(Table3[[#This Row],[Conc_Si_A_H2]]="",Table3[[#This Row],[FN_Si_A_H2]]="",Table3[[#This Row],[FN_Si_A_H2]]="-"),"-",(FN_Si_H2/CMP_A)*(100-CMP_A))</f>
        <v>432.64375000000001</v>
      </c>
      <c r="AD205" s="55">
        <f>IF(Table3[[#This Row],[F_Si_A_N2]]="-","-",Table3[[#This Row],[F_Si_A_N2]]/60*N2_dens_gL)</f>
        <v>9.0105754694933982</v>
      </c>
      <c r="AE205">
        <v>2</v>
      </c>
      <c r="AF205" s="53">
        <f>IF(OR(Table3[[#This Row],[I_S]]=0,Table3[[#This Row],[FN_Si_C_Air]]="-",Table3[[#This Row],[FN_Si_C_Air]]="0"),"∞",Table3[[#This Row],[FN_Si_C_Air]]*1000/(Table3[[#This Row],[I_S]]*Q_air*Cell_count))</f>
        <v>2</v>
      </c>
      <c r="AG205" s="56">
        <f>IF(OR(Table3[[#This Row],[I_S]]="",Table3[[#This Row],[STC_C]]=""),"-",IF(Table3[[#This Row],[I_S]]&gt;=Table3[[#This Row],[I_MinGasFlow]],Table3[[#This Row],[I_S]]*Table3[[#This Row],[STC_C]]*16.6*Cell_count/1000,Table3[[#This Row],[I_MinGasFlow]]*Table3[[#This Row],[STC_C]]*16.6*Cell_count/1000))</f>
        <v>5295.4</v>
      </c>
      <c r="AH205" s="140">
        <f>IF(Table3[[#This Row],[FN_Si_C_Air]]="-","-",Table3[[#This Row],[FN_Si_C_Air]]/60*air_dens_gL)</f>
        <v>113.58147781095747</v>
      </c>
      <c r="AI205" s="58" t="str">
        <f t="shared" ref="AI205:AI268" si="30">"Inlet"</f>
        <v>Inlet</v>
      </c>
      <c r="AJ205">
        <v>0.30000000000000004</v>
      </c>
      <c r="AK205" s="5">
        <f t="shared" ref="AK205:AK268" si="31">T_Si_CL+5</f>
        <v>60</v>
      </c>
      <c r="AL205" s="141">
        <v>49.151453066035963</v>
      </c>
      <c r="AM205" s="52">
        <f>IF(OR(Table3[[#This Row],[T_So_CL]]="",Table3[[#This Row],[Hum_Si_C]]=""),"-",(1730.63/((1730.63/(233.426+T_Si_CL))-LOG(RH_Si_C/100)))-233.426)</f>
        <v>40.897467227762547</v>
      </c>
      <c r="AN205" s="87">
        <f>100*10^(7.337936*((Table3[[#This Row],[Hum_Si_C]])/(Table3[[#This Row],[Hum_Si_C]]+229.3975)-Table3[[#This Row],[T_Si_CL]]/(Table3[[#This Row],[T_Si_CL]]+229.3975)))</f>
        <v>75.114735487457821</v>
      </c>
      <c r="AO205" s="83">
        <f t="shared" ref="AO205:AO268" si="32">T_Si_CL+dT_CL</f>
        <v>65</v>
      </c>
      <c r="AP205" s="60">
        <f>Table3[[#This Row],[T_So_CL]]-Table3[[#This Row],[T_Si_CL]]</f>
        <v>10</v>
      </c>
      <c r="AQ205" s="178">
        <f>IF(OR(AC205&gt;1200,AA205&gt;4000,Table3[[#This Row],[Hum_Si_A]]&lt;20,Table3[[#This Row],[Hum_Si_C]]&lt;20,AG205&gt;8000, AJ205&lt;0, O205&gt;90),1,0)</f>
        <v>0</v>
      </c>
      <c r="AR205">
        <f>IF(Table3[[#This Row],[F_Cell_CL]]&gt;0, Table3[[#This Row],[F_Cell_CL]], IF(Table3[[#This Row],[I_S]]&lt;450, 0.45, IF(Table3[[#This Row],[I_S]]&lt;600, 0.6, 0.75)))</f>
        <v>0.6</v>
      </c>
    </row>
    <row r="206" spans="1:44" s="4" customFormat="1">
      <c r="A206" s="49">
        <f t="shared" si="27"/>
        <v>195</v>
      </c>
      <c r="B206" s="51" t="s">
        <v>100</v>
      </c>
      <c r="C206" s="50" t="s">
        <v>296</v>
      </c>
      <c r="D206" s="51">
        <v>900</v>
      </c>
      <c r="E206" s="138">
        <f>IF(Table3[[#This Row],[Approx. step time]]="-","ERR",IF(E205="Acc. Time",Table3[[#This Row],[Approx. step time]]/60,E205+D206/60))</f>
        <v>2925</v>
      </c>
      <c r="F206" s="48">
        <v>560</v>
      </c>
      <c r="G206" s="86">
        <f t="shared" si="26"/>
        <v>1.8666666666666667</v>
      </c>
      <c r="H206" s="48" t="s">
        <v>33</v>
      </c>
      <c r="I206" s="51">
        <v>0</v>
      </c>
      <c r="J206" s="51" t="s">
        <v>102</v>
      </c>
      <c r="K206" s="147"/>
      <c r="L206" s="52" t="str">
        <f>IF(Table3[[#This Row],[F_Cell_CL]]="","-",Table3[[#This Row],[F_Cell_CL]]*Cell_count)</f>
        <v>-</v>
      </c>
      <c r="M206">
        <v>1.1000000000000001</v>
      </c>
      <c r="N206">
        <v>55</v>
      </c>
      <c r="O206" s="51">
        <v>65</v>
      </c>
      <c r="P206" s="60">
        <f>Table3[[#This Row],[T_So_CL]]-Table3[[#This Row],[T_Si_CL]]</f>
        <v>10</v>
      </c>
      <c r="Q206">
        <v>1.9500000000000002</v>
      </c>
      <c r="R206" s="53">
        <f>IF(Table3[[#This Row],[I_S]]=0,"∞",Table3[[#This Row],[FN_Si_A_H2]]*1000/(Table3[[#This Row],[I_S]]*Q_H2*Cell_count))</f>
        <v>1.95</v>
      </c>
      <c r="S206">
        <v>80</v>
      </c>
      <c r="T206" s="58" t="str">
        <f t="shared" si="28"/>
        <v>Inlet</v>
      </c>
      <c r="U206">
        <v>0.9</v>
      </c>
      <c r="V206" s="51">
        <f t="shared" si="29"/>
        <v>60</v>
      </c>
      <c r="W206" s="141">
        <v>49.151453066035963</v>
      </c>
      <c r="X206" s="52">
        <f>IF(OR(Table3[[#This Row],[T_So_CL]]="",Table3[[#This Row],[Hum_Si_A]]=""),"-",(1730.63/((1730.63/(233.426+T_Si_CL))-LOG(RH_Si_A/100)))-233.426)</f>
        <v>40.897467227762547</v>
      </c>
      <c r="Y206" s="87">
        <f>100*10^(7.337936*((Table3[[#This Row],[Hum_Si_A]])/(Table3[[#This Row],[Hum_Si_A]]+229.3975)-Table3[[#This Row],[T_Si_CL]]/(Table3[[#This Row],[T_Si_CL]]+229.3975)))</f>
        <v>75.114735487457821</v>
      </c>
      <c r="Z20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2627.625</v>
      </c>
      <c r="AA206" s="53">
        <f>Table3[[#This Row],[FN_Si_Atot]]*Table3[[#This Row],[Conc_Si_A_H2]]/100</f>
        <v>2102.1</v>
      </c>
      <c r="AB206" s="54">
        <f>IF(Table3[[#This Row],[FN_Si_A_H2]]="-","-",Table3[[#This Row],[FN_Si_A_H2]]/60*H2_dens_gL)</f>
        <v>3.150582598415804</v>
      </c>
      <c r="AC206" s="53">
        <f>IF(OR(Table3[[#This Row],[Conc_Si_A_H2]]="",Table3[[#This Row],[FN_Si_A_H2]]="",Table3[[#This Row],[FN_Si_A_H2]]="-"),"-",(FN_Si_H2/CMP_A)*(100-CMP_A))</f>
        <v>525.52499999999998</v>
      </c>
      <c r="AD206" s="55">
        <f>IF(Table3[[#This Row],[F_Si_A_N2]]="-","-",Table3[[#This Row],[F_Si_A_N2]]/60*N2_dens_gL)</f>
        <v>10.944992672621568</v>
      </c>
      <c r="AE206">
        <v>2.2000000000000002</v>
      </c>
      <c r="AF206" s="53">
        <f>IF(OR(Table3[[#This Row],[I_S]]=0,Table3[[#This Row],[FN_Si_C_Air]]="-",Table3[[#This Row],[FN_Si_C_Air]]="0"),"∞",Table3[[#This Row],[FN_Si_C_Air]]*1000/(Table3[[#This Row],[I_S]]*Q_air*Cell_count))</f>
        <v>2.2000000000000002</v>
      </c>
      <c r="AG206" s="56">
        <f>IF(OR(Table3[[#This Row],[I_S]]="",Table3[[#This Row],[STC_C]]=""),"-",IF(Table3[[#This Row],[I_S]]&gt;=Table3[[#This Row],[I_MinGasFlow]],Table3[[#This Row],[I_S]]*Table3[[#This Row],[STC_C]]*16.6*Cell_count/1000,Table3[[#This Row],[I_MinGasFlow]]*Table3[[#This Row],[STC_C]]*16.6*Cell_count/1000))</f>
        <v>5624.08</v>
      </c>
      <c r="AH206" s="140">
        <f>IF(Table3[[#This Row],[FN_Si_C_Air]]="-","-",Table3[[#This Row],[FN_Si_C_Air]]/60*air_dens_gL)</f>
        <v>120.63136264060311</v>
      </c>
      <c r="AI206" s="58" t="str">
        <f t="shared" si="30"/>
        <v>Inlet</v>
      </c>
      <c r="AJ206">
        <v>1.1499999999999999</v>
      </c>
      <c r="AK206" s="5">
        <f t="shared" si="31"/>
        <v>60</v>
      </c>
      <c r="AL206" s="141">
        <v>50.443455283692366</v>
      </c>
      <c r="AM206" s="52">
        <f>IF(OR(Table3[[#This Row],[T_So_CL]]="",Table3[[#This Row],[Hum_Si_C]]=""),"-",(1730.63/((1730.63/(233.426+T_Si_CL))-LOG(RH_Si_C/100)))-233.426)</f>
        <v>41.388333177500272</v>
      </c>
      <c r="AN206" s="87">
        <f>100*10^(7.337936*((Table3[[#This Row],[Hum_Si_C]])/(Table3[[#This Row],[Hum_Si_C]]+229.3975)-Table3[[#This Row],[T_Si_CL]]/(Table3[[#This Row],[T_Si_CL]]+229.3975)))</f>
        <v>80.098744871258674</v>
      </c>
      <c r="AO206" s="83">
        <f t="shared" si="32"/>
        <v>65</v>
      </c>
      <c r="AP206" s="60">
        <f>Table3[[#This Row],[T_So_CL]]-Table3[[#This Row],[T_Si_CL]]</f>
        <v>10</v>
      </c>
      <c r="AQ206" s="178">
        <f>IF(OR(AC206&gt;1200,AA206&gt;4000,Table3[[#This Row],[Hum_Si_A]]&lt;20,Table3[[#This Row],[Hum_Si_C]]&lt;20,AG206&gt;8000, AJ206&lt;0, O206&gt;90),1,0)</f>
        <v>0</v>
      </c>
      <c r="AR206">
        <f>IF(Table3[[#This Row],[F_Cell_CL]]&gt;0, Table3[[#This Row],[F_Cell_CL]], IF(Table3[[#This Row],[I_S]]&lt;450, 0.45, IF(Table3[[#This Row],[I_S]]&lt;600, 0.6, 0.75)))</f>
        <v>0.6</v>
      </c>
    </row>
    <row r="207" spans="1:44" s="4" customFormat="1">
      <c r="A207" s="49">
        <f t="shared" si="27"/>
        <v>196</v>
      </c>
      <c r="B207" s="51" t="s">
        <v>100</v>
      </c>
      <c r="C207" s="50" t="s">
        <v>297</v>
      </c>
      <c r="D207" s="51">
        <v>900</v>
      </c>
      <c r="E207" s="138">
        <f>IF(Table3[[#This Row],[Approx. step time]]="-","ERR",IF(E206="Acc. Time",Table3[[#This Row],[Approx. step time]]/60,E206+D207/60))</f>
        <v>2940</v>
      </c>
      <c r="F207" s="48">
        <v>540</v>
      </c>
      <c r="G207" s="86">
        <f t="shared" si="26"/>
        <v>1.8</v>
      </c>
      <c r="H207" s="48" t="s">
        <v>33</v>
      </c>
      <c r="I207" s="51">
        <v>0</v>
      </c>
      <c r="J207" s="51" t="s">
        <v>102</v>
      </c>
      <c r="K207" s="147"/>
      <c r="L207" s="52" t="str">
        <f>IF(Table3[[#This Row],[F_Cell_CL]]="","-",Table3[[#This Row],[F_Cell_CL]]*Cell_count)</f>
        <v>-</v>
      </c>
      <c r="M207">
        <v>1.25</v>
      </c>
      <c r="N207">
        <v>55</v>
      </c>
      <c r="O207" s="51">
        <v>65</v>
      </c>
      <c r="P207" s="60">
        <f>Table3[[#This Row],[T_So_CL]]-Table3[[#This Row],[T_Si_CL]]</f>
        <v>10</v>
      </c>
      <c r="Q207">
        <v>1.5</v>
      </c>
      <c r="R207" s="53">
        <f>IF(Table3[[#This Row],[I_S]]=0,"∞",Table3[[#This Row],[FN_Si_A_H2]]*1000/(Table3[[#This Row],[I_S]]*Q_H2*Cell_count))</f>
        <v>1.5</v>
      </c>
      <c r="S207">
        <v>75</v>
      </c>
      <c r="T207" s="58" t="str">
        <f t="shared" si="28"/>
        <v>Inlet</v>
      </c>
      <c r="U207">
        <v>1.05</v>
      </c>
      <c r="V207" s="51">
        <f t="shared" si="29"/>
        <v>60</v>
      </c>
      <c r="W207" s="141">
        <v>37.13781007773153</v>
      </c>
      <c r="X207" s="52">
        <f>IF(OR(Table3[[#This Row],[T_So_CL]]="",Table3[[#This Row],[Hum_Si_A]]=""),"-",(1730.63/((1730.63/(233.426+T_Si_CL))-LOG(RH_Si_A/100)))-233.426)</f>
        <v>35.704872265565371</v>
      </c>
      <c r="Y207" s="87">
        <f>100*10^(7.337936*((Table3[[#This Row],[Hum_Si_A]])/(Table3[[#This Row],[Hum_Si_A]]+229.3975)-Table3[[#This Row],[T_Si_CL]]/(Table3[[#This Row],[T_Si_CL]]+229.3975)))</f>
        <v>40.118204639426573</v>
      </c>
      <c r="Z20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2079</v>
      </c>
      <c r="AA207" s="53">
        <f>Table3[[#This Row],[FN_Si_Atot]]*Table3[[#This Row],[Conc_Si_A_H2]]/100</f>
        <v>1559.25</v>
      </c>
      <c r="AB207" s="54">
        <f>IF(Table3[[#This Row],[FN_Si_A_H2]]="-","-",Table3[[#This Row],[FN_Si_A_H2]]/60*H2_dens_gL)</f>
        <v>2.3369706087150197</v>
      </c>
      <c r="AC207" s="53">
        <f>IF(OR(Table3[[#This Row],[Conc_Si_A_H2]]="",Table3[[#This Row],[FN_Si_A_H2]]="",Table3[[#This Row],[FN_Si_A_H2]]="-"),"-",(FN_Si_H2/CMP_A)*(100-CMP_A))</f>
        <v>519.75</v>
      </c>
      <c r="AD207" s="55">
        <f>IF(Table3[[#This Row],[F_Si_A_N2]]="-","-",Table3[[#This Row],[F_Si_A_N2]]/60*N2_dens_gL)</f>
        <v>10.824718027867485</v>
      </c>
      <c r="AE207">
        <v>1.85</v>
      </c>
      <c r="AF207" s="53">
        <f>IF(OR(Table3[[#This Row],[I_S]]=0,Table3[[#This Row],[FN_Si_C_Air]]="-",Table3[[#This Row],[FN_Si_C_Air]]="0"),"∞",Table3[[#This Row],[FN_Si_C_Air]]*1000/(Table3[[#This Row],[I_S]]*Q_air*Cell_count))</f>
        <v>1.85</v>
      </c>
      <c r="AG207" s="56">
        <f>IF(OR(Table3[[#This Row],[I_S]]="",Table3[[#This Row],[STC_C]]=""),"-",IF(Table3[[#This Row],[I_S]]&gt;=Table3[[#This Row],[I_MinGasFlow]],Table3[[#This Row],[I_S]]*Table3[[#This Row],[STC_C]]*16.6*Cell_count/1000,Table3[[#This Row],[I_MinGasFlow]]*Table3[[#This Row],[STC_C]]*16.6*Cell_count/1000))</f>
        <v>4560.4350000000004</v>
      </c>
      <c r="AH207" s="140">
        <f>IF(Table3[[#This Row],[FN_Si_C_Air]]="-","-",Table3[[#This Row],[FN_Si_C_Air]]/60*air_dens_gL)</f>
        <v>97.817152011333221</v>
      </c>
      <c r="AI207" s="58" t="str">
        <f t="shared" si="30"/>
        <v>Inlet</v>
      </c>
      <c r="AJ207">
        <v>0.85000000000000009</v>
      </c>
      <c r="AK207" s="5">
        <f t="shared" si="31"/>
        <v>60</v>
      </c>
      <c r="AL207" s="141">
        <v>51.667555724258655</v>
      </c>
      <c r="AM207" s="52">
        <f>IF(OR(Table3[[#This Row],[T_So_CL]]="",Table3[[#This Row],[Hum_Si_C]]=""),"-",(1730.63/((1730.63/(233.426+T_Si_CL))-LOG(RH_Si_C/100)))-233.426)</f>
        <v>41.843502349748405</v>
      </c>
      <c r="AN207" s="87">
        <f>100*10^(7.337936*((Table3[[#This Row],[Hum_Si_C]])/(Table3[[#This Row],[Hum_Si_C]]+229.3975)-Table3[[#This Row],[T_Si_CL]]/(Table3[[#This Row],[T_Si_CL]]+229.3975)))</f>
        <v>85.079183233359274</v>
      </c>
      <c r="AO207" s="83">
        <f t="shared" si="32"/>
        <v>65</v>
      </c>
      <c r="AP207" s="60">
        <f>Table3[[#This Row],[T_So_CL]]-Table3[[#This Row],[T_Si_CL]]</f>
        <v>10</v>
      </c>
      <c r="AQ207" s="178">
        <f>IF(OR(AC207&gt;1200,AA207&gt;4000,Table3[[#This Row],[Hum_Si_A]]&lt;20,Table3[[#This Row],[Hum_Si_C]]&lt;20,AG207&gt;8000, AJ207&lt;0, O207&gt;90),1,0)</f>
        <v>0</v>
      </c>
      <c r="AR207">
        <f>IF(Table3[[#This Row],[F_Cell_CL]]&gt;0, Table3[[#This Row],[F_Cell_CL]], IF(Table3[[#This Row],[I_S]]&lt;450, 0.45, IF(Table3[[#This Row],[I_S]]&lt;600, 0.6, 0.75)))</f>
        <v>0.6</v>
      </c>
    </row>
    <row r="208" spans="1:44" s="4" customFormat="1">
      <c r="A208" s="49">
        <f t="shared" si="27"/>
        <v>197</v>
      </c>
      <c r="B208" s="51" t="s">
        <v>100</v>
      </c>
      <c r="C208" s="50" t="s">
        <v>298</v>
      </c>
      <c r="D208" s="51">
        <v>900</v>
      </c>
      <c r="E208" s="87">
        <f>IF(Table3[[#This Row],[Approx. step time]]="-","ERR",IF(E207="Acc. Time",Table3[[#This Row],[Approx. step time]]/60,E207+D208/60))</f>
        <v>2955</v>
      </c>
      <c r="F208" s="48">
        <v>710</v>
      </c>
      <c r="G208" s="86">
        <f t="shared" si="26"/>
        <v>2.3666666666666667</v>
      </c>
      <c r="H208" s="48" t="s">
        <v>33</v>
      </c>
      <c r="I208" s="51">
        <v>0</v>
      </c>
      <c r="J208" s="51" t="s">
        <v>102</v>
      </c>
      <c r="K208" s="147"/>
      <c r="L208" s="52" t="str">
        <f>IF(Table3[[#This Row],[F_Cell_CL]]="","-",Table3[[#This Row],[F_Cell_CL]]*Cell_count)</f>
        <v>-</v>
      </c>
      <c r="M208">
        <v>1.4000000000000001</v>
      </c>
      <c r="N208">
        <v>55</v>
      </c>
      <c r="O208" s="51">
        <v>66</v>
      </c>
      <c r="P208" s="60">
        <f>Table3[[#This Row],[T_So_CL]]-Table3[[#This Row],[T_Si_CL]]</f>
        <v>11</v>
      </c>
      <c r="Q208">
        <v>1.4500000000000002</v>
      </c>
      <c r="R208" s="53">
        <f>IF(Table3[[#This Row],[I_S]]=0,"∞",Table3[[#This Row],[FN_Si_A_H2]]*1000/(Table3[[#This Row],[I_S]]*Q_H2*Cell_count))</f>
        <v>1.4500000000000006</v>
      </c>
      <c r="S208">
        <v>85</v>
      </c>
      <c r="T208" s="58" t="str">
        <f t="shared" si="28"/>
        <v>Inlet</v>
      </c>
      <c r="U208">
        <v>1.2000000000000002</v>
      </c>
      <c r="V208" s="51">
        <f t="shared" si="29"/>
        <v>60</v>
      </c>
      <c r="W208" s="141">
        <v>51.667555724258655</v>
      </c>
      <c r="X208" s="52">
        <f>IF(OR(Table3[[#This Row],[T_So_CL]]="",Table3[[#This Row],[Hum_Si_A]]=""),"-",(1730.63/((1730.63/(233.426+T_Si_CL))-LOG(RH_Si_A/100)))-233.426)</f>
        <v>41.843502349748405</v>
      </c>
      <c r="Y208" s="87">
        <f>100*10^(7.337936*((Table3[[#This Row],[Hum_Si_A]])/(Table3[[#This Row],[Hum_Si_A]]+229.3975)-Table3[[#This Row],[T_Si_CL]]/(Table3[[#This Row],[T_Si_CL]]+229.3975)))</f>
        <v>85.079183233359274</v>
      </c>
      <c r="Z20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2331.5147058823536</v>
      </c>
      <c r="AA208" s="53">
        <f>Table3[[#This Row],[FN_Si_Atot]]*Table3[[#This Row],[Conc_Si_A_H2]]/100</f>
        <v>1981.7875000000006</v>
      </c>
      <c r="AB208" s="54">
        <f>IF(Table3[[#This Row],[FN_Si_A_H2]]="-","-",Table3[[#This Row],[FN_Si_A_H2]]/60*H2_dens_gL)</f>
        <v>2.9702607921877946</v>
      </c>
      <c r="AC208" s="53">
        <f>IF(OR(Table3[[#This Row],[Conc_Si_A_H2]]="",Table3[[#This Row],[FN_Si_A_H2]]="",Table3[[#This Row],[FN_Si_A_H2]]="-"),"-",(FN_Si_H2/CMP_A)*(100-CMP_A))</f>
        <v>349.72720588235308</v>
      </c>
      <c r="AD208" s="55">
        <f>IF(Table3[[#This Row],[F_Si_A_N2]]="-","-",Table3[[#This Row],[F_Si_A_N2]]/60*N2_dens_gL)</f>
        <v>7.2836909867252162</v>
      </c>
      <c r="AE208">
        <v>1.4500000000000002</v>
      </c>
      <c r="AF208" s="53">
        <f>IF(OR(Table3[[#This Row],[I_S]]=0,Table3[[#This Row],[FN_Si_C_Air]]="-",Table3[[#This Row],[FN_Si_C_Air]]="0"),"∞",Table3[[#This Row],[FN_Si_C_Air]]*1000/(Table3[[#This Row],[I_S]]*Q_air*Cell_count))</f>
        <v>1.4500000000000002</v>
      </c>
      <c r="AG208" s="56">
        <f>IF(OR(Table3[[#This Row],[I_S]]="",Table3[[#This Row],[STC_C]]=""),"-",IF(Table3[[#This Row],[I_S]]&gt;=Table3[[#This Row],[I_MinGasFlow]],Table3[[#This Row],[I_S]]*Table3[[#This Row],[STC_C]]*16.6*Cell_count/1000,Table3[[#This Row],[I_MinGasFlow]]*Table3[[#This Row],[STC_C]]*16.6*Cell_count/1000))</f>
        <v>4699.6675000000014</v>
      </c>
      <c r="AH208" s="140">
        <f>IF(Table3[[#This Row],[FN_Si_C_Air]]="-","-",Table3[[#This Row],[FN_Si_C_Air]]/60*air_dens_gL)</f>
        <v>100.80356155722478</v>
      </c>
      <c r="AI208" s="58" t="str">
        <f t="shared" si="30"/>
        <v>Inlet</v>
      </c>
      <c r="AJ208">
        <v>1.1000000000000001</v>
      </c>
      <c r="AK208" s="5">
        <f t="shared" si="31"/>
        <v>60</v>
      </c>
      <c r="AL208" s="141">
        <v>43.097840703069394</v>
      </c>
      <c r="AM208" s="52">
        <f>IF(OR(Table3[[#This Row],[T_So_CL]]="",Table3[[#This Row],[Hum_Si_C]]=""),"-",(1730.63/((1730.63/(233.426+T_Si_CL))-LOG(RH_Si_C/100)))-233.426)</f>
        <v>38.437664210762136</v>
      </c>
      <c r="AN208" s="87">
        <f>100*10^(7.337936*((Table3[[#This Row],[Hum_Si_C]])/(Table3[[#This Row],[Hum_Si_C]]+229.3975)-Table3[[#This Row],[T_Si_CL]]/(Table3[[#This Row],[T_Si_CL]]+229.3975)))</f>
        <v>55.140973667009099</v>
      </c>
      <c r="AO208" s="83">
        <f t="shared" si="32"/>
        <v>66</v>
      </c>
      <c r="AP208" s="60">
        <f>Table3[[#This Row],[T_So_CL]]-Table3[[#This Row],[T_Si_CL]]</f>
        <v>11</v>
      </c>
      <c r="AQ208" s="178">
        <f>IF(OR(AC208&gt;1200,AA208&gt;4000,Table3[[#This Row],[Hum_Si_A]]&lt;20,Table3[[#This Row],[Hum_Si_C]]&lt;20,AG208&gt;8000, AJ208&lt;0, O208&gt;90),1,0)</f>
        <v>0</v>
      </c>
      <c r="AR208">
        <f>IF(Table3[[#This Row],[F_Cell_CL]]&gt;0, Table3[[#This Row],[F_Cell_CL]], IF(Table3[[#This Row],[I_S]]&lt;450, 0.45, IF(Table3[[#This Row],[I_S]]&lt;600, 0.6, 0.75)))</f>
        <v>0.75</v>
      </c>
    </row>
    <row r="209" spans="1:44" s="4" customFormat="1">
      <c r="A209" s="49">
        <f t="shared" si="27"/>
        <v>198</v>
      </c>
      <c r="B209" s="51" t="s">
        <v>100</v>
      </c>
      <c r="C209" s="50" t="s">
        <v>299</v>
      </c>
      <c r="D209" s="51">
        <v>900</v>
      </c>
      <c r="E209" s="138">
        <f>IF(Table3[[#This Row],[Approx. step time]]="-","ERR",IF(E208="Acc. Time",Table3[[#This Row],[Approx. step time]]/60,E208+D209/60))</f>
        <v>2970</v>
      </c>
      <c r="F209" s="48">
        <v>450</v>
      </c>
      <c r="G209" s="86">
        <f t="shared" si="26"/>
        <v>1.5</v>
      </c>
      <c r="H209" s="48" t="s">
        <v>33</v>
      </c>
      <c r="I209" s="51">
        <v>0</v>
      </c>
      <c r="J209" s="51" t="s">
        <v>102</v>
      </c>
      <c r="K209" s="147"/>
      <c r="L209" s="52" t="str">
        <f>IF(Table3[[#This Row],[F_Cell_CL]]="","-",Table3[[#This Row],[F_Cell_CL]]*Cell_count)</f>
        <v>-</v>
      </c>
      <c r="M209">
        <v>1.2</v>
      </c>
      <c r="N209">
        <v>55</v>
      </c>
      <c r="O209" s="51">
        <v>67</v>
      </c>
      <c r="P209" s="60">
        <f>Table3[[#This Row],[T_So_CL]]-Table3[[#This Row],[T_Si_CL]]</f>
        <v>12</v>
      </c>
      <c r="Q209">
        <v>1.7000000000000002</v>
      </c>
      <c r="R209" s="53">
        <f>IF(Table3[[#This Row],[I_S]]=0,"∞",Table3[[#This Row],[FN_Si_A_H2]]*1000/(Table3[[#This Row],[I_S]]*Q_H2*Cell_count))</f>
        <v>1.7000000000000002</v>
      </c>
      <c r="S209">
        <v>85</v>
      </c>
      <c r="T209" s="58" t="str">
        <f t="shared" si="28"/>
        <v>Inlet</v>
      </c>
      <c r="U209">
        <v>1</v>
      </c>
      <c r="V209" s="51">
        <f t="shared" si="29"/>
        <v>60</v>
      </c>
      <c r="W209" s="141">
        <v>28.781549963581512</v>
      </c>
      <c r="X209" s="52">
        <f>IF(OR(Table3[[#This Row],[T_So_CL]]="",Table3[[#This Row],[Hum_Si_A]]=""),"-",(1730.63/((1730.63/(233.426+T_Si_CL))-LOG(RH_Si_A/100)))-233.426)</f>
        <v>31.1501088300069</v>
      </c>
      <c r="Y209" s="87">
        <f>100*10^(7.337936*((Table3[[#This Row],[Hum_Si_A]])/(Table3[[#This Row],[Hum_Si_A]]+229.3975)-Table3[[#This Row],[T_Si_CL]]/(Table3[[#This Row],[T_Si_CL]]+229.3975)))</f>
        <v>25.057230054508107</v>
      </c>
      <c r="Z20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1732.5000000000002</v>
      </c>
      <c r="AA209" s="53">
        <f>Table3[[#This Row],[FN_Si_Atot]]*Table3[[#This Row],[Conc_Si_A_H2]]/100</f>
        <v>1472.6250000000002</v>
      </c>
      <c r="AB209" s="54">
        <f>IF(Table3[[#This Row],[FN_Si_A_H2]]="-","-",Table3[[#This Row],[FN_Si_A_H2]]/60*H2_dens_gL)</f>
        <v>2.2071389082308523</v>
      </c>
      <c r="AC209" s="53">
        <f>IF(OR(Table3[[#This Row],[Conc_Si_A_H2]]="",Table3[[#This Row],[FN_Si_A_H2]]="",Table3[[#This Row],[FN_Si_A_H2]]="-"),"-",(FN_Si_H2/CMP_A)*(100-CMP_A))</f>
        <v>259.87500000000006</v>
      </c>
      <c r="AD209" s="55">
        <f>IF(Table3[[#This Row],[F_Si_A_N2]]="-","-",Table3[[#This Row],[F_Si_A_N2]]/60*N2_dens_gL)</f>
        <v>5.4123590139337443</v>
      </c>
      <c r="AE209">
        <v>1.9000000000000001</v>
      </c>
      <c r="AF209" s="53">
        <f>IF(OR(Table3[[#This Row],[I_S]]=0,Table3[[#This Row],[FN_Si_C_Air]]="-",Table3[[#This Row],[FN_Si_C_Air]]="0"),"∞",Table3[[#This Row],[FN_Si_C_Air]]*1000/(Table3[[#This Row],[I_S]]*Q_air*Cell_count))</f>
        <v>1.9000000000000001</v>
      </c>
      <c r="AG209" s="56">
        <f>IF(OR(Table3[[#This Row],[I_S]]="",Table3[[#This Row],[STC_C]]=""),"-",IF(Table3[[#This Row],[I_S]]&gt;=Table3[[#This Row],[I_MinGasFlow]],Table3[[#This Row],[I_S]]*Table3[[#This Row],[STC_C]]*16.6*Cell_count/1000,Table3[[#This Row],[I_MinGasFlow]]*Table3[[#This Row],[STC_C]]*16.6*Cell_count/1000))</f>
        <v>3903.0750000000007</v>
      </c>
      <c r="AH209" s="140">
        <f>IF(Table3[[#This Row],[FN_Si_C_Air]]="-","-",Table3[[#This Row],[FN_Si_C_Air]]/60*air_dens_gL)</f>
        <v>83.717382352041938</v>
      </c>
      <c r="AI209" s="58" t="str">
        <f t="shared" si="30"/>
        <v>Inlet</v>
      </c>
      <c r="AJ209">
        <v>0.64999999999999991</v>
      </c>
      <c r="AK209" s="5">
        <f t="shared" si="31"/>
        <v>60</v>
      </c>
      <c r="AL209" s="141">
        <v>34.711941129708634</v>
      </c>
      <c r="AM209" s="52">
        <f>IF(OR(Table3[[#This Row],[T_So_CL]]="",Table3[[#This Row],[Hum_Si_C]]=""),"-",(1730.63/((1730.63/(233.426+T_Si_CL))-LOG(RH_Si_C/100)))-233.426)</f>
        <v>34.482601490385377</v>
      </c>
      <c r="AN209" s="87">
        <f>100*10^(7.337936*((Table3[[#This Row],[Hum_Si_C]])/(Table3[[#This Row],[Hum_Si_C]]+229.3975)-Table3[[#This Row],[T_Si_CL]]/(Table3[[#This Row],[T_Si_CL]]+229.3975)))</f>
        <v>35.102095205231791</v>
      </c>
      <c r="AO209" s="83">
        <f t="shared" si="32"/>
        <v>67</v>
      </c>
      <c r="AP209" s="60">
        <f>Table3[[#This Row],[T_So_CL]]-Table3[[#This Row],[T_Si_CL]]</f>
        <v>12</v>
      </c>
      <c r="AQ209" s="178">
        <f>IF(OR(AC209&gt;1200,AA209&gt;4000,Table3[[#This Row],[Hum_Si_A]]&lt;20,Table3[[#This Row],[Hum_Si_C]]&lt;20,AG209&gt;8000, AJ209&lt;0, O209&gt;90),1,0)</f>
        <v>0</v>
      </c>
      <c r="AR209">
        <f>IF(Table3[[#This Row],[F_Cell_CL]]&gt;0, Table3[[#This Row],[F_Cell_CL]], IF(Table3[[#This Row],[I_S]]&lt;450, 0.45, IF(Table3[[#This Row],[I_S]]&lt;600, 0.6, 0.75)))</f>
        <v>0.6</v>
      </c>
    </row>
    <row r="210" spans="1:44" s="4" customFormat="1">
      <c r="A210" s="49">
        <f t="shared" si="27"/>
        <v>199</v>
      </c>
      <c r="B210" s="51" t="s">
        <v>100</v>
      </c>
      <c r="C210" s="50" t="s">
        <v>300</v>
      </c>
      <c r="D210" s="51">
        <v>900</v>
      </c>
      <c r="E210" s="138">
        <f>IF(Table3[[#This Row],[Approx. step time]]="-","ERR",IF(E209="Acc. Time",Table3[[#This Row],[Approx. step time]]/60,E209+D210/60))</f>
        <v>2985</v>
      </c>
      <c r="F210" s="48">
        <v>610</v>
      </c>
      <c r="G210" s="86">
        <f t="shared" si="26"/>
        <v>2.0333333333333332</v>
      </c>
      <c r="H210" s="48" t="s">
        <v>33</v>
      </c>
      <c r="I210" s="51">
        <v>0</v>
      </c>
      <c r="J210" s="51" t="s">
        <v>102</v>
      </c>
      <c r="K210" s="147"/>
      <c r="L210" s="52" t="str">
        <f>IF(Table3[[#This Row],[F_Cell_CL]]="","-",Table3[[#This Row],[F_Cell_CL]]*Cell_count)</f>
        <v>-</v>
      </c>
      <c r="M210">
        <v>1.75</v>
      </c>
      <c r="N210">
        <v>55</v>
      </c>
      <c r="O210" s="51">
        <v>67</v>
      </c>
      <c r="P210" s="60">
        <f>Table3[[#This Row],[T_So_CL]]-Table3[[#This Row],[T_Si_CL]]</f>
        <v>12</v>
      </c>
      <c r="Q210">
        <v>2</v>
      </c>
      <c r="R210" s="53">
        <f>IF(Table3[[#This Row],[I_S]]=0,"∞",Table3[[#This Row],[FN_Si_A_H2]]*1000/(Table3[[#This Row],[I_S]]*Q_H2*Cell_count))</f>
        <v>1.9999999999999996</v>
      </c>
      <c r="S210">
        <v>95</v>
      </c>
      <c r="T210" s="58" t="str">
        <f t="shared" si="28"/>
        <v>Inlet</v>
      </c>
      <c r="U210">
        <v>1.55</v>
      </c>
      <c r="V210" s="51">
        <f t="shared" si="29"/>
        <v>60</v>
      </c>
      <c r="W210" s="141">
        <v>46.326887547182295</v>
      </c>
      <c r="X210" s="52">
        <f>IF(OR(Table3[[#This Row],[T_So_CL]]="",Table3[[#This Row],[Hum_Si_A]]=""),"-",(1730.63/((1730.63/(233.426+T_Si_CL))-LOG(RH_Si_A/100)))-233.426)</f>
        <v>39.784342810301212</v>
      </c>
      <c r="Y210" s="87">
        <f>100*10^(7.337936*((Table3[[#This Row],[Hum_Si_A]])/(Table3[[#This Row],[Hum_Si_A]]+229.3975)-Table3[[#This Row],[T_Si_CL]]/(Table3[[#This Row],[T_Si_CL]]+229.3975)))</f>
        <v>65.135606025943034</v>
      </c>
      <c r="Z21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2472.1052631578946</v>
      </c>
      <c r="AA210" s="53">
        <f>Table3[[#This Row],[FN_Si_Atot]]*Table3[[#This Row],[Conc_Si_A_H2]]/100</f>
        <v>2348.4999999999995</v>
      </c>
      <c r="AB210" s="54">
        <f>IF(Table3[[#This Row],[FN_Si_A_H2]]="-","-",Table3[[#This Row],[FN_Si_A_H2]]/60*H2_dens_gL)</f>
        <v>3.5198816575707697</v>
      </c>
      <c r="AC210" s="53">
        <f>IF(OR(Table3[[#This Row],[Conc_Si_A_H2]]="",Table3[[#This Row],[FN_Si_A_H2]]="",Table3[[#This Row],[FN_Si_A_H2]]="-"),"-",(FN_Si_H2/CMP_A)*(100-CMP_A))</f>
        <v>123.60526315789471</v>
      </c>
      <c r="AD210" s="55">
        <f>IF(Table3[[#This Row],[F_Si_A_N2]]="-","-",Table3[[#This Row],[F_Si_A_N2]]/60*N2_dens_gL)</f>
        <v>2.5742994140347624</v>
      </c>
      <c r="AE210">
        <v>2.35</v>
      </c>
      <c r="AF210" s="53">
        <f>IF(OR(Table3[[#This Row],[I_S]]=0,Table3[[#This Row],[FN_Si_C_Air]]="-",Table3[[#This Row],[FN_Si_C_Air]]="0"),"∞",Table3[[#This Row],[FN_Si_C_Air]]*1000/(Table3[[#This Row],[I_S]]*Q_air*Cell_count))</f>
        <v>2.3500000000000005</v>
      </c>
      <c r="AG210" s="56">
        <f>IF(OR(Table3[[#This Row],[I_S]]="",Table3[[#This Row],[STC_C]]=""),"-",IF(Table3[[#This Row],[I_S]]&gt;=Table3[[#This Row],[I_MinGasFlow]],Table3[[#This Row],[I_S]]*Table3[[#This Row],[STC_C]]*16.6*Cell_count/1000,Table3[[#This Row],[I_MinGasFlow]]*Table3[[#This Row],[STC_C]]*16.6*Cell_count/1000))</f>
        <v>6543.9275000000007</v>
      </c>
      <c r="AH210" s="140">
        <f>IF(Table3[[#This Row],[FN_Si_C_Air]]="-","-",Table3[[#This Row],[FN_Si_C_Air]]/60*air_dens_gL)</f>
        <v>140.36124865690306</v>
      </c>
      <c r="AI210" s="58" t="str">
        <f t="shared" si="30"/>
        <v>Inlet</v>
      </c>
      <c r="AJ210">
        <v>1.3</v>
      </c>
      <c r="AK210" s="5">
        <f t="shared" si="31"/>
        <v>60</v>
      </c>
      <c r="AL210" s="141">
        <v>44.770668913411072</v>
      </c>
      <c r="AM210" s="52">
        <f>IF(OR(Table3[[#This Row],[T_So_CL]]="",Table3[[#This Row],[Hum_Si_C]]=""),"-",(1730.63/((1730.63/(233.426+T_Si_CL))-LOG(RH_Si_C/100)))-233.426)</f>
        <v>39.145793760941842</v>
      </c>
      <c r="AN210" s="87">
        <f>100*10^(7.337936*((Table3[[#This Row],[Hum_Si_C]])/(Table3[[#This Row],[Hum_Si_C]]+229.3975)-Table3[[#This Row],[T_Si_CL]]/(Table3[[#This Row],[T_Si_CL]]+229.3975)))</f>
        <v>60.140279951009511</v>
      </c>
      <c r="AO210" s="83">
        <f t="shared" si="32"/>
        <v>67</v>
      </c>
      <c r="AP210" s="60">
        <f>Table3[[#This Row],[T_So_CL]]-Table3[[#This Row],[T_Si_CL]]</f>
        <v>12</v>
      </c>
      <c r="AQ210" s="178">
        <f>IF(OR(AC210&gt;1200,AA210&gt;4000,Table3[[#This Row],[Hum_Si_A]]&lt;20,Table3[[#This Row],[Hum_Si_C]]&lt;20,AG210&gt;8000, AJ210&lt;0, O210&gt;90),1,0)</f>
        <v>0</v>
      </c>
      <c r="AR210">
        <f>IF(Table3[[#This Row],[F_Cell_CL]]&gt;0, Table3[[#This Row],[F_Cell_CL]], IF(Table3[[#This Row],[I_S]]&lt;450, 0.45, IF(Table3[[#This Row],[I_S]]&lt;600, 0.6, 0.75)))</f>
        <v>0.75</v>
      </c>
    </row>
    <row r="211" spans="1:44" s="4" customFormat="1">
      <c r="A211" s="49">
        <f t="shared" si="27"/>
        <v>200</v>
      </c>
      <c r="B211" s="51" t="s">
        <v>100</v>
      </c>
      <c r="C211" s="50" t="s">
        <v>301</v>
      </c>
      <c r="D211" s="51">
        <v>900</v>
      </c>
      <c r="E211" s="138">
        <f>IF(Table3[[#This Row],[Approx. step time]]="-","ERR",IF(E210="Acc. Time",Table3[[#This Row],[Approx. step time]]/60,E210+D211/60))</f>
        <v>3000</v>
      </c>
      <c r="F211" s="48">
        <v>710</v>
      </c>
      <c r="G211" s="86">
        <f t="shared" si="26"/>
        <v>2.3666666666666667</v>
      </c>
      <c r="H211" s="48" t="s">
        <v>33</v>
      </c>
      <c r="I211" s="51">
        <v>0</v>
      </c>
      <c r="J211" s="51" t="s">
        <v>102</v>
      </c>
      <c r="K211" s="147"/>
      <c r="L211" s="52" t="str">
        <f>IF(Table3[[#This Row],[F_Cell_CL]]="","-",Table3[[#This Row],[F_Cell_CL]]*Cell_count)</f>
        <v>-</v>
      </c>
      <c r="M211">
        <v>1.85</v>
      </c>
      <c r="N211">
        <v>55</v>
      </c>
      <c r="O211" s="51">
        <v>67</v>
      </c>
      <c r="P211" s="60">
        <f>Table3[[#This Row],[T_So_CL]]-Table3[[#This Row],[T_Si_CL]]</f>
        <v>12</v>
      </c>
      <c r="Q211">
        <v>1.9500000000000002</v>
      </c>
      <c r="R211" s="53">
        <f>IF(Table3[[#This Row],[I_S]]=0,"∞",Table3[[#This Row],[FN_Si_A_H2]]*1000/(Table3[[#This Row],[I_S]]*Q_H2*Cell_count))</f>
        <v>1.9500000000000004</v>
      </c>
      <c r="S211">
        <v>80</v>
      </c>
      <c r="T211" s="58" t="str">
        <f t="shared" si="28"/>
        <v>Inlet</v>
      </c>
      <c r="U211">
        <v>1.6500000000000001</v>
      </c>
      <c r="V211" s="51">
        <f t="shared" si="29"/>
        <v>60</v>
      </c>
      <c r="W211" s="141">
        <v>39.313024336761949</v>
      </c>
      <c r="X211" s="52">
        <f>IF(OR(Table3[[#This Row],[T_So_CL]]="",Table3[[#This Row],[Hum_Si_A]]=""),"-",(1730.63/((1730.63/(233.426+T_Si_CL))-LOG(RH_Si_A/100)))-233.426)</f>
        <v>36.743468905479801</v>
      </c>
      <c r="Y211" s="87">
        <f>100*10^(7.337936*((Table3[[#This Row],[Hum_Si_A]])/(Table3[[#This Row],[Hum_Si_A]]+229.3975)-Table3[[#This Row],[T_Si_CL]]/(Table3[[#This Row],[T_Si_CL]]+229.3975)))</f>
        <v>45.13002093186266</v>
      </c>
      <c r="Z21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3331.4531250000005</v>
      </c>
      <c r="AA211" s="53">
        <f>Table3[[#This Row],[FN_Si_Atot]]*Table3[[#This Row],[Conc_Si_A_H2]]/100</f>
        <v>2665.1625000000004</v>
      </c>
      <c r="AB211" s="54">
        <f>IF(Table3[[#This Row],[FN_Si_A_H2]]="-","-",Table3[[#This Row],[FN_Si_A_H2]]/60*H2_dens_gL)</f>
        <v>3.9944886515628957</v>
      </c>
      <c r="AC211" s="53">
        <f>IF(OR(Table3[[#This Row],[Conc_Si_A_H2]]="",Table3[[#This Row],[FN_Si_A_H2]]="",Table3[[#This Row],[FN_Si_A_H2]]="-"),"-",(FN_Si_H2/CMP_A)*(100-CMP_A))</f>
        <v>666.29062500000009</v>
      </c>
      <c r="AD211" s="55">
        <f>IF(Table3[[#This Row],[F_Si_A_N2]]="-","-",Table3[[#This Row],[F_Si_A_N2]]/60*N2_dens_gL)</f>
        <v>13.87668713850235</v>
      </c>
      <c r="AE211">
        <v>1.9500000000000002</v>
      </c>
      <c r="AF211" s="53">
        <f>IF(OR(Table3[[#This Row],[I_S]]=0,Table3[[#This Row],[FN_Si_C_Air]]="-",Table3[[#This Row],[FN_Si_C_Air]]="0"),"∞",Table3[[#This Row],[FN_Si_C_Air]]*1000/(Table3[[#This Row],[I_S]]*Q_air*Cell_count))</f>
        <v>1.95</v>
      </c>
      <c r="AG211" s="56">
        <f>IF(OR(Table3[[#This Row],[I_S]]="",Table3[[#This Row],[STC_C]]=""),"-",IF(Table3[[#This Row],[I_S]]&gt;=Table3[[#This Row],[I_MinGasFlow]],Table3[[#This Row],[I_S]]*Table3[[#This Row],[STC_C]]*16.6*Cell_count/1000,Table3[[#This Row],[I_MinGasFlow]]*Table3[[#This Row],[STC_C]]*16.6*Cell_count/1000))</f>
        <v>6320.2425000000012</v>
      </c>
      <c r="AH211" s="140">
        <f>IF(Table3[[#This Row],[FN_Si_C_Air]]="-","-",Table3[[#This Row],[FN_Si_C_Air]]/60*air_dens_gL)</f>
        <v>135.56341037006089</v>
      </c>
      <c r="AI211" s="58" t="str">
        <f t="shared" si="30"/>
        <v>Inlet</v>
      </c>
      <c r="AJ211">
        <v>1.2000000000000002</v>
      </c>
      <c r="AK211" s="5">
        <f t="shared" si="31"/>
        <v>60</v>
      </c>
      <c r="AL211" s="141">
        <v>49.151453066035963</v>
      </c>
      <c r="AM211" s="52">
        <f>IF(OR(Table3[[#This Row],[T_So_CL]]="",Table3[[#This Row],[Hum_Si_C]]=""),"-",(1730.63/((1730.63/(233.426+T_Si_CL))-LOG(RH_Si_C/100)))-233.426)</f>
        <v>40.897467227762547</v>
      </c>
      <c r="AN211" s="87">
        <f>100*10^(7.337936*((Table3[[#This Row],[Hum_Si_C]])/(Table3[[#This Row],[Hum_Si_C]]+229.3975)-Table3[[#This Row],[T_Si_CL]]/(Table3[[#This Row],[T_Si_CL]]+229.3975)))</f>
        <v>75.114735487457821</v>
      </c>
      <c r="AO211" s="83">
        <f t="shared" si="32"/>
        <v>67</v>
      </c>
      <c r="AP211" s="60">
        <f>Table3[[#This Row],[T_So_CL]]-Table3[[#This Row],[T_Si_CL]]</f>
        <v>12</v>
      </c>
      <c r="AQ211" s="178">
        <f>IF(OR(AC211&gt;1200,AA211&gt;4000,Table3[[#This Row],[Hum_Si_A]]&lt;20,Table3[[#This Row],[Hum_Si_C]]&lt;20,AG211&gt;8000, AJ211&lt;0, O211&gt;90),1,0)</f>
        <v>0</v>
      </c>
      <c r="AR211">
        <f>IF(Table3[[#This Row],[F_Cell_CL]]&gt;0, Table3[[#This Row],[F_Cell_CL]], IF(Table3[[#This Row],[I_S]]&lt;450, 0.45, IF(Table3[[#This Row],[I_S]]&lt;600, 0.6, 0.75)))</f>
        <v>0.75</v>
      </c>
    </row>
    <row r="212" spans="1:44" s="4" customFormat="1">
      <c r="A212" s="49">
        <f t="shared" si="27"/>
        <v>201</v>
      </c>
      <c r="B212" s="51" t="s">
        <v>100</v>
      </c>
      <c r="C212" s="50" t="s">
        <v>302</v>
      </c>
      <c r="D212" s="51">
        <v>900</v>
      </c>
      <c r="E212" s="87">
        <f>IF(Table3[[#This Row],[Approx. step time]]="-","ERR",IF(E211="Acc. Time",Table3[[#This Row],[Approx. step time]]/60,E211+D212/60))</f>
        <v>3015</v>
      </c>
      <c r="F212" s="48">
        <v>720</v>
      </c>
      <c r="G212" s="86">
        <f t="shared" si="26"/>
        <v>2.4</v>
      </c>
      <c r="H212" s="48" t="s">
        <v>33</v>
      </c>
      <c r="I212" s="51">
        <v>0</v>
      </c>
      <c r="J212" s="51" t="s">
        <v>102</v>
      </c>
      <c r="K212" s="147"/>
      <c r="L212" s="52" t="str">
        <f>IF(Table3[[#This Row],[F_Cell_CL]]="","-",Table3[[#This Row],[F_Cell_CL]]*Cell_count)</f>
        <v>-</v>
      </c>
      <c r="M212">
        <v>0.35000000000000003</v>
      </c>
      <c r="N212">
        <v>55</v>
      </c>
      <c r="O212" s="51">
        <v>69</v>
      </c>
      <c r="P212" s="60">
        <f>Table3[[#This Row],[T_So_CL]]-Table3[[#This Row],[T_Si_CL]]</f>
        <v>14</v>
      </c>
      <c r="Q212">
        <v>1.4000000000000001</v>
      </c>
      <c r="R212" s="53">
        <f>IF(Table3[[#This Row],[I_S]]=0,"∞",Table3[[#This Row],[FN_Si_A_H2]]*1000/(Table3[[#This Row],[I_S]]*Q_H2*Cell_count))</f>
        <v>1.4000000000000001</v>
      </c>
      <c r="S212">
        <v>80</v>
      </c>
      <c r="T212" s="58" t="str">
        <f t="shared" si="28"/>
        <v>Inlet</v>
      </c>
      <c r="U212">
        <v>0.15000000000000002</v>
      </c>
      <c r="V212" s="51">
        <f t="shared" si="29"/>
        <v>60</v>
      </c>
      <c r="W212" s="141">
        <v>31.963202685256515</v>
      </c>
      <c r="X212" s="52">
        <f>IF(OR(Table3[[#This Row],[T_So_CL]]="",Table3[[#This Row],[Hum_Si_A]]=""),"-",(1730.63/((1730.63/(233.426+T_Si_CL))-LOG(RH_Si_A/100)))-233.426)</f>
        <v>33.00486517483472</v>
      </c>
      <c r="Y212" s="87">
        <f>100*10^(7.337936*((Table3[[#This Row],[Hum_Si_A]])/(Table3[[#This Row],[Hum_Si_A]]+229.3975)-Table3[[#This Row],[T_Si_CL]]/(Table3[[#This Row],[T_Si_CL]]+229.3975)))</f>
        <v>30.081718388083129</v>
      </c>
      <c r="Z21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2425.5000000000005</v>
      </c>
      <c r="AA212" s="53">
        <f>Table3[[#This Row],[FN_Si_Atot]]*Table3[[#This Row],[Conc_Si_A_H2]]/100</f>
        <v>1940.4000000000003</v>
      </c>
      <c r="AB212" s="54">
        <f>IF(Table3[[#This Row],[FN_Si_A_H2]]="-","-",Table3[[#This Row],[FN_Si_A_H2]]/60*H2_dens_gL)</f>
        <v>2.9082300908453584</v>
      </c>
      <c r="AC212" s="53">
        <f>IF(OR(Table3[[#This Row],[Conc_Si_A_H2]]="",Table3[[#This Row],[FN_Si_A_H2]]="",Table3[[#This Row],[FN_Si_A_H2]]="-"),"-",(FN_Si_H2/CMP_A)*(100-CMP_A))</f>
        <v>485.1</v>
      </c>
      <c r="AD212" s="55">
        <f>IF(Table3[[#This Row],[F_Si_A_N2]]="-","-",Table3[[#This Row],[F_Si_A_N2]]/60*N2_dens_gL)</f>
        <v>10.103070159342987</v>
      </c>
      <c r="AE212">
        <v>1.55</v>
      </c>
      <c r="AF212" s="53">
        <f>IF(OR(Table3[[#This Row],[I_S]]=0,Table3[[#This Row],[FN_Si_C_Air]]="-",Table3[[#This Row],[FN_Si_C_Air]]="0"),"∞",Table3[[#This Row],[FN_Si_C_Air]]*1000/(Table3[[#This Row],[I_S]]*Q_air*Cell_count))</f>
        <v>1.55</v>
      </c>
      <c r="AG212" s="56">
        <f>IF(OR(Table3[[#This Row],[I_S]]="",Table3[[#This Row],[STC_C]]=""),"-",IF(Table3[[#This Row],[I_S]]&gt;=Table3[[#This Row],[I_MinGasFlow]],Table3[[#This Row],[I_S]]*Table3[[#This Row],[STC_C]]*16.6*Cell_count/1000,Table3[[#This Row],[I_MinGasFlow]]*Table3[[#This Row],[STC_C]]*16.6*Cell_count/1000))</f>
        <v>5094.5400000000009</v>
      </c>
      <c r="AH212" s="140">
        <f>IF(Table3[[#This Row],[FN_Si_C_Air]]="-","-",Table3[[#This Row],[FN_Si_C_Air]]/60*air_dens_gL)</f>
        <v>109.27321485950739</v>
      </c>
      <c r="AI212" s="58" t="str">
        <f t="shared" si="30"/>
        <v>Inlet</v>
      </c>
      <c r="AJ212">
        <v>0.45000000000000007</v>
      </c>
      <c r="AK212" s="5">
        <f t="shared" si="31"/>
        <v>60</v>
      </c>
      <c r="AL212" s="141">
        <v>46.326887547182295</v>
      </c>
      <c r="AM212" s="52">
        <f>IF(OR(Table3[[#This Row],[T_So_CL]]="",Table3[[#This Row],[Hum_Si_C]]=""),"-",(1730.63/((1730.63/(233.426+T_Si_CL))-LOG(RH_Si_C/100)))-233.426)</f>
        <v>39.784342810301212</v>
      </c>
      <c r="AN212" s="87">
        <f>100*10^(7.337936*((Table3[[#This Row],[Hum_Si_C]])/(Table3[[#This Row],[Hum_Si_C]]+229.3975)-Table3[[#This Row],[T_Si_CL]]/(Table3[[#This Row],[T_Si_CL]]+229.3975)))</f>
        <v>65.135606025943034</v>
      </c>
      <c r="AO212" s="83">
        <f t="shared" si="32"/>
        <v>69</v>
      </c>
      <c r="AP212" s="60">
        <f>Table3[[#This Row],[T_So_CL]]-Table3[[#This Row],[T_Si_CL]]</f>
        <v>14</v>
      </c>
      <c r="AQ212" s="178">
        <f>IF(OR(AC212&gt;1200,AA212&gt;4000,Table3[[#This Row],[Hum_Si_A]]&lt;20,Table3[[#This Row],[Hum_Si_C]]&lt;20,AG212&gt;8000, AJ212&lt;0, O212&gt;90),1,0)</f>
        <v>0</v>
      </c>
      <c r="AR212">
        <f>IF(Table3[[#This Row],[F_Cell_CL]]&gt;0, Table3[[#This Row],[F_Cell_CL]], IF(Table3[[#This Row],[I_S]]&lt;450, 0.45, IF(Table3[[#This Row],[I_S]]&lt;600, 0.6, 0.75)))</f>
        <v>0.75</v>
      </c>
    </row>
    <row r="213" spans="1:44" s="4" customFormat="1">
      <c r="A213" s="49">
        <f t="shared" si="27"/>
        <v>202</v>
      </c>
      <c r="B213" s="51" t="s">
        <v>100</v>
      </c>
      <c r="C213" s="50" t="s">
        <v>303</v>
      </c>
      <c r="D213" s="51">
        <v>900</v>
      </c>
      <c r="E213" s="138">
        <f>IF(Table3[[#This Row],[Approx. step time]]="-","ERR",IF(E212="Acc. Time",Table3[[#This Row],[Approx. step time]]/60,E212+D213/60))</f>
        <v>3030</v>
      </c>
      <c r="F213" s="48">
        <v>620</v>
      </c>
      <c r="G213" s="86">
        <f t="shared" si="26"/>
        <v>2.0666666666666669</v>
      </c>
      <c r="H213" s="48" t="s">
        <v>33</v>
      </c>
      <c r="I213" s="51">
        <v>0</v>
      </c>
      <c r="J213" s="51" t="s">
        <v>102</v>
      </c>
      <c r="K213" s="147"/>
      <c r="L213" s="52" t="str">
        <f>IF(Table3[[#This Row],[F_Cell_CL]]="","-",Table3[[#This Row],[F_Cell_CL]]*Cell_count)</f>
        <v>-</v>
      </c>
      <c r="M213">
        <v>0.45</v>
      </c>
      <c r="N213">
        <v>55</v>
      </c>
      <c r="O213" s="51">
        <v>69</v>
      </c>
      <c r="P213" s="60">
        <f>Table3[[#This Row],[T_So_CL]]-Table3[[#This Row],[T_Si_CL]]</f>
        <v>14</v>
      </c>
      <c r="Q213">
        <v>1.85</v>
      </c>
      <c r="R213" s="53">
        <f>IF(Table3[[#This Row],[I_S]]=0,"∞",Table3[[#This Row],[FN_Si_A_H2]]*1000/(Table3[[#This Row],[I_S]]*Q_H2*Cell_count))</f>
        <v>1.85</v>
      </c>
      <c r="S213">
        <v>85</v>
      </c>
      <c r="T213" s="58" t="str">
        <f t="shared" si="28"/>
        <v>Inlet</v>
      </c>
      <c r="U213">
        <v>0.25</v>
      </c>
      <c r="V213" s="51">
        <f t="shared" si="29"/>
        <v>60</v>
      </c>
      <c r="W213" s="141">
        <v>50.443455283692366</v>
      </c>
      <c r="X213" s="52">
        <f>IF(OR(Table3[[#This Row],[T_So_CL]]="",Table3[[#This Row],[Hum_Si_A]]=""),"-",(1730.63/((1730.63/(233.426+T_Si_CL))-LOG(RH_Si_A/100)))-233.426)</f>
        <v>41.388333177500272</v>
      </c>
      <c r="Y213" s="87">
        <f>100*10^(7.337936*((Table3[[#This Row],[Hum_Si_A]])/(Table3[[#This Row],[Hum_Si_A]]+229.3975)-Table3[[#This Row],[T_Si_CL]]/(Table3[[#This Row],[T_Si_CL]]+229.3975)))</f>
        <v>80.098744871258674</v>
      </c>
      <c r="Z21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2597.6176470588234</v>
      </c>
      <c r="AA213" s="53">
        <f>Table3[[#This Row],[FN_Si_Atot]]*Table3[[#This Row],[Conc_Si_A_H2]]/100</f>
        <v>2207.9749999999999</v>
      </c>
      <c r="AB213" s="54">
        <f>IF(Table3[[#This Row],[FN_Si_A_H2]]="-","-",Table3[[#This Row],[FN_Si_A_H2]]/60*H2_dens_gL)</f>
        <v>3.3092657878964538</v>
      </c>
      <c r="AC213" s="53">
        <f>IF(OR(Table3[[#This Row],[Conc_Si_A_H2]]="",Table3[[#This Row],[FN_Si_A_H2]]="",Table3[[#This Row],[FN_Si_A_H2]]="-"),"-",(FN_Si_H2/CMP_A)*(100-CMP_A))</f>
        <v>389.64264705882351</v>
      </c>
      <c r="AD213" s="55">
        <f>IF(Table3[[#This Row],[F_Si_A_N2]]="-","-",Table3[[#This Row],[F_Si_A_N2]]/60*N2_dens_gL)</f>
        <v>8.1150010313490242</v>
      </c>
      <c r="AE213">
        <v>2.4500000000000002</v>
      </c>
      <c r="AF213" s="53">
        <f>IF(OR(Table3[[#This Row],[I_S]]=0,Table3[[#This Row],[FN_Si_C_Air]]="-",Table3[[#This Row],[FN_Si_C_Air]]="0"),"∞",Table3[[#This Row],[FN_Si_C_Air]]*1000/(Table3[[#This Row],[I_S]]*Q_air*Cell_count))</f>
        <v>2.4500000000000002</v>
      </c>
      <c r="AG213" s="56">
        <f>IF(OR(Table3[[#This Row],[I_S]]="",Table3[[#This Row],[STC_C]]=""),"-",IF(Table3[[#This Row],[I_S]]&gt;=Table3[[#This Row],[I_MinGasFlow]],Table3[[#This Row],[I_S]]*Table3[[#This Row],[STC_C]]*16.6*Cell_count/1000,Table3[[#This Row],[I_MinGasFlow]]*Table3[[#This Row],[STC_C]]*16.6*Cell_count/1000))</f>
        <v>6934.2349999999997</v>
      </c>
      <c r="AH213" s="140">
        <f>IF(Table3[[#This Row],[FN_Si_C_Air]]="-","-",Table3[[#This Row],[FN_Si_C_Air]]/60*air_dens_gL)</f>
        <v>148.73298689210725</v>
      </c>
      <c r="AI213" s="58" t="str">
        <f t="shared" si="30"/>
        <v>Inlet</v>
      </c>
      <c r="AJ213">
        <v>0.65</v>
      </c>
      <c r="AK213" s="5">
        <f t="shared" si="31"/>
        <v>60</v>
      </c>
      <c r="AL213" s="141">
        <v>52.831057473929782</v>
      </c>
      <c r="AM213" s="52">
        <f>IF(OR(Table3[[#This Row],[T_So_CL]]="",Table3[[#This Row],[Hum_Si_C]]=""),"-",(1730.63/((1730.63/(233.426+T_Si_CL))-LOG(RH_Si_C/100)))-233.426)</f>
        <v>42.267603380205912</v>
      </c>
      <c r="AN213" s="87">
        <f>100*10^(7.337936*((Table3[[#This Row],[Hum_Si_C]])/(Table3[[#This Row],[Hum_Si_C]]+229.3975)-Table3[[#This Row],[T_Si_CL]]/(Table3[[#This Row],[T_Si_CL]]+229.3975)))</f>
        <v>90.056145368315214</v>
      </c>
      <c r="AO213" s="83">
        <f t="shared" si="32"/>
        <v>69</v>
      </c>
      <c r="AP213" s="60">
        <f>Table3[[#This Row],[T_So_CL]]-Table3[[#This Row],[T_Si_CL]]</f>
        <v>14</v>
      </c>
      <c r="AQ213" s="178">
        <f>IF(OR(AC213&gt;1200,AA213&gt;4000,Table3[[#This Row],[Hum_Si_A]]&lt;20,Table3[[#This Row],[Hum_Si_C]]&lt;20,AG213&gt;8000, AJ213&lt;0, O213&gt;90),1,0)</f>
        <v>0</v>
      </c>
      <c r="AR213">
        <f>IF(Table3[[#This Row],[F_Cell_CL]]&gt;0, Table3[[#This Row],[F_Cell_CL]], IF(Table3[[#This Row],[I_S]]&lt;450, 0.45, IF(Table3[[#This Row],[I_S]]&lt;600, 0.6, 0.75)))</f>
        <v>0.75</v>
      </c>
    </row>
    <row r="214" spans="1:44" s="4" customFormat="1">
      <c r="A214" s="49">
        <f t="shared" si="27"/>
        <v>203</v>
      </c>
      <c r="B214" s="51" t="s">
        <v>100</v>
      </c>
      <c r="C214" s="50" t="s">
        <v>304</v>
      </c>
      <c r="D214" s="51">
        <v>900</v>
      </c>
      <c r="E214" s="138">
        <f>IF(Table3[[#This Row],[Approx. step time]]="-","ERR",IF(E213="Acc. Time",Table3[[#This Row],[Approx. step time]]/60,E213+D214/60))</f>
        <v>3045</v>
      </c>
      <c r="F214" s="48">
        <v>650</v>
      </c>
      <c r="G214" s="86">
        <f t="shared" si="26"/>
        <v>2.1666666666666665</v>
      </c>
      <c r="H214" s="48" t="s">
        <v>33</v>
      </c>
      <c r="I214" s="51">
        <v>0</v>
      </c>
      <c r="J214" s="51" t="s">
        <v>102</v>
      </c>
      <c r="K214" s="147"/>
      <c r="L214" s="52" t="str">
        <f>IF(Table3[[#This Row],[F_Cell_CL]]="","-",Table3[[#This Row],[F_Cell_CL]]*Cell_count)</f>
        <v>-</v>
      </c>
      <c r="M214">
        <v>2.1</v>
      </c>
      <c r="N214">
        <v>55</v>
      </c>
      <c r="O214" s="51">
        <v>69</v>
      </c>
      <c r="P214" s="60">
        <f>Table3[[#This Row],[T_So_CL]]-Table3[[#This Row],[T_Si_CL]]</f>
        <v>14</v>
      </c>
      <c r="Q214">
        <v>1.4000000000000001</v>
      </c>
      <c r="R214" s="53">
        <f>IF(Table3[[#This Row],[I_S]]=0,"∞",Table3[[#This Row],[FN_Si_A_H2]]*1000/(Table3[[#This Row],[I_S]]*Q_H2*Cell_count))</f>
        <v>1.4000000000000001</v>
      </c>
      <c r="S214">
        <v>80</v>
      </c>
      <c r="T214" s="58" t="str">
        <f t="shared" si="28"/>
        <v>Inlet</v>
      </c>
      <c r="U214">
        <v>1.9000000000000001</v>
      </c>
      <c r="V214" s="51">
        <f t="shared" si="29"/>
        <v>60</v>
      </c>
      <c r="W214" s="141">
        <v>47.782800240030348</v>
      </c>
      <c r="X214" s="52">
        <f>IF(OR(Table3[[#This Row],[T_So_CL]]="",Table3[[#This Row],[Hum_Si_A]]=""),"-",(1730.63/((1730.63/(233.426+T_Si_CL))-LOG(RH_Si_A/100)))-233.426)</f>
        <v>40.365190593076306</v>
      </c>
      <c r="Y214" s="87">
        <f>100*10^(7.337936*((Table3[[#This Row],[Hum_Si_A]])/(Table3[[#This Row],[Hum_Si_A]]+229.3975)-Table3[[#This Row],[T_Si_CL]]/(Table3[[#This Row],[T_Si_CL]]+229.3975)))</f>
        <v>70.127056493380508</v>
      </c>
      <c r="Z21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2189.6875000000005</v>
      </c>
      <c r="AA214" s="53">
        <f>Table3[[#This Row],[FN_Si_Atot]]*Table3[[#This Row],[Conc_Si_A_H2]]/100</f>
        <v>1751.7500000000002</v>
      </c>
      <c r="AB214" s="54">
        <f>IF(Table3[[#This Row],[FN_Si_A_H2]]="-","-",Table3[[#This Row],[FN_Si_A_H2]]/60*H2_dens_gL)</f>
        <v>2.6254854986798373</v>
      </c>
      <c r="AC214" s="53">
        <f>IF(OR(Table3[[#This Row],[Conc_Si_A_H2]]="",Table3[[#This Row],[FN_Si_A_H2]]="",Table3[[#This Row],[FN_Si_A_H2]]="-"),"-",(FN_Si_H2/CMP_A)*(100-CMP_A))</f>
        <v>437.9375</v>
      </c>
      <c r="AD214" s="55">
        <f>IF(Table3[[#This Row],[F_Si_A_N2]]="-","-",Table3[[#This Row],[F_Si_A_N2]]/60*N2_dens_gL)</f>
        <v>9.1208272271846411</v>
      </c>
      <c r="AE214">
        <v>1.8</v>
      </c>
      <c r="AF214" s="53">
        <f>IF(OR(Table3[[#This Row],[I_S]]=0,Table3[[#This Row],[FN_Si_C_Air]]="-",Table3[[#This Row],[FN_Si_C_Air]]="0"),"∞",Table3[[#This Row],[FN_Si_C_Air]]*1000/(Table3[[#This Row],[I_S]]*Q_air*Cell_count))</f>
        <v>1.7999999999999998</v>
      </c>
      <c r="AG214" s="56">
        <f>IF(OR(Table3[[#This Row],[I_S]]="",Table3[[#This Row],[STC_C]]=""),"-",IF(Table3[[#This Row],[I_S]]&gt;=Table3[[#This Row],[I_MinGasFlow]],Table3[[#This Row],[I_S]]*Table3[[#This Row],[STC_C]]*16.6*Cell_count/1000,Table3[[#This Row],[I_MinGasFlow]]*Table3[[#This Row],[STC_C]]*16.6*Cell_count/1000))</f>
        <v>5341.05</v>
      </c>
      <c r="AH214" s="140">
        <f>IF(Table3[[#This Row],[FN_Si_C_Air]]="-","-",Table3[[#This Row],[FN_Si_C_Air]]/60*air_dens_gL)</f>
        <v>114.56062848174159</v>
      </c>
      <c r="AI214" s="58" t="str">
        <f t="shared" si="30"/>
        <v>Inlet</v>
      </c>
      <c r="AJ214">
        <v>1.75</v>
      </c>
      <c r="AK214" s="5">
        <f t="shared" si="31"/>
        <v>60</v>
      </c>
      <c r="AL214" s="141">
        <v>39.313024336761949</v>
      </c>
      <c r="AM214" s="52">
        <f>IF(OR(Table3[[#This Row],[T_So_CL]]="",Table3[[#This Row],[Hum_Si_C]]=""),"-",(1730.63/((1730.63/(233.426+T_Si_CL))-LOG(RH_Si_C/100)))-233.426)</f>
        <v>36.743468905479801</v>
      </c>
      <c r="AN214" s="87">
        <f>100*10^(7.337936*((Table3[[#This Row],[Hum_Si_C]])/(Table3[[#This Row],[Hum_Si_C]]+229.3975)-Table3[[#This Row],[T_Si_CL]]/(Table3[[#This Row],[T_Si_CL]]+229.3975)))</f>
        <v>45.13002093186266</v>
      </c>
      <c r="AO214" s="83">
        <f t="shared" si="32"/>
        <v>69</v>
      </c>
      <c r="AP214" s="60">
        <f>Table3[[#This Row],[T_So_CL]]-Table3[[#This Row],[T_Si_CL]]</f>
        <v>14</v>
      </c>
      <c r="AQ214" s="178">
        <f>IF(OR(AC214&gt;1200,AA214&gt;4000,Table3[[#This Row],[Hum_Si_A]]&lt;20,Table3[[#This Row],[Hum_Si_C]]&lt;20,AG214&gt;8000, AJ214&lt;0, O214&gt;90),1,0)</f>
        <v>0</v>
      </c>
      <c r="AR214">
        <f>IF(Table3[[#This Row],[F_Cell_CL]]&gt;0, Table3[[#This Row],[F_Cell_CL]], IF(Table3[[#This Row],[I_S]]&lt;450, 0.45, IF(Table3[[#This Row],[I_S]]&lt;600, 0.6, 0.75)))</f>
        <v>0.75</v>
      </c>
    </row>
    <row r="215" spans="1:44" s="4" customFormat="1">
      <c r="A215" s="49">
        <f t="shared" si="27"/>
        <v>204</v>
      </c>
      <c r="B215" s="51" t="s">
        <v>100</v>
      </c>
      <c r="C215" s="50" t="s">
        <v>305</v>
      </c>
      <c r="D215" s="51">
        <v>900</v>
      </c>
      <c r="E215" s="138">
        <f>IF(Table3[[#This Row],[Approx. step time]]="-","ERR",IF(E214="Acc. Time",Table3[[#This Row],[Approx. step time]]/60,E214+D215/60))</f>
        <v>3060</v>
      </c>
      <c r="F215" s="48">
        <v>690</v>
      </c>
      <c r="G215" s="86">
        <f t="shared" si="26"/>
        <v>2.2999999999999998</v>
      </c>
      <c r="H215" s="48" t="s">
        <v>33</v>
      </c>
      <c r="I215" s="51">
        <v>0</v>
      </c>
      <c r="J215" s="51" t="s">
        <v>102</v>
      </c>
      <c r="K215" s="147"/>
      <c r="L215" s="52" t="str">
        <f>IF(Table3[[#This Row],[F_Cell_CL]]="","-",Table3[[#This Row],[F_Cell_CL]]*Cell_count)</f>
        <v>-</v>
      </c>
      <c r="M215">
        <v>0.8</v>
      </c>
      <c r="N215">
        <v>55</v>
      </c>
      <c r="O215" s="51">
        <v>69</v>
      </c>
      <c r="P215" s="60">
        <f>Table3[[#This Row],[T_So_CL]]-Table3[[#This Row],[T_Si_CL]]</f>
        <v>14</v>
      </c>
      <c r="Q215">
        <v>1.6</v>
      </c>
      <c r="R215" s="53">
        <f>IF(Table3[[#This Row],[I_S]]=0,"∞",Table3[[#This Row],[FN_Si_A_H2]]*1000/(Table3[[#This Row],[I_S]]*Q_H2*Cell_count))</f>
        <v>1.6</v>
      </c>
      <c r="S215">
        <v>95</v>
      </c>
      <c r="T215" s="58" t="str">
        <f t="shared" si="28"/>
        <v>Inlet</v>
      </c>
      <c r="U215">
        <v>0.60000000000000009</v>
      </c>
      <c r="V215" s="51">
        <f t="shared" si="29"/>
        <v>60</v>
      </c>
      <c r="W215" s="141">
        <v>37.13781007773153</v>
      </c>
      <c r="X215" s="52">
        <f>IF(OR(Table3[[#This Row],[T_So_CL]]="",Table3[[#This Row],[Hum_Si_A]]=""),"-",(1730.63/((1730.63/(233.426+T_Si_CL))-LOG(RH_Si_A/100)))-233.426)</f>
        <v>35.704872265565371</v>
      </c>
      <c r="Y215" s="87">
        <f>100*10^(7.337936*((Table3[[#This Row],[Hum_Si_A]])/(Table3[[#This Row],[Hum_Si_A]]+229.3975)-Table3[[#This Row],[T_Si_CL]]/(Table3[[#This Row],[T_Si_CL]]+229.3975)))</f>
        <v>40.118204639426573</v>
      </c>
      <c r="Z21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2237.0526315789475</v>
      </c>
      <c r="AA215" s="53">
        <f>Table3[[#This Row],[FN_Si_Atot]]*Table3[[#This Row],[Conc_Si_A_H2]]/100</f>
        <v>2125.1999999999998</v>
      </c>
      <c r="AB215" s="54">
        <f>IF(Table3[[#This Row],[FN_Si_A_H2]]="-","-",Table3[[#This Row],[FN_Si_A_H2]]/60*H2_dens_gL)</f>
        <v>3.1852043852115819</v>
      </c>
      <c r="AC215" s="53">
        <f>IF(OR(Table3[[#This Row],[Conc_Si_A_H2]]="",Table3[[#This Row],[FN_Si_A_H2]]="",Table3[[#This Row],[FN_Si_A_H2]]="-"),"-",(FN_Si_H2/CMP_A)*(100-CMP_A))</f>
        <v>111.85263157894737</v>
      </c>
      <c r="AD215" s="55">
        <f>IF(Table3[[#This Row],[F_Si_A_N2]]="-","-",Table3[[#This Row],[F_Si_A_N2]]/60*N2_dens_gL)</f>
        <v>2.3295299615527689</v>
      </c>
      <c r="AE215">
        <v>2.25</v>
      </c>
      <c r="AF215" s="53">
        <f>IF(OR(Table3[[#This Row],[I_S]]=0,Table3[[#This Row],[FN_Si_C_Air]]="-",Table3[[#This Row],[FN_Si_C_Air]]="0"),"∞",Table3[[#This Row],[FN_Si_C_Air]]*1000/(Table3[[#This Row],[I_S]]*Q_air*Cell_count))</f>
        <v>2.25</v>
      </c>
      <c r="AG215" s="56">
        <f>IF(OR(Table3[[#This Row],[I_S]]="",Table3[[#This Row],[STC_C]]=""),"-",IF(Table3[[#This Row],[I_S]]&gt;=Table3[[#This Row],[I_MinGasFlow]],Table3[[#This Row],[I_S]]*Table3[[#This Row],[STC_C]]*16.6*Cell_count/1000,Table3[[#This Row],[I_MinGasFlow]]*Table3[[#This Row],[STC_C]]*16.6*Cell_count/1000))</f>
        <v>7087.1625000000013</v>
      </c>
      <c r="AH215" s="140">
        <f>IF(Table3[[#This Row],[FN_Si_C_Air]]="-","-",Table3[[#This Row],[FN_Si_C_Air]]/60*air_dens_gL)</f>
        <v>152.01314163923405</v>
      </c>
      <c r="AI215" s="58" t="str">
        <f t="shared" si="30"/>
        <v>Inlet</v>
      </c>
      <c r="AJ215">
        <v>0.35000000000000009</v>
      </c>
      <c r="AK215" s="5">
        <f t="shared" si="31"/>
        <v>60</v>
      </c>
      <c r="AL215" s="141">
        <v>49.151453066035963</v>
      </c>
      <c r="AM215" s="52">
        <f>IF(OR(Table3[[#This Row],[T_So_CL]]="",Table3[[#This Row],[Hum_Si_C]]=""),"-",(1730.63/((1730.63/(233.426+T_Si_CL))-LOG(RH_Si_C/100)))-233.426)</f>
        <v>40.897467227762547</v>
      </c>
      <c r="AN215" s="87">
        <f>100*10^(7.337936*((Table3[[#This Row],[Hum_Si_C]])/(Table3[[#This Row],[Hum_Si_C]]+229.3975)-Table3[[#This Row],[T_Si_CL]]/(Table3[[#This Row],[T_Si_CL]]+229.3975)))</f>
        <v>75.114735487457821</v>
      </c>
      <c r="AO215" s="83">
        <f t="shared" si="32"/>
        <v>69</v>
      </c>
      <c r="AP215" s="60">
        <f>Table3[[#This Row],[T_So_CL]]-Table3[[#This Row],[T_Si_CL]]</f>
        <v>14</v>
      </c>
      <c r="AQ215" s="178">
        <f>IF(OR(AC215&gt;1200,AA215&gt;4000,Table3[[#This Row],[Hum_Si_A]]&lt;20,Table3[[#This Row],[Hum_Si_C]]&lt;20,AG215&gt;8000, AJ215&lt;0, O215&gt;90),1,0)</f>
        <v>0</v>
      </c>
      <c r="AR215">
        <f>IF(Table3[[#This Row],[F_Cell_CL]]&gt;0, Table3[[#This Row],[F_Cell_CL]], IF(Table3[[#This Row],[I_S]]&lt;450, 0.45, IF(Table3[[#This Row],[I_S]]&lt;600, 0.6, 0.75)))</f>
        <v>0.75</v>
      </c>
    </row>
    <row r="216" spans="1:44" s="4" customFormat="1">
      <c r="A216" s="49">
        <f t="shared" si="27"/>
        <v>205</v>
      </c>
      <c r="B216" s="51" t="s">
        <v>100</v>
      </c>
      <c r="C216" s="50" t="s">
        <v>306</v>
      </c>
      <c r="D216" s="51">
        <v>900</v>
      </c>
      <c r="E216" s="87">
        <f>IF(Table3[[#This Row],[Approx. step time]]="-","ERR",IF(E215="Acc. Time",Table3[[#This Row],[Approx. step time]]/60,E215+D216/60))</f>
        <v>3075</v>
      </c>
      <c r="F216" s="48">
        <v>550</v>
      </c>
      <c r="G216" s="86">
        <f t="shared" si="26"/>
        <v>1.8333333333333333</v>
      </c>
      <c r="H216" s="48" t="s">
        <v>33</v>
      </c>
      <c r="I216" s="51">
        <v>0</v>
      </c>
      <c r="J216" s="51" t="s">
        <v>102</v>
      </c>
      <c r="K216" s="147"/>
      <c r="L216" s="52" t="str">
        <f>IF(Table3[[#This Row],[F_Cell_CL]]="","-",Table3[[#This Row],[F_Cell_CL]]*Cell_count)</f>
        <v>-</v>
      </c>
      <c r="M216">
        <v>1.6500000000000001</v>
      </c>
      <c r="N216">
        <v>60</v>
      </c>
      <c r="O216" s="51">
        <v>61</v>
      </c>
      <c r="P216" s="60">
        <f>Table3[[#This Row],[T_So_CL]]-Table3[[#This Row],[T_Si_CL]]</f>
        <v>1</v>
      </c>
      <c r="Q216">
        <v>1.85</v>
      </c>
      <c r="R216" s="53">
        <f>IF(Table3[[#This Row],[I_S]]=0,"∞",Table3[[#This Row],[FN_Si_A_H2]]*1000/(Table3[[#This Row],[I_S]]*Q_H2*Cell_count))</f>
        <v>1.85</v>
      </c>
      <c r="S216">
        <v>80</v>
      </c>
      <c r="T216" s="58" t="str">
        <f t="shared" si="28"/>
        <v>Inlet</v>
      </c>
      <c r="U216">
        <v>1.4500000000000002</v>
      </c>
      <c r="V216" s="51">
        <f t="shared" si="29"/>
        <v>65</v>
      </c>
      <c r="W216" s="141">
        <v>49.430655641788434</v>
      </c>
      <c r="X216" s="52">
        <f>IF(OR(Table3[[#This Row],[T_So_CL]]="",Table3[[#This Row],[Hum_Si_A]]=""),"-",(1730.63/((1730.63/(233.426+T_Si_CL))-LOG(RH_Si_A/100)))-233.426)</f>
        <v>45.527208562604983</v>
      </c>
      <c r="Y216" s="87">
        <f>100*10^(7.337936*((Table3[[#This Row],[Hum_Si_A]])/(Table3[[#This Row],[Hum_Si_A]]+229.3975)-Table3[[#This Row],[T_Si_CL]]/(Table3[[#This Row],[T_Si_CL]]+229.3975)))</f>
        <v>60.18869117093508</v>
      </c>
      <c r="Z21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2448.359375</v>
      </c>
      <c r="AA216" s="53">
        <f>Table3[[#This Row],[FN_Si_Atot]]*Table3[[#This Row],[Conc_Si_A_H2]]/100</f>
        <v>1958.6875</v>
      </c>
      <c r="AB216" s="54">
        <f>IF(Table3[[#This Row],[FN_Si_A_H2]]="-","-",Table3[[#This Row],[FN_Si_A_H2]]/60*H2_dens_gL)</f>
        <v>2.9356390053920158</v>
      </c>
      <c r="AC216" s="53">
        <f>IF(OR(Table3[[#This Row],[Conc_Si_A_H2]]="",Table3[[#This Row],[FN_Si_A_H2]]="",Table3[[#This Row],[FN_Si_A_H2]]="-"),"-",(FN_Si_H2/CMP_A)*(100-CMP_A))</f>
        <v>489.671875</v>
      </c>
      <c r="AD216" s="55">
        <f>IF(Table3[[#This Row],[F_Si_A_N2]]="-","-",Table3[[#This Row],[F_Si_A_N2]]/60*N2_dens_gL)</f>
        <v>10.198287586439971</v>
      </c>
      <c r="AE216">
        <v>2.15</v>
      </c>
      <c r="AF216" s="53">
        <f>IF(OR(Table3[[#This Row],[I_S]]=0,Table3[[#This Row],[FN_Si_C_Air]]="-",Table3[[#This Row],[FN_Si_C_Air]]="0"),"∞",Table3[[#This Row],[FN_Si_C_Air]]*1000/(Table3[[#This Row],[I_S]]*Q_air*Cell_count))</f>
        <v>2.15</v>
      </c>
      <c r="AG216" s="56">
        <f>IF(OR(Table3[[#This Row],[I_S]]="",Table3[[#This Row],[STC_C]]=""),"-",IF(Table3[[#This Row],[I_S]]&gt;=Table3[[#This Row],[I_MinGasFlow]],Table3[[#This Row],[I_S]]*Table3[[#This Row],[STC_C]]*16.6*Cell_count/1000,Table3[[#This Row],[I_MinGasFlow]]*Table3[[#This Row],[STC_C]]*16.6*Cell_count/1000))</f>
        <v>5398.1125000000002</v>
      </c>
      <c r="AH216" s="140">
        <f>IF(Table3[[#This Row],[FN_Si_C_Air]]="-","-",Table3[[#This Row],[FN_Si_C_Air]]/60*air_dens_gL)</f>
        <v>115.78456682022173</v>
      </c>
      <c r="AI216" s="58" t="str">
        <f t="shared" si="30"/>
        <v>Inlet</v>
      </c>
      <c r="AJ216">
        <v>1.4500000000000002</v>
      </c>
      <c r="AK216" s="5">
        <f t="shared" si="31"/>
        <v>65</v>
      </c>
      <c r="AL216" s="141">
        <v>49.430655641788434</v>
      </c>
      <c r="AM216" s="52">
        <f>IF(OR(Table3[[#This Row],[T_So_CL]]="",Table3[[#This Row],[Hum_Si_C]]=""),"-",(1730.63/((1730.63/(233.426+T_Si_CL))-LOG(RH_Si_C/100)))-233.426)</f>
        <v>45.527208562604983</v>
      </c>
      <c r="AN216" s="87">
        <f>100*10^(7.337936*((Table3[[#This Row],[Hum_Si_C]])/(Table3[[#This Row],[Hum_Si_C]]+229.3975)-Table3[[#This Row],[T_Si_CL]]/(Table3[[#This Row],[T_Si_CL]]+229.3975)))</f>
        <v>60.18869117093508</v>
      </c>
      <c r="AO216" s="83">
        <f t="shared" si="32"/>
        <v>61</v>
      </c>
      <c r="AP216" s="60">
        <f>Table3[[#This Row],[T_So_CL]]-Table3[[#This Row],[T_Si_CL]]</f>
        <v>1</v>
      </c>
      <c r="AQ216" s="178">
        <f>IF(OR(AC216&gt;1200,AA216&gt;4000,Table3[[#This Row],[Hum_Si_A]]&lt;20,Table3[[#This Row],[Hum_Si_C]]&lt;20,AG216&gt;8000, AJ216&lt;0, O216&gt;90),1,0)</f>
        <v>0</v>
      </c>
      <c r="AR216">
        <f>IF(Table3[[#This Row],[F_Cell_CL]]&gt;0, Table3[[#This Row],[F_Cell_CL]], IF(Table3[[#This Row],[I_S]]&lt;450, 0.45, IF(Table3[[#This Row],[I_S]]&lt;600, 0.6, 0.75)))</f>
        <v>0.6</v>
      </c>
    </row>
    <row r="217" spans="1:44" s="4" customFormat="1">
      <c r="A217" s="49">
        <f t="shared" si="27"/>
        <v>206</v>
      </c>
      <c r="B217" s="51" t="s">
        <v>100</v>
      </c>
      <c r="C217" s="50" t="s">
        <v>307</v>
      </c>
      <c r="D217" s="51">
        <v>900</v>
      </c>
      <c r="E217" s="138">
        <f>IF(Table3[[#This Row],[Approx. step time]]="-","ERR",IF(E216="Acc. Time",Table3[[#This Row],[Approx. step time]]/60,E216+D217/60))</f>
        <v>3090</v>
      </c>
      <c r="F217" s="48">
        <v>540</v>
      </c>
      <c r="G217" s="86">
        <f t="shared" si="26"/>
        <v>1.8</v>
      </c>
      <c r="H217" s="48" t="s">
        <v>33</v>
      </c>
      <c r="I217" s="51">
        <v>0</v>
      </c>
      <c r="J217" s="51" t="s">
        <v>102</v>
      </c>
      <c r="K217" s="147"/>
      <c r="L217" s="52" t="str">
        <f>IF(Table3[[#This Row],[F_Cell_CL]]="","-",Table3[[#This Row],[F_Cell_CL]]*Cell_count)</f>
        <v>-</v>
      </c>
      <c r="M217">
        <v>1.35</v>
      </c>
      <c r="N217">
        <v>60</v>
      </c>
      <c r="O217" s="51">
        <v>61</v>
      </c>
      <c r="P217" s="60">
        <f>Table3[[#This Row],[T_So_CL]]-Table3[[#This Row],[T_Si_CL]]</f>
        <v>1</v>
      </c>
      <c r="Q217">
        <v>1.6</v>
      </c>
      <c r="R217" s="53">
        <f>IF(Table3[[#This Row],[I_S]]=0,"∞",Table3[[#This Row],[FN_Si_A_H2]]*1000/(Table3[[#This Row],[I_S]]*Q_H2*Cell_count))</f>
        <v>1.6</v>
      </c>
      <c r="S217">
        <v>95</v>
      </c>
      <c r="T217" s="58" t="str">
        <f t="shared" si="28"/>
        <v>Inlet</v>
      </c>
      <c r="U217">
        <v>1.1500000000000001</v>
      </c>
      <c r="V217" s="51">
        <f t="shared" si="29"/>
        <v>65</v>
      </c>
      <c r="W217" s="141">
        <v>29.023164602431375</v>
      </c>
      <c r="X217" s="52">
        <f>IF(OR(Table3[[#This Row],[T_So_CL]]="",Table3[[#This Row],[Hum_Si_A]]=""),"-",(1730.63/((1730.63/(233.426+T_Si_CL))-LOG(RH_Si_A/100)))-233.426)</f>
        <v>35.503012598598161</v>
      </c>
      <c r="Y217" s="87">
        <f>100*10^(7.337936*((Table3[[#This Row],[Hum_Si_A]])/(Table3[[#This Row],[Hum_Si_A]]+229.3975)-Table3[[#This Row],[T_Si_CL]]/(Table3[[#This Row],[T_Si_CL]]+229.3975)))</f>
        <v>20.080174452998499</v>
      </c>
      <c r="Z21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1750.7368421052631</v>
      </c>
      <c r="AA217" s="53">
        <f>Table3[[#This Row],[FN_Si_Atot]]*Table3[[#This Row],[Conc_Si_A_H2]]/100</f>
        <v>1663.2</v>
      </c>
      <c r="AB217" s="54">
        <f>IF(Table3[[#This Row],[FN_Si_A_H2]]="-","-",Table3[[#This Row],[FN_Si_A_H2]]/60*H2_dens_gL)</f>
        <v>2.4927686492960213</v>
      </c>
      <c r="AC217" s="53">
        <f>IF(OR(Table3[[#This Row],[Conc_Si_A_H2]]="",Table3[[#This Row],[FN_Si_A_H2]]="",Table3[[#This Row],[FN_Si_A_H2]]="-"),"-",(FN_Si_H2/CMP_A)*(100-CMP_A))</f>
        <v>87.536842105263162</v>
      </c>
      <c r="AD217" s="55">
        <f>IF(Table3[[#This Row],[F_Si_A_N2]]="-","-",Table3[[#This Row],[F_Si_A_N2]]/60*N2_dens_gL)</f>
        <v>1.8231104046934714</v>
      </c>
      <c r="AE217">
        <v>2</v>
      </c>
      <c r="AF217" s="53">
        <f>IF(OR(Table3[[#This Row],[I_S]]=0,Table3[[#This Row],[FN_Si_C_Air]]="-",Table3[[#This Row],[FN_Si_C_Air]]="0"),"∞",Table3[[#This Row],[FN_Si_C_Air]]*1000/(Table3[[#This Row],[I_S]]*Q_air*Cell_count))</f>
        <v>2</v>
      </c>
      <c r="AG217" s="56">
        <f>IF(OR(Table3[[#This Row],[I_S]]="",Table3[[#This Row],[STC_C]]=""),"-",IF(Table3[[#This Row],[I_S]]&gt;=Table3[[#This Row],[I_MinGasFlow]],Table3[[#This Row],[I_S]]*Table3[[#This Row],[STC_C]]*16.6*Cell_count/1000,Table3[[#This Row],[I_MinGasFlow]]*Table3[[#This Row],[STC_C]]*16.6*Cell_count/1000))</f>
        <v>4930.2</v>
      </c>
      <c r="AH217" s="140">
        <f>IF(Table3[[#This Row],[FN_Si_C_Air]]="-","-",Table3[[#This Row],[FN_Si_C_Air]]/60*air_dens_gL)</f>
        <v>105.74827244468455</v>
      </c>
      <c r="AI217" s="58" t="str">
        <f t="shared" si="30"/>
        <v>Inlet</v>
      </c>
      <c r="AJ217">
        <v>1.35</v>
      </c>
      <c r="AK217" s="5">
        <f t="shared" si="31"/>
        <v>65</v>
      </c>
      <c r="AL217" s="141">
        <v>43.796579014229529</v>
      </c>
      <c r="AM217" s="52">
        <f>IF(OR(Table3[[#This Row],[T_So_CL]]="",Table3[[#This Row],[Hum_Si_C]]=""),"-",(1730.63/((1730.63/(233.426+T_Si_CL))-LOG(RH_Si_C/100)))-233.426)</f>
        <v>43.183957874473322</v>
      </c>
      <c r="AN217" s="87">
        <f>100*10^(7.337936*((Table3[[#This Row],[Hum_Si_C]])/(Table3[[#This Row],[Hum_Si_C]]+229.3975)-Table3[[#This Row],[T_Si_CL]]/(Table3[[#This Row],[T_Si_CL]]+229.3975)))</f>
        <v>45.186903370441598</v>
      </c>
      <c r="AO217" s="83">
        <f t="shared" si="32"/>
        <v>61</v>
      </c>
      <c r="AP217" s="60">
        <f>Table3[[#This Row],[T_So_CL]]-Table3[[#This Row],[T_Si_CL]]</f>
        <v>1</v>
      </c>
      <c r="AQ217" s="178">
        <f>IF(OR(AC217&gt;1200,AA217&gt;4000,Table3[[#This Row],[Hum_Si_A]]&lt;20,Table3[[#This Row],[Hum_Si_C]]&lt;20,AG217&gt;8000, AJ217&lt;0, O217&gt;90),1,0)</f>
        <v>0</v>
      </c>
      <c r="AR217">
        <f>IF(Table3[[#This Row],[F_Cell_CL]]&gt;0, Table3[[#This Row],[F_Cell_CL]], IF(Table3[[#This Row],[I_S]]&lt;450, 0.45, IF(Table3[[#This Row],[I_S]]&lt;600, 0.6, 0.75)))</f>
        <v>0.6</v>
      </c>
    </row>
    <row r="218" spans="1:44" s="4" customFormat="1">
      <c r="A218" s="49">
        <f t="shared" si="27"/>
        <v>207</v>
      </c>
      <c r="B218" s="51" t="s">
        <v>100</v>
      </c>
      <c r="C218" s="50" t="s">
        <v>308</v>
      </c>
      <c r="D218" s="51">
        <v>900</v>
      </c>
      <c r="E218" s="138">
        <f>IF(Table3[[#This Row],[Approx. step time]]="-","ERR",IF(E217="Acc. Time",Table3[[#This Row],[Approx. step time]]/60,E217+D218/60))</f>
        <v>3105</v>
      </c>
      <c r="F218" s="48">
        <v>390</v>
      </c>
      <c r="G218" s="86">
        <f t="shared" si="26"/>
        <v>1.3</v>
      </c>
      <c r="H218" s="48" t="s">
        <v>33</v>
      </c>
      <c r="I218" s="51">
        <v>0</v>
      </c>
      <c r="J218" s="51" t="s">
        <v>102</v>
      </c>
      <c r="K218" s="147"/>
      <c r="L218" s="52" t="str">
        <f>IF(Table3[[#This Row],[F_Cell_CL]]="","-",Table3[[#This Row],[F_Cell_CL]]*Cell_count)</f>
        <v>-</v>
      </c>
      <c r="M218">
        <v>1.45</v>
      </c>
      <c r="N218">
        <v>60</v>
      </c>
      <c r="O218" s="51">
        <v>62</v>
      </c>
      <c r="P218" s="60">
        <f>Table3[[#This Row],[T_So_CL]]-Table3[[#This Row],[T_Si_CL]]</f>
        <v>2</v>
      </c>
      <c r="Q218">
        <v>2.85</v>
      </c>
      <c r="R218" s="53">
        <f>IF(Table3[[#This Row],[I_S]]=0,"∞",Table3[[#This Row],[FN_Si_A_H2]]*1000/(Table3[[#This Row],[I_S]]*Q_H2*Cell_count))</f>
        <v>2.85</v>
      </c>
      <c r="S218">
        <v>85</v>
      </c>
      <c r="T218" s="58" t="str">
        <f t="shared" si="28"/>
        <v>Inlet</v>
      </c>
      <c r="U218">
        <v>1.25</v>
      </c>
      <c r="V218" s="51">
        <f t="shared" si="29"/>
        <v>65</v>
      </c>
      <c r="W218" s="141">
        <v>32.934418699004908</v>
      </c>
      <c r="X218" s="52">
        <f>IF(OR(Table3[[#This Row],[T_So_CL]]="",Table3[[#This Row],[Hum_Si_A]]=""),"-",(1730.63/((1730.63/(233.426+T_Si_CL))-LOG(RH_Si_A/100)))-233.426)</f>
        <v>37.817240516413108</v>
      </c>
      <c r="Y218" s="87">
        <f>100*10^(7.337936*((Table3[[#This Row],[Hum_Si_A]])/(Table3[[#This Row],[Hum_Si_A]]+229.3975)-Table3[[#This Row],[T_Si_CL]]/(Table3[[#This Row],[T_Si_CL]]+229.3975)))</f>
        <v>25.112248439338032</v>
      </c>
      <c r="Z21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2517.2205882352941</v>
      </c>
      <c r="AA218" s="53">
        <f>Table3[[#This Row],[FN_Si_Atot]]*Table3[[#This Row],[Conc_Si_A_H2]]/100</f>
        <v>2139.6374999999998</v>
      </c>
      <c r="AB218" s="54">
        <f>IF(Table3[[#This Row],[FN_Si_A_H2]]="-","-",Table3[[#This Row],[FN_Si_A_H2]]/60*H2_dens_gL)</f>
        <v>3.2068430019589433</v>
      </c>
      <c r="AC218" s="53">
        <f>IF(OR(Table3[[#This Row],[Conc_Si_A_H2]]="",Table3[[#This Row],[FN_Si_A_H2]]="",Table3[[#This Row],[FN_Si_A_H2]]="-"),"-",(FN_Si_H2/CMP_A)*(100-CMP_A))</f>
        <v>377.58308823529404</v>
      </c>
      <c r="AD218" s="55">
        <f>IF(Table3[[#This Row],[F_Si_A_N2]]="-","-",Table3[[#This Row],[F_Si_A_N2]]/60*N2_dens_gL)</f>
        <v>7.863839273186084</v>
      </c>
      <c r="AE218">
        <v>2.5</v>
      </c>
      <c r="AF218" s="53">
        <f>IF(OR(Table3[[#This Row],[I_S]]=0,Table3[[#This Row],[FN_Si_C_Air]]="-",Table3[[#This Row],[FN_Si_C_Air]]="0"),"∞",Table3[[#This Row],[FN_Si_C_Air]]*1000/(Table3[[#This Row],[I_S]]*Q_air*Cell_count))</f>
        <v>2.5</v>
      </c>
      <c r="AG218" s="56">
        <f>IF(OR(Table3[[#This Row],[I_S]]="",Table3[[#This Row],[STC_C]]=""),"-",IF(Table3[[#This Row],[I_S]]&gt;=Table3[[#This Row],[I_MinGasFlow]],Table3[[#This Row],[I_S]]*Table3[[#This Row],[STC_C]]*16.6*Cell_count/1000,Table3[[#This Row],[I_MinGasFlow]]*Table3[[#This Row],[STC_C]]*16.6*Cell_count/1000))</f>
        <v>4450.8750000000009</v>
      </c>
      <c r="AH218" s="140">
        <f>IF(Table3[[#This Row],[FN_Si_C_Air]]="-","-",Table3[[#This Row],[FN_Si_C_Air]]/60*air_dens_gL)</f>
        <v>95.467190401451347</v>
      </c>
      <c r="AI218" s="58" t="str">
        <f t="shared" si="30"/>
        <v>Inlet</v>
      </c>
      <c r="AJ218">
        <v>0.85</v>
      </c>
      <c r="AK218" s="5">
        <f t="shared" si="31"/>
        <v>65</v>
      </c>
      <c r="AL218" s="141">
        <v>52.541643531388246</v>
      </c>
      <c r="AM218" s="52">
        <f>IF(OR(Table3[[#This Row],[T_So_CL]]="",Table3[[#This Row],[Hum_Si_C]]=""),"-",(1730.63/((1730.63/(233.426+T_Si_CL))-LOG(RH_Si_C/100)))-233.426)</f>
        <v>46.7241785104884</v>
      </c>
      <c r="AN218" s="87">
        <f>100*10^(7.337936*((Table3[[#This Row],[Hum_Si_C]])/(Table3[[#This Row],[Hum_Si_C]]+229.3975)-Table3[[#This Row],[T_Si_CL]]/(Table3[[#This Row],[T_Si_CL]]+229.3975)))</f>
        <v>70.166436673146862</v>
      </c>
      <c r="AO218" s="83">
        <f t="shared" si="32"/>
        <v>62</v>
      </c>
      <c r="AP218" s="60">
        <f>Table3[[#This Row],[T_So_CL]]-Table3[[#This Row],[T_Si_CL]]</f>
        <v>2</v>
      </c>
      <c r="AQ218" s="178">
        <f>IF(OR(AC218&gt;1200,AA218&gt;4000,Table3[[#This Row],[Hum_Si_A]]&lt;20,Table3[[#This Row],[Hum_Si_C]]&lt;20,AG218&gt;8000, AJ218&lt;0, O218&gt;90),1,0)</f>
        <v>0</v>
      </c>
      <c r="AR218">
        <f>IF(Table3[[#This Row],[F_Cell_CL]]&gt;0, Table3[[#This Row],[F_Cell_CL]], IF(Table3[[#This Row],[I_S]]&lt;450, 0.45, IF(Table3[[#This Row],[I_S]]&lt;600, 0.6, 0.75)))</f>
        <v>0.45</v>
      </c>
    </row>
    <row r="219" spans="1:44" s="4" customFormat="1">
      <c r="A219" s="49">
        <f t="shared" si="27"/>
        <v>208</v>
      </c>
      <c r="B219" s="51" t="s">
        <v>100</v>
      </c>
      <c r="C219" s="50" t="s">
        <v>309</v>
      </c>
      <c r="D219" s="51">
        <v>900</v>
      </c>
      <c r="E219" s="138">
        <f>IF(Table3[[#This Row],[Approx. step time]]="-","ERR",IF(E218="Acc. Time",Table3[[#This Row],[Approx. step time]]/60,E218+D219/60))</f>
        <v>3120</v>
      </c>
      <c r="F219" s="48">
        <v>640</v>
      </c>
      <c r="G219" s="86">
        <f t="shared" si="26"/>
        <v>2.1333333333333333</v>
      </c>
      <c r="H219" s="48" t="s">
        <v>33</v>
      </c>
      <c r="I219" s="51">
        <v>0</v>
      </c>
      <c r="J219" s="51" t="s">
        <v>102</v>
      </c>
      <c r="K219" s="147"/>
      <c r="L219" s="52" t="str">
        <f>IF(Table3[[#This Row],[F_Cell_CL]]="","-",Table3[[#This Row],[F_Cell_CL]]*Cell_count)</f>
        <v>-</v>
      </c>
      <c r="M219">
        <v>1.7</v>
      </c>
      <c r="N219">
        <v>60</v>
      </c>
      <c r="O219" s="51">
        <v>62</v>
      </c>
      <c r="P219" s="60">
        <f>Table3[[#This Row],[T_So_CL]]-Table3[[#This Row],[T_Si_CL]]</f>
        <v>2</v>
      </c>
      <c r="Q219">
        <v>1.7000000000000002</v>
      </c>
      <c r="R219" s="53">
        <f>IF(Table3[[#This Row],[I_S]]=0,"∞",Table3[[#This Row],[FN_Si_A_H2]]*1000/(Table3[[#This Row],[I_S]]*Q_H2*Cell_count))</f>
        <v>1.7</v>
      </c>
      <c r="S219">
        <v>95</v>
      </c>
      <c r="T219" s="58" t="str">
        <f t="shared" si="28"/>
        <v>Inlet</v>
      </c>
      <c r="U219">
        <v>1.5</v>
      </c>
      <c r="V219" s="51">
        <f t="shared" si="29"/>
        <v>65</v>
      </c>
      <c r="W219" s="141">
        <v>56.555451973619419</v>
      </c>
      <c r="X219" s="52">
        <f>IF(OR(Table3[[#This Row],[T_So_CL]]="",Table3[[#This Row],[Hum_Si_A]]=""),"-",(1730.63/((1730.63/(233.426+T_Si_CL))-LOG(RH_Si_A/100)))-233.426)</f>
        <v>48.181599007800685</v>
      </c>
      <c r="Y219" s="87">
        <f>100*10^(7.337936*((Table3[[#This Row],[Hum_Si_A]])/(Table3[[#This Row],[Hum_Si_A]]+229.3975)-Table3[[#This Row],[T_Si_CL]]/(Table3[[#This Row],[T_Si_CL]]+229.3975)))</f>
        <v>85.100928158852184</v>
      </c>
      <c r="Z21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2204.6315789473683</v>
      </c>
      <c r="AA219" s="53">
        <f>Table3[[#This Row],[FN_Si_Atot]]*Table3[[#This Row],[Conc_Si_A_H2]]/100</f>
        <v>2094.4</v>
      </c>
      <c r="AB219" s="54">
        <f>IF(Table3[[#This Row],[FN_Si_A_H2]]="-","-",Table3[[#This Row],[FN_Si_A_H2]]/60*H2_dens_gL)</f>
        <v>3.1390420028172117</v>
      </c>
      <c r="AC219" s="53">
        <f>IF(OR(Table3[[#This Row],[Conc_Si_A_H2]]="",Table3[[#This Row],[FN_Si_A_H2]]="",Table3[[#This Row],[FN_Si_A_H2]]="-"),"-",(FN_Si_H2/CMP_A)*(100-CMP_A))</f>
        <v>110.23157894736842</v>
      </c>
      <c r="AD219" s="55">
        <f>IF(Table3[[#This Row],[F_Si_A_N2]]="-","-",Table3[[#This Row],[F_Si_A_N2]]/60*N2_dens_gL)</f>
        <v>2.295768657762149</v>
      </c>
      <c r="AE219">
        <v>2.4000000000000004</v>
      </c>
      <c r="AF219" s="53">
        <f>IF(OR(Table3[[#This Row],[I_S]]=0,Table3[[#This Row],[FN_Si_C_Air]]="-",Table3[[#This Row],[FN_Si_C_Air]]="0"),"∞",Table3[[#This Row],[FN_Si_C_Air]]*1000/(Table3[[#This Row],[I_S]]*Q_air*Cell_count))</f>
        <v>2.4000000000000008</v>
      </c>
      <c r="AG219" s="56">
        <f>IF(OR(Table3[[#This Row],[I_S]]="",Table3[[#This Row],[STC_C]]=""),"-",IF(Table3[[#This Row],[I_S]]&gt;=Table3[[#This Row],[I_MinGasFlow]],Table3[[#This Row],[I_S]]*Table3[[#This Row],[STC_C]]*16.6*Cell_count/1000,Table3[[#This Row],[I_MinGasFlow]]*Table3[[#This Row],[STC_C]]*16.6*Cell_count/1000))</f>
        <v>7011.840000000002</v>
      </c>
      <c r="AH219" s="140">
        <f>IF(Table3[[#This Row],[FN_Si_C_Air]]="-","-",Table3[[#This Row],[FN_Si_C_Air]]/60*air_dens_gL)</f>
        <v>150.39754303244027</v>
      </c>
      <c r="AI219" s="58" t="str">
        <f t="shared" si="30"/>
        <v>Inlet</v>
      </c>
      <c r="AJ219">
        <v>1.35</v>
      </c>
      <c r="AK219" s="5">
        <f t="shared" si="31"/>
        <v>65</v>
      </c>
      <c r="AL219" s="141">
        <v>47.70338140569995</v>
      </c>
      <c r="AM219" s="52">
        <f>IF(OR(Table3[[#This Row],[T_So_CL]]="",Table3[[#This Row],[Hum_Si_C]]=""),"-",(1730.63/((1730.63/(233.426+T_Si_CL))-LOG(RH_Si_C/100)))-233.426)</f>
        <v>44.834375752164703</v>
      </c>
      <c r="AN219" s="87">
        <f>100*10^(7.337936*((Table3[[#This Row],[Hum_Si_C]])/(Table3[[#This Row],[Hum_Si_C]]+229.3975)-Table3[[#This Row],[T_Si_CL]]/(Table3[[#This Row],[T_Si_CL]]+229.3975)))</f>
        <v>55.192947470894019</v>
      </c>
      <c r="AO219" s="83">
        <f t="shared" si="32"/>
        <v>62</v>
      </c>
      <c r="AP219" s="60">
        <f>Table3[[#This Row],[T_So_CL]]-Table3[[#This Row],[T_Si_CL]]</f>
        <v>2</v>
      </c>
      <c r="AQ219" s="178">
        <f>IF(OR(AC219&gt;1200,AA219&gt;4000,Table3[[#This Row],[Hum_Si_A]]&lt;20,Table3[[#This Row],[Hum_Si_C]]&lt;20,AG219&gt;8000, AJ219&lt;0, O219&gt;90),1,0)</f>
        <v>0</v>
      </c>
      <c r="AR219">
        <f>IF(Table3[[#This Row],[F_Cell_CL]]&gt;0, Table3[[#This Row],[F_Cell_CL]], IF(Table3[[#This Row],[I_S]]&lt;450, 0.45, IF(Table3[[#This Row],[I_S]]&lt;600, 0.6, 0.75)))</f>
        <v>0.75</v>
      </c>
    </row>
    <row r="220" spans="1:44" s="4" customFormat="1">
      <c r="A220" s="49">
        <f t="shared" si="27"/>
        <v>209</v>
      </c>
      <c r="B220" s="51" t="s">
        <v>100</v>
      </c>
      <c r="C220" s="50" t="s">
        <v>310</v>
      </c>
      <c r="D220" s="51">
        <v>900</v>
      </c>
      <c r="E220" s="87">
        <f>IF(Table3[[#This Row],[Approx. step time]]="-","ERR",IF(E219="Acc. Time",Table3[[#This Row],[Approx. step time]]/60,E219+D220/60))</f>
        <v>3135</v>
      </c>
      <c r="F220" s="48">
        <v>600</v>
      </c>
      <c r="G220" s="86">
        <f t="shared" si="26"/>
        <v>2</v>
      </c>
      <c r="H220" s="48" t="s">
        <v>33</v>
      </c>
      <c r="I220" s="51">
        <v>0</v>
      </c>
      <c r="J220" s="51" t="s">
        <v>102</v>
      </c>
      <c r="K220" s="147"/>
      <c r="L220" s="52" t="str">
        <f>IF(Table3[[#This Row],[F_Cell_CL]]="","-",Table3[[#This Row],[F_Cell_CL]]*Cell_count)</f>
        <v>-</v>
      </c>
      <c r="M220">
        <v>0.75</v>
      </c>
      <c r="N220">
        <v>60</v>
      </c>
      <c r="O220" s="51">
        <v>62</v>
      </c>
      <c r="P220" s="60">
        <f>Table3[[#This Row],[T_So_CL]]-Table3[[#This Row],[T_Si_CL]]</f>
        <v>2</v>
      </c>
      <c r="Q220">
        <v>1.9500000000000002</v>
      </c>
      <c r="R220" s="53">
        <f>IF(Table3[[#This Row],[I_S]]=0,"∞",Table3[[#This Row],[FN_Si_A_H2]]*1000/(Table3[[#This Row],[I_S]]*Q_H2*Cell_count))</f>
        <v>1.95</v>
      </c>
      <c r="S220">
        <v>80</v>
      </c>
      <c r="T220" s="58" t="str">
        <f t="shared" si="28"/>
        <v>Inlet</v>
      </c>
      <c r="U220">
        <v>0.55000000000000004</v>
      </c>
      <c r="V220" s="51">
        <f t="shared" si="29"/>
        <v>65</v>
      </c>
      <c r="W220" s="141">
        <v>57.757947226817528</v>
      </c>
      <c r="X220" s="52">
        <f>IF(OR(Table3[[#This Row],[T_So_CL]]="",Table3[[#This Row],[Hum_Si_A]]=""),"-",(1730.63/((1730.63/(233.426+T_Si_CL))-LOG(RH_Si_A/100)))-233.426)</f>
        <v>48.600920638323316</v>
      </c>
      <c r="Y220" s="87">
        <f>100*10^(7.337936*((Table3[[#This Row],[Hum_Si_A]])/(Table3[[#This Row],[Hum_Si_A]]+229.3975)-Table3[[#This Row],[T_Si_CL]]/(Table3[[#This Row],[T_Si_CL]]+229.3975)))</f>
        <v>90.071062251193652</v>
      </c>
      <c r="Z22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2815.3125</v>
      </c>
      <c r="AA220" s="53">
        <f>Table3[[#This Row],[FN_Si_Atot]]*Table3[[#This Row],[Conc_Si_A_H2]]/100</f>
        <v>2252.25</v>
      </c>
      <c r="AB220" s="54">
        <f>IF(Table3[[#This Row],[FN_Si_A_H2]]="-","-",Table3[[#This Row],[FN_Si_A_H2]]/60*H2_dens_gL)</f>
        <v>3.3756242125883622</v>
      </c>
      <c r="AC220" s="53">
        <f>IF(OR(Table3[[#This Row],[Conc_Si_A_H2]]="",Table3[[#This Row],[FN_Si_A_H2]]="",Table3[[#This Row],[FN_Si_A_H2]]="-"),"-",(FN_Si_H2/CMP_A)*(100-CMP_A))</f>
        <v>563.0625</v>
      </c>
      <c r="AD220" s="55">
        <f>IF(Table3[[#This Row],[F_Si_A_N2]]="-","-",Table3[[#This Row],[F_Si_A_N2]]/60*N2_dens_gL)</f>
        <v>11.726777863523111</v>
      </c>
      <c r="AE220">
        <v>2.1</v>
      </c>
      <c r="AF220" s="53">
        <f>IF(OR(Table3[[#This Row],[I_S]]=0,Table3[[#This Row],[FN_Si_C_Air]]="-",Table3[[#This Row],[FN_Si_C_Air]]="0"),"∞",Table3[[#This Row],[FN_Si_C_Air]]*1000/(Table3[[#This Row],[I_S]]*Q_air*Cell_count))</f>
        <v>2.1</v>
      </c>
      <c r="AG220" s="56">
        <f>IF(OR(Table3[[#This Row],[I_S]]="",Table3[[#This Row],[STC_C]]=""),"-",IF(Table3[[#This Row],[I_S]]&gt;=Table3[[#This Row],[I_MinGasFlow]],Table3[[#This Row],[I_S]]*Table3[[#This Row],[STC_C]]*16.6*Cell_count/1000,Table3[[#This Row],[I_MinGasFlow]]*Table3[[#This Row],[STC_C]]*16.6*Cell_count/1000))</f>
        <v>5751.9</v>
      </c>
      <c r="AH220" s="140">
        <f>IF(Table3[[#This Row],[FN_Si_C_Air]]="-","-",Table3[[#This Row],[FN_Si_C_Air]]/60*air_dens_gL)</f>
        <v>123.37298451879863</v>
      </c>
      <c r="AI220" s="58" t="str">
        <f t="shared" si="30"/>
        <v>Inlet</v>
      </c>
      <c r="AJ220">
        <v>0.95000000000000007</v>
      </c>
      <c r="AK220" s="5">
        <f t="shared" si="31"/>
        <v>65</v>
      </c>
      <c r="AL220" s="141">
        <v>45.834629514265586</v>
      </c>
      <c r="AM220" s="52">
        <f>IF(OR(Table3[[#This Row],[T_So_CL]]="",Table3[[#This Row],[Hum_Si_C]]=""),"-",(1730.63/((1730.63/(233.426+T_Si_CL))-LOG(RH_Si_C/100)))-233.426)</f>
        <v>44.060049636205918</v>
      </c>
      <c r="AN220" s="87">
        <f>100*10^(7.337936*((Table3[[#This Row],[Hum_Si_C]])/(Table3[[#This Row],[Hum_Si_C]]+229.3975)-Table3[[#This Row],[T_Si_CL]]/(Table3[[#This Row],[T_Si_CL]]+229.3975)))</f>
        <v>50.192407465845847</v>
      </c>
      <c r="AO220" s="83">
        <f t="shared" si="32"/>
        <v>62</v>
      </c>
      <c r="AP220" s="60">
        <f>Table3[[#This Row],[T_So_CL]]-Table3[[#This Row],[T_Si_CL]]</f>
        <v>2</v>
      </c>
      <c r="AQ220" s="178">
        <f>IF(OR(AC220&gt;1200,AA220&gt;4000,Table3[[#This Row],[Hum_Si_A]]&lt;20,Table3[[#This Row],[Hum_Si_C]]&lt;20,AG220&gt;8000, AJ220&lt;0, O220&gt;90),1,0)</f>
        <v>0</v>
      </c>
      <c r="AR220">
        <f>IF(Table3[[#This Row],[F_Cell_CL]]&gt;0, Table3[[#This Row],[F_Cell_CL]], IF(Table3[[#This Row],[I_S]]&lt;450, 0.45, IF(Table3[[#This Row],[I_S]]&lt;600, 0.6, 0.75)))</f>
        <v>0.75</v>
      </c>
    </row>
    <row r="221" spans="1:44" s="4" customFormat="1">
      <c r="A221" s="49">
        <f t="shared" si="27"/>
        <v>210</v>
      </c>
      <c r="B221" s="51" t="s">
        <v>100</v>
      </c>
      <c r="C221" s="50" t="s">
        <v>311</v>
      </c>
      <c r="D221" s="51">
        <v>900</v>
      </c>
      <c r="E221" s="138">
        <f>IF(Table3[[#This Row],[Approx. step time]]="-","ERR",IF(E220="Acc. Time",Table3[[#This Row],[Approx. step time]]/60,E220+D221/60))</f>
        <v>3150</v>
      </c>
      <c r="F221" s="48">
        <v>650</v>
      </c>
      <c r="G221" s="86">
        <f t="shared" si="26"/>
        <v>2.1666666666666665</v>
      </c>
      <c r="H221" s="48" t="s">
        <v>33</v>
      </c>
      <c r="I221" s="51">
        <v>0</v>
      </c>
      <c r="J221" s="51" t="s">
        <v>102</v>
      </c>
      <c r="K221" s="147"/>
      <c r="L221" s="52" t="str">
        <f>IF(Table3[[#This Row],[F_Cell_CL]]="","-",Table3[[#This Row],[F_Cell_CL]]*Cell_count)</f>
        <v>-</v>
      </c>
      <c r="M221">
        <v>1.95</v>
      </c>
      <c r="N221">
        <v>60</v>
      </c>
      <c r="O221" s="51">
        <v>62</v>
      </c>
      <c r="P221" s="60">
        <f>Table3[[#This Row],[T_So_CL]]-Table3[[#This Row],[T_Si_CL]]</f>
        <v>2</v>
      </c>
      <c r="Q221">
        <v>1.4000000000000001</v>
      </c>
      <c r="R221" s="53">
        <f>IF(Table3[[#This Row],[I_S]]=0,"∞",Table3[[#This Row],[FN_Si_A_H2]]*1000/(Table3[[#This Row],[I_S]]*Q_H2*Cell_count))</f>
        <v>1.4000000000000001</v>
      </c>
      <c r="S221">
        <v>70</v>
      </c>
      <c r="T221" s="58" t="str">
        <f t="shared" si="28"/>
        <v>Inlet</v>
      </c>
      <c r="U221">
        <v>1.75</v>
      </c>
      <c r="V221" s="51">
        <f t="shared" si="29"/>
        <v>65</v>
      </c>
      <c r="W221" s="141">
        <v>32.934418699004908</v>
      </c>
      <c r="X221" s="52">
        <f>IF(OR(Table3[[#This Row],[T_So_CL]]="",Table3[[#This Row],[Hum_Si_A]]=""),"-",(1730.63/((1730.63/(233.426+T_Si_CL))-LOG(RH_Si_A/100)))-233.426)</f>
        <v>37.817240516413108</v>
      </c>
      <c r="Y221" s="87">
        <f>100*10^(7.337936*((Table3[[#This Row],[Hum_Si_A]])/(Table3[[#This Row],[Hum_Si_A]]+229.3975)-Table3[[#This Row],[T_Si_CL]]/(Table3[[#This Row],[T_Si_CL]]+229.3975)))</f>
        <v>25.112248439338032</v>
      </c>
      <c r="Z22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2502.5000000000005</v>
      </c>
      <c r="AA221" s="53">
        <f>Table3[[#This Row],[FN_Si_Atot]]*Table3[[#This Row],[Conc_Si_A_H2]]/100</f>
        <v>1751.7500000000002</v>
      </c>
      <c r="AB221" s="54">
        <f>IF(Table3[[#This Row],[FN_Si_A_H2]]="-","-",Table3[[#This Row],[FN_Si_A_H2]]/60*H2_dens_gL)</f>
        <v>2.6254854986798373</v>
      </c>
      <c r="AC221" s="53">
        <f>IF(OR(Table3[[#This Row],[Conc_Si_A_H2]]="",Table3[[#This Row],[FN_Si_A_H2]]="",Table3[[#This Row],[FN_Si_A_H2]]="-"),"-",(FN_Si_H2/CMP_A)*(100-CMP_A))</f>
        <v>750.75000000000011</v>
      </c>
      <c r="AD221" s="55">
        <f>IF(Table3[[#This Row],[F_Si_A_N2]]="-","-",Table3[[#This Row],[F_Si_A_N2]]/60*N2_dens_gL)</f>
        <v>15.635703818030814</v>
      </c>
      <c r="AE221">
        <v>1.75</v>
      </c>
      <c r="AF221" s="53">
        <f>IF(OR(Table3[[#This Row],[I_S]]=0,Table3[[#This Row],[FN_Si_C_Air]]="-",Table3[[#This Row],[FN_Si_C_Air]]="0"),"∞",Table3[[#This Row],[FN_Si_C_Air]]*1000/(Table3[[#This Row],[I_S]]*Q_air*Cell_count))</f>
        <v>1.7499999999999998</v>
      </c>
      <c r="AG221" s="56">
        <f>IF(OR(Table3[[#This Row],[I_S]]="",Table3[[#This Row],[STC_C]]=""),"-",IF(Table3[[#This Row],[I_S]]&gt;=Table3[[#This Row],[I_MinGasFlow]],Table3[[#This Row],[I_S]]*Table3[[#This Row],[STC_C]]*16.6*Cell_count/1000,Table3[[#This Row],[I_MinGasFlow]]*Table3[[#This Row],[STC_C]]*16.6*Cell_count/1000))</f>
        <v>5192.6875</v>
      </c>
      <c r="AH221" s="140">
        <f>IF(Table3[[#This Row],[FN_Si_C_Air]]="-","-",Table3[[#This Row],[FN_Si_C_Air]]/60*air_dens_gL)</f>
        <v>111.37838880169321</v>
      </c>
      <c r="AI221" s="58" t="str">
        <f t="shared" si="30"/>
        <v>Inlet</v>
      </c>
      <c r="AJ221">
        <v>2.15</v>
      </c>
      <c r="AK221" s="5">
        <f t="shared" si="31"/>
        <v>65</v>
      </c>
      <c r="AL221" s="141">
        <v>39.049440497631743</v>
      </c>
      <c r="AM221" s="52">
        <f>IF(OR(Table3[[#This Row],[T_So_CL]]="",Table3[[#This Row],[Hum_Si_C]]=""),"-",(1730.63/((1730.63/(233.426+T_Si_CL))-LOG(RH_Si_C/100)))-233.426)</f>
        <v>40.998527039814974</v>
      </c>
      <c r="AN221" s="87">
        <f>100*10^(7.337936*((Table3[[#This Row],[Hum_Si_C]])/(Table3[[#This Row],[Hum_Si_C]]+229.3975)-Table3[[#This Row],[T_Si_CL]]/(Table3[[#This Row],[T_Si_CL]]+229.3975)))</f>
        <v>35.160348040135688</v>
      </c>
      <c r="AO221" s="83">
        <f t="shared" si="32"/>
        <v>62</v>
      </c>
      <c r="AP221" s="60">
        <f>Table3[[#This Row],[T_So_CL]]-Table3[[#This Row],[T_Si_CL]]</f>
        <v>2</v>
      </c>
      <c r="AQ221" s="178">
        <f>IF(OR(AC221&gt;1200,AA221&gt;4000,Table3[[#This Row],[Hum_Si_A]]&lt;20,Table3[[#This Row],[Hum_Si_C]]&lt;20,AG221&gt;8000, AJ221&lt;0, O221&gt;90),1,0)</f>
        <v>0</v>
      </c>
      <c r="AR221">
        <f>IF(Table3[[#This Row],[F_Cell_CL]]&gt;0, Table3[[#This Row],[F_Cell_CL]], IF(Table3[[#This Row],[I_S]]&lt;450, 0.45, IF(Table3[[#This Row],[I_S]]&lt;600, 0.6, 0.75)))</f>
        <v>0.75</v>
      </c>
    </row>
    <row r="222" spans="1:44" s="4" customFormat="1">
      <c r="A222" s="49">
        <f t="shared" si="27"/>
        <v>211</v>
      </c>
      <c r="B222" s="51" t="s">
        <v>100</v>
      </c>
      <c r="C222" s="50" t="s">
        <v>312</v>
      </c>
      <c r="D222" s="51">
        <v>900</v>
      </c>
      <c r="E222" s="138">
        <f>IF(Table3[[#This Row],[Approx. step time]]="-","ERR",IF(E221="Acc. Time",Table3[[#This Row],[Approx. step time]]/60,E221+D222/60))</f>
        <v>3165</v>
      </c>
      <c r="F222" s="48">
        <v>590</v>
      </c>
      <c r="G222" s="86">
        <f t="shared" si="26"/>
        <v>1.9666666666666666</v>
      </c>
      <c r="H222" s="48" t="s">
        <v>33</v>
      </c>
      <c r="I222" s="51">
        <v>0</v>
      </c>
      <c r="J222" s="51" t="s">
        <v>102</v>
      </c>
      <c r="K222" s="147"/>
      <c r="L222" s="52" t="str">
        <f>IF(Table3[[#This Row],[F_Cell_CL]]="","-",Table3[[#This Row],[F_Cell_CL]]*Cell_count)</f>
        <v>-</v>
      </c>
      <c r="M222">
        <v>1.1000000000000001</v>
      </c>
      <c r="N222">
        <v>60</v>
      </c>
      <c r="O222" s="51">
        <v>62</v>
      </c>
      <c r="P222" s="60">
        <f>Table3[[#This Row],[T_So_CL]]-Table3[[#This Row],[T_Si_CL]]</f>
        <v>2</v>
      </c>
      <c r="Q222">
        <v>1.9500000000000002</v>
      </c>
      <c r="R222" s="53">
        <f>IF(Table3[[#This Row],[I_S]]=0,"∞",Table3[[#This Row],[FN_Si_A_H2]]*1000/(Table3[[#This Row],[I_S]]*Q_H2*Cell_count))</f>
        <v>1.95</v>
      </c>
      <c r="S222">
        <v>80</v>
      </c>
      <c r="T222" s="58" t="str">
        <f t="shared" si="28"/>
        <v>Inlet</v>
      </c>
      <c r="U222">
        <v>0.9</v>
      </c>
      <c r="V222" s="51">
        <f t="shared" si="29"/>
        <v>65</v>
      </c>
      <c r="W222" s="141">
        <v>47.70338140569995</v>
      </c>
      <c r="X222" s="52">
        <f>IF(OR(Table3[[#This Row],[T_So_CL]]="",Table3[[#This Row],[Hum_Si_A]]=""),"-",(1730.63/((1730.63/(233.426+T_Si_CL))-LOG(RH_Si_A/100)))-233.426)</f>
        <v>44.834375752164703</v>
      </c>
      <c r="Y222" s="87">
        <f>100*10^(7.337936*((Table3[[#This Row],[Hum_Si_A]])/(Table3[[#This Row],[Hum_Si_A]]+229.3975)-Table3[[#This Row],[T_Si_CL]]/(Table3[[#This Row],[T_Si_CL]]+229.3975)))</f>
        <v>55.192947470894019</v>
      </c>
      <c r="Z22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2768.390625</v>
      </c>
      <c r="AA222" s="53">
        <f>Table3[[#This Row],[FN_Si_Atot]]*Table3[[#This Row],[Conc_Si_A_H2]]/100</f>
        <v>2214.7125000000001</v>
      </c>
      <c r="AB222" s="54">
        <f>IF(Table3[[#This Row],[FN_Si_A_H2]]="-","-",Table3[[#This Row],[FN_Si_A_H2]]/60*H2_dens_gL)</f>
        <v>3.3193638090452229</v>
      </c>
      <c r="AC222" s="53">
        <f>IF(OR(Table3[[#This Row],[Conc_Si_A_H2]]="",Table3[[#This Row],[FN_Si_A_H2]]="",Table3[[#This Row],[FN_Si_A_H2]]="-"),"-",(FN_Si_H2/CMP_A)*(100-CMP_A))</f>
        <v>553.67812500000002</v>
      </c>
      <c r="AD222" s="55">
        <f>IF(Table3[[#This Row],[F_Si_A_N2]]="-","-",Table3[[#This Row],[F_Si_A_N2]]/60*N2_dens_gL)</f>
        <v>11.531331565797725</v>
      </c>
      <c r="AE222">
        <v>2.35</v>
      </c>
      <c r="AF222" s="53">
        <f>IF(OR(Table3[[#This Row],[I_S]]=0,Table3[[#This Row],[FN_Si_C_Air]]="-",Table3[[#This Row],[FN_Si_C_Air]]="0"),"∞",Table3[[#This Row],[FN_Si_C_Air]]*1000/(Table3[[#This Row],[I_S]]*Q_air*Cell_count))</f>
        <v>2.35</v>
      </c>
      <c r="AG222" s="56">
        <f>IF(OR(Table3[[#This Row],[I_S]]="",Table3[[#This Row],[STC_C]]=""),"-",IF(Table3[[#This Row],[I_S]]&gt;=Table3[[#This Row],[I_MinGasFlow]],Table3[[#This Row],[I_S]]*Table3[[#This Row],[STC_C]]*16.6*Cell_count/1000,Table3[[#This Row],[I_MinGasFlow]]*Table3[[#This Row],[STC_C]]*16.6*Cell_count/1000))</f>
        <v>6329.3725000000004</v>
      </c>
      <c r="AH222" s="140">
        <f>IF(Table3[[#This Row],[FN_Si_C_Air]]="-","-",Table3[[#This Row],[FN_Si_C_Air]]/60*air_dens_gL)</f>
        <v>135.7592405042177</v>
      </c>
      <c r="AI222" s="58" t="str">
        <f t="shared" si="30"/>
        <v>Inlet</v>
      </c>
      <c r="AJ222">
        <v>0.75</v>
      </c>
      <c r="AK222" s="5">
        <f t="shared" si="31"/>
        <v>65</v>
      </c>
      <c r="AL222" s="141">
        <v>52.541643531388246</v>
      </c>
      <c r="AM222" s="52">
        <f>IF(OR(Table3[[#This Row],[T_So_CL]]="",Table3[[#This Row],[Hum_Si_C]]=""),"-",(1730.63/((1730.63/(233.426+T_Si_CL))-LOG(RH_Si_C/100)))-233.426)</f>
        <v>46.7241785104884</v>
      </c>
      <c r="AN222" s="87">
        <f>100*10^(7.337936*((Table3[[#This Row],[Hum_Si_C]])/(Table3[[#This Row],[Hum_Si_C]]+229.3975)-Table3[[#This Row],[T_Si_CL]]/(Table3[[#This Row],[T_Si_CL]]+229.3975)))</f>
        <v>70.166436673146862</v>
      </c>
      <c r="AO222" s="83">
        <f t="shared" si="32"/>
        <v>62</v>
      </c>
      <c r="AP222" s="60">
        <f>Table3[[#This Row],[T_So_CL]]-Table3[[#This Row],[T_Si_CL]]</f>
        <v>2</v>
      </c>
      <c r="AQ222" s="178">
        <f>IF(OR(AC222&gt;1200,AA222&gt;4000,Table3[[#This Row],[Hum_Si_A]]&lt;20,Table3[[#This Row],[Hum_Si_C]]&lt;20,AG222&gt;8000, AJ222&lt;0, O222&gt;90),1,0)</f>
        <v>0</v>
      </c>
      <c r="AR222">
        <f>IF(Table3[[#This Row],[F_Cell_CL]]&gt;0, Table3[[#This Row],[F_Cell_CL]], IF(Table3[[#This Row],[I_S]]&lt;450, 0.45, IF(Table3[[#This Row],[I_S]]&lt;600, 0.6, 0.75)))</f>
        <v>0.6</v>
      </c>
    </row>
    <row r="223" spans="1:44" s="4" customFormat="1">
      <c r="A223" s="49">
        <f t="shared" si="27"/>
        <v>212</v>
      </c>
      <c r="B223" s="51" t="s">
        <v>100</v>
      </c>
      <c r="C223" s="50" t="s">
        <v>313</v>
      </c>
      <c r="D223" s="51">
        <v>900</v>
      </c>
      <c r="E223" s="138">
        <f>IF(Table3[[#This Row],[Approx. step time]]="-","ERR",IF(E222="Acc. Time",Table3[[#This Row],[Approx. step time]]/60,E222+D223/60))</f>
        <v>3180</v>
      </c>
      <c r="F223" s="48">
        <v>450</v>
      </c>
      <c r="G223" s="86">
        <f t="shared" si="26"/>
        <v>1.5</v>
      </c>
      <c r="H223" s="48" t="s">
        <v>33</v>
      </c>
      <c r="I223" s="51">
        <v>0</v>
      </c>
      <c r="J223" s="51" t="s">
        <v>102</v>
      </c>
      <c r="K223" s="147"/>
      <c r="L223" s="52" t="str">
        <f>IF(Table3[[#This Row],[F_Cell_CL]]="","-",Table3[[#This Row],[F_Cell_CL]]*Cell_count)</f>
        <v>-</v>
      </c>
      <c r="M223">
        <v>2.1500000000000004</v>
      </c>
      <c r="N223">
        <v>60</v>
      </c>
      <c r="O223" s="51">
        <v>62</v>
      </c>
      <c r="P223" s="60">
        <f>Table3[[#This Row],[T_So_CL]]-Table3[[#This Row],[T_Si_CL]]</f>
        <v>2</v>
      </c>
      <c r="Q223">
        <v>1.35</v>
      </c>
      <c r="R223" s="53">
        <f>IF(Table3[[#This Row],[I_S]]=0,"∞",Table3[[#This Row],[FN_Si_A_H2]]*1000/(Table3[[#This Row],[I_S]]*Q_H2*Cell_count))</f>
        <v>1.35</v>
      </c>
      <c r="S223">
        <v>80</v>
      </c>
      <c r="T223" s="58" t="str">
        <f t="shared" si="28"/>
        <v>Inlet</v>
      </c>
      <c r="U223">
        <v>1.9500000000000002</v>
      </c>
      <c r="V223" s="51">
        <f t="shared" si="29"/>
        <v>65</v>
      </c>
      <c r="W223" s="141">
        <v>49.430655641788434</v>
      </c>
      <c r="X223" s="52">
        <f>IF(OR(Table3[[#This Row],[T_So_CL]]="",Table3[[#This Row],[Hum_Si_A]]=""),"-",(1730.63/((1730.63/(233.426+T_Si_CL))-LOG(RH_Si_A/100)))-233.426)</f>
        <v>45.527208562604983</v>
      </c>
      <c r="Y223" s="87">
        <f>100*10^(7.337936*((Table3[[#This Row],[Hum_Si_A]])/(Table3[[#This Row],[Hum_Si_A]]+229.3975)-Table3[[#This Row],[T_Si_CL]]/(Table3[[#This Row],[T_Si_CL]]+229.3975)))</f>
        <v>60.18869117093508</v>
      </c>
      <c r="Z22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1461.796875</v>
      </c>
      <c r="AA223" s="53">
        <f>Table3[[#This Row],[FN_Si_Atot]]*Table3[[#This Row],[Conc_Si_A_H2]]/100</f>
        <v>1169.4375</v>
      </c>
      <c r="AB223" s="54">
        <f>IF(Table3[[#This Row],[FN_Si_A_H2]]="-","-",Table3[[#This Row],[FN_Si_A_H2]]/60*H2_dens_gL)</f>
        <v>1.752727956536265</v>
      </c>
      <c r="AC223" s="53">
        <f>IF(OR(Table3[[#This Row],[Conc_Si_A_H2]]="",Table3[[#This Row],[FN_Si_A_H2]]="",Table3[[#This Row],[FN_Si_A_H2]]="-"),"-",(FN_Si_H2/CMP_A)*(100-CMP_A))</f>
        <v>292.359375</v>
      </c>
      <c r="AD223" s="55">
        <f>IF(Table3[[#This Row],[F_Si_A_N2]]="-","-",Table3[[#This Row],[F_Si_A_N2]]/60*N2_dens_gL)</f>
        <v>6.0889038906754616</v>
      </c>
      <c r="AE223">
        <v>2.25</v>
      </c>
      <c r="AF223" s="53">
        <f>IF(OR(Table3[[#This Row],[I_S]]=0,Table3[[#This Row],[FN_Si_C_Air]]="-",Table3[[#This Row],[FN_Si_C_Air]]="0"),"∞",Table3[[#This Row],[FN_Si_C_Air]]*1000/(Table3[[#This Row],[I_S]]*Q_air*Cell_count))</f>
        <v>2.2499999999999996</v>
      </c>
      <c r="AG223" s="56">
        <f>IF(OR(Table3[[#This Row],[I_S]]="",Table3[[#This Row],[STC_C]]=""),"-",IF(Table3[[#This Row],[I_S]]&gt;=Table3[[#This Row],[I_MinGasFlow]],Table3[[#This Row],[I_S]]*Table3[[#This Row],[STC_C]]*16.6*Cell_count/1000,Table3[[#This Row],[I_MinGasFlow]]*Table3[[#This Row],[STC_C]]*16.6*Cell_count/1000))</f>
        <v>4622.0625</v>
      </c>
      <c r="AH223" s="140">
        <f>IF(Table3[[#This Row],[FN_Si_C_Air]]="-","-",Table3[[#This Row],[FN_Si_C_Air]]/60*air_dens_gL)</f>
        <v>99.139005416891749</v>
      </c>
      <c r="AI223" s="58" t="str">
        <f t="shared" si="30"/>
        <v>Inlet</v>
      </c>
      <c r="AJ223">
        <v>2.25</v>
      </c>
      <c r="AK223" s="5">
        <f t="shared" si="31"/>
        <v>65</v>
      </c>
      <c r="AL223" s="141">
        <v>43.796579014229529</v>
      </c>
      <c r="AM223" s="52">
        <f>IF(OR(Table3[[#This Row],[T_So_CL]]="",Table3[[#This Row],[Hum_Si_C]]=""),"-",(1730.63/((1730.63/(233.426+T_Si_CL))-LOG(RH_Si_C/100)))-233.426)</f>
        <v>43.183957874473322</v>
      </c>
      <c r="AN223" s="87">
        <f>100*10^(7.337936*((Table3[[#This Row],[Hum_Si_C]])/(Table3[[#This Row],[Hum_Si_C]]+229.3975)-Table3[[#This Row],[T_Si_CL]]/(Table3[[#This Row],[T_Si_CL]]+229.3975)))</f>
        <v>45.186903370441598</v>
      </c>
      <c r="AO223" s="83">
        <f t="shared" si="32"/>
        <v>62</v>
      </c>
      <c r="AP223" s="60">
        <f>Table3[[#This Row],[T_So_CL]]-Table3[[#This Row],[T_Si_CL]]</f>
        <v>2</v>
      </c>
      <c r="AQ223" s="178">
        <f>IF(OR(AC223&gt;1200,AA223&gt;4000,Table3[[#This Row],[Hum_Si_A]]&lt;20,Table3[[#This Row],[Hum_Si_C]]&lt;20,AG223&gt;8000, AJ223&lt;0, O223&gt;90),1,0)</f>
        <v>0</v>
      </c>
      <c r="AR223">
        <f>IF(Table3[[#This Row],[F_Cell_CL]]&gt;0, Table3[[#This Row],[F_Cell_CL]], IF(Table3[[#This Row],[I_S]]&lt;450, 0.45, IF(Table3[[#This Row],[I_S]]&lt;600, 0.6, 0.75)))</f>
        <v>0.6</v>
      </c>
    </row>
    <row r="224" spans="1:44" s="4" customFormat="1">
      <c r="A224" s="49">
        <f t="shared" si="27"/>
        <v>213</v>
      </c>
      <c r="B224" s="51" t="s">
        <v>100</v>
      </c>
      <c r="C224" s="50" t="s">
        <v>314</v>
      </c>
      <c r="D224" s="51">
        <v>900</v>
      </c>
      <c r="E224" s="87">
        <f>IF(Table3[[#This Row],[Approx. step time]]="-","ERR",IF(E223="Acc. Time",Table3[[#This Row],[Approx. step time]]/60,E223+D224/60))</f>
        <v>3195</v>
      </c>
      <c r="F224" s="48">
        <v>520</v>
      </c>
      <c r="G224" s="86">
        <f t="shared" si="26"/>
        <v>1.7333333333333334</v>
      </c>
      <c r="H224" s="48" t="s">
        <v>33</v>
      </c>
      <c r="I224" s="51">
        <v>0</v>
      </c>
      <c r="J224" s="51" t="s">
        <v>102</v>
      </c>
      <c r="K224" s="147"/>
      <c r="L224" s="52" t="str">
        <f>IF(Table3[[#This Row],[F_Cell_CL]]="","-",Table3[[#This Row],[F_Cell_CL]]*Cell_count)</f>
        <v>-</v>
      </c>
      <c r="M224">
        <v>1.75</v>
      </c>
      <c r="N224">
        <v>60</v>
      </c>
      <c r="O224" s="51">
        <v>62</v>
      </c>
      <c r="P224" s="60">
        <f>Table3[[#This Row],[T_So_CL]]-Table3[[#This Row],[T_Si_CL]]</f>
        <v>2</v>
      </c>
      <c r="Q224">
        <v>1.35</v>
      </c>
      <c r="R224" s="53">
        <f>IF(Table3[[#This Row],[I_S]]=0,"∞",Table3[[#This Row],[FN_Si_A_H2]]*1000/(Table3[[#This Row],[I_S]]*Q_H2*Cell_count))</f>
        <v>1.35</v>
      </c>
      <c r="S224">
        <v>75</v>
      </c>
      <c r="T224" s="58" t="str">
        <f t="shared" si="28"/>
        <v>Inlet</v>
      </c>
      <c r="U224">
        <v>1.55</v>
      </c>
      <c r="V224" s="51">
        <f t="shared" si="29"/>
        <v>65</v>
      </c>
      <c r="W224" s="141">
        <v>32.934418699004908</v>
      </c>
      <c r="X224" s="52">
        <f>IF(OR(Table3[[#This Row],[T_So_CL]]="",Table3[[#This Row],[Hum_Si_A]]=""),"-",(1730.63/((1730.63/(233.426+T_Si_CL))-LOG(RH_Si_A/100)))-233.426)</f>
        <v>37.817240516413108</v>
      </c>
      <c r="Y224" s="87">
        <f>100*10^(7.337936*((Table3[[#This Row],[Hum_Si_A]])/(Table3[[#This Row],[Hum_Si_A]]+229.3975)-Table3[[#This Row],[T_Si_CL]]/(Table3[[#This Row],[T_Si_CL]]+229.3975)))</f>
        <v>25.112248439338032</v>
      </c>
      <c r="Z22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1801.8</v>
      </c>
      <c r="AA224" s="53">
        <f>Table3[[#This Row],[FN_Si_Atot]]*Table3[[#This Row],[Conc_Si_A_H2]]/100</f>
        <v>1351.35</v>
      </c>
      <c r="AB224" s="54">
        <f>IF(Table3[[#This Row],[FN_Si_A_H2]]="-","-",Table3[[#This Row],[FN_Si_A_H2]]/60*H2_dens_gL)</f>
        <v>2.0253745275530171</v>
      </c>
      <c r="AC224" s="53">
        <f>IF(OR(Table3[[#This Row],[Conc_Si_A_H2]]="",Table3[[#This Row],[FN_Si_A_H2]]="",Table3[[#This Row],[FN_Si_A_H2]]="-"),"-",(FN_Si_H2/CMP_A)*(100-CMP_A))</f>
        <v>450.44999999999993</v>
      </c>
      <c r="AD224" s="55">
        <f>IF(Table3[[#This Row],[F_Si_A_N2]]="-","-",Table3[[#This Row],[F_Si_A_N2]]/60*N2_dens_gL)</f>
        <v>9.3814222908184863</v>
      </c>
      <c r="AE224">
        <v>1.9000000000000001</v>
      </c>
      <c r="AF224" s="53">
        <f>IF(OR(Table3[[#This Row],[I_S]]=0,Table3[[#This Row],[FN_Si_C_Air]]="-",Table3[[#This Row],[FN_Si_C_Air]]="0"),"∞",Table3[[#This Row],[FN_Si_C_Air]]*1000/(Table3[[#This Row],[I_S]]*Q_air*Cell_count))</f>
        <v>1.9000000000000004</v>
      </c>
      <c r="AG224" s="56">
        <f>IF(OR(Table3[[#This Row],[I_S]]="",Table3[[#This Row],[STC_C]]=""),"-",IF(Table3[[#This Row],[I_S]]&gt;=Table3[[#This Row],[I_MinGasFlow]],Table3[[#This Row],[I_S]]*Table3[[#This Row],[STC_C]]*16.6*Cell_count/1000,Table3[[#This Row],[I_MinGasFlow]]*Table3[[#This Row],[STC_C]]*16.6*Cell_count/1000))</f>
        <v>4510.2200000000012</v>
      </c>
      <c r="AH224" s="140">
        <f>IF(Table3[[#This Row],[FN_Si_C_Air]]="-","-",Table3[[#This Row],[FN_Si_C_Air]]/60*air_dens_gL)</f>
        <v>96.740086273470695</v>
      </c>
      <c r="AI224" s="58" t="str">
        <f t="shared" si="30"/>
        <v>Inlet</v>
      </c>
      <c r="AJ224">
        <v>1.75</v>
      </c>
      <c r="AK224" s="5">
        <f t="shared" si="31"/>
        <v>65</v>
      </c>
      <c r="AL224" s="141">
        <v>52.541643531388246</v>
      </c>
      <c r="AM224" s="52">
        <f>IF(OR(Table3[[#This Row],[T_So_CL]]="",Table3[[#This Row],[Hum_Si_C]]=""),"-",(1730.63/((1730.63/(233.426+T_Si_CL))-LOG(RH_Si_C/100)))-233.426)</f>
        <v>46.7241785104884</v>
      </c>
      <c r="AN224" s="87">
        <f>100*10^(7.337936*((Table3[[#This Row],[Hum_Si_C]])/(Table3[[#This Row],[Hum_Si_C]]+229.3975)-Table3[[#This Row],[T_Si_CL]]/(Table3[[#This Row],[T_Si_CL]]+229.3975)))</f>
        <v>70.166436673146862</v>
      </c>
      <c r="AO224" s="83">
        <f t="shared" si="32"/>
        <v>62</v>
      </c>
      <c r="AP224" s="60">
        <f>Table3[[#This Row],[T_So_CL]]-Table3[[#This Row],[T_Si_CL]]</f>
        <v>2</v>
      </c>
      <c r="AQ224" s="178">
        <f>IF(OR(AC224&gt;1200,AA224&gt;4000,Table3[[#This Row],[Hum_Si_A]]&lt;20,Table3[[#This Row],[Hum_Si_C]]&lt;20,AG224&gt;8000, AJ224&lt;0, O224&gt;90),1,0)</f>
        <v>0</v>
      </c>
      <c r="AR224">
        <f>IF(Table3[[#This Row],[F_Cell_CL]]&gt;0, Table3[[#This Row],[F_Cell_CL]], IF(Table3[[#This Row],[I_S]]&lt;450, 0.45, IF(Table3[[#This Row],[I_S]]&lt;600, 0.6, 0.75)))</f>
        <v>0.6</v>
      </c>
    </row>
    <row r="225" spans="1:44" s="4" customFormat="1">
      <c r="A225" s="49">
        <f t="shared" si="27"/>
        <v>214</v>
      </c>
      <c r="B225" s="51" t="s">
        <v>100</v>
      </c>
      <c r="C225" s="50" t="s">
        <v>315</v>
      </c>
      <c r="D225" s="51">
        <v>900</v>
      </c>
      <c r="E225" s="138">
        <f>IF(Table3[[#This Row],[Approx. step time]]="-","ERR",IF(E224="Acc. Time",Table3[[#This Row],[Approx. step time]]/60,E224+D225/60))</f>
        <v>3210</v>
      </c>
      <c r="F225" s="48">
        <v>590</v>
      </c>
      <c r="G225" s="86">
        <f t="shared" si="26"/>
        <v>1.9666666666666666</v>
      </c>
      <c r="H225" s="48" t="s">
        <v>33</v>
      </c>
      <c r="I225" s="51">
        <v>0</v>
      </c>
      <c r="J225" s="51" t="s">
        <v>102</v>
      </c>
      <c r="K225" s="147"/>
      <c r="L225" s="52" t="str">
        <f>IF(Table3[[#This Row],[F_Cell_CL]]="","-",Table3[[#This Row],[F_Cell_CL]]*Cell_count)</f>
        <v>-</v>
      </c>
      <c r="M225">
        <v>1.25</v>
      </c>
      <c r="N225">
        <v>60</v>
      </c>
      <c r="O225" s="51">
        <v>62</v>
      </c>
      <c r="P225" s="60">
        <f>Table3[[#This Row],[T_So_CL]]-Table3[[#This Row],[T_Si_CL]]</f>
        <v>2</v>
      </c>
      <c r="Q225">
        <v>1.35</v>
      </c>
      <c r="R225" s="53">
        <f>IF(Table3[[#This Row],[I_S]]=0,"∞",Table3[[#This Row],[FN_Si_A_H2]]*1000/(Table3[[#This Row],[I_S]]*Q_H2*Cell_count))</f>
        <v>1.35</v>
      </c>
      <c r="S225">
        <v>90</v>
      </c>
      <c r="T225" s="58" t="str">
        <f t="shared" si="28"/>
        <v>Inlet</v>
      </c>
      <c r="U225">
        <v>1.05</v>
      </c>
      <c r="V225" s="51">
        <f t="shared" si="29"/>
        <v>65</v>
      </c>
      <c r="W225" s="141">
        <v>39.049440497631743</v>
      </c>
      <c r="X225" s="52">
        <f>IF(OR(Table3[[#This Row],[T_So_CL]]="",Table3[[#This Row],[Hum_Si_A]]=""),"-",(1730.63/((1730.63/(233.426+T_Si_CL))-LOG(RH_Si_A/100)))-233.426)</f>
        <v>40.998527039814974</v>
      </c>
      <c r="Y225" s="87">
        <f>100*10^(7.337936*((Table3[[#This Row],[Hum_Si_A]])/(Table3[[#This Row],[Hum_Si_A]]+229.3975)-Table3[[#This Row],[T_Si_CL]]/(Table3[[#This Row],[T_Si_CL]]+229.3975)))</f>
        <v>35.160348040135688</v>
      </c>
      <c r="Z22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1703.625</v>
      </c>
      <c r="AA225" s="53">
        <f>Table3[[#This Row],[FN_Si_Atot]]*Table3[[#This Row],[Conc_Si_A_H2]]/100</f>
        <v>1533.2625</v>
      </c>
      <c r="AB225" s="54">
        <f>IF(Table3[[#This Row],[FN_Si_A_H2]]="-","-",Table3[[#This Row],[FN_Si_A_H2]]/60*H2_dens_gL)</f>
        <v>2.2980210985697695</v>
      </c>
      <c r="AC225" s="53">
        <f>IF(OR(Table3[[#This Row],[Conc_Si_A_H2]]="",Table3[[#This Row],[FN_Si_A_H2]]="",Table3[[#This Row],[FN_Si_A_H2]]="-"),"-",(FN_Si_H2/CMP_A)*(100-CMP_A))</f>
        <v>170.36249999999998</v>
      </c>
      <c r="AD225" s="55">
        <f>IF(Table3[[#This Row],[F_Si_A_N2]]="-","-",Table3[[#This Row],[F_Si_A_N2]]/60*N2_dens_gL)</f>
        <v>3.548102020245453</v>
      </c>
      <c r="AE225">
        <v>1.7000000000000002</v>
      </c>
      <c r="AF225" s="53">
        <f>IF(OR(Table3[[#This Row],[I_S]]=0,Table3[[#This Row],[FN_Si_C_Air]]="-",Table3[[#This Row],[FN_Si_C_Air]]="0"),"∞",Table3[[#This Row],[FN_Si_C_Air]]*1000/(Table3[[#This Row],[I_S]]*Q_air*Cell_count))</f>
        <v>1.7000000000000004</v>
      </c>
      <c r="AG225" s="56">
        <f>IF(OR(Table3[[#This Row],[I_S]]="",Table3[[#This Row],[STC_C]]=""),"-",IF(Table3[[#This Row],[I_S]]&gt;=Table3[[#This Row],[I_MinGasFlow]],Table3[[#This Row],[I_S]]*Table3[[#This Row],[STC_C]]*16.6*Cell_count/1000,Table3[[#This Row],[I_MinGasFlow]]*Table3[[#This Row],[STC_C]]*16.6*Cell_count/1000))</f>
        <v>4578.6950000000006</v>
      </c>
      <c r="AH225" s="140">
        <f>IF(Table3[[#This Row],[FN_Si_C_Air]]="-","-",Table3[[#This Row],[FN_Si_C_Air]]/60*air_dens_gL)</f>
        <v>98.208812279646864</v>
      </c>
      <c r="AI225" s="58" t="str">
        <f t="shared" si="30"/>
        <v>Inlet</v>
      </c>
      <c r="AJ225">
        <v>0.75</v>
      </c>
      <c r="AK225" s="5">
        <f t="shared" si="31"/>
        <v>65</v>
      </c>
      <c r="AL225" s="141">
        <v>47.70338140569995</v>
      </c>
      <c r="AM225" s="52">
        <f>IF(OR(Table3[[#This Row],[T_So_CL]]="",Table3[[#This Row],[Hum_Si_C]]=""),"-",(1730.63/((1730.63/(233.426+T_Si_CL))-LOG(RH_Si_C/100)))-233.426)</f>
        <v>44.834375752164703</v>
      </c>
      <c r="AN225" s="87">
        <f>100*10^(7.337936*((Table3[[#This Row],[Hum_Si_C]])/(Table3[[#This Row],[Hum_Si_C]]+229.3975)-Table3[[#This Row],[T_Si_CL]]/(Table3[[#This Row],[T_Si_CL]]+229.3975)))</f>
        <v>55.192947470894019</v>
      </c>
      <c r="AO225" s="83">
        <f t="shared" si="32"/>
        <v>62</v>
      </c>
      <c r="AP225" s="60">
        <f>Table3[[#This Row],[T_So_CL]]-Table3[[#This Row],[T_Si_CL]]</f>
        <v>2</v>
      </c>
      <c r="AQ225" s="178">
        <f>IF(OR(AC225&gt;1200,AA225&gt;4000,Table3[[#This Row],[Hum_Si_A]]&lt;20,Table3[[#This Row],[Hum_Si_C]]&lt;20,AG225&gt;8000, AJ225&lt;0, O225&gt;90),1,0)</f>
        <v>0</v>
      </c>
      <c r="AR225">
        <f>IF(Table3[[#This Row],[F_Cell_CL]]&gt;0, Table3[[#This Row],[F_Cell_CL]], IF(Table3[[#This Row],[I_S]]&lt;450, 0.45, IF(Table3[[#This Row],[I_S]]&lt;600, 0.6, 0.75)))</f>
        <v>0.6</v>
      </c>
    </row>
    <row r="226" spans="1:44" s="4" customFormat="1">
      <c r="A226" s="49">
        <f t="shared" si="27"/>
        <v>215</v>
      </c>
      <c r="B226" s="51" t="s">
        <v>100</v>
      </c>
      <c r="C226" s="50" t="s">
        <v>316</v>
      </c>
      <c r="D226" s="51">
        <v>900</v>
      </c>
      <c r="E226" s="138">
        <f>IF(Table3[[#This Row],[Approx. step time]]="-","ERR",IF(E225="Acc. Time",Table3[[#This Row],[Approx. step time]]/60,E225+D226/60))</f>
        <v>3225</v>
      </c>
      <c r="F226" s="48">
        <v>70</v>
      </c>
      <c r="G226" s="86">
        <f t="shared" si="26"/>
        <v>0.23333333333333334</v>
      </c>
      <c r="H226" s="48" t="s">
        <v>33</v>
      </c>
      <c r="I226" s="51">
        <v>0</v>
      </c>
      <c r="J226" s="51" t="s">
        <v>102</v>
      </c>
      <c r="K226" s="147">
        <v>0.30000000000000004</v>
      </c>
      <c r="L226" s="52">
        <f>IF(Table3[[#This Row],[F_Cell_CL]]="","-",Table3[[#This Row],[F_Cell_CL]]*Cell_count)</f>
        <v>82.500000000000014</v>
      </c>
      <c r="M226">
        <v>1.85</v>
      </c>
      <c r="N226">
        <v>60</v>
      </c>
      <c r="O226" s="51">
        <v>60</v>
      </c>
      <c r="P226" s="60">
        <f>Table3[[#This Row],[T_So_CL]]-Table3[[#This Row],[T_Si_CL]]</f>
        <v>0</v>
      </c>
      <c r="Q226">
        <v>4.9000000000000004</v>
      </c>
      <c r="R226" s="53">
        <f>IF(Table3[[#This Row],[I_S]]=0,"∞",Table3[[#This Row],[FN_Si_A_H2]]*1000/(Table3[[#This Row],[I_S]]*Q_H2*Cell_count))</f>
        <v>4.9000000000000004</v>
      </c>
      <c r="S226">
        <v>95</v>
      </c>
      <c r="T226" s="58" t="str">
        <f t="shared" si="28"/>
        <v>Inlet</v>
      </c>
      <c r="U226">
        <v>1.6500000000000001</v>
      </c>
      <c r="V226" s="51">
        <f t="shared" si="29"/>
        <v>65</v>
      </c>
      <c r="W226" s="141">
        <v>53.955563277624904</v>
      </c>
      <c r="X226" s="52">
        <f>IF(OR(Table3[[#This Row],[T_So_CL]]="",Table3[[#This Row],[Hum_Si_A]]=""),"-",(1730.63/((1730.63/(233.426+T_Si_CL))-LOG(RH_Si_A/100)))-233.426)</f>
        <v>47.248159432913724</v>
      </c>
      <c r="Y226" s="87">
        <f>100*10^(7.337936*((Table3[[#This Row],[Hum_Si_A]])/(Table3[[#This Row],[Hum_Si_A]]+229.3975)-Table3[[#This Row],[T_Si_CL]]/(Table3[[#This Row],[T_Si_CL]]+229.3975)))</f>
        <v>75.148743689283577</v>
      </c>
      <c r="Z22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695.02631578947364</v>
      </c>
      <c r="AA226" s="53">
        <f>Table3[[#This Row],[FN_Si_Atot]]*Table3[[#This Row],[Conc_Si_A_H2]]/100</f>
        <v>660.27499999999998</v>
      </c>
      <c r="AB226" s="54">
        <f>IF(Table3[[#This Row],[FN_Si_A_H2]]="-","-",Table3[[#This Row],[FN_Si_A_H2]]/60*H2_dens_gL)</f>
        <v>0.98960607257932309</v>
      </c>
      <c r="AC226" s="53">
        <f>IF(OR(Table3[[#This Row],[Conc_Si_A_H2]]="",Table3[[#This Row],[FN_Si_A_H2]]="",Table3[[#This Row],[FN_Si_A_H2]]="-"),"-",(FN_Si_H2/CMP_A)*(100-CMP_A))</f>
        <v>34.751315789473686</v>
      </c>
      <c r="AD226" s="55">
        <f>IF(Table3[[#This Row],[F_Si_A_N2]]="-","-",Table3[[#This Row],[F_Si_A_N2]]/60*N2_dens_gL)</f>
        <v>0.72375795001141285</v>
      </c>
      <c r="AE226">
        <v>10.8</v>
      </c>
      <c r="AF226" s="53">
        <f>IF(OR(Table3[[#This Row],[I_S]]=0,Table3[[#This Row],[FN_Si_C_Air]]="-",Table3[[#This Row],[FN_Si_C_Air]]="0"),"∞",Table3[[#This Row],[FN_Si_C_Air]]*1000/(Table3[[#This Row],[I_S]]*Q_air*Cell_count))</f>
        <v>10.8</v>
      </c>
      <c r="AG226" s="56">
        <f>IF(OR(Table3[[#This Row],[I_S]]="",Table3[[#This Row],[STC_C]]=""),"-",IF(Table3[[#This Row],[I_S]]&gt;=Table3[[#This Row],[I_MinGasFlow]],Table3[[#This Row],[I_S]]*Table3[[#This Row],[STC_C]]*16.6*Cell_count/1000,Table3[[#This Row],[I_MinGasFlow]]*Table3[[#This Row],[STC_C]]*16.6*Cell_count/1000))</f>
        <v>3451.14</v>
      </c>
      <c r="AH226" s="140">
        <f>IF(Table3[[#This Row],[FN_Si_C_Air]]="-","-",Table3[[#This Row],[FN_Si_C_Air]]/60*air_dens_gL)</f>
        <v>74.023790711279176</v>
      </c>
      <c r="AI226" s="58" t="str">
        <f t="shared" si="30"/>
        <v>Inlet</v>
      </c>
      <c r="AJ226">
        <v>1.4500000000000002</v>
      </c>
      <c r="AK226" s="5">
        <f t="shared" si="31"/>
        <v>65</v>
      </c>
      <c r="AL226" s="141">
        <v>53.955563277624904</v>
      </c>
      <c r="AM226" s="52">
        <f>IF(OR(Table3[[#This Row],[T_So_CL]]="",Table3[[#This Row],[Hum_Si_C]]=""),"-",(1730.63/((1730.63/(233.426+T_Si_CL))-LOG(RH_Si_C/100)))-233.426)</f>
        <v>47.248159432913724</v>
      </c>
      <c r="AN226" s="87">
        <f>100*10^(7.337936*((Table3[[#This Row],[Hum_Si_C]])/(Table3[[#This Row],[Hum_Si_C]]+229.3975)-Table3[[#This Row],[T_Si_CL]]/(Table3[[#This Row],[T_Si_CL]]+229.3975)))</f>
        <v>75.148743689283577</v>
      </c>
      <c r="AO226" s="83">
        <f t="shared" si="32"/>
        <v>60</v>
      </c>
      <c r="AP226" s="60">
        <f>Table3[[#This Row],[T_So_CL]]-Table3[[#This Row],[T_Si_CL]]</f>
        <v>0</v>
      </c>
      <c r="AQ226" s="178">
        <f>IF(OR(AC226&gt;1200,AA226&gt;4000,Table3[[#This Row],[Hum_Si_A]]&lt;20,Table3[[#This Row],[Hum_Si_C]]&lt;20,AG226&gt;8000, AJ226&lt;0, O226&gt;90),1,0)</f>
        <v>0</v>
      </c>
      <c r="AR226">
        <f>IF(Table3[[#This Row],[F_Cell_CL]]&gt;0, Table3[[#This Row],[F_Cell_CL]], IF(Table3[[#This Row],[I_S]]&lt;450, 0.45, IF(Table3[[#This Row],[I_S]]&lt;600, 0.6, 0.75)))</f>
        <v>0.30000000000000004</v>
      </c>
    </row>
    <row r="227" spans="1:44" s="4" customFormat="1">
      <c r="A227" s="49">
        <f t="shared" si="27"/>
        <v>216</v>
      </c>
      <c r="B227" s="51" t="s">
        <v>100</v>
      </c>
      <c r="C227" s="50" t="s">
        <v>317</v>
      </c>
      <c r="D227" s="51">
        <v>900</v>
      </c>
      <c r="E227" s="138">
        <f>IF(Table3[[#This Row],[Approx. step time]]="-","ERR",IF(E226="Acc. Time",Table3[[#This Row],[Approx. step time]]/60,E226+D227/60))</f>
        <v>3240</v>
      </c>
      <c r="F227" s="48">
        <v>80</v>
      </c>
      <c r="G227" s="86">
        <f t="shared" si="26"/>
        <v>0.26666666666666666</v>
      </c>
      <c r="H227" s="48" t="s">
        <v>33</v>
      </c>
      <c r="I227" s="51">
        <v>0</v>
      </c>
      <c r="J227" s="51" t="s">
        <v>102</v>
      </c>
      <c r="K227" s="147">
        <v>0.4</v>
      </c>
      <c r="L227" s="52">
        <f>IF(Table3[[#This Row],[F_Cell_CL]]="","-",Table3[[#This Row],[F_Cell_CL]]*Cell_count)</f>
        <v>110</v>
      </c>
      <c r="M227">
        <v>0.7</v>
      </c>
      <c r="N227">
        <v>60</v>
      </c>
      <c r="O227" s="51">
        <v>60</v>
      </c>
      <c r="P227" s="60">
        <f>Table3[[#This Row],[T_So_CL]]-Table3[[#This Row],[T_Si_CL]]</f>
        <v>0</v>
      </c>
      <c r="Q227">
        <v>4.6000000000000005</v>
      </c>
      <c r="R227" s="53">
        <f>IF(Table3[[#This Row],[I_S]]=0,"∞",Table3[[#This Row],[FN_Si_A_H2]]*1000/(Table3[[#This Row],[I_S]]*Q_H2*Cell_count))</f>
        <v>4.6000000000000005</v>
      </c>
      <c r="S227">
        <v>100</v>
      </c>
      <c r="T227" s="58" t="str">
        <f t="shared" si="28"/>
        <v>Inlet</v>
      </c>
      <c r="U227">
        <v>0.5</v>
      </c>
      <c r="V227" s="51">
        <f t="shared" si="29"/>
        <v>65</v>
      </c>
      <c r="W227" s="141">
        <v>45.834629514265586</v>
      </c>
      <c r="X227" s="52">
        <f>IF(OR(Table3[[#This Row],[T_So_CL]]="",Table3[[#This Row],[Hum_Si_A]]=""),"-",(1730.63/((1730.63/(233.426+T_Si_CL))-LOG(RH_Si_A/100)))-233.426)</f>
        <v>44.060049636205918</v>
      </c>
      <c r="Y227" s="87">
        <f>100*10^(7.337936*((Table3[[#This Row],[Hum_Si_A]])/(Table3[[#This Row],[Hum_Si_A]]+229.3975)-Table3[[#This Row],[T_Si_CL]]/(Table3[[#This Row],[T_Si_CL]]+229.3975)))</f>
        <v>50.192407465845847</v>
      </c>
      <c r="Z22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708.40000000000009</v>
      </c>
      <c r="AA227" s="53">
        <f>Table3[[#This Row],[FN_Si_Atot]]*Table3[[#This Row],[Conc_Si_A_H2]]/100</f>
        <v>708.40000000000009</v>
      </c>
      <c r="AB227" s="54">
        <f>IF(Table3[[#This Row],[FN_Si_A_H2]]="-","-",Table3[[#This Row],[FN_Si_A_H2]]/60*H2_dens_gL)</f>
        <v>1.0617347950705276</v>
      </c>
      <c r="AC227" s="53">
        <f>IF(OR(Table3[[#This Row],[Conc_Si_A_H2]]="",Table3[[#This Row],[FN_Si_A_H2]]="",Table3[[#This Row],[FN_Si_A_H2]]="-"),"-",(FN_Si_H2/CMP_A)*(100-CMP_A))</f>
        <v>0</v>
      </c>
      <c r="AD227" s="55">
        <f>IF(Table3[[#This Row],[F_Si_A_N2]]="-","-",Table3[[#This Row],[F_Si_A_N2]]/60*N2_dens_gL)</f>
        <v>0</v>
      </c>
      <c r="AE227">
        <v>10.4</v>
      </c>
      <c r="AF227" s="53">
        <f>IF(OR(Table3[[#This Row],[I_S]]=0,Table3[[#This Row],[FN_Si_C_Air]]="-",Table3[[#This Row],[FN_Si_C_Air]]="0"),"∞",Table3[[#This Row],[FN_Si_C_Air]]*1000/(Table3[[#This Row],[I_S]]*Q_air*Cell_count))</f>
        <v>10.4</v>
      </c>
      <c r="AG227" s="56">
        <f>IF(OR(Table3[[#This Row],[I_S]]="",Table3[[#This Row],[STC_C]]=""),"-",IF(Table3[[#This Row],[I_S]]&gt;=Table3[[#This Row],[I_MinGasFlow]],Table3[[#This Row],[I_S]]*Table3[[#This Row],[STC_C]]*16.6*Cell_count/1000,Table3[[#This Row],[I_MinGasFlow]]*Table3[[#This Row],[STC_C]]*16.6*Cell_count/1000))</f>
        <v>3798.08</v>
      </c>
      <c r="AH227" s="140">
        <f>IF(Table3[[#This Row],[FN_Si_C_Air]]="-","-",Table3[[#This Row],[FN_Si_C_Air]]/60*air_dens_gL)</f>
        <v>81.465335809238454</v>
      </c>
      <c r="AI227" s="58" t="str">
        <f t="shared" si="30"/>
        <v>Inlet</v>
      </c>
      <c r="AJ227">
        <v>0.9</v>
      </c>
      <c r="AK227" s="5">
        <f t="shared" si="31"/>
        <v>65</v>
      </c>
      <c r="AL227" s="141">
        <v>41.552009307523242</v>
      </c>
      <c r="AM227" s="52">
        <f>IF(OR(Table3[[#This Row],[T_So_CL]]="",Table3[[#This Row],[Hum_Si_C]]=""),"-",(1730.63/((1730.63/(233.426+T_Si_CL))-LOG(RH_Si_C/100)))-233.426)</f>
        <v>42.177490937481423</v>
      </c>
      <c r="AN227" s="87">
        <f>100*10^(7.337936*((Table3[[#This Row],[Hum_Si_C]])/(Table3[[#This Row],[Hum_Si_C]]+229.3975)-Table3[[#This Row],[T_Si_CL]]/(Table3[[#This Row],[T_Si_CL]]+229.3975)))</f>
        <v>40.176268476934098</v>
      </c>
      <c r="AO227" s="83">
        <f t="shared" si="32"/>
        <v>60</v>
      </c>
      <c r="AP227" s="60">
        <f>Table3[[#This Row],[T_So_CL]]-Table3[[#This Row],[T_Si_CL]]</f>
        <v>0</v>
      </c>
      <c r="AQ227" s="178">
        <f>IF(OR(AC227&gt;1200,AA227&gt;4000,Table3[[#This Row],[Hum_Si_A]]&lt;20,Table3[[#This Row],[Hum_Si_C]]&lt;20,AG227&gt;8000, AJ227&lt;0, O227&gt;90),1,0)</f>
        <v>0</v>
      </c>
      <c r="AR227">
        <f>IF(Table3[[#This Row],[F_Cell_CL]]&gt;0, Table3[[#This Row],[F_Cell_CL]], IF(Table3[[#This Row],[I_S]]&lt;450, 0.45, IF(Table3[[#This Row],[I_S]]&lt;600, 0.6, 0.75)))</f>
        <v>0.4</v>
      </c>
    </row>
    <row r="228" spans="1:44" s="4" customFormat="1">
      <c r="A228" s="49">
        <f t="shared" si="27"/>
        <v>217</v>
      </c>
      <c r="B228" s="51" t="s">
        <v>100</v>
      </c>
      <c r="C228" s="50" t="s">
        <v>318</v>
      </c>
      <c r="D228" s="51">
        <v>900</v>
      </c>
      <c r="E228" s="87">
        <f>IF(Table3[[#This Row],[Approx. step time]]="-","ERR",IF(E227="Acc. Time",Table3[[#This Row],[Approx. step time]]/60,E227+D228/60))</f>
        <v>3255</v>
      </c>
      <c r="F228" s="48">
        <v>50</v>
      </c>
      <c r="G228" s="86">
        <f t="shared" si="26"/>
        <v>0.16666666666666666</v>
      </c>
      <c r="H228" s="48" t="s">
        <v>33</v>
      </c>
      <c r="I228" s="51">
        <v>0</v>
      </c>
      <c r="J228" s="51" t="s">
        <v>102</v>
      </c>
      <c r="K228" s="147">
        <v>0.35000000000000003</v>
      </c>
      <c r="L228" s="52">
        <f>IF(Table3[[#This Row],[F_Cell_CL]]="","-",Table3[[#This Row],[F_Cell_CL]]*Cell_count)</f>
        <v>96.250000000000014</v>
      </c>
      <c r="M228">
        <v>1.25</v>
      </c>
      <c r="N228">
        <v>60</v>
      </c>
      <c r="O228" s="51">
        <v>60</v>
      </c>
      <c r="P228" s="60">
        <f>Table3[[#This Row],[T_So_CL]]-Table3[[#This Row],[T_Si_CL]]</f>
        <v>0</v>
      </c>
      <c r="Q228">
        <v>8</v>
      </c>
      <c r="R228" s="53">
        <f>IF(Table3[[#This Row],[I_S]]=0,"∞",Table3[[#This Row],[FN_Si_A_H2]]*1000/(Table3[[#This Row],[I_S]]*Q_H2*Cell_count))</f>
        <v>8</v>
      </c>
      <c r="S228">
        <v>70</v>
      </c>
      <c r="T228" s="58" t="str">
        <f t="shared" si="28"/>
        <v>Inlet</v>
      </c>
      <c r="U228">
        <v>1.05</v>
      </c>
      <c r="V228" s="51">
        <f t="shared" si="29"/>
        <v>65</v>
      </c>
      <c r="W228" s="141">
        <v>52.541643531388246</v>
      </c>
      <c r="X228" s="52">
        <f>IF(OR(Table3[[#This Row],[T_So_CL]]="",Table3[[#This Row],[Hum_Si_A]]=""),"-",(1730.63/((1730.63/(233.426+T_Si_CL))-LOG(RH_Si_A/100)))-233.426)</f>
        <v>46.7241785104884</v>
      </c>
      <c r="Y228" s="87">
        <f>100*10^(7.337936*((Table3[[#This Row],[Hum_Si_A]])/(Table3[[#This Row],[Hum_Si_A]]+229.3975)-Table3[[#This Row],[T_Si_CL]]/(Table3[[#This Row],[T_Si_CL]]+229.3975)))</f>
        <v>70.166436673146862</v>
      </c>
      <c r="Z22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1100</v>
      </c>
      <c r="AA228" s="53">
        <f>Table3[[#This Row],[FN_Si_Atot]]*Table3[[#This Row],[Conc_Si_A_H2]]/100</f>
        <v>770</v>
      </c>
      <c r="AB228" s="54">
        <f>IF(Table3[[#This Row],[FN_Si_A_H2]]="-","-",Table3[[#This Row],[FN_Si_A_H2]]/60*H2_dens_gL)</f>
        <v>1.1540595598592691</v>
      </c>
      <c r="AC228" s="53">
        <f>IF(OR(Table3[[#This Row],[Conc_Si_A_H2]]="",Table3[[#This Row],[FN_Si_A_H2]]="",Table3[[#This Row],[FN_Si_A_H2]]="-"),"-",(FN_Si_H2/CMP_A)*(100-CMP_A))</f>
        <v>330</v>
      </c>
      <c r="AD228" s="55">
        <f>IF(Table3[[#This Row],[F_Si_A_N2]]="-","-",Table3[[#This Row],[F_Si_A_N2]]/60*N2_dens_gL)</f>
        <v>6.8728368430904672</v>
      </c>
      <c r="AE228">
        <v>7.7</v>
      </c>
      <c r="AF228" s="53">
        <f>IF(OR(Table3[[#This Row],[I_S]]=0,Table3[[#This Row],[FN_Si_C_Air]]="-",Table3[[#This Row],[FN_Si_C_Air]]="0"),"∞",Table3[[#This Row],[FN_Si_C_Air]]*1000/(Table3[[#This Row],[I_S]]*Q_air*Cell_count))</f>
        <v>7.7</v>
      </c>
      <c r="AG228" s="56">
        <f>IF(OR(Table3[[#This Row],[I_S]]="",Table3[[#This Row],[STC_C]]=""),"-",IF(Table3[[#This Row],[I_S]]&gt;=Table3[[#This Row],[I_MinGasFlow]],Table3[[#This Row],[I_S]]*Table3[[#This Row],[STC_C]]*16.6*Cell_count/1000,Table3[[#This Row],[I_MinGasFlow]]*Table3[[#This Row],[STC_C]]*16.6*Cell_count/1000))</f>
        <v>1757.5250000000003</v>
      </c>
      <c r="AH228" s="140">
        <f>IF(Table3[[#This Row],[FN_Si_C_Air]]="-","-",Table3[[#This Row],[FN_Si_C_Air]]/60*air_dens_gL)</f>
        <v>37.697300825188478</v>
      </c>
      <c r="AI228" s="58" t="str">
        <f t="shared" si="30"/>
        <v>Inlet</v>
      </c>
      <c r="AJ228">
        <v>1.05</v>
      </c>
      <c r="AK228" s="5">
        <f t="shared" si="31"/>
        <v>65</v>
      </c>
      <c r="AL228" s="141">
        <v>49.430655641788434</v>
      </c>
      <c r="AM228" s="52">
        <f>IF(OR(Table3[[#This Row],[T_So_CL]]="",Table3[[#This Row],[Hum_Si_C]]=""),"-",(1730.63/((1730.63/(233.426+T_Si_CL))-LOG(RH_Si_C/100)))-233.426)</f>
        <v>45.527208562604983</v>
      </c>
      <c r="AN228" s="87">
        <f>100*10^(7.337936*((Table3[[#This Row],[Hum_Si_C]])/(Table3[[#This Row],[Hum_Si_C]]+229.3975)-Table3[[#This Row],[T_Si_CL]]/(Table3[[#This Row],[T_Si_CL]]+229.3975)))</f>
        <v>60.18869117093508</v>
      </c>
      <c r="AO228" s="83">
        <f t="shared" si="32"/>
        <v>60</v>
      </c>
      <c r="AP228" s="60">
        <f>Table3[[#This Row],[T_So_CL]]-Table3[[#This Row],[T_Si_CL]]</f>
        <v>0</v>
      </c>
      <c r="AQ228" s="178">
        <f>IF(OR(AC228&gt;1200,AA228&gt;4000,Table3[[#This Row],[Hum_Si_A]]&lt;20,Table3[[#This Row],[Hum_Si_C]]&lt;20,AG228&gt;8000, AJ228&lt;0, O228&gt;90),1,0)</f>
        <v>0</v>
      </c>
      <c r="AR228">
        <f>IF(Table3[[#This Row],[F_Cell_CL]]&gt;0, Table3[[#This Row],[F_Cell_CL]], IF(Table3[[#This Row],[I_S]]&lt;450, 0.45, IF(Table3[[#This Row],[I_S]]&lt;600, 0.6, 0.75)))</f>
        <v>0.35000000000000003</v>
      </c>
    </row>
    <row r="229" spans="1:44" s="4" customFormat="1">
      <c r="A229" s="49">
        <f t="shared" si="27"/>
        <v>218</v>
      </c>
      <c r="B229" s="51" t="s">
        <v>100</v>
      </c>
      <c r="C229" s="50" t="s">
        <v>319</v>
      </c>
      <c r="D229" s="51">
        <v>900</v>
      </c>
      <c r="E229" s="138">
        <f>IF(Table3[[#This Row],[Approx. step time]]="-","ERR",IF(E228="Acc. Time",Table3[[#This Row],[Approx. step time]]/60,E228+D229/60))</f>
        <v>3270</v>
      </c>
      <c r="F229" s="48">
        <v>40</v>
      </c>
      <c r="G229" s="86">
        <f t="shared" si="26"/>
        <v>0.13333333333333333</v>
      </c>
      <c r="H229" s="48" t="s">
        <v>33</v>
      </c>
      <c r="I229" s="51">
        <v>0</v>
      </c>
      <c r="J229" s="51" t="s">
        <v>102</v>
      </c>
      <c r="K229" s="147">
        <v>0.30000000000000004</v>
      </c>
      <c r="L229" s="52">
        <f>IF(Table3[[#This Row],[F_Cell_CL]]="","-",Table3[[#This Row],[F_Cell_CL]]*Cell_count)</f>
        <v>82.500000000000014</v>
      </c>
      <c r="M229">
        <v>2.2000000000000002</v>
      </c>
      <c r="N229">
        <v>60</v>
      </c>
      <c r="O229" s="51">
        <v>60</v>
      </c>
      <c r="P229" s="60">
        <f>Table3[[#This Row],[T_So_CL]]-Table3[[#This Row],[T_Si_CL]]</f>
        <v>0</v>
      </c>
      <c r="Q229">
        <v>4.6500000000000004</v>
      </c>
      <c r="R229" s="53">
        <f>IF(Table3[[#This Row],[I_S]]=0,"∞",Table3[[#This Row],[FN_Si_A_H2]]*1000/(Table3[[#This Row],[I_S]]*Q_H2*Cell_count))</f>
        <v>4.6500000000000004</v>
      </c>
      <c r="S229">
        <v>90</v>
      </c>
      <c r="T229" s="58" t="str">
        <f t="shared" si="28"/>
        <v>Inlet</v>
      </c>
      <c r="U229">
        <v>2</v>
      </c>
      <c r="V229" s="51">
        <f t="shared" si="29"/>
        <v>65</v>
      </c>
      <c r="W229" s="141">
        <v>47.70338140569995</v>
      </c>
      <c r="X229" s="52">
        <f>IF(OR(Table3[[#This Row],[T_So_CL]]="",Table3[[#This Row],[Hum_Si_A]]=""),"-",(1730.63/((1730.63/(233.426+T_Si_CL))-LOG(RH_Si_A/100)))-233.426)</f>
        <v>44.834375752164703</v>
      </c>
      <c r="Y229" s="87">
        <f>100*10^(7.337936*((Table3[[#This Row],[Hum_Si_A]])/(Table3[[#This Row],[Hum_Si_A]]+229.3975)-Table3[[#This Row],[T_Si_CL]]/(Table3[[#This Row],[T_Si_CL]]+229.3975)))</f>
        <v>55.192947470894019</v>
      </c>
      <c r="Z22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397.83333333333331</v>
      </c>
      <c r="AA229" s="53">
        <f>Table3[[#This Row],[FN_Si_Atot]]*Table3[[#This Row],[Conc_Si_A_H2]]/100</f>
        <v>358.05</v>
      </c>
      <c r="AB229" s="54">
        <f>IF(Table3[[#This Row],[FN_Si_A_H2]]="-","-",Table3[[#This Row],[FN_Si_A_H2]]/60*H2_dens_gL)</f>
        <v>0.53663769533456007</v>
      </c>
      <c r="AC229" s="53">
        <f>IF(OR(Table3[[#This Row],[Conc_Si_A_H2]]="",Table3[[#This Row],[FN_Si_A_H2]]="",Table3[[#This Row],[FN_Si_A_H2]]="-"),"-",(FN_Si_H2/CMP_A)*(100-CMP_A))</f>
        <v>39.783333333333331</v>
      </c>
      <c r="AD229" s="55">
        <f>IF(Table3[[#This Row],[F_Si_A_N2]]="-","-",Table3[[#This Row],[F_Si_A_N2]]/60*N2_dens_gL)</f>
        <v>0.82855866386146182</v>
      </c>
      <c r="AE229">
        <v>5.4</v>
      </c>
      <c r="AF229" s="53">
        <f>IF(OR(Table3[[#This Row],[I_S]]=0,Table3[[#This Row],[FN_Si_C_Air]]="-",Table3[[#This Row],[FN_Si_C_Air]]="0"),"∞",Table3[[#This Row],[FN_Si_C_Air]]*1000/(Table3[[#This Row],[I_S]]*Q_air*Cell_count))</f>
        <v>5.4</v>
      </c>
      <c r="AG229" s="56">
        <f>IF(OR(Table3[[#This Row],[I_S]]="",Table3[[#This Row],[STC_C]]=""),"-",IF(Table3[[#This Row],[I_S]]&gt;=Table3[[#This Row],[I_MinGasFlow]],Table3[[#This Row],[I_S]]*Table3[[#This Row],[STC_C]]*16.6*Cell_count/1000,Table3[[#This Row],[I_MinGasFlow]]*Table3[[#This Row],[STC_C]]*16.6*Cell_count/1000))</f>
        <v>986.04000000000008</v>
      </c>
      <c r="AH229" s="140">
        <f>IF(Table3[[#This Row],[FN_Si_C_Air]]="-","-",Table3[[#This Row],[FN_Si_C_Air]]/60*air_dens_gL)</f>
        <v>21.14965448893691</v>
      </c>
      <c r="AI229" s="58" t="str">
        <f t="shared" si="30"/>
        <v>Inlet</v>
      </c>
      <c r="AJ229">
        <v>1.9</v>
      </c>
      <c r="AK229" s="5">
        <f t="shared" si="31"/>
        <v>65</v>
      </c>
      <c r="AL229" s="141">
        <v>45.834629514265586</v>
      </c>
      <c r="AM229" s="52">
        <f>IF(OR(Table3[[#This Row],[T_So_CL]]="",Table3[[#This Row],[Hum_Si_C]]=""),"-",(1730.63/((1730.63/(233.426+T_Si_CL))-LOG(RH_Si_C/100)))-233.426)</f>
        <v>44.060049636205918</v>
      </c>
      <c r="AN229" s="87">
        <f>100*10^(7.337936*((Table3[[#This Row],[Hum_Si_C]])/(Table3[[#This Row],[Hum_Si_C]]+229.3975)-Table3[[#This Row],[T_Si_CL]]/(Table3[[#This Row],[T_Si_CL]]+229.3975)))</f>
        <v>50.192407465845847</v>
      </c>
      <c r="AO229" s="83">
        <f t="shared" si="32"/>
        <v>60</v>
      </c>
      <c r="AP229" s="60">
        <f>Table3[[#This Row],[T_So_CL]]-Table3[[#This Row],[T_Si_CL]]</f>
        <v>0</v>
      </c>
      <c r="AQ229" s="178">
        <f>IF(OR(AC229&gt;1200,AA229&gt;4000,Table3[[#This Row],[Hum_Si_A]]&lt;20,Table3[[#This Row],[Hum_Si_C]]&lt;20,AG229&gt;8000, AJ229&lt;0, O229&gt;90),1,0)</f>
        <v>0</v>
      </c>
      <c r="AR229">
        <f>IF(Table3[[#This Row],[F_Cell_CL]]&gt;0, Table3[[#This Row],[F_Cell_CL]], IF(Table3[[#This Row],[I_S]]&lt;450, 0.45, IF(Table3[[#This Row],[I_S]]&lt;600, 0.6, 0.75)))</f>
        <v>0.30000000000000004</v>
      </c>
    </row>
    <row r="230" spans="1:44" s="4" customFormat="1">
      <c r="A230" s="49">
        <f t="shared" si="27"/>
        <v>219</v>
      </c>
      <c r="B230" s="51" t="s">
        <v>100</v>
      </c>
      <c r="C230" s="50" t="s">
        <v>320</v>
      </c>
      <c r="D230" s="51">
        <v>900</v>
      </c>
      <c r="E230" s="138">
        <f>IF(Table3[[#This Row],[Approx. step time]]="-","ERR",IF(E229="Acc. Time",Table3[[#This Row],[Approx. step time]]/60,E229+D230/60))</f>
        <v>3285</v>
      </c>
      <c r="F230" s="48">
        <v>60</v>
      </c>
      <c r="G230" s="86">
        <f t="shared" si="26"/>
        <v>0.2</v>
      </c>
      <c r="H230" s="48" t="s">
        <v>33</v>
      </c>
      <c r="I230" s="51">
        <v>0</v>
      </c>
      <c r="J230" s="51" t="s">
        <v>102</v>
      </c>
      <c r="K230" s="147">
        <v>0.35000000000000003</v>
      </c>
      <c r="L230" s="52">
        <f>IF(Table3[[#This Row],[F_Cell_CL]]="","-",Table3[[#This Row],[F_Cell_CL]]*Cell_count)</f>
        <v>96.250000000000014</v>
      </c>
      <c r="M230">
        <v>0.95</v>
      </c>
      <c r="N230">
        <v>60</v>
      </c>
      <c r="O230" s="51">
        <v>60</v>
      </c>
      <c r="P230" s="60">
        <f>Table3[[#This Row],[T_So_CL]]-Table3[[#This Row],[T_Si_CL]]</f>
        <v>0</v>
      </c>
      <c r="Q230">
        <v>6.3000000000000007</v>
      </c>
      <c r="R230" s="53">
        <f>IF(Table3[[#This Row],[I_S]]=0,"∞",Table3[[#This Row],[FN_Si_A_H2]]*1000/(Table3[[#This Row],[I_S]]*Q_H2*Cell_count))</f>
        <v>6.3000000000000007</v>
      </c>
      <c r="S230">
        <v>95</v>
      </c>
      <c r="T230" s="58" t="str">
        <f t="shared" si="28"/>
        <v>Inlet</v>
      </c>
      <c r="U230">
        <v>0.75</v>
      </c>
      <c r="V230" s="51">
        <f t="shared" si="29"/>
        <v>65</v>
      </c>
      <c r="W230" s="141">
        <v>32.934418699004908</v>
      </c>
      <c r="X230" s="52">
        <f>IF(OR(Table3[[#This Row],[T_So_CL]]="",Table3[[#This Row],[Hum_Si_A]]=""),"-",(1730.63/((1730.63/(233.426+T_Si_CL))-LOG(RH_Si_A/100)))-233.426)</f>
        <v>37.817240516413108</v>
      </c>
      <c r="Y230" s="87">
        <f>100*10^(7.337936*((Table3[[#This Row],[Hum_Si_A]])/(Table3[[#This Row],[Hum_Si_A]]+229.3975)-Table3[[#This Row],[T_Si_CL]]/(Table3[[#This Row],[T_Si_CL]]+229.3975)))</f>
        <v>25.112248439338032</v>
      </c>
      <c r="Z23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765.94736842105272</v>
      </c>
      <c r="AA230" s="53">
        <f>Table3[[#This Row],[FN_Si_Atot]]*Table3[[#This Row],[Conc_Si_A_H2]]/100</f>
        <v>727.65000000000009</v>
      </c>
      <c r="AB230" s="54">
        <f>IF(Table3[[#This Row],[FN_Si_A_H2]]="-","-",Table3[[#This Row],[FN_Si_A_H2]]/60*H2_dens_gL)</f>
        <v>1.0905862840670093</v>
      </c>
      <c r="AC230" s="53">
        <f>IF(OR(Table3[[#This Row],[Conc_Si_A_H2]]="",Table3[[#This Row],[FN_Si_A_H2]]="",Table3[[#This Row],[FN_Si_A_H2]]="-"),"-",(FN_Si_H2/CMP_A)*(100-CMP_A))</f>
        <v>38.297368421052639</v>
      </c>
      <c r="AD230" s="55">
        <f>IF(Table3[[#This Row],[F_Si_A_N2]]="-","-",Table3[[#This Row],[F_Si_A_N2]]/60*N2_dens_gL)</f>
        <v>0.79761080205339385</v>
      </c>
      <c r="AE230">
        <v>2.85</v>
      </c>
      <c r="AF230" s="53">
        <f>IF(OR(Table3[[#This Row],[I_S]]=0,Table3[[#This Row],[FN_Si_C_Air]]="-",Table3[[#This Row],[FN_Si_C_Air]]="0"),"∞",Table3[[#This Row],[FN_Si_C_Air]]*1000/(Table3[[#This Row],[I_S]]*Q_air*Cell_count))</f>
        <v>2.8499999999999996</v>
      </c>
      <c r="AG230" s="56">
        <f>IF(OR(Table3[[#This Row],[I_S]]="",Table3[[#This Row],[STC_C]]=""),"-",IF(Table3[[#This Row],[I_S]]&gt;=Table3[[#This Row],[I_MinGasFlow]],Table3[[#This Row],[I_S]]*Table3[[#This Row],[STC_C]]*16.6*Cell_count/1000,Table3[[#This Row],[I_MinGasFlow]]*Table3[[#This Row],[STC_C]]*16.6*Cell_count/1000))</f>
        <v>780.61500000000012</v>
      </c>
      <c r="AH230" s="140">
        <f>IF(Table3[[#This Row],[FN_Si_C_Air]]="-","-",Table3[[#This Row],[FN_Si_C_Air]]/60*air_dens_gL)</f>
        <v>16.743476470408389</v>
      </c>
      <c r="AI230" s="58" t="str">
        <f t="shared" si="30"/>
        <v>Inlet</v>
      </c>
      <c r="AJ230">
        <v>1.1499999999999999</v>
      </c>
      <c r="AK230" s="5">
        <f t="shared" si="31"/>
        <v>65</v>
      </c>
      <c r="AL230" s="141">
        <v>49.430655641788434</v>
      </c>
      <c r="AM230" s="52">
        <f>IF(OR(Table3[[#This Row],[T_So_CL]]="",Table3[[#This Row],[Hum_Si_C]]=""),"-",(1730.63/((1730.63/(233.426+T_Si_CL))-LOG(RH_Si_C/100)))-233.426)</f>
        <v>45.527208562604983</v>
      </c>
      <c r="AN230" s="87">
        <f>100*10^(7.337936*((Table3[[#This Row],[Hum_Si_C]])/(Table3[[#This Row],[Hum_Si_C]]+229.3975)-Table3[[#This Row],[T_Si_CL]]/(Table3[[#This Row],[T_Si_CL]]+229.3975)))</f>
        <v>60.18869117093508</v>
      </c>
      <c r="AO230" s="83">
        <f t="shared" si="32"/>
        <v>60</v>
      </c>
      <c r="AP230" s="60">
        <f>Table3[[#This Row],[T_So_CL]]-Table3[[#This Row],[T_Si_CL]]</f>
        <v>0</v>
      </c>
      <c r="AQ230" s="178">
        <f>IF(OR(AC230&gt;1200,AA230&gt;4000,Table3[[#This Row],[Hum_Si_A]]&lt;20,Table3[[#This Row],[Hum_Si_C]]&lt;20,AG230&gt;8000, AJ230&lt;0, O230&gt;90),1,0)</f>
        <v>0</v>
      </c>
      <c r="AR230">
        <f>IF(Table3[[#This Row],[F_Cell_CL]]&gt;0, Table3[[#This Row],[F_Cell_CL]], IF(Table3[[#This Row],[I_S]]&lt;450, 0.45, IF(Table3[[#This Row],[I_S]]&lt;600, 0.6, 0.75)))</f>
        <v>0.35000000000000003</v>
      </c>
    </row>
    <row r="231" spans="1:44" s="4" customFormat="1">
      <c r="A231" s="49">
        <f t="shared" si="27"/>
        <v>220</v>
      </c>
      <c r="B231" s="51" t="s">
        <v>100</v>
      </c>
      <c r="C231" s="50" t="s">
        <v>321</v>
      </c>
      <c r="D231" s="51">
        <v>900</v>
      </c>
      <c r="E231" s="138">
        <f>IF(Table3[[#This Row],[Approx. step time]]="-","ERR",IF(E230="Acc. Time",Table3[[#This Row],[Approx. step time]]/60,E230+D231/60))</f>
        <v>3300</v>
      </c>
      <c r="F231" s="48">
        <v>60</v>
      </c>
      <c r="G231" s="86">
        <f t="shared" si="26"/>
        <v>0.2</v>
      </c>
      <c r="H231" s="48" t="s">
        <v>33</v>
      </c>
      <c r="I231" s="51">
        <v>0</v>
      </c>
      <c r="J231" s="51" t="s">
        <v>102</v>
      </c>
      <c r="K231" s="147">
        <v>0.45</v>
      </c>
      <c r="L231" s="52">
        <f>IF(Table3[[#This Row],[F_Cell_CL]]="","-",Table3[[#This Row],[F_Cell_CL]]*Cell_count)</f>
        <v>123.75</v>
      </c>
      <c r="M231">
        <v>0.55000000000000004</v>
      </c>
      <c r="N231">
        <v>60</v>
      </c>
      <c r="O231" s="51">
        <v>60</v>
      </c>
      <c r="P231" s="60">
        <f>Table3[[#This Row],[T_So_CL]]-Table3[[#This Row],[T_Si_CL]]</f>
        <v>0</v>
      </c>
      <c r="Q231">
        <v>8.75</v>
      </c>
      <c r="R231" s="53">
        <f>IF(Table3[[#This Row],[I_S]]=0,"∞",Table3[[#This Row],[FN_Si_A_H2]]*1000/(Table3[[#This Row],[I_S]]*Q_H2*Cell_count))</f>
        <v>8.75</v>
      </c>
      <c r="S231">
        <v>85</v>
      </c>
      <c r="T231" s="58" t="str">
        <f t="shared" si="28"/>
        <v>Inlet</v>
      </c>
      <c r="U231">
        <v>0.35000000000000003</v>
      </c>
      <c r="V231" s="51">
        <f t="shared" si="29"/>
        <v>65</v>
      </c>
      <c r="W231" s="141">
        <v>56.555451973619419</v>
      </c>
      <c r="X231" s="52">
        <f>IF(OR(Table3[[#This Row],[T_So_CL]]="",Table3[[#This Row],[Hum_Si_A]]=""),"-",(1730.63/((1730.63/(233.426+T_Si_CL))-LOG(RH_Si_A/100)))-233.426)</f>
        <v>48.181599007800685</v>
      </c>
      <c r="Y231" s="87">
        <f>100*10^(7.337936*((Table3[[#This Row],[Hum_Si_A]])/(Table3[[#This Row],[Hum_Si_A]]+229.3975)-Table3[[#This Row],[T_Si_CL]]/(Table3[[#This Row],[T_Si_CL]]+229.3975)))</f>
        <v>85.100928158852184</v>
      </c>
      <c r="Z23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1188.9705882352941</v>
      </c>
      <c r="AA231" s="53">
        <f>Table3[[#This Row],[FN_Si_Atot]]*Table3[[#This Row],[Conc_Si_A_H2]]/100</f>
        <v>1010.625</v>
      </c>
      <c r="AB231" s="54">
        <f>IF(Table3[[#This Row],[FN_Si_A_H2]]="-","-",Table3[[#This Row],[FN_Si_A_H2]]/60*H2_dens_gL)</f>
        <v>1.5147031723152906</v>
      </c>
      <c r="AC231" s="53">
        <f>IF(OR(Table3[[#This Row],[Conc_Si_A_H2]]="",Table3[[#This Row],[FN_Si_A_H2]]="",Table3[[#This Row],[FN_Si_A_H2]]="-"),"-",(FN_Si_H2/CMP_A)*(100-CMP_A))</f>
        <v>178.34558823529414</v>
      </c>
      <c r="AD231" s="55">
        <f>IF(Table3[[#This Row],[F_Si_A_N2]]="-","-",Table3[[#This Row],[F_Si_A_N2]]/60*N2_dens_gL)</f>
        <v>3.7143640291702167</v>
      </c>
      <c r="AE231">
        <v>7.3500000000000005</v>
      </c>
      <c r="AF231" s="53">
        <f>IF(OR(Table3[[#This Row],[I_S]]=0,Table3[[#This Row],[FN_Si_C_Air]]="-",Table3[[#This Row],[FN_Si_C_Air]]="0"),"∞",Table3[[#This Row],[FN_Si_C_Air]]*1000/(Table3[[#This Row],[I_S]]*Q_air*Cell_count))</f>
        <v>7.3500000000000005</v>
      </c>
      <c r="AG231" s="56">
        <f>IF(OR(Table3[[#This Row],[I_S]]="",Table3[[#This Row],[STC_C]]=""),"-",IF(Table3[[#This Row],[I_S]]&gt;=Table3[[#This Row],[I_MinGasFlow]],Table3[[#This Row],[I_S]]*Table3[[#This Row],[STC_C]]*16.6*Cell_count/1000,Table3[[#This Row],[I_MinGasFlow]]*Table3[[#This Row],[STC_C]]*16.6*Cell_count/1000))</f>
        <v>2013.1650000000004</v>
      </c>
      <c r="AH231" s="140">
        <f>IF(Table3[[#This Row],[FN_Si_C_Air]]="-","-",Table3[[#This Row],[FN_Si_C_Air]]/60*air_dens_gL)</f>
        <v>43.180544581579532</v>
      </c>
      <c r="AI231" s="58" t="str">
        <f t="shared" si="30"/>
        <v>Inlet</v>
      </c>
      <c r="AJ231">
        <v>0.45000000000000007</v>
      </c>
      <c r="AK231" s="5">
        <f t="shared" si="31"/>
        <v>65</v>
      </c>
      <c r="AL231" s="141">
        <v>56.555451973619419</v>
      </c>
      <c r="AM231" s="52">
        <f>IF(OR(Table3[[#This Row],[T_So_CL]]="",Table3[[#This Row],[Hum_Si_C]]=""),"-",(1730.63/((1730.63/(233.426+T_Si_CL))-LOG(RH_Si_C/100)))-233.426)</f>
        <v>48.181599007800685</v>
      </c>
      <c r="AN231" s="87">
        <f>100*10^(7.337936*((Table3[[#This Row],[Hum_Si_C]])/(Table3[[#This Row],[Hum_Si_C]]+229.3975)-Table3[[#This Row],[T_Si_CL]]/(Table3[[#This Row],[T_Si_CL]]+229.3975)))</f>
        <v>85.100928158852184</v>
      </c>
      <c r="AO231" s="83">
        <f t="shared" si="32"/>
        <v>60</v>
      </c>
      <c r="AP231" s="60">
        <f>Table3[[#This Row],[T_So_CL]]-Table3[[#This Row],[T_Si_CL]]</f>
        <v>0</v>
      </c>
      <c r="AQ231" s="178">
        <f>IF(OR(AC231&gt;1200,AA231&gt;4000,Table3[[#This Row],[Hum_Si_A]]&lt;20,Table3[[#This Row],[Hum_Si_C]]&lt;20,AG231&gt;8000, AJ231&lt;0, O231&gt;90),1,0)</f>
        <v>0</v>
      </c>
      <c r="AR231">
        <f>IF(Table3[[#This Row],[F_Cell_CL]]&gt;0, Table3[[#This Row],[F_Cell_CL]], IF(Table3[[#This Row],[I_S]]&lt;450, 0.45, IF(Table3[[#This Row],[I_S]]&lt;600, 0.6, 0.75)))</f>
        <v>0.45</v>
      </c>
    </row>
    <row r="232" spans="1:44" s="4" customFormat="1">
      <c r="A232" s="49">
        <f t="shared" si="27"/>
        <v>221</v>
      </c>
      <c r="B232" s="51" t="s">
        <v>100</v>
      </c>
      <c r="C232" s="50" t="s">
        <v>322</v>
      </c>
      <c r="D232" s="51">
        <v>900</v>
      </c>
      <c r="E232" s="87">
        <f>IF(Table3[[#This Row],[Approx. step time]]="-","ERR",IF(E231="Acc. Time",Table3[[#This Row],[Approx. step time]]/60,E231+D232/60))</f>
        <v>3315</v>
      </c>
      <c r="F232" s="48">
        <v>80</v>
      </c>
      <c r="G232" s="86">
        <f t="shared" si="26"/>
        <v>0.26666666666666666</v>
      </c>
      <c r="H232" s="48" t="s">
        <v>33</v>
      </c>
      <c r="I232" s="51">
        <v>0</v>
      </c>
      <c r="J232" s="51" t="s">
        <v>102</v>
      </c>
      <c r="K232" s="147">
        <v>0.30000000000000004</v>
      </c>
      <c r="L232" s="52">
        <f>IF(Table3[[#This Row],[F_Cell_CL]]="","-",Table3[[#This Row],[F_Cell_CL]]*Cell_count)</f>
        <v>82.500000000000014</v>
      </c>
      <c r="M232">
        <v>1.45</v>
      </c>
      <c r="N232">
        <v>60</v>
      </c>
      <c r="O232" s="51">
        <v>60</v>
      </c>
      <c r="P232" s="60">
        <f>Table3[[#This Row],[T_So_CL]]-Table3[[#This Row],[T_Si_CL]]</f>
        <v>0</v>
      </c>
      <c r="Q232">
        <v>9.1</v>
      </c>
      <c r="R232" s="53">
        <f>IF(Table3[[#This Row],[I_S]]=0,"∞",Table3[[#This Row],[FN_Si_A_H2]]*1000/(Table3[[#This Row],[I_S]]*Q_H2*Cell_count))</f>
        <v>9.1</v>
      </c>
      <c r="S232">
        <v>75</v>
      </c>
      <c r="T232" s="58" t="str">
        <f t="shared" si="28"/>
        <v>Inlet</v>
      </c>
      <c r="U232">
        <v>1.25</v>
      </c>
      <c r="V232" s="51">
        <f t="shared" si="29"/>
        <v>65</v>
      </c>
      <c r="W232" s="141">
        <v>43.796579014229529</v>
      </c>
      <c r="X232" s="52">
        <f>IF(OR(Table3[[#This Row],[T_So_CL]]="",Table3[[#This Row],[Hum_Si_A]]=""),"-",(1730.63/((1730.63/(233.426+T_Si_CL))-LOG(RH_Si_A/100)))-233.426)</f>
        <v>43.183957874473322</v>
      </c>
      <c r="Y232" s="87">
        <f>100*10^(7.337936*((Table3[[#This Row],[Hum_Si_A]])/(Table3[[#This Row],[Hum_Si_A]]+229.3975)-Table3[[#This Row],[T_Si_CL]]/(Table3[[#This Row],[T_Si_CL]]+229.3975)))</f>
        <v>45.186903370441598</v>
      </c>
      <c r="Z23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1868.5333333333333</v>
      </c>
      <c r="AA232" s="53">
        <f>Table3[[#This Row],[FN_Si_Atot]]*Table3[[#This Row],[Conc_Si_A_H2]]/100</f>
        <v>1401.4</v>
      </c>
      <c r="AB232" s="54">
        <f>IF(Table3[[#This Row],[FN_Si_A_H2]]="-","-",Table3[[#This Row],[FN_Si_A_H2]]/60*H2_dens_gL)</f>
        <v>2.1003883989438701</v>
      </c>
      <c r="AC232" s="53">
        <f>IF(OR(Table3[[#This Row],[Conc_Si_A_H2]]="",Table3[[#This Row],[FN_Si_A_H2]]="",Table3[[#This Row],[FN_Si_A_H2]]="-"),"-",(FN_Si_H2/CMP_A)*(100-CMP_A))</f>
        <v>467.13333333333338</v>
      </c>
      <c r="AD232" s="55">
        <f>IF(Table3[[#This Row],[F_Si_A_N2]]="-","-",Table3[[#This Row],[F_Si_A_N2]]/60*N2_dens_gL)</f>
        <v>9.728882375663618</v>
      </c>
      <c r="AE232">
        <v>9.25</v>
      </c>
      <c r="AF232" s="53">
        <f>IF(OR(Table3[[#This Row],[I_S]]=0,Table3[[#This Row],[FN_Si_C_Air]]="-",Table3[[#This Row],[FN_Si_C_Air]]="0"),"∞",Table3[[#This Row],[FN_Si_C_Air]]*1000/(Table3[[#This Row],[I_S]]*Q_air*Cell_count))</f>
        <v>9.2500000000000018</v>
      </c>
      <c r="AG232" s="56">
        <f>IF(OR(Table3[[#This Row],[I_S]]="",Table3[[#This Row],[STC_C]]=""),"-",IF(Table3[[#This Row],[I_S]]&gt;=Table3[[#This Row],[I_MinGasFlow]],Table3[[#This Row],[I_S]]*Table3[[#This Row],[STC_C]]*16.6*Cell_count/1000,Table3[[#This Row],[I_MinGasFlow]]*Table3[[#This Row],[STC_C]]*16.6*Cell_count/1000))</f>
        <v>3378.1000000000004</v>
      </c>
      <c r="AH232" s="140">
        <f>IF(Table3[[#This Row],[FN_Si_C_Air]]="-","-",Table3[[#This Row],[FN_Si_C_Air]]/60*air_dens_gL)</f>
        <v>72.457149638024603</v>
      </c>
      <c r="AI232" s="58" t="str">
        <f t="shared" si="30"/>
        <v>Inlet</v>
      </c>
      <c r="AJ232">
        <v>1.1000000000000001</v>
      </c>
      <c r="AK232" s="5">
        <f t="shared" si="31"/>
        <v>65</v>
      </c>
      <c r="AL232" s="141">
        <v>56.555451973619419</v>
      </c>
      <c r="AM232" s="52">
        <f>IF(OR(Table3[[#This Row],[T_So_CL]]="",Table3[[#This Row],[Hum_Si_C]]=""),"-",(1730.63/((1730.63/(233.426+T_Si_CL))-LOG(RH_Si_C/100)))-233.426)</f>
        <v>48.181599007800685</v>
      </c>
      <c r="AN232" s="87">
        <f>100*10^(7.337936*((Table3[[#This Row],[Hum_Si_C]])/(Table3[[#This Row],[Hum_Si_C]]+229.3975)-Table3[[#This Row],[T_Si_CL]]/(Table3[[#This Row],[T_Si_CL]]+229.3975)))</f>
        <v>85.100928158852184</v>
      </c>
      <c r="AO232" s="83">
        <f t="shared" si="32"/>
        <v>60</v>
      </c>
      <c r="AP232" s="60">
        <f>Table3[[#This Row],[T_So_CL]]-Table3[[#This Row],[T_Si_CL]]</f>
        <v>0</v>
      </c>
      <c r="AQ232" s="178">
        <f>IF(OR(AC232&gt;1200,AA232&gt;4000,Table3[[#This Row],[Hum_Si_A]]&lt;20,Table3[[#This Row],[Hum_Si_C]]&lt;20,AG232&gt;8000, AJ232&lt;0, O232&gt;90),1,0)</f>
        <v>0</v>
      </c>
      <c r="AR232">
        <f>IF(Table3[[#This Row],[F_Cell_CL]]&gt;0, Table3[[#This Row],[F_Cell_CL]], IF(Table3[[#This Row],[I_S]]&lt;450, 0.45, IF(Table3[[#This Row],[I_S]]&lt;600, 0.6, 0.75)))</f>
        <v>0.30000000000000004</v>
      </c>
    </row>
    <row r="233" spans="1:44" s="4" customFormat="1">
      <c r="A233" s="49">
        <f t="shared" si="27"/>
        <v>222</v>
      </c>
      <c r="B233" s="51" t="s">
        <v>100</v>
      </c>
      <c r="C233" s="50" t="s">
        <v>323</v>
      </c>
      <c r="D233" s="51">
        <v>900</v>
      </c>
      <c r="E233" s="138">
        <f>IF(Table3[[#This Row],[Approx. step time]]="-","ERR",IF(E232="Acc. Time",Table3[[#This Row],[Approx. step time]]/60,E232+D233/60))</f>
        <v>3330</v>
      </c>
      <c r="F233" s="48">
        <v>70</v>
      </c>
      <c r="G233" s="86">
        <f t="shared" si="26"/>
        <v>0.23333333333333334</v>
      </c>
      <c r="H233" s="48" t="s">
        <v>33</v>
      </c>
      <c r="I233" s="51">
        <v>0</v>
      </c>
      <c r="J233" s="51" t="s">
        <v>102</v>
      </c>
      <c r="K233" s="147">
        <v>0.45</v>
      </c>
      <c r="L233" s="52">
        <f>IF(Table3[[#This Row],[F_Cell_CL]]="","-",Table3[[#This Row],[F_Cell_CL]]*Cell_count)</f>
        <v>123.75</v>
      </c>
      <c r="M233">
        <v>1.25</v>
      </c>
      <c r="N233">
        <v>60</v>
      </c>
      <c r="O233" s="51">
        <v>60</v>
      </c>
      <c r="P233" s="60">
        <f>Table3[[#This Row],[T_So_CL]]-Table3[[#This Row],[T_Si_CL]]</f>
        <v>0</v>
      </c>
      <c r="Q233">
        <v>1.6500000000000001</v>
      </c>
      <c r="R233" s="53">
        <f>IF(Table3[[#This Row],[I_S]]=0,"∞",Table3[[#This Row],[FN_Si_A_H2]]*1000/(Table3[[#This Row],[I_S]]*Q_H2*Cell_count))</f>
        <v>1.6500000000000001</v>
      </c>
      <c r="S233">
        <v>95</v>
      </c>
      <c r="T233" s="58" t="str">
        <f t="shared" si="28"/>
        <v>Inlet</v>
      </c>
      <c r="U233">
        <v>1.05</v>
      </c>
      <c r="V233" s="51">
        <f t="shared" si="29"/>
        <v>65</v>
      </c>
      <c r="W233" s="141">
        <v>56.555451973619419</v>
      </c>
      <c r="X233" s="52">
        <f>IF(OR(Table3[[#This Row],[T_So_CL]]="",Table3[[#This Row],[Hum_Si_A]]=""),"-",(1730.63/((1730.63/(233.426+T_Si_CL))-LOG(RH_Si_A/100)))-233.426)</f>
        <v>48.181599007800685</v>
      </c>
      <c r="Y233" s="87">
        <f>100*10^(7.337936*((Table3[[#This Row],[Hum_Si_A]])/(Table3[[#This Row],[Hum_Si_A]]+229.3975)-Table3[[#This Row],[T_Si_CL]]/(Table3[[#This Row],[T_Si_CL]]+229.3975)))</f>
        <v>85.100928158852184</v>
      </c>
      <c r="Z23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234.03947368421055</v>
      </c>
      <c r="AA233" s="53">
        <f>Table3[[#This Row],[FN_Si_Atot]]*Table3[[#This Row],[Conc_Si_A_H2]]/100</f>
        <v>222.33750000000003</v>
      </c>
      <c r="AB233" s="54">
        <f>IF(Table3[[#This Row],[FN_Si_A_H2]]="-","-",Table3[[#This Row],[FN_Si_A_H2]]/60*H2_dens_gL)</f>
        <v>0.333234697909364</v>
      </c>
      <c r="AC233" s="53">
        <f>IF(OR(Table3[[#This Row],[Conc_Si_A_H2]]="",Table3[[#This Row],[FN_Si_A_H2]]="",Table3[[#This Row],[FN_Si_A_H2]]="-"),"-",(FN_Si_H2/CMP_A)*(100-CMP_A))</f>
        <v>11.701973684210527</v>
      </c>
      <c r="AD233" s="55">
        <f>IF(Table3[[#This Row],[F_Si_A_N2]]="-","-",Table3[[#This Row],[F_Si_A_N2]]/60*N2_dens_gL)</f>
        <v>0.243714411738537</v>
      </c>
      <c r="AE233">
        <v>5.25</v>
      </c>
      <c r="AF233" s="53">
        <f>IF(OR(Table3[[#This Row],[I_S]]=0,Table3[[#This Row],[FN_Si_C_Air]]="-",Table3[[#This Row],[FN_Si_C_Air]]="0"),"∞",Table3[[#This Row],[FN_Si_C_Air]]*1000/(Table3[[#This Row],[I_S]]*Q_air*Cell_count))</f>
        <v>5.2500000000000009</v>
      </c>
      <c r="AG233" s="56">
        <f>IF(OR(Table3[[#This Row],[I_S]]="",Table3[[#This Row],[STC_C]]=""),"-",IF(Table3[[#This Row],[I_S]]&gt;=Table3[[#This Row],[I_MinGasFlow]],Table3[[#This Row],[I_S]]*Table3[[#This Row],[STC_C]]*16.6*Cell_count/1000,Table3[[#This Row],[I_MinGasFlow]]*Table3[[#This Row],[STC_C]]*16.6*Cell_count/1000))</f>
        <v>1677.6375000000003</v>
      </c>
      <c r="AH233" s="140">
        <f>IF(Table3[[#This Row],[FN_Si_C_Air]]="-","-",Table3[[#This Row],[FN_Si_C_Air]]/60*air_dens_gL)</f>
        <v>35.983787151316271</v>
      </c>
      <c r="AI233" s="58" t="str">
        <f t="shared" si="30"/>
        <v>Inlet</v>
      </c>
      <c r="AJ233">
        <v>0.8</v>
      </c>
      <c r="AK233" s="5">
        <f t="shared" si="31"/>
        <v>65</v>
      </c>
      <c r="AL233" s="141">
        <v>51.03781689552909</v>
      </c>
      <c r="AM233" s="52">
        <f>IF(OR(Table3[[#This Row],[T_So_CL]]="",Table3[[#This Row],[Hum_Si_C]]=""),"-",(1730.63/((1730.63/(233.426+T_Si_CL))-LOG(RH_Si_C/100)))-233.426)</f>
        <v>46.153408940343468</v>
      </c>
      <c r="AN233" s="87">
        <f>100*10^(7.337936*((Table3[[#This Row],[Hum_Si_C]])/(Table3[[#This Row],[Hum_Si_C]]+229.3975)-Table3[[#This Row],[T_Si_CL]]/(Table3[[#This Row],[T_Si_CL]]+229.3975)))</f>
        <v>65.179802040925978</v>
      </c>
      <c r="AO233" s="83">
        <f t="shared" si="32"/>
        <v>60</v>
      </c>
      <c r="AP233" s="60">
        <f>Table3[[#This Row],[T_So_CL]]-Table3[[#This Row],[T_Si_CL]]</f>
        <v>0</v>
      </c>
      <c r="AQ233" s="178">
        <f>IF(OR(AC233&gt;1200,AA233&gt;4000,Table3[[#This Row],[Hum_Si_A]]&lt;20,Table3[[#This Row],[Hum_Si_C]]&lt;20,AG233&gt;8000, AJ233&lt;0, O233&gt;90),1,0)</f>
        <v>0</v>
      </c>
      <c r="AR233">
        <f>IF(Table3[[#This Row],[F_Cell_CL]]&gt;0, Table3[[#This Row],[F_Cell_CL]], IF(Table3[[#This Row],[I_S]]&lt;450, 0.45, IF(Table3[[#This Row],[I_S]]&lt;600, 0.6, 0.75)))</f>
        <v>0.45</v>
      </c>
    </row>
    <row r="234" spans="1:44" s="4" customFormat="1">
      <c r="A234" s="49">
        <f t="shared" si="27"/>
        <v>223</v>
      </c>
      <c r="B234" s="51" t="s">
        <v>100</v>
      </c>
      <c r="C234" s="50" t="s">
        <v>324</v>
      </c>
      <c r="D234" s="51">
        <v>900</v>
      </c>
      <c r="E234" s="138">
        <f>IF(Table3[[#This Row],[Approx. step time]]="-","ERR",IF(E233="Acc. Time",Table3[[#This Row],[Approx. step time]]/60,E233+D234/60))</f>
        <v>3345</v>
      </c>
      <c r="F234" s="48">
        <v>50</v>
      </c>
      <c r="G234" s="86">
        <f t="shared" si="26"/>
        <v>0.16666666666666666</v>
      </c>
      <c r="H234" s="48" t="s">
        <v>33</v>
      </c>
      <c r="I234" s="51">
        <v>0</v>
      </c>
      <c r="J234" s="51" t="s">
        <v>102</v>
      </c>
      <c r="K234" s="147">
        <v>0.35000000000000003</v>
      </c>
      <c r="L234" s="52">
        <f>IF(Table3[[#This Row],[F_Cell_CL]]="","-",Table3[[#This Row],[F_Cell_CL]]*Cell_count)</f>
        <v>96.250000000000014</v>
      </c>
      <c r="M234">
        <v>1.95</v>
      </c>
      <c r="N234">
        <v>60</v>
      </c>
      <c r="O234" s="51">
        <v>60</v>
      </c>
      <c r="P234" s="60">
        <f>Table3[[#This Row],[T_So_CL]]-Table3[[#This Row],[T_Si_CL]]</f>
        <v>0</v>
      </c>
      <c r="Q234">
        <v>6.6000000000000005</v>
      </c>
      <c r="R234" s="53">
        <f>IF(Table3[[#This Row],[I_S]]=0,"∞",Table3[[#This Row],[FN_Si_A_H2]]*1000/(Table3[[#This Row],[I_S]]*Q_H2*Cell_count))</f>
        <v>6.6</v>
      </c>
      <c r="S234">
        <v>75</v>
      </c>
      <c r="T234" s="58" t="str">
        <f t="shared" si="28"/>
        <v>Inlet</v>
      </c>
      <c r="U234">
        <v>1.75</v>
      </c>
      <c r="V234" s="51">
        <f t="shared" si="29"/>
        <v>65</v>
      </c>
      <c r="W234" s="141">
        <v>52.541643531388246</v>
      </c>
      <c r="X234" s="52">
        <f>IF(OR(Table3[[#This Row],[T_So_CL]]="",Table3[[#This Row],[Hum_Si_A]]=""),"-",(1730.63/((1730.63/(233.426+T_Si_CL))-LOG(RH_Si_A/100)))-233.426)</f>
        <v>46.7241785104884</v>
      </c>
      <c r="Y234" s="87">
        <f>100*10^(7.337936*((Table3[[#This Row],[Hum_Si_A]])/(Table3[[#This Row],[Hum_Si_A]]+229.3975)-Table3[[#This Row],[T_Si_CL]]/(Table3[[#This Row],[T_Si_CL]]+229.3975)))</f>
        <v>70.166436673146862</v>
      </c>
      <c r="Z23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847</v>
      </c>
      <c r="AA234" s="53">
        <f>Table3[[#This Row],[FN_Si_Atot]]*Table3[[#This Row],[Conc_Si_A_H2]]/100</f>
        <v>635.25</v>
      </c>
      <c r="AB234" s="54">
        <f>IF(Table3[[#This Row],[FN_Si_A_H2]]="-","-",Table3[[#This Row],[FN_Si_A_H2]]/60*H2_dens_gL)</f>
        <v>0.95209913688389702</v>
      </c>
      <c r="AC234" s="53">
        <f>IF(OR(Table3[[#This Row],[Conc_Si_A_H2]]="",Table3[[#This Row],[FN_Si_A_H2]]="",Table3[[#This Row],[FN_Si_A_H2]]="-"),"-",(FN_Si_H2/CMP_A)*(100-CMP_A))</f>
        <v>211.75000000000003</v>
      </c>
      <c r="AD234" s="55">
        <f>IF(Table3[[#This Row],[F_Si_A_N2]]="-","-",Table3[[#This Row],[F_Si_A_N2]]/60*N2_dens_gL)</f>
        <v>4.4100703076497174</v>
      </c>
      <c r="AE234">
        <v>10</v>
      </c>
      <c r="AF234" s="53">
        <f>IF(OR(Table3[[#This Row],[I_S]]=0,Table3[[#This Row],[FN_Si_C_Air]]="-",Table3[[#This Row],[FN_Si_C_Air]]="0"),"∞",Table3[[#This Row],[FN_Si_C_Air]]*1000/(Table3[[#This Row],[I_S]]*Q_air*Cell_count))</f>
        <v>9.9999999999999982</v>
      </c>
      <c r="AG234" s="56">
        <f>IF(OR(Table3[[#This Row],[I_S]]="",Table3[[#This Row],[STC_C]]=""),"-",IF(Table3[[#This Row],[I_S]]&gt;=Table3[[#This Row],[I_MinGasFlow]],Table3[[#This Row],[I_S]]*Table3[[#This Row],[STC_C]]*16.6*Cell_count/1000,Table3[[#This Row],[I_MinGasFlow]]*Table3[[#This Row],[STC_C]]*16.6*Cell_count/1000))</f>
        <v>2282.5</v>
      </c>
      <c r="AH234" s="140">
        <f>IF(Table3[[#This Row],[FN_Si_C_Air]]="-","-",Table3[[#This Row],[FN_Si_C_Air]]/60*air_dens_gL)</f>
        <v>48.957533539205805</v>
      </c>
      <c r="AI234" s="58" t="str">
        <f t="shared" si="30"/>
        <v>Inlet</v>
      </c>
      <c r="AJ234">
        <v>1.55</v>
      </c>
      <c r="AK234" s="5">
        <f t="shared" si="31"/>
        <v>65</v>
      </c>
      <c r="AL234" s="141">
        <v>52.541643531388246</v>
      </c>
      <c r="AM234" s="52">
        <f>IF(OR(Table3[[#This Row],[T_So_CL]]="",Table3[[#This Row],[Hum_Si_C]]=""),"-",(1730.63/((1730.63/(233.426+T_Si_CL))-LOG(RH_Si_C/100)))-233.426)</f>
        <v>46.7241785104884</v>
      </c>
      <c r="AN234" s="87">
        <f>100*10^(7.337936*((Table3[[#This Row],[Hum_Si_C]])/(Table3[[#This Row],[Hum_Si_C]]+229.3975)-Table3[[#This Row],[T_Si_CL]]/(Table3[[#This Row],[T_Si_CL]]+229.3975)))</f>
        <v>70.166436673146862</v>
      </c>
      <c r="AO234" s="83">
        <f t="shared" si="32"/>
        <v>60</v>
      </c>
      <c r="AP234" s="60">
        <f>Table3[[#This Row],[T_So_CL]]-Table3[[#This Row],[T_Si_CL]]</f>
        <v>0</v>
      </c>
      <c r="AQ234" s="178">
        <f>IF(OR(AC234&gt;1200,AA234&gt;4000,Table3[[#This Row],[Hum_Si_A]]&lt;20,Table3[[#This Row],[Hum_Si_C]]&lt;20,AG234&gt;8000, AJ234&lt;0, O234&gt;90),1,0)</f>
        <v>0</v>
      </c>
      <c r="AR234">
        <f>IF(Table3[[#This Row],[F_Cell_CL]]&gt;0, Table3[[#This Row],[F_Cell_CL]], IF(Table3[[#This Row],[I_S]]&lt;450, 0.45, IF(Table3[[#This Row],[I_S]]&lt;600, 0.6, 0.75)))</f>
        <v>0.35000000000000003</v>
      </c>
    </row>
    <row r="235" spans="1:44" s="4" customFormat="1">
      <c r="A235" s="49">
        <f t="shared" si="27"/>
        <v>224</v>
      </c>
      <c r="B235" s="51" t="s">
        <v>100</v>
      </c>
      <c r="C235" s="50" t="s">
        <v>325</v>
      </c>
      <c r="D235" s="51">
        <v>900</v>
      </c>
      <c r="E235" s="138">
        <f>IF(Table3[[#This Row],[Approx. step time]]="-","ERR",IF(E234="Acc. Time",Table3[[#This Row],[Approx. step time]]/60,E234+D235/60))</f>
        <v>3360</v>
      </c>
      <c r="F235" s="48">
        <v>60</v>
      </c>
      <c r="G235" s="86">
        <f t="shared" si="26"/>
        <v>0.2</v>
      </c>
      <c r="H235" s="48" t="s">
        <v>33</v>
      </c>
      <c r="I235" s="51">
        <v>0</v>
      </c>
      <c r="J235" s="51" t="s">
        <v>102</v>
      </c>
      <c r="K235" s="147">
        <v>0.4</v>
      </c>
      <c r="L235" s="52">
        <f>IF(Table3[[#This Row],[F_Cell_CL]]="","-",Table3[[#This Row],[F_Cell_CL]]*Cell_count)</f>
        <v>110</v>
      </c>
      <c r="M235">
        <v>1.5</v>
      </c>
      <c r="N235">
        <v>60</v>
      </c>
      <c r="O235" s="51">
        <v>60</v>
      </c>
      <c r="P235" s="60">
        <f>Table3[[#This Row],[T_So_CL]]-Table3[[#This Row],[T_Si_CL]]</f>
        <v>0</v>
      </c>
      <c r="Q235">
        <v>4.5</v>
      </c>
      <c r="R235" s="53">
        <f>IF(Table3[[#This Row],[I_S]]=0,"∞",Table3[[#This Row],[FN_Si_A_H2]]*1000/(Table3[[#This Row],[I_S]]*Q_H2*Cell_count))</f>
        <v>4.5</v>
      </c>
      <c r="S235">
        <v>70</v>
      </c>
      <c r="T235" s="58" t="str">
        <f t="shared" si="28"/>
        <v>Inlet</v>
      </c>
      <c r="U235">
        <v>1.3</v>
      </c>
      <c r="V235" s="51">
        <f t="shared" si="29"/>
        <v>65</v>
      </c>
      <c r="W235" s="141">
        <v>32.934418699004908</v>
      </c>
      <c r="X235" s="52">
        <f>IF(OR(Table3[[#This Row],[T_So_CL]]="",Table3[[#This Row],[Hum_Si_A]]=""),"-",(1730.63/((1730.63/(233.426+T_Si_CL))-LOG(RH_Si_A/100)))-233.426)</f>
        <v>37.817240516413108</v>
      </c>
      <c r="Y235" s="87">
        <f>100*10^(7.337936*((Table3[[#This Row],[Hum_Si_A]])/(Table3[[#This Row],[Hum_Si_A]]+229.3975)-Table3[[#This Row],[T_Si_CL]]/(Table3[[#This Row],[T_Si_CL]]+229.3975)))</f>
        <v>25.112248439338032</v>
      </c>
      <c r="Z23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742.5</v>
      </c>
      <c r="AA235" s="53">
        <f>Table3[[#This Row],[FN_Si_Atot]]*Table3[[#This Row],[Conc_Si_A_H2]]/100</f>
        <v>519.75</v>
      </c>
      <c r="AB235" s="54">
        <f>IF(Table3[[#This Row],[FN_Si_A_H2]]="-","-",Table3[[#This Row],[FN_Si_A_H2]]/60*H2_dens_gL)</f>
        <v>0.77899020290500653</v>
      </c>
      <c r="AC235" s="53">
        <f>IF(OR(Table3[[#This Row],[Conc_Si_A_H2]]="",Table3[[#This Row],[FN_Si_A_H2]]="",Table3[[#This Row],[FN_Si_A_H2]]="-"),"-",(FN_Si_H2/CMP_A)*(100-CMP_A))</f>
        <v>222.75</v>
      </c>
      <c r="AD235" s="55">
        <f>IF(Table3[[#This Row],[F_Si_A_N2]]="-","-",Table3[[#This Row],[F_Si_A_N2]]/60*N2_dens_gL)</f>
        <v>4.6391648690860654</v>
      </c>
      <c r="AE235">
        <v>3.95</v>
      </c>
      <c r="AF235" s="53">
        <f>IF(OR(Table3[[#This Row],[I_S]]=0,Table3[[#This Row],[FN_Si_C_Air]]="-",Table3[[#This Row],[FN_Si_C_Air]]="0"),"∞",Table3[[#This Row],[FN_Si_C_Air]]*1000/(Table3[[#This Row],[I_S]]*Q_air*Cell_count))</f>
        <v>3.9499999999999993</v>
      </c>
      <c r="AG235" s="56">
        <f>IF(OR(Table3[[#This Row],[I_S]]="",Table3[[#This Row],[STC_C]]=""),"-",IF(Table3[[#This Row],[I_S]]&gt;=Table3[[#This Row],[I_MinGasFlow]],Table3[[#This Row],[I_S]]*Table3[[#This Row],[STC_C]]*16.6*Cell_count/1000,Table3[[#This Row],[I_MinGasFlow]]*Table3[[#This Row],[STC_C]]*16.6*Cell_count/1000))</f>
        <v>1081.905</v>
      </c>
      <c r="AH235" s="140">
        <f>IF(Table3[[#This Row],[FN_Si_C_Air]]="-","-",Table3[[#This Row],[FN_Si_C_Air]]/60*air_dens_gL)</f>
        <v>23.205870897583551</v>
      </c>
      <c r="AI235" s="58" t="str">
        <f t="shared" si="30"/>
        <v>Inlet</v>
      </c>
      <c r="AJ235">
        <v>1.55</v>
      </c>
      <c r="AK235" s="5">
        <f t="shared" si="31"/>
        <v>65</v>
      </c>
      <c r="AL235" s="141">
        <v>47.70338140569995</v>
      </c>
      <c r="AM235" s="52">
        <f>IF(OR(Table3[[#This Row],[T_So_CL]]="",Table3[[#This Row],[Hum_Si_C]]=""),"-",(1730.63/((1730.63/(233.426+T_Si_CL))-LOG(RH_Si_C/100)))-233.426)</f>
        <v>44.834375752164703</v>
      </c>
      <c r="AN235" s="87">
        <f>100*10^(7.337936*((Table3[[#This Row],[Hum_Si_C]])/(Table3[[#This Row],[Hum_Si_C]]+229.3975)-Table3[[#This Row],[T_Si_CL]]/(Table3[[#This Row],[T_Si_CL]]+229.3975)))</f>
        <v>55.192947470894019</v>
      </c>
      <c r="AO235" s="83">
        <f t="shared" si="32"/>
        <v>60</v>
      </c>
      <c r="AP235" s="60">
        <f>Table3[[#This Row],[T_So_CL]]-Table3[[#This Row],[T_Si_CL]]</f>
        <v>0</v>
      </c>
      <c r="AQ235" s="178">
        <f>IF(OR(AC235&gt;1200,AA235&gt;4000,Table3[[#This Row],[Hum_Si_A]]&lt;20,Table3[[#This Row],[Hum_Si_C]]&lt;20,AG235&gt;8000, AJ235&lt;0, O235&gt;90),1,0)</f>
        <v>0</v>
      </c>
      <c r="AR235">
        <f>IF(Table3[[#This Row],[F_Cell_CL]]&gt;0, Table3[[#This Row],[F_Cell_CL]], IF(Table3[[#This Row],[I_S]]&lt;450, 0.45, IF(Table3[[#This Row],[I_S]]&lt;600, 0.6, 0.75)))</f>
        <v>0.4</v>
      </c>
    </row>
    <row r="236" spans="1:44" s="4" customFormat="1">
      <c r="A236" s="49">
        <f t="shared" si="27"/>
        <v>225</v>
      </c>
      <c r="B236" s="51" t="s">
        <v>100</v>
      </c>
      <c r="C236" s="50" t="s">
        <v>326</v>
      </c>
      <c r="D236" s="51">
        <v>900</v>
      </c>
      <c r="E236" s="87">
        <f>IF(Table3[[#This Row],[Approx. step time]]="-","ERR",IF(E235="Acc. Time",Table3[[#This Row],[Approx. step time]]/60,E235+D236/60))</f>
        <v>3375</v>
      </c>
      <c r="F236" s="48">
        <v>70</v>
      </c>
      <c r="G236" s="86">
        <f t="shared" si="26"/>
        <v>0.23333333333333334</v>
      </c>
      <c r="H236" s="48" t="s">
        <v>33</v>
      </c>
      <c r="I236" s="51">
        <v>0</v>
      </c>
      <c r="J236" s="51" t="s">
        <v>102</v>
      </c>
      <c r="K236" s="147">
        <v>0.30000000000000004</v>
      </c>
      <c r="L236" s="52">
        <f>IF(Table3[[#This Row],[F_Cell_CL]]="","-",Table3[[#This Row],[F_Cell_CL]]*Cell_count)</f>
        <v>82.500000000000014</v>
      </c>
      <c r="M236">
        <v>2.1500000000000004</v>
      </c>
      <c r="N236">
        <v>60</v>
      </c>
      <c r="O236" s="51">
        <v>60</v>
      </c>
      <c r="P236" s="60">
        <f>Table3[[#This Row],[T_So_CL]]-Table3[[#This Row],[T_Si_CL]]</f>
        <v>0</v>
      </c>
      <c r="Q236">
        <v>7.25</v>
      </c>
      <c r="R236" s="53">
        <f>IF(Table3[[#This Row],[I_S]]=0,"∞",Table3[[#This Row],[FN_Si_A_H2]]*1000/(Table3[[#This Row],[I_S]]*Q_H2*Cell_count))</f>
        <v>7.25</v>
      </c>
      <c r="S236">
        <v>90</v>
      </c>
      <c r="T236" s="58" t="str">
        <f t="shared" si="28"/>
        <v>Inlet</v>
      </c>
      <c r="U236">
        <v>1.9500000000000002</v>
      </c>
      <c r="V236" s="51">
        <f t="shared" si="29"/>
        <v>65</v>
      </c>
      <c r="W236" s="141">
        <v>51.03781689552909</v>
      </c>
      <c r="X236" s="52">
        <f>IF(OR(Table3[[#This Row],[T_So_CL]]="",Table3[[#This Row],[Hum_Si_A]]=""),"-",(1730.63/((1730.63/(233.426+T_Si_CL))-LOG(RH_Si_A/100)))-233.426)</f>
        <v>46.153408940343468</v>
      </c>
      <c r="Y236" s="87">
        <f>100*10^(7.337936*((Table3[[#This Row],[Hum_Si_A]])/(Table3[[#This Row],[Hum_Si_A]]+229.3975)-Table3[[#This Row],[T_Si_CL]]/(Table3[[#This Row],[T_Si_CL]]+229.3975)))</f>
        <v>65.179802040925978</v>
      </c>
      <c r="Z23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1085.4861111111111</v>
      </c>
      <c r="AA236" s="53">
        <f>Table3[[#This Row],[FN_Si_Atot]]*Table3[[#This Row],[Conc_Si_A_H2]]/100</f>
        <v>976.9375</v>
      </c>
      <c r="AB236" s="54">
        <f>IF(Table3[[#This Row],[FN_Si_A_H2]]="-","-",Table3[[#This Row],[FN_Si_A_H2]]/60*H2_dens_gL)</f>
        <v>1.4642130665714475</v>
      </c>
      <c r="AC236" s="53">
        <f>IF(OR(Table3[[#This Row],[Conc_Si_A_H2]]="",Table3[[#This Row],[FN_Si_A_H2]]="",Table3[[#This Row],[FN_Si_A_H2]]="-"),"-",(FN_Si_H2/CMP_A)*(100-CMP_A))</f>
        <v>108.54861111111111</v>
      </c>
      <c r="AD236" s="55">
        <f>IF(Table3[[#This Row],[F_Si_A_N2]]="-","-",Table3[[#This Row],[F_Si_A_N2]]/60*N2_dens_gL)</f>
        <v>2.2607178597295263</v>
      </c>
      <c r="AE236">
        <v>6.4</v>
      </c>
      <c r="AF236" s="53">
        <f>IF(OR(Table3[[#This Row],[I_S]]=0,Table3[[#This Row],[FN_Si_C_Air]]="-",Table3[[#This Row],[FN_Si_C_Air]]="0"),"∞",Table3[[#This Row],[FN_Si_C_Air]]*1000/(Table3[[#This Row],[I_S]]*Q_air*Cell_count))</f>
        <v>6.4</v>
      </c>
      <c r="AG236" s="56">
        <f>IF(OR(Table3[[#This Row],[I_S]]="",Table3[[#This Row],[STC_C]]=""),"-",IF(Table3[[#This Row],[I_S]]&gt;=Table3[[#This Row],[I_MinGasFlow]],Table3[[#This Row],[I_S]]*Table3[[#This Row],[STC_C]]*16.6*Cell_count/1000,Table3[[#This Row],[I_MinGasFlow]]*Table3[[#This Row],[STC_C]]*16.6*Cell_count/1000))</f>
        <v>2045.1200000000003</v>
      </c>
      <c r="AH236" s="140">
        <f>IF(Table3[[#This Row],[FN_Si_C_Air]]="-","-",Table3[[#This Row],[FN_Si_C_Air]]/60*air_dens_gL)</f>
        <v>43.865950051128408</v>
      </c>
      <c r="AI236" s="58" t="str">
        <f t="shared" si="30"/>
        <v>Inlet</v>
      </c>
      <c r="AJ236">
        <v>1.6</v>
      </c>
      <c r="AK236" s="5">
        <f t="shared" si="31"/>
        <v>65</v>
      </c>
      <c r="AL236" s="141">
        <v>51.03781689552909</v>
      </c>
      <c r="AM236" s="52">
        <f>IF(OR(Table3[[#This Row],[T_So_CL]]="",Table3[[#This Row],[Hum_Si_C]]=""),"-",(1730.63/((1730.63/(233.426+T_Si_CL))-LOG(RH_Si_C/100)))-233.426)</f>
        <v>46.153408940343468</v>
      </c>
      <c r="AN236" s="87">
        <f>100*10^(7.337936*((Table3[[#This Row],[Hum_Si_C]])/(Table3[[#This Row],[Hum_Si_C]]+229.3975)-Table3[[#This Row],[T_Si_CL]]/(Table3[[#This Row],[T_Si_CL]]+229.3975)))</f>
        <v>65.179802040925978</v>
      </c>
      <c r="AO236" s="83">
        <f t="shared" si="32"/>
        <v>60</v>
      </c>
      <c r="AP236" s="60">
        <f>Table3[[#This Row],[T_So_CL]]-Table3[[#This Row],[T_Si_CL]]</f>
        <v>0</v>
      </c>
      <c r="AQ236" s="178">
        <f>IF(OR(AC236&gt;1200,AA236&gt;4000,Table3[[#This Row],[Hum_Si_A]]&lt;20,Table3[[#This Row],[Hum_Si_C]]&lt;20,AG236&gt;8000, AJ236&lt;0, O236&gt;90),1,0)</f>
        <v>0</v>
      </c>
      <c r="AR236">
        <f>IF(Table3[[#This Row],[F_Cell_CL]]&gt;0, Table3[[#This Row],[F_Cell_CL]], IF(Table3[[#This Row],[I_S]]&lt;450, 0.45, IF(Table3[[#This Row],[I_S]]&lt;600, 0.6, 0.75)))</f>
        <v>0.30000000000000004</v>
      </c>
    </row>
    <row r="237" spans="1:44" s="4" customFormat="1">
      <c r="A237" s="49">
        <f t="shared" si="27"/>
        <v>226</v>
      </c>
      <c r="B237" s="51" t="s">
        <v>100</v>
      </c>
      <c r="C237" s="50" t="s">
        <v>327</v>
      </c>
      <c r="D237" s="51">
        <v>900</v>
      </c>
      <c r="E237" s="138">
        <f>IF(Table3[[#This Row],[Approx. step time]]="-","ERR",IF(E236="Acc. Time",Table3[[#This Row],[Approx. step time]]/60,E236+D237/60))</f>
        <v>3390</v>
      </c>
      <c r="F237" s="48">
        <v>80</v>
      </c>
      <c r="G237" s="86">
        <f t="shared" si="26"/>
        <v>0.26666666666666666</v>
      </c>
      <c r="H237" s="48" t="s">
        <v>33</v>
      </c>
      <c r="I237" s="51">
        <v>0</v>
      </c>
      <c r="J237" s="51" t="s">
        <v>102</v>
      </c>
      <c r="K237" s="147">
        <v>0.4</v>
      </c>
      <c r="L237" s="52">
        <f>IF(Table3[[#This Row],[F_Cell_CL]]="","-",Table3[[#This Row],[F_Cell_CL]]*Cell_count)</f>
        <v>110</v>
      </c>
      <c r="M237">
        <v>0.65</v>
      </c>
      <c r="N237">
        <v>60</v>
      </c>
      <c r="O237" s="51">
        <v>60</v>
      </c>
      <c r="P237" s="60">
        <f>Table3[[#This Row],[T_So_CL]]-Table3[[#This Row],[T_Si_CL]]</f>
        <v>0</v>
      </c>
      <c r="Q237">
        <v>9.5</v>
      </c>
      <c r="R237" s="53">
        <f>IF(Table3[[#This Row],[I_S]]=0,"∞",Table3[[#This Row],[FN_Si_A_H2]]*1000/(Table3[[#This Row],[I_S]]*Q_H2*Cell_count))</f>
        <v>9.5</v>
      </c>
      <c r="S237">
        <v>85</v>
      </c>
      <c r="T237" s="58" t="str">
        <f t="shared" si="28"/>
        <v>Inlet</v>
      </c>
      <c r="U237">
        <v>0.45</v>
      </c>
      <c r="V237" s="51">
        <f t="shared" si="29"/>
        <v>65</v>
      </c>
      <c r="W237" s="141">
        <v>51.03781689552909</v>
      </c>
      <c r="X237" s="52">
        <f>IF(OR(Table3[[#This Row],[T_So_CL]]="",Table3[[#This Row],[Hum_Si_A]]=""),"-",(1730.63/((1730.63/(233.426+T_Si_CL))-LOG(RH_Si_A/100)))-233.426)</f>
        <v>46.153408940343468</v>
      </c>
      <c r="Y237" s="87">
        <f>100*10^(7.337936*((Table3[[#This Row],[Hum_Si_A]])/(Table3[[#This Row],[Hum_Si_A]]+229.3975)-Table3[[#This Row],[T_Si_CL]]/(Table3[[#This Row],[T_Si_CL]]+229.3975)))</f>
        <v>65.179802040925978</v>
      </c>
      <c r="Z23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1721.1764705882354</v>
      </c>
      <c r="AA237" s="53">
        <f>Table3[[#This Row],[FN_Si_Atot]]*Table3[[#This Row],[Conc_Si_A_H2]]/100</f>
        <v>1463</v>
      </c>
      <c r="AB237" s="54">
        <f>IF(Table3[[#This Row],[FN_Si_A_H2]]="-","-",Table3[[#This Row],[FN_Si_A_H2]]/60*H2_dens_gL)</f>
        <v>2.1927131637326109</v>
      </c>
      <c r="AC237" s="53">
        <f>IF(OR(Table3[[#This Row],[Conc_Si_A_H2]]="",Table3[[#This Row],[FN_Si_A_H2]]="",Table3[[#This Row],[FN_Si_A_H2]]="-"),"-",(FN_Si_H2/CMP_A)*(100-CMP_A))</f>
        <v>258.1764705882353</v>
      </c>
      <c r="AD237" s="55">
        <f>IF(Table3[[#This Row],[F_Si_A_N2]]="-","-",Table3[[#This Row],[F_Si_A_N2]]/60*N2_dens_gL)</f>
        <v>5.3769841184178357</v>
      </c>
      <c r="AE237">
        <v>6.45</v>
      </c>
      <c r="AF237" s="53">
        <f>IF(OR(Table3[[#This Row],[I_S]]=0,Table3[[#This Row],[FN_Si_C_Air]]="-",Table3[[#This Row],[FN_Si_C_Air]]="0"),"∞",Table3[[#This Row],[FN_Si_C_Air]]*1000/(Table3[[#This Row],[I_S]]*Q_air*Cell_count))</f>
        <v>6.45</v>
      </c>
      <c r="AG237" s="56">
        <f>IF(OR(Table3[[#This Row],[I_S]]="",Table3[[#This Row],[STC_C]]=""),"-",IF(Table3[[#This Row],[I_S]]&gt;=Table3[[#This Row],[I_MinGasFlow]],Table3[[#This Row],[I_S]]*Table3[[#This Row],[STC_C]]*16.6*Cell_count/1000,Table3[[#This Row],[I_MinGasFlow]]*Table3[[#This Row],[STC_C]]*16.6*Cell_count/1000))</f>
        <v>2355.54</v>
      </c>
      <c r="AH237" s="140">
        <f>IF(Table3[[#This Row],[FN_Si_C_Air]]="-","-",Table3[[#This Row],[FN_Si_C_Air]]/60*air_dens_gL)</f>
        <v>50.524174612460392</v>
      </c>
      <c r="AI237" s="58" t="str">
        <f t="shared" si="30"/>
        <v>Inlet</v>
      </c>
      <c r="AJ237">
        <v>0.60000000000000009</v>
      </c>
      <c r="AK237" s="5">
        <f t="shared" si="31"/>
        <v>65</v>
      </c>
      <c r="AL237" s="141">
        <v>53.955563277624904</v>
      </c>
      <c r="AM237" s="52">
        <f>IF(OR(Table3[[#This Row],[T_So_CL]]="",Table3[[#This Row],[Hum_Si_C]]=""),"-",(1730.63/((1730.63/(233.426+T_Si_CL))-LOG(RH_Si_C/100)))-233.426)</f>
        <v>47.248159432913724</v>
      </c>
      <c r="AN237" s="87">
        <f>100*10^(7.337936*((Table3[[#This Row],[Hum_Si_C]])/(Table3[[#This Row],[Hum_Si_C]]+229.3975)-Table3[[#This Row],[T_Si_CL]]/(Table3[[#This Row],[T_Si_CL]]+229.3975)))</f>
        <v>75.148743689283577</v>
      </c>
      <c r="AO237" s="83">
        <f t="shared" si="32"/>
        <v>60</v>
      </c>
      <c r="AP237" s="60">
        <f>Table3[[#This Row],[T_So_CL]]-Table3[[#This Row],[T_Si_CL]]</f>
        <v>0</v>
      </c>
      <c r="AQ237" s="178">
        <f>IF(OR(AC237&gt;1200,AA237&gt;4000,Table3[[#This Row],[Hum_Si_A]]&lt;20,Table3[[#This Row],[Hum_Si_C]]&lt;20,AG237&gt;8000, AJ237&lt;0, O237&gt;90),1,0)</f>
        <v>0</v>
      </c>
      <c r="AR237">
        <f>IF(Table3[[#This Row],[F_Cell_CL]]&gt;0, Table3[[#This Row],[F_Cell_CL]], IF(Table3[[#This Row],[I_S]]&lt;450, 0.45, IF(Table3[[#This Row],[I_S]]&lt;600, 0.6, 0.75)))</f>
        <v>0.4</v>
      </c>
    </row>
    <row r="238" spans="1:44" s="4" customFormat="1">
      <c r="A238" s="49">
        <f t="shared" si="27"/>
        <v>227</v>
      </c>
      <c r="B238" s="51" t="s">
        <v>100</v>
      </c>
      <c r="C238" s="50" t="s">
        <v>328</v>
      </c>
      <c r="D238" s="51">
        <v>900</v>
      </c>
      <c r="E238" s="138">
        <f>IF(Table3[[#This Row],[Approx. step time]]="-","ERR",IF(E237="Acc. Time",Table3[[#This Row],[Approx. step time]]/60,E237+D238/60))</f>
        <v>3405</v>
      </c>
      <c r="F238" s="48">
        <v>20</v>
      </c>
      <c r="G238" s="86">
        <f t="shared" si="26"/>
        <v>6.6666666666666666E-2</v>
      </c>
      <c r="H238" s="48" t="s">
        <v>33</v>
      </c>
      <c r="I238" s="51">
        <v>0</v>
      </c>
      <c r="J238" s="51" t="s">
        <v>102</v>
      </c>
      <c r="K238" s="147">
        <v>0.4</v>
      </c>
      <c r="L238" s="52">
        <f>IF(Table3[[#This Row],[F_Cell_CL]]="","-",Table3[[#This Row],[F_Cell_CL]]*Cell_count)</f>
        <v>110</v>
      </c>
      <c r="M238">
        <v>1.45</v>
      </c>
      <c r="N238">
        <v>60</v>
      </c>
      <c r="O238" s="51">
        <v>60</v>
      </c>
      <c r="P238" s="60">
        <f>Table3[[#This Row],[T_So_CL]]-Table3[[#This Row],[T_Si_CL]]</f>
        <v>0</v>
      </c>
      <c r="Q238">
        <v>2.0500000000000003</v>
      </c>
      <c r="R238" s="53">
        <f>IF(Table3[[#This Row],[I_S]]=0,"∞",Table3[[#This Row],[FN_Si_A_H2]]*1000/(Table3[[#This Row],[I_S]]*Q_H2*Cell_count))</f>
        <v>2.0500000000000003</v>
      </c>
      <c r="S238">
        <v>80</v>
      </c>
      <c r="T238" s="58" t="str">
        <f t="shared" si="28"/>
        <v>Inlet</v>
      </c>
      <c r="U238">
        <v>1.25</v>
      </c>
      <c r="V238" s="51">
        <f t="shared" si="29"/>
        <v>65</v>
      </c>
      <c r="W238" s="141">
        <v>29.023164602431375</v>
      </c>
      <c r="X238" s="52">
        <f>IF(OR(Table3[[#This Row],[T_So_CL]]="",Table3[[#This Row],[Hum_Si_A]]=""),"-",(1730.63/((1730.63/(233.426+T_Si_CL))-LOG(RH_Si_A/100)))-233.426)</f>
        <v>35.503012598598161</v>
      </c>
      <c r="Y238" s="87">
        <f>100*10^(7.337936*((Table3[[#This Row],[Hum_Si_A]])/(Table3[[#This Row],[Hum_Si_A]]+229.3975)-Table3[[#This Row],[T_Si_CL]]/(Table3[[#This Row],[T_Si_CL]]+229.3975)))</f>
        <v>20.080174452998499</v>
      </c>
      <c r="Z23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98.656250000000014</v>
      </c>
      <c r="AA238" s="53">
        <f>Table3[[#This Row],[FN_Si_Atot]]*Table3[[#This Row],[Conc_Si_A_H2]]/100</f>
        <v>78.925000000000011</v>
      </c>
      <c r="AB238" s="54">
        <f>IF(Table3[[#This Row],[FN_Si_A_H2]]="-","-",Table3[[#This Row],[FN_Si_A_H2]]/60*H2_dens_gL)</f>
        <v>0.11829110488557509</v>
      </c>
      <c r="AC238" s="53">
        <f>IF(OR(Table3[[#This Row],[Conc_Si_A_H2]]="",Table3[[#This Row],[FN_Si_A_H2]]="",Table3[[#This Row],[FN_Si_A_H2]]="-"),"-",(FN_Si_H2/CMP_A)*(100-CMP_A))</f>
        <v>19.731250000000003</v>
      </c>
      <c r="AD238" s="55">
        <f>IF(Table3[[#This Row],[F_Si_A_N2]]="-","-",Table3[[#This Row],[F_Si_A_N2]]/60*N2_dens_gL)</f>
        <v>0.41093836957645091</v>
      </c>
      <c r="AE238">
        <v>2.3000000000000003</v>
      </c>
      <c r="AF238" s="53">
        <f>IF(OR(Table3[[#This Row],[I_S]]=0,Table3[[#This Row],[FN_Si_C_Air]]="-",Table3[[#This Row],[FN_Si_C_Air]]="0"),"∞",Table3[[#This Row],[FN_Si_C_Air]]*1000/(Table3[[#This Row],[I_S]]*Q_air*Cell_count))</f>
        <v>2.3000000000000003</v>
      </c>
      <c r="AG238" s="56">
        <f>IF(OR(Table3[[#This Row],[I_S]]="",Table3[[#This Row],[STC_C]]=""),"-",IF(Table3[[#This Row],[I_S]]&gt;=Table3[[#This Row],[I_MinGasFlow]],Table3[[#This Row],[I_S]]*Table3[[#This Row],[STC_C]]*16.6*Cell_count/1000,Table3[[#This Row],[I_MinGasFlow]]*Table3[[#This Row],[STC_C]]*16.6*Cell_count/1000))</f>
        <v>209.99000000000004</v>
      </c>
      <c r="AH238" s="140">
        <f>IF(Table3[[#This Row],[FN_Si_C_Air]]="-","-",Table3[[#This Row],[FN_Si_C_Air]]/60*air_dens_gL)</f>
        <v>4.504093085606935</v>
      </c>
      <c r="AI238" s="58" t="str">
        <f t="shared" si="30"/>
        <v>Inlet</v>
      </c>
      <c r="AJ238">
        <v>1.45</v>
      </c>
      <c r="AK238" s="5">
        <f t="shared" si="31"/>
        <v>65</v>
      </c>
      <c r="AL238" s="141">
        <v>55.290497112659843</v>
      </c>
      <c r="AM238" s="52">
        <f>IF(OR(Table3[[#This Row],[T_So_CL]]="",Table3[[#This Row],[Hum_Si_C]]=""),"-",(1730.63/((1730.63/(233.426+T_Si_CL))-LOG(RH_Si_C/100)))-233.426)</f>
        <v>47.732152079697471</v>
      </c>
      <c r="AN238" s="87">
        <f>100*10^(7.337936*((Table3[[#This Row],[Hum_Si_C]])/(Table3[[#This Row],[Hum_Si_C]]+229.3975)-Table3[[#This Row],[T_Si_CL]]/(Table3[[#This Row],[T_Si_CL]]+229.3975)))</f>
        <v>80.126863445470804</v>
      </c>
      <c r="AO238" s="83">
        <f t="shared" si="32"/>
        <v>60</v>
      </c>
      <c r="AP238" s="60">
        <f>Table3[[#This Row],[T_So_CL]]-Table3[[#This Row],[T_Si_CL]]</f>
        <v>0</v>
      </c>
      <c r="AQ238" s="178">
        <f>IF(OR(AC238&gt;1200,AA238&gt;4000,Table3[[#This Row],[Hum_Si_A]]&lt;20,Table3[[#This Row],[Hum_Si_C]]&lt;20,AG238&gt;8000, AJ238&lt;0, O238&gt;90),1,0)</f>
        <v>0</v>
      </c>
      <c r="AR238">
        <f>IF(Table3[[#This Row],[F_Cell_CL]]&gt;0, Table3[[#This Row],[F_Cell_CL]], IF(Table3[[#This Row],[I_S]]&lt;450, 0.45, IF(Table3[[#This Row],[I_S]]&lt;600, 0.6, 0.75)))</f>
        <v>0.4</v>
      </c>
    </row>
    <row r="239" spans="1:44" s="4" customFormat="1">
      <c r="A239" s="49">
        <f t="shared" si="27"/>
        <v>228</v>
      </c>
      <c r="B239" s="51" t="s">
        <v>100</v>
      </c>
      <c r="C239" s="50" t="s">
        <v>329</v>
      </c>
      <c r="D239" s="51">
        <v>900</v>
      </c>
      <c r="E239" s="138">
        <f>IF(Table3[[#This Row],[Approx. step time]]="-","ERR",IF(E238="Acc. Time",Table3[[#This Row],[Approx. step time]]/60,E238+D239/60))</f>
        <v>3420</v>
      </c>
      <c r="F239" s="48">
        <v>80</v>
      </c>
      <c r="G239" s="86">
        <f t="shared" si="26"/>
        <v>0.26666666666666666</v>
      </c>
      <c r="H239" s="48" t="s">
        <v>33</v>
      </c>
      <c r="I239" s="51">
        <v>0</v>
      </c>
      <c r="J239" s="51" t="s">
        <v>102</v>
      </c>
      <c r="K239" s="147">
        <v>0.35000000000000003</v>
      </c>
      <c r="L239" s="52">
        <f>IF(Table3[[#This Row],[F_Cell_CL]]="","-",Table3[[#This Row],[F_Cell_CL]]*Cell_count)</f>
        <v>96.250000000000014</v>
      </c>
      <c r="M239">
        <v>1.9000000000000001</v>
      </c>
      <c r="N239">
        <v>60</v>
      </c>
      <c r="O239" s="51">
        <v>60</v>
      </c>
      <c r="P239" s="60">
        <f>Table3[[#This Row],[T_So_CL]]-Table3[[#This Row],[T_Si_CL]]</f>
        <v>0</v>
      </c>
      <c r="Q239">
        <v>5.9</v>
      </c>
      <c r="R239" s="53">
        <f>IF(Table3[[#This Row],[I_S]]=0,"∞",Table3[[#This Row],[FN_Si_A_H2]]*1000/(Table3[[#This Row],[I_S]]*Q_H2*Cell_count))</f>
        <v>5.9</v>
      </c>
      <c r="S239">
        <v>90</v>
      </c>
      <c r="T239" s="58" t="str">
        <f t="shared" si="28"/>
        <v>Inlet</v>
      </c>
      <c r="U239">
        <v>1.7000000000000002</v>
      </c>
      <c r="V239" s="51">
        <f t="shared" si="29"/>
        <v>65</v>
      </c>
      <c r="W239" s="141">
        <v>29.023164602431375</v>
      </c>
      <c r="X239" s="52">
        <f>IF(OR(Table3[[#This Row],[T_So_CL]]="",Table3[[#This Row],[Hum_Si_A]]=""),"-",(1730.63/((1730.63/(233.426+T_Si_CL))-LOG(RH_Si_A/100)))-233.426)</f>
        <v>35.503012598598161</v>
      </c>
      <c r="Y239" s="87">
        <f>100*10^(7.337936*((Table3[[#This Row],[Hum_Si_A]])/(Table3[[#This Row],[Hum_Si_A]]+229.3975)-Table3[[#This Row],[T_Si_CL]]/(Table3[[#This Row],[T_Si_CL]]+229.3975)))</f>
        <v>20.080174452998499</v>
      </c>
      <c r="Z23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1009.5555555555555</v>
      </c>
      <c r="AA239" s="53">
        <f>Table3[[#This Row],[FN_Si_Atot]]*Table3[[#This Row],[Conc_Si_A_H2]]/100</f>
        <v>908.6</v>
      </c>
      <c r="AB239" s="54">
        <f>IF(Table3[[#This Row],[FN_Si_A_H2]]="-","-",Table3[[#This Row],[FN_Si_A_H2]]/60*H2_dens_gL)</f>
        <v>1.3617902806339375</v>
      </c>
      <c r="AC239" s="53">
        <f>IF(OR(Table3[[#This Row],[Conc_Si_A_H2]]="",Table3[[#This Row],[FN_Si_A_H2]]="",Table3[[#This Row],[FN_Si_A_H2]]="-"),"-",(FN_Si_H2/CMP_A)*(100-CMP_A))</f>
        <v>100.95555555555556</v>
      </c>
      <c r="AD239" s="55">
        <f>IF(Table3[[#This Row],[F_Si_A_N2]]="-","-",Table3[[#This Row],[F_Si_A_N2]]/60*N2_dens_gL)</f>
        <v>2.1025789749602688</v>
      </c>
      <c r="AE239">
        <v>5.45</v>
      </c>
      <c r="AF239" s="53">
        <f>IF(OR(Table3[[#This Row],[I_S]]=0,Table3[[#This Row],[FN_Si_C_Air]]="-",Table3[[#This Row],[FN_Si_C_Air]]="0"),"∞",Table3[[#This Row],[FN_Si_C_Air]]*1000/(Table3[[#This Row],[I_S]]*Q_air*Cell_count))</f>
        <v>5.45</v>
      </c>
      <c r="AG239" s="56">
        <f>IF(OR(Table3[[#This Row],[I_S]]="",Table3[[#This Row],[STC_C]]=""),"-",IF(Table3[[#This Row],[I_S]]&gt;=Table3[[#This Row],[I_MinGasFlow]],Table3[[#This Row],[I_S]]*Table3[[#This Row],[STC_C]]*16.6*Cell_count/1000,Table3[[#This Row],[I_MinGasFlow]]*Table3[[#This Row],[STC_C]]*16.6*Cell_count/1000))</f>
        <v>1990.34</v>
      </c>
      <c r="AH239" s="140">
        <f>IF(Table3[[#This Row],[FN_Si_C_Air]]="-","-",Table3[[#This Row],[FN_Si_C_Air]]/60*air_dens_gL)</f>
        <v>42.690969246187464</v>
      </c>
      <c r="AI239" s="58" t="str">
        <f t="shared" si="30"/>
        <v>Inlet</v>
      </c>
      <c r="AJ239">
        <v>1.35</v>
      </c>
      <c r="AK239" s="5">
        <f t="shared" si="31"/>
        <v>65</v>
      </c>
      <c r="AL239" s="141">
        <v>51.03781689552909</v>
      </c>
      <c r="AM239" s="52">
        <f>IF(OR(Table3[[#This Row],[T_So_CL]]="",Table3[[#This Row],[Hum_Si_C]]=""),"-",(1730.63/((1730.63/(233.426+T_Si_CL))-LOG(RH_Si_C/100)))-233.426)</f>
        <v>46.153408940343468</v>
      </c>
      <c r="AN239" s="87">
        <f>100*10^(7.337936*((Table3[[#This Row],[Hum_Si_C]])/(Table3[[#This Row],[Hum_Si_C]]+229.3975)-Table3[[#This Row],[T_Si_CL]]/(Table3[[#This Row],[T_Si_CL]]+229.3975)))</f>
        <v>65.179802040925978</v>
      </c>
      <c r="AO239" s="83">
        <f t="shared" si="32"/>
        <v>60</v>
      </c>
      <c r="AP239" s="60">
        <f>Table3[[#This Row],[T_So_CL]]-Table3[[#This Row],[T_Si_CL]]</f>
        <v>0</v>
      </c>
      <c r="AQ239" s="178">
        <f>IF(OR(AC239&gt;1200,AA239&gt;4000,Table3[[#This Row],[Hum_Si_A]]&lt;20,Table3[[#This Row],[Hum_Si_C]]&lt;20,AG239&gt;8000, AJ239&lt;0, O239&gt;90),1,0)</f>
        <v>0</v>
      </c>
      <c r="AR239">
        <f>IF(Table3[[#This Row],[F_Cell_CL]]&gt;0, Table3[[#This Row],[F_Cell_CL]], IF(Table3[[#This Row],[I_S]]&lt;450, 0.45, IF(Table3[[#This Row],[I_S]]&lt;600, 0.6, 0.75)))</f>
        <v>0.35000000000000003</v>
      </c>
    </row>
    <row r="240" spans="1:44" s="4" customFormat="1">
      <c r="A240" s="49">
        <f t="shared" si="27"/>
        <v>229</v>
      </c>
      <c r="B240" s="51" t="s">
        <v>100</v>
      </c>
      <c r="C240" s="50" t="s">
        <v>330</v>
      </c>
      <c r="D240" s="51">
        <v>900</v>
      </c>
      <c r="E240" s="87">
        <f>IF(Table3[[#This Row],[Approx. step time]]="-","ERR",IF(E239="Acc. Time",Table3[[#This Row],[Approx. step time]]/60,E239+D240/60))</f>
        <v>3435</v>
      </c>
      <c r="F240" s="48">
        <v>50</v>
      </c>
      <c r="G240" s="86">
        <f t="shared" si="26"/>
        <v>0.16666666666666666</v>
      </c>
      <c r="H240" s="48" t="s">
        <v>33</v>
      </c>
      <c r="I240" s="51">
        <v>0</v>
      </c>
      <c r="J240" s="51" t="s">
        <v>102</v>
      </c>
      <c r="K240" s="147">
        <v>0.35000000000000003</v>
      </c>
      <c r="L240" s="52">
        <f>IF(Table3[[#This Row],[F_Cell_CL]]="","-",Table3[[#This Row],[F_Cell_CL]]*Cell_count)</f>
        <v>96.250000000000014</v>
      </c>
      <c r="M240">
        <v>1.55</v>
      </c>
      <c r="N240">
        <v>60</v>
      </c>
      <c r="O240" s="51">
        <v>60</v>
      </c>
      <c r="P240" s="60">
        <f>Table3[[#This Row],[T_So_CL]]-Table3[[#This Row],[T_Si_CL]]</f>
        <v>0</v>
      </c>
      <c r="Q240">
        <v>7.45</v>
      </c>
      <c r="R240" s="53">
        <f>IF(Table3[[#This Row],[I_S]]=0,"∞",Table3[[#This Row],[FN_Si_A_H2]]*1000/(Table3[[#This Row],[I_S]]*Q_H2*Cell_count))</f>
        <v>7.45</v>
      </c>
      <c r="S240">
        <v>85</v>
      </c>
      <c r="T240" s="58" t="str">
        <f t="shared" si="28"/>
        <v>Inlet</v>
      </c>
      <c r="U240">
        <v>1.35</v>
      </c>
      <c r="V240" s="51">
        <f t="shared" si="29"/>
        <v>65</v>
      </c>
      <c r="W240" s="141">
        <v>36.214618745616193</v>
      </c>
      <c r="X240" s="52">
        <f>IF(OR(Table3[[#This Row],[T_So_CL]]="",Table3[[#This Row],[Hum_Si_A]]=""),"-",(1730.63/((1730.63/(233.426+T_Si_CL))-LOG(RH_Si_A/100)))-233.426)</f>
        <v>39.581587442675072</v>
      </c>
      <c r="Y240" s="87">
        <f>100*10^(7.337936*((Table3[[#This Row],[Hum_Si_A]])/(Table3[[#This Row],[Hum_Si_A]]+229.3975)-Table3[[#This Row],[T_Si_CL]]/(Table3[[#This Row],[T_Si_CL]]+229.3975)))</f>
        <v>30.139021384893542</v>
      </c>
      <c r="Z24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843.60294117647061</v>
      </c>
      <c r="AA240" s="53">
        <f>Table3[[#This Row],[FN_Si_Atot]]*Table3[[#This Row],[Conc_Si_A_H2]]/100</f>
        <v>717.0625</v>
      </c>
      <c r="AB240" s="54">
        <f>IF(Table3[[#This Row],[FN_Si_A_H2]]="-","-",Table3[[#This Row],[FN_Si_A_H2]]/60*H2_dens_gL)</f>
        <v>1.0747179651189442</v>
      </c>
      <c r="AC240" s="53">
        <f>IF(OR(Table3[[#This Row],[Conc_Si_A_H2]]="",Table3[[#This Row],[FN_Si_A_H2]]="",Table3[[#This Row],[FN_Si_A_H2]]="-"),"-",(FN_Si_H2/CMP_A)*(100-CMP_A))</f>
        <v>126.54044117647058</v>
      </c>
      <c r="AD240" s="55">
        <f>IF(Table3[[#This Row],[F_Si_A_N2]]="-","-",Table3[[#This Row],[F_Si_A_N2]]/60*N2_dens_gL)</f>
        <v>2.6354297159350577</v>
      </c>
      <c r="AE240">
        <v>4.75</v>
      </c>
      <c r="AF240" s="53">
        <f>IF(OR(Table3[[#This Row],[I_S]]=0,Table3[[#This Row],[FN_Si_C_Air]]="-",Table3[[#This Row],[FN_Si_C_Air]]="0"),"∞",Table3[[#This Row],[FN_Si_C_Air]]*1000/(Table3[[#This Row],[I_S]]*Q_air*Cell_count))</f>
        <v>4.75</v>
      </c>
      <c r="AG240" s="56">
        <f>IF(OR(Table3[[#This Row],[I_S]]="",Table3[[#This Row],[STC_C]]=""),"-",IF(Table3[[#This Row],[I_S]]&gt;=Table3[[#This Row],[I_MinGasFlow]],Table3[[#This Row],[I_S]]*Table3[[#This Row],[STC_C]]*16.6*Cell_count/1000,Table3[[#This Row],[I_MinGasFlow]]*Table3[[#This Row],[STC_C]]*16.6*Cell_count/1000))</f>
        <v>1084.1875000000002</v>
      </c>
      <c r="AH240" s="140">
        <f>IF(Table3[[#This Row],[FN_Si_C_Air]]="-","-",Table3[[#This Row],[FN_Si_C_Air]]/60*air_dens_gL)</f>
        <v>23.254828431122764</v>
      </c>
      <c r="AI240" s="58" t="str">
        <f t="shared" si="30"/>
        <v>Inlet</v>
      </c>
      <c r="AJ240">
        <v>1</v>
      </c>
      <c r="AK240" s="5">
        <f t="shared" si="31"/>
        <v>65</v>
      </c>
      <c r="AL240" s="141">
        <v>51.03781689552909</v>
      </c>
      <c r="AM240" s="52">
        <f>IF(OR(Table3[[#This Row],[T_So_CL]]="",Table3[[#This Row],[Hum_Si_C]]=""),"-",(1730.63/((1730.63/(233.426+T_Si_CL))-LOG(RH_Si_C/100)))-233.426)</f>
        <v>46.153408940343468</v>
      </c>
      <c r="AN240" s="87">
        <f>100*10^(7.337936*((Table3[[#This Row],[Hum_Si_C]])/(Table3[[#This Row],[Hum_Si_C]]+229.3975)-Table3[[#This Row],[T_Si_CL]]/(Table3[[#This Row],[T_Si_CL]]+229.3975)))</f>
        <v>65.179802040925978</v>
      </c>
      <c r="AO240" s="83">
        <f t="shared" si="32"/>
        <v>60</v>
      </c>
      <c r="AP240" s="60">
        <f>Table3[[#This Row],[T_So_CL]]-Table3[[#This Row],[T_Si_CL]]</f>
        <v>0</v>
      </c>
      <c r="AQ240" s="178">
        <f>IF(OR(AC240&gt;1200,AA240&gt;4000,Table3[[#This Row],[Hum_Si_A]]&lt;20,Table3[[#This Row],[Hum_Si_C]]&lt;20,AG240&gt;8000, AJ240&lt;0, O240&gt;90),1,0)</f>
        <v>0</v>
      </c>
      <c r="AR240">
        <f>IF(Table3[[#This Row],[F_Cell_CL]]&gt;0, Table3[[#This Row],[F_Cell_CL]], IF(Table3[[#This Row],[I_S]]&lt;450, 0.45, IF(Table3[[#This Row],[I_S]]&lt;600, 0.6, 0.75)))</f>
        <v>0.35000000000000003</v>
      </c>
    </row>
    <row r="241" spans="1:44" s="4" customFormat="1">
      <c r="A241" s="49">
        <f t="shared" si="27"/>
        <v>230</v>
      </c>
      <c r="B241" s="51" t="s">
        <v>100</v>
      </c>
      <c r="C241" s="50" t="s">
        <v>331</v>
      </c>
      <c r="D241" s="51">
        <v>900</v>
      </c>
      <c r="E241" s="138">
        <f>IF(Table3[[#This Row],[Approx. step time]]="-","ERR",IF(E240="Acc. Time",Table3[[#This Row],[Approx. step time]]/60,E240+D241/60))</f>
        <v>3450</v>
      </c>
      <c r="F241" s="48">
        <v>60</v>
      </c>
      <c r="G241" s="86">
        <f t="shared" si="26"/>
        <v>0.2</v>
      </c>
      <c r="H241" s="48" t="s">
        <v>33</v>
      </c>
      <c r="I241" s="51">
        <v>0</v>
      </c>
      <c r="J241" s="51" t="s">
        <v>102</v>
      </c>
      <c r="K241" s="147">
        <v>0.35000000000000003</v>
      </c>
      <c r="L241" s="52">
        <f>IF(Table3[[#This Row],[F_Cell_CL]]="","-",Table3[[#This Row],[F_Cell_CL]]*Cell_count)</f>
        <v>96.250000000000014</v>
      </c>
      <c r="M241">
        <v>1.05</v>
      </c>
      <c r="N241">
        <v>60</v>
      </c>
      <c r="O241" s="51">
        <v>60</v>
      </c>
      <c r="P241" s="60">
        <f>Table3[[#This Row],[T_So_CL]]-Table3[[#This Row],[T_Si_CL]]</f>
        <v>0</v>
      </c>
      <c r="Q241">
        <v>8.9</v>
      </c>
      <c r="R241" s="53">
        <f>IF(Table3[[#This Row],[I_S]]=0,"∞",Table3[[#This Row],[FN_Si_A_H2]]*1000/(Table3[[#This Row],[I_S]]*Q_H2*Cell_count))</f>
        <v>8.9</v>
      </c>
      <c r="S241">
        <v>75</v>
      </c>
      <c r="T241" s="58" t="str">
        <f t="shared" si="28"/>
        <v>Inlet</v>
      </c>
      <c r="U241">
        <v>0.85000000000000009</v>
      </c>
      <c r="V241" s="51">
        <f t="shared" si="29"/>
        <v>65</v>
      </c>
      <c r="W241" s="141">
        <v>43.796579014229529</v>
      </c>
      <c r="X241" s="52">
        <f>IF(OR(Table3[[#This Row],[T_So_CL]]="",Table3[[#This Row],[Hum_Si_A]]=""),"-",(1730.63/((1730.63/(233.426+T_Si_CL))-LOG(RH_Si_A/100)))-233.426)</f>
        <v>43.183957874473322</v>
      </c>
      <c r="Y241" s="87">
        <f>100*10^(7.337936*((Table3[[#This Row],[Hum_Si_A]])/(Table3[[#This Row],[Hum_Si_A]]+229.3975)-Table3[[#This Row],[T_Si_CL]]/(Table3[[#This Row],[T_Si_CL]]+229.3975)))</f>
        <v>45.186903370441598</v>
      </c>
      <c r="Z24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1370.6</v>
      </c>
      <c r="AA241" s="53">
        <f>Table3[[#This Row],[FN_Si_Atot]]*Table3[[#This Row],[Conc_Si_A_H2]]/100</f>
        <v>1027.95</v>
      </c>
      <c r="AB241" s="54">
        <f>IF(Table3[[#This Row],[FN_Si_A_H2]]="-","-",Table3[[#This Row],[FN_Si_A_H2]]/60*H2_dens_gL)</f>
        <v>1.5406695124121241</v>
      </c>
      <c r="AC241" s="53">
        <f>IF(OR(Table3[[#This Row],[Conc_Si_A_H2]]="",Table3[[#This Row],[FN_Si_A_H2]]="",Table3[[#This Row],[FN_Si_A_H2]]="-"),"-",(FN_Si_H2/CMP_A)*(100-CMP_A))</f>
        <v>342.65000000000003</v>
      </c>
      <c r="AD241" s="55">
        <f>IF(Table3[[#This Row],[F_Si_A_N2]]="-","-",Table3[[#This Row],[F_Si_A_N2]]/60*N2_dens_gL)</f>
        <v>7.1362955887422697</v>
      </c>
      <c r="AE241">
        <v>11.450000000000001</v>
      </c>
      <c r="AF241" s="53">
        <f>IF(OR(Table3[[#This Row],[I_S]]=0,Table3[[#This Row],[FN_Si_C_Air]]="-",Table3[[#This Row],[FN_Si_C_Air]]="0"),"∞",Table3[[#This Row],[FN_Si_C_Air]]*1000/(Table3[[#This Row],[I_S]]*Q_air*Cell_count))</f>
        <v>11.450000000000001</v>
      </c>
      <c r="AG241" s="56">
        <f>IF(OR(Table3[[#This Row],[I_S]]="",Table3[[#This Row],[STC_C]]=""),"-",IF(Table3[[#This Row],[I_S]]&gt;=Table3[[#This Row],[I_MinGasFlow]],Table3[[#This Row],[I_S]]*Table3[[#This Row],[STC_C]]*16.6*Cell_count/1000,Table3[[#This Row],[I_MinGasFlow]]*Table3[[#This Row],[STC_C]]*16.6*Cell_count/1000))</f>
        <v>3136.1550000000011</v>
      </c>
      <c r="AH241" s="140">
        <f>IF(Table3[[#This Row],[FN_Si_C_Air]]="-","-",Table3[[#This Row],[FN_Si_C_Air]]/60*air_dens_gL)</f>
        <v>67.267651082868809</v>
      </c>
      <c r="AI241" s="58" t="str">
        <f t="shared" si="30"/>
        <v>Inlet</v>
      </c>
      <c r="AJ241">
        <v>1.25</v>
      </c>
      <c r="AK241" s="5">
        <f t="shared" si="31"/>
        <v>65</v>
      </c>
      <c r="AL241" s="141">
        <v>57.757947226817528</v>
      </c>
      <c r="AM241" s="52">
        <f>IF(OR(Table3[[#This Row],[T_So_CL]]="",Table3[[#This Row],[Hum_Si_C]]=""),"-",(1730.63/((1730.63/(233.426+T_Si_CL))-LOG(RH_Si_C/100)))-233.426)</f>
        <v>48.600920638323316</v>
      </c>
      <c r="AN241" s="87">
        <f>100*10^(7.337936*((Table3[[#This Row],[Hum_Si_C]])/(Table3[[#This Row],[Hum_Si_C]]+229.3975)-Table3[[#This Row],[T_Si_CL]]/(Table3[[#This Row],[T_Si_CL]]+229.3975)))</f>
        <v>90.071062251193652</v>
      </c>
      <c r="AO241" s="83">
        <f t="shared" si="32"/>
        <v>60</v>
      </c>
      <c r="AP241" s="60">
        <f>Table3[[#This Row],[T_So_CL]]-Table3[[#This Row],[T_Si_CL]]</f>
        <v>0</v>
      </c>
      <c r="AQ241" s="178">
        <f>IF(OR(AC241&gt;1200,AA241&gt;4000,Table3[[#This Row],[Hum_Si_A]]&lt;20,Table3[[#This Row],[Hum_Si_C]]&lt;20,AG241&gt;8000, AJ241&lt;0, O241&gt;90),1,0)</f>
        <v>0</v>
      </c>
      <c r="AR241">
        <f>IF(Table3[[#This Row],[F_Cell_CL]]&gt;0, Table3[[#This Row],[F_Cell_CL]], IF(Table3[[#This Row],[I_S]]&lt;450, 0.45, IF(Table3[[#This Row],[I_S]]&lt;600, 0.6, 0.75)))</f>
        <v>0.35000000000000003</v>
      </c>
    </row>
    <row r="242" spans="1:44" s="4" customFormat="1">
      <c r="A242" s="49">
        <f t="shared" si="27"/>
        <v>231</v>
      </c>
      <c r="B242" s="51" t="s">
        <v>100</v>
      </c>
      <c r="C242" s="50" t="s">
        <v>332</v>
      </c>
      <c r="D242" s="51">
        <v>900</v>
      </c>
      <c r="E242" s="138">
        <f>IF(Table3[[#This Row],[Approx. step time]]="-","ERR",IF(E241="Acc. Time",Table3[[#This Row],[Approx. step time]]/60,E241+D242/60))</f>
        <v>3465</v>
      </c>
      <c r="F242" s="48">
        <v>200</v>
      </c>
      <c r="G242" s="86">
        <f t="shared" si="26"/>
        <v>0.66666666666666663</v>
      </c>
      <c r="H242" s="48" t="s">
        <v>33</v>
      </c>
      <c r="I242" s="51">
        <v>0</v>
      </c>
      <c r="J242" s="51" t="s">
        <v>102</v>
      </c>
      <c r="K242" s="147">
        <v>0.45</v>
      </c>
      <c r="L242" s="52">
        <f>IF(Table3[[#This Row],[F_Cell_CL]]="","-",Table3[[#This Row],[F_Cell_CL]]*Cell_count)</f>
        <v>123.75</v>
      </c>
      <c r="M242">
        <v>1</v>
      </c>
      <c r="N242">
        <v>60</v>
      </c>
      <c r="O242" s="51">
        <v>60</v>
      </c>
      <c r="P242" s="60">
        <f>Table3[[#This Row],[T_So_CL]]-Table3[[#This Row],[T_Si_CL]]</f>
        <v>0</v>
      </c>
      <c r="Q242">
        <v>1.25</v>
      </c>
      <c r="R242" s="53">
        <f>IF(Table3[[#This Row],[I_S]]=0,"∞",Table3[[#This Row],[FN_Si_A_H2]]*1000/(Table3[[#This Row],[I_S]]*Q_H2*Cell_count))</f>
        <v>1.25</v>
      </c>
      <c r="S242">
        <v>80</v>
      </c>
      <c r="T242" s="58" t="str">
        <f t="shared" si="28"/>
        <v>Inlet</v>
      </c>
      <c r="U242">
        <v>0.8</v>
      </c>
      <c r="V242" s="51">
        <f t="shared" si="29"/>
        <v>65</v>
      </c>
      <c r="W242" s="141">
        <v>45.834629514265586</v>
      </c>
      <c r="X242" s="52">
        <f>IF(OR(Table3[[#This Row],[T_So_CL]]="",Table3[[#This Row],[Hum_Si_A]]=""),"-",(1730.63/((1730.63/(233.426+T_Si_CL))-LOG(RH_Si_A/100)))-233.426)</f>
        <v>44.060049636205918</v>
      </c>
      <c r="Y242" s="87">
        <f>100*10^(7.337936*((Table3[[#This Row],[Hum_Si_A]])/(Table3[[#This Row],[Hum_Si_A]]+229.3975)-Table3[[#This Row],[T_Si_CL]]/(Table3[[#This Row],[T_Si_CL]]+229.3975)))</f>
        <v>50.192407465845847</v>
      </c>
      <c r="Z24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601.5625</v>
      </c>
      <c r="AA242" s="53">
        <f>Table3[[#This Row],[FN_Si_Atot]]*Table3[[#This Row],[Conc_Si_A_H2]]/100</f>
        <v>481.25</v>
      </c>
      <c r="AB242" s="54">
        <f>IF(Table3[[#This Row],[FN_Si_A_H2]]="-","-",Table3[[#This Row],[FN_Si_A_H2]]/60*H2_dens_gL)</f>
        <v>0.72128722491204322</v>
      </c>
      <c r="AC242" s="53">
        <f>IF(OR(Table3[[#This Row],[Conc_Si_A_H2]]="",Table3[[#This Row],[FN_Si_A_H2]]="",Table3[[#This Row],[FN_Si_A_H2]]="-"),"-",(FN_Si_H2/CMP_A)*(100-CMP_A))</f>
        <v>120.3125</v>
      </c>
      <c r="AD242" s="55">
        <f>IF(Table3[[#This Row],[F_Si_A_N2]]="-","-",Table3[[#This Row],[F_Si_A_N2]]/60*N2_dens_gL)</f>
        <v>2.5057217657100663</v>
      </c>
      <c r="AE242">
        <v>1.4500000000000002</v>
      </c>
      <c r="AF242" s="53">
        <f>IF(OR(Table3[[#This Row],[I_S]]=0,Table3[[#This Row],[FN_Si_C_Air]]="-",Table3[[#This Row],[FN_Si_C_Air]]="0"),"∞",Table3[[#This Row],[FN_Si_C_Air]]*1000/(Table3[[#This Row],[I_S]]*Q_air*Cell_count))</f>
        <v>1.4500000000000002</v>
      </c>
      <c r="AG242" s="56">
        <f>IF(OR(Table3[[#This Row],[I_S]]="",Table3[[#This Row],[STC_C]]=""),"-",IF(Table3[[#This Row],[I_S]]&gt;=Table3[[#This Row],[I_MinGasFlow]],Table3[[#This Row],[I_S]]*Table3[[#This Row],[STC_C]]*16.6*Cell_count/1000,Table3[[#This Row],[I_MinGasFlow]]*Table3[[#This Row],[STC_C]]*16.6*Cell_count/1000))</f>
        <v>1323.8500000000001</v>
      </c>
      <c r="AH242" s="140">
        <f>IF(Table3[[#This Row],[FN_Si_C_Air]]="-","-",Table3[[#This Row],[FN_Si_C_Air]]/60*air_dens_gL)</f>
        <v>28.39536945273937</v>
      </c>
      <c r="AI242" s="58" t="str">
        <f t="shared" si="30"/>
        <v>Inlet</v>
      </c>
      <c r="AJ242">
        <v>0.8</v>
      </c>
      <c r="AK242" s="5">
        <f t="shared" si="31"/>
        <v>65</v>
      </c>
      <c r="AL242" s="141">
        <v>51.03781689552909</v>
      </c>
      <c r="AM242" s="52">
        <f>IF(OR(Table3[[#This Row],[T_So_CL]]="",Table3[[#This Row],[Hum_Si_C]]=""),"-",(1730.63/((1730.63/(233.426+T_Si_CL))-LOG(RH_Si_C/100)))-233.426)</f>
        <v>46.153408940343468</v>
      </c>
      <c r="AN242" s="87">
        <f>100*10^(7.337936*((Table3[[#This Row],[Hum_Si_C]])/(Table3[[#This Row],[Hum_Si_C]]+229.3975)-Table3[[#This Row],[T_Si_CL]]/(Table3[[#This Row],[T_Si_CL]]+229.3975)))</f>
        <v>65.179802040925978</v>
      </c>
      <c r="AO242" s="83">
        <f t="shared" si="32"/>
        <v>60</v>
      </c>
      <c r="AP242" s="60">
        <f>Table3[[#This Row],[T_So_CL]]-Table3[[#This Row],[T_Si_CL]]</f>
        <v>0</v>
      </c>
      <c r="AQ242" s="178">
        <f>IF(OR(AC242&gt;1200,AA242&gt;4000,Table3[[#This Row],[Hum_Si_A]]&lt;20,Table3[[#This Row],[Hum_Si_C]]&lt;20,AG242&gt;8000, AJ242&lt;0, O242&gt;90),1,0)</f>
        <v>0</v>
      </c>
      <c r="AR242">
        <f>IF(Table3[[#This Row],[F_Cell_CL]]&gt;0, Table3[[#This Row],[F_Cell_CL]], IF(Table3[[#This Row],[I_S]]&lt;450, 0.45, IF(Table3[[#This Row],[I_S]]&lt;600, 0.6, 0.75)))</f>
        <v>0.45</v>
      </c>
    </row>
    <row r="243" spans="1:44" s="4" customFormat="1">
      <c r="A243" s="49">
        <f t="shared" si="27"/>
        <v>232</v>
      </c>
      <c r="B243" s="51" t="s">
        <v>100</v>
      </c>
      <c r="C243" s="50" t="s">
        <v>333</v>
      </c>
      <c r="D243" s="51">
        <v>900</v>
      </c>
      <c r="E243" s="138">
        <f>IF(Table3[[#This Row],[Approx. step time]]="-","ERR",IF(E242="Acc. Time",Table3[[#This Row],[Approx. step time]]/60,E242+D243/60))</f>
        <v>3480</v>
      </c>
      <c r="F243" s="48">
        <v>160</v>
      </c>
      <c r="G243" s="86">
        <f t="shared" si="26"/>
        <v>0.53333333333333333</v>
      </c>
      <c r="H243" s="48" t="s">
        <v>33</v>
      </c>
      <c r="I243" s="51">
        <v>0</v>
      </c>
      <c r="J243" s="51" t="s">
        <v>102</v>
      </c>
      <c r="K243" s="147">
        <v>0.45</v>
      </c>
      <c r="L243" s="52">
        <f>IF(Table3[[#This Row],[F_Cell_CL]]="","-",Table3[[#This Row],[F_Cell_CL]]*Cell_count)</f>
        <v>123.75</v>
      </c>
      <c r="M243">
        <v>1.25</v>
      </c>
      <c r="N243">
        <v>60</v>
      </c>
      <c r="O243" s="51">
        <v>60</v>
      </c>
      <c r="P243" s="60">
        <f>Table3[[#This Row],[T_So_CL]]-Table3[[#This Row],[T_Si_CL]]</f>
        <v>0</v>
      </c>
      <c r="Q243">
        <v>2.15</v>
      </c>
      <c r="R243" s="53">
        <f>IF(Table3[[#This Row],[I_S]]=0,"∞",Table3[[#This Row],[FN_Si_A_H2]]*1000/(Table3[[#This Row],[I_S]]*Q_H2*Cell_count))</f>
        <v>2.15</v>
      </c>
      <c r="S243">
        <v>85</v>
      </c>
      <c r="T243" s="58" t="str">
        <f t="shared" si="28"/>
        <v>Inlet</v>
      </c>
      <c r="U243">
        <v>1.05</v>
      </c>
      <c r="V243" s="51">
        <f t="shared" si="29"/>
        <v>65</v>
      </c>
      <c r="W243" s="141">
        <v>36.214618745616193</v>
      </c>
      <c r="X243" s="52">
        <f>IF(OR(Table3[[#This Row],[T_So_CL]]="",Table3[[#This Row],[Hum_Si_A]]=""),"-",(1730.63/((1730.63/(233.426+T_Si_CL))-LOG(RH_Si_A/100)))-233.426)</f>
        <v>39.581587442675072</v>
      </c>
      <c r="Y243" s="87">
        <f>100*10^(7.337936*((Table3[[#This Row],[Hum_Si_A]])/(Table3[[#This Row],[Hum_Si_A]]+229.3975)-Table3[[#This Row],[T_Si_CL]]/(Table3[[#This Row],[T_Si_CL]]+229.3975)))</f>
        <v>30.139021384893542</v>
      </c>
      <c r="Z24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779.05882352941171</v>
      </c>
      <c r="AA243" s="53">
        <f>Table3[[#This Row],[FN_Si_Atot]]*Table3[[#This Row],[Conc_Si_A_H2]]/100</f>
        <v>662.2</v>
      </c>
      <c r="AB243" s="54">
        <f>IF(Table3[[#This Row],[FN_Si_A_H2]]="-","-",Table3[[#This Row],[FN_Si_A_H2]]/60*H2_dens_gL)</f>
        <v>0.9924912214789714</v>
      </c>
      <c r="AC243" s="53">
        <f>IF(OR(Table3[[#This Row],[Conc_Si_A_H2]]="",Table3[[#This Row],[FN_Si_A_H2]]="",Table3[[#This Row],[FN_Si_A_H2]]="-"),"-",(FN_Si_H2/CMP_A)*(100-CMP_A))</f>
        <v>116.85882352941177</v>
      </c>
      <c r="AD243" s="55">
        <f>IF(Table3[[#This Row],[F_Si_A_N2]]="-","-",Table3[[#This Row],[F_Si_A_N2]]/60*N2_dens_gL)</f>
        <v>2.433792811494389</v>
      </c>
      <c r="AE243">
        <v>3</v>
      </c>
      <c r="AF243" s="53">
        <f>IF(OR(Table3[[#This Row],[I_S]]=0,Table3[[#This Row],[FN_Si_C_Air]]="-",Table3[[#This Row],[FN_Si_C_Air]]="0"),"∞",Table3[[#This Row],[FN_Si_C_Air]]*1000/(Table3[[#This Row],[I_S]]*Q_air*Cell_count))</f>
        <v>3.0000000000000004</v>
      </c>
      <c r="AG243" s="56">
        <f>IF(OR(Table3[[#This Row],[I_S]]="",Table3[[#This Row],[STC_C]]=""),"-",IF(Table3[[#This Row],[I_S]]&gt;=Table3[[#This Row],[I_MinGasFlow]],Table3[[#This Row],[I_S]]*Table3[[#This Row],[STC_C]]*16.6*Cell_count/1000,Table3[[#This Row],[I_MinGasFlow]]*Table3[[#This Row],[STC_C]]*16.6*Cell_count/1000))</f>
        <v>2191.2000000000003</v>
      </c>
      <c r="AH243" s="140">
        <f>IF(Table3[[#This Row],[FN_Si_C_Air]]="-","-",Table3[[#This Row],[FN_Si_C_Air]]/60*air_dens_gL)</f>
        <v>46.999232197637575</v>
      </c>
      <c r="AI243" s="58" t="str">
        <f t="shared" si="30"/>
        <v>Inlet</v>
      </c>
      <c r="AJ243">
        <v>1.1000000000000001</v>
      </c>
      <c r="AK243" s="5">
        <f t="shared" si="31"/>
        <v>65</v>
      </c>
      <c r="AL243" s="141">
        <v>51.03781689552909</v>
      </c>
      <c r="AM243" s="52">
        <f>IF(OR(Table3[[#This Row],[T_So_CL]]="",Table3[[#This Row],[Hum_Si_C]]=""),"-",(1730.63/((1730.63/(233.426+T_Si_CL))-LOG(RH_Si_C/100)))-233.426)</f>
        <v>46.153408940343468</v>
      </c>
      <c r="AN243" s="87">
        <f>100*10^(7.337936*((Table3[[#This Row],[Hum_Si_C]])/(Table3[[#This Row],[Hum_Si_C]]+229.3975)-Table3[[#This Row],[T_Si_CL]]/(Table3[[#This Row],[T_Si_CL]]+229.3975)))</f>
        <v>65.179802040925978</v>
      </c>
      <c r="AO243" s="83">
        <f t="shared" si="32"/>
        <v>60</v>
      </c>
      <c r="AP243" s="60">
        <f>Table3[[#This Row],[T_So_CL]]-Table3[[#This Row],[T_Si_CL]]</f>
        <v>0</v>
      </c>
      <c r="AQ243" s="178">
        <f>IF(OR(AC243&gt;1200,AA243&gt;4000,Table3[[#This Row],[Hum_Si_A]]&lt;20,Table3[[#This Row],[Hum_Si_C]]&lt;20,AG243&gt;8000, AJ243&lt;0, O243&gt;90),1,0)</f>
        <v>0</v>
      </c>
      <c r="AR243">
        <f>IF(Table3[[#This Row],[F_Cell_CL]]&gt;0, Table3[[#This Row],[F_Cell_CL]], IF(Table3[[#This Row],[I_S]]&lt;450, 0.45, IF(Table3[[#This Row],[I_S]]&lt;600, 0.6, 0.75)))</f>
        <v>0.45</v>
      </c>
    </row>
    <row r="244" spans="1:44" s="4" customFormat="1">
      <c r="A244" s="49">
        <f t="shared" si="27"/>
        <v>233</v>
      </c>
      <c r="B244" s="51" t="s">
        <v>100</v>
      </c>
      <c r="C244" s="50" t="s">
        <v>334</v>
      </c>
      <c r="D244" s="51">
        <v>900</v>
      </c>
      <c r="E244" s="87">
        <f>IF(Table3[[#This Row],[Approx. step time]]="-","ERR",IF(E243="Acc. Time",Table3[[#This Row],[Approx. step time]]/60,E243+D244/60))</f>
        <v>3495</v>
      </c>
      <c r="F244" s="48">
        <v>170</v>
      </c>
      <c r="G244" s="86">
        <f t="shared" si="26"/>
        <v>0.56666666666666665</v>
      </c>
      <c r="H244" s="48" t="s">
        <v>33</v>
      </c>
      <c r="I244" s="51">
        <v>0</v>
      </c>
      <c r="J244" s="51" t="s">
        <v>102</v>
      </c>
      <c r="K244" s="147">
        <v>0.45</v>
      </c>
      <c r="L244" s="52">
        <f>IF(Table3[[#This Row],[F_Cell_CL]]="","-",Table3[[#This Row],[F_Cell_CL]]*Cell_count)</f>
        <v>123.75</v>
      </c>
      <c r="M244">
        <v>1.25</v>
      </c>
      <c r="N244">
        <v>60</v>
      </c>
      <c r="O244" s="51">
        <v>60</v>
      </c>
      <c r="P244" s="60">
        <f>Table3[[#This Row],[T_So_CL]]-Table3[[#This Row],[T_Si_CL]]</f>
        <v>0</v>
      </c>
      <c r="Q244">
        <v>2.0500000000000003</v>
      </c>
      <c r="R244" s="53">
        <f>IF(Table3[[#This Row],[I_S]]=0,"∞",Table3[[#This Row],[FN_Si_A_H2]]*1000/(Table3[[#This Row],[I_S]]*Q_H2*Cell_count))</f>
        <v>2.0500000000000007</v>
      </c>
      <c r="S244">
        <v>95</v>
      </c>
      <c r="T244" s="58" t="str">
        <f t="shared" si="28"/>
        <v>Inlet</v>
      </c>
      <c r="U244">
        <v>1.05</v>
      </c>
      <c r="V244" s="51">
        <f t="shared" si="29"/>
        <v>65</v>
      </c>
      <c r="W244" s="141">
        <v>51.03781689552909</v>
      </c>
      <c r="X244" s="52">
        <f>IF(OR(Table3[[#This Row],[T_So_CL]]="",Table3[[#This Row],[Hum_Si_A]]=""),"-",(1730.63/((1730.63/(233.426+T_Si_CL))-LOG(RH_Si_A/100)))-233.426)</f>
        <v>46.153408940343468</v>
      </c>
      <c r="Y244" s="87">
        <f>100*10^(7.337936*((Table3[[#This Row],[Hum_Si_A]])/(Table3[[#This Row],[Hum_Si_A]]+229.3975)-Table3[[#This Row],[T_Si_CL]]/(Table3[[#This Row],[T_Si_CL]]+229.3975)))</f>
        <v>65.179802040925978</v>
      </c>
      <c r="Z24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706.17105263157907</v>
      </c>
      <c r="AA244" s="53">
        <f>Table3[[#This Row],[FN_Si_Atot]]*Table3[[#This Row],[Conc_Si_A_H2]]/100</f>
        <v>670.86250000000018</v>
      </c>
      <c r="AB244" s="54">
        <f>IF(Table3[[#This Row],[FN_Si_A_H2]]="-","-",Table3[[#This Row],[FN_Si_A_H2]]/60*H2_dens_gL)</f>
        <v>1.0054743915273883</v>
      </c>
      <c r="AC244" s="53">
        <f>IF(OR(Table3[[#This Row],[Conc_Si_A_H2]]="",Table3[[#This Row],[FN_Si_A_H2]]="",Table3[[#This Row],[FN_Si_A_H2]]="-"),"-",(FN_Si_H2/CMP_A)*(100-CMP_A))</f>
        <v>35.308552631578955</v>
      </c>
      <c r="AD244" s="55">
        <f>IF(Table3[[#This Row],[F_Si_A_N2]]="-","-",Table3[[#This Row],[F_Si_A_N2]]/60*N2_dens_gL)</f>
        <v>0.73536339818943852</v>
      </c>
      <c r="AE244">
        <v>1.6500000000000001</v>
      </c>
      <c r="AF244" s="53">
        <f>IF(OR(Table3[[#This Row],[I_S]]=0,Table3[[#This Row],[FN_Si_C_Air]]="-",Table3[[#This Row],[FN_Si_C_Air]]="0"),"∞",Table3[[#This Row],[FN_Si_C_Air]]*1000/(Table3[[#This Row],[I_S]]*Q_air*Cell_count))</f>
        <v>1.6499999999999997</v>
      </c>
      <c r="AG244" s="56">
        <f>IF(OR(Table3[[#This Row],[I_S]]="",Table3[[#This Row],[STC_C]]=""),"-",IF(Table3[[#This Row],[I_S]]&gt;=Table3[[#This Row],[I_MinGasFlow]],Table3[[#This Row],[I_S]]*Table3[[#This Row],[STC_C]]*16.6*Cell_count/1000,Table3[[#This Row],[I_MinGasFlow]]*Table3[[#This Row],[STC_C]]*16.6*Cell_count/1000))</f>
        <v>1280.4825000000001</v>
      </c>
      <c r="AH244" s="140">
        <f>IF(Table3[[#This Row],[FN_Si_C_Air]]="-","-",Table3[[#This Row],[FN_Si_C_Air]]/60*air_dens_gL)</f>
        <v>27.46517631549446</v>
      </c>
      <c r="AI244" s="58" t="str">
        <f t="shared" si="30"/>
        <v>Inlet</v>
      </c>
      <c r="AJ244">
        <v>0.8</v>
      </c>
      <c r="AK244" s="5">
        <f t="shared" si="31"/>
        <v>65</v>
      </c>
      <c r="AL244" s="141">
        <v>41.552009307523242</v>
      </c>
      <c r="AM244" s="52">
        <f>IF(OR(Table3[[#This Row],[T_So_CL]]="",Table3[[#This Row],[Hum_Si_C]]=""),"-",(1730.63/((1730.63/(233.426+T_Si_CL))-LOG(RH_Si_C/100)))-233.426)</f>
        <v>42.177490937481423</v>
      </c>
      <c r="AN244" s="87">
        <f>100*10^(7.337936*((Table3[[#This Row],[Hum_Si_C]])/(Table3[[#This Row],[Hum_Si_C]]+229.3975)-Table3[[#This Row],[T_Si_CL]]/(Table3[[#This Row],[T_Si_CL]]+229.3975)))</f>
        <v>40.176268476934098</v>
      </c>
      <c r="AO244" s="83">
        <f t="shared" si="32"/>
        <v>60</v>
      </c>
      <c r="AP244" s="60">
        <f>Table3[[#This Row],[T_So_CL]]-Table3[[#This Row],[T_Si_CL]]</f>
        <v>0</v>
      </c>
      <c r="AQ244" s="178">
        <f>IF(OR(AC244&gt;1200,AA244&gt;4000,Table3[[#This Row],[Hum_Si_A]]&lt;20,Table3[[#This Row],[Hum_Si_C]]&lt;20,AG244&gt;8000, AJ244&lt;0, O244&gt;90),1,0)</f>
        <v>0</v>
      </c>
      <c r="AR244">
        <f>IF(Table3[[#This Row],[F_Cell_CL]]&gt;0, Table3[[#This Row],[F_Cell_CL]], IF(Table3[[#This Row],[I_S]]&lt;450, 0.45, IF(Table3[[#This Row],[I_S]]&lt;600, 0.6, 0.75)))</f>
        <v>0.45</v>
      </c>
    </row>
    <row r="245" spans="1:44" s="4" customFormat="1">
      <c r="A245" s="49">
        <f t="shared" si="27"/>
        <v>234</v>
      </c>
      <c r="B245" s="51" t="s">
        <v>100</v>
      </c>
      <c r="C245" s="50" t="s">
        <v>335</v>
      </c>
      <c r="D245" s="51">
        <v>900</v>
      </c>
      <c r="E245" s="138">
        <f>IF(Table3[[#This Row],[Approx. step time]]="-","ERR",IF(E244="Acc. Time",Table3[[#This Row],[Approx. step time]]/60,E244+D245/60))</f>
        <v>3510</v>
      </c>
      <c r="F245" s="48">
        <v>110</v>
      </c>
      <c r="G245" s="86">
        <f t="shared" si="26"/>
        <v>0.36666666666666664</v>
      </c>
      <c r="H245" s="48" t="s">
        <v>33</v>
      </c>
      <c r="I245" s="51">
        <v>0</v>
      </c>
      <c r="J245" s="51" t="s">
        <v>102</v>
      </c>
      <c r="K245" s="147">
        <v>0.45</v>
      </c>
      <c r="L245" s="52">
        <f>IF(Table3[[#This Row],[F_Cell_CL]]="","-",Table3[[#This Row],[F_Cell_CL]]*Cell_count)</f>
        <v>123.75</v>
      </c>
      <c r="M245">
        <v>1.2</v>
      </c>
      <c r="N245">
        <v>60</v>
      </c>
      <c r="O245" s="51">
        <v>60</v>
      </c>
      <c r="P245" s="60">
        <f>Table3[[#This Row],[T_So_CL]]-Table3[[#This Row],[T_Si_CL]]</f>
        <v>0</v>
      </c>
      <c r="Q245">
        <v>1.35</v>
      </c>
      <c r="R245" s="53">
        <f>IF(Table3[[#This Row],[I_S]]=0,"∞",Table3[[#This Row],[FN_Si_A_H2]]*1000/(Table3[[#This Row],[I_S]]*Q_H2*Cell_count))</f>
        <v>1.3499999999999996</v>
      </c>
      <c r="S245">
        <v>95</v>
      </c>
      <c r="T245" s="58" t="str">
        <f t="shared" si="28"/>
        <v>Inlet</v>
      </c>
      <c r="U245">
        <v>1</v>
      </c>
      <c r="V245" s="51">
        <f t="shared" si="29"/>
        <v>65</v>
      </c>
      <c r="W245" s="141">
        <v>49.430655641788434</v>
      </c>
      <c r="X245" s="52">
        <f>IF(OR(Table3[[#This Row],[T_So_CL]]="",Table3[[#This Row],[Hum_Si_A]]=""),"-",(1730.63/((1730.63/(233.426+T_Si_CL))-LOG(RH_Si_A/100)))-233.426)</f>
        <v>45.527208562604983</v>
      </c>
      <c r="Y245" s="87">
        <f>100*10^(7.337936*((Table3[[#This Row],[Hum_Si_A]])/(Table3[[#This Row],[Hum_Si_A]]+229.3975)-Table3[[#This Row],[T_Si_CL]]/(Table3[[#This Row],[T_Si_CL]]+229.3975)))</f>
        <v>60.18869117093508</v>
      </c>
      <c r="Z24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300.90789473684208</v>
      </c>
      <c r="AA245" s="53">
        <f>Table3[[#This Row],[FN_Si_Atot]]*Table3[[#This Row],[Conc_Si_A_H2]]/100</f>
        <v>285.86249999999995</v>
      </c>
      <c r="AB245" s="54">
        <f>IF(Table3[[#This Row],[FN_Si_A_H2]]="-","-",Table3[[#This Row],[FN_Si_A_H2]]/60*H2_dens_gL)</f>
        <v>0.4284446115977536</v>
      </c>
      <c r="AC245" s="53">
        <f>IF(OR(Table3[[#This Row],[Conc_Si_A_H2]]="",Table3[[#This Row],[FN_Si_A_H2]]="",Table3[[#This Row],[FN_Si_A_H2]]="-"),"-",(FN_Si_H2/CMP_A)*(100-CMP_A))</f>
        <v>15.045394736842104</v>
      </c>
      <c r="AD245" s="55">
        <f>IF(Table3[[#This Row],[F_Si_A_N2]]="-","-",Table3[[#This Row],[F_Si_A_N2]]/60*N2_dens_gL)</f>
        <v>0.31334710080669037</v>
      </c>
      <c r="AE245">
        <v>1.9500000000000002</v>
      </c>
      <c r="AF245" s="53">
        <f>IF(OR(Table3[[#This Row],[I_S]]=0,Table3[[#This Row],[FN_Si_C_Air]]="-",Table3[[#This Row],[FN_Si_C_Air]]="0"),"∞",Table3[[#This Row],[FN_Si_C_Air]]*1000/(Table3[[#This Row],[I_S]]*Q_air*Cell_count))</f>
        <v>1.9500000000000002</v>
      </c>
      <c r="AG245" s="56">
        <f>IF(OR(Table3[[#This Row],[I_S]]="",Table3[[#This Row],[STC_C]]=""),"-",IF(Table3[[#This Row],[I_S]]&gt;=Table3[[#This Row],[I_MinGasFlow]],Table3[[#This Row],[I_S]]*Table3[[#This Row],[STC_C]]*16.6*Cell_count/1000,Table3[[#This Row],[I_MinGasFlow]]*Table3[[#This Row],[STC_C]]*16.6*Cell_count/1000))</f>
        <v>979.19250000000022</v>
      </c>
      <c r="AH245" s="140">
        <f>IF(Table3[[#This Row],[FN_Si_C_Air]]="-","-",Table3[[#This Row],[FN_Si_C_Air]]/60*air_dens_gL)</f>
        <v>21.002781888319294</v>
      </c>
      <c r="AI245" s="58" t="str">
        <f t="shared" si="30"/>
        <v>Inlet</v>
      </c>
      <c r="AJ245">
        <v>0.9</v>
      </c>
      <c r="AK245" s="5">
        <f t="shared" si="31"/>
        <v>65</v>
      </c>
      <c r="AL245" s="141">
        <v>36.214618745616193</v>
      </c>
      <c r="AM245" s="52">
        <f>IF(OR(Table3[[#This Row],[T_So_CL]]="",Table3[[#This Row],[Hum_Si_C]]=""),"-",(1730.63/((1730.63/(233.426+T_Si_CL))-LOG(RH_Si_C/100)))-233.426)</f>
        <v>39.581587442675072</v>
      </c>
      <c r="AN245" s="87">
        <f>100*10^(7.337936*((Table3[[#This Row],[Hum_Si_C]])/(Table3[[#This Row],[Hum_Si_C]]+229.3975)-Table3[[#This Row],[T_Si_CL]]/(Table3[[#This Row],[T_Si_CL]]+229.3975)))</f>
        <v>30.139021384893542</v>
      </c>
      <c r="AO245" s="83">
        <f t="shared" si="32"/>
        <v>60</v>
      </c>
      <c r="AP245" s="60">
        <f>Table3[[#This Row],[T_So_CL]]-Table3[[#This Row],[T_Si_CL]]</f>
        <v>0</v>
      </c>
      <c r="AQ245" s="178">
        <f>IF(OR(AC245&gt;1200,AA245&gt;4000,Table3[[#This Row],[Hum_Si_A]]&lt;20,Table3[[#This Row],[Hum_Si_C]]&lt;20,AG245&gt;8000, AJ245&lt;0, O245&gt;90),1,0)</f>
        <v>0</v>
      </c>
      <c r="AR245">
        <f>IF(Table3[[#This Row],[F_Cell_CL]]&gt;0, Table3[[#This Row],[F_Cell_CL]], IF(Table3[[#This Row],[I_S]]&lt;450, 0.45, IF(Table3[[#This Row],[I_S]]&lt;600, 0.6, 0.75)))</f>
        <v>0.45</v>
      </c>
    </row>
    <row r="246" spans="1:44" s="4" customFormat="1">
      <c r="A246" s="49">
        <f t="shared" si="27"/>
        <v>235</v>
      </c>
      <c r="B246" s="51" t="s">
        <v>100</v>
      </c>
      <c r="C246" s="50" t="s">
        <v>336</v>
      </c>
      <c r="D246" s="51">
        <v>900</v>
      </c>
      <c r="E246" s="138">
        <f>IF(Table3[[#This Row],[Approx. step time]]="-","ERR",IF(E245="Acc. Time",Table3[[#This Row],[Approx. step time]]/60,E245+D246/60))</f>
        <v>3525</v>
      </c>
      <c r="F246" s="48">
        <v>140</v>
      </c>
      <c r="G246" s="86">
        <f t="shared" si="26"/>
        <v>0.46666666666666667</v>
      </c>
      <c r="H246" s="48" t="s">
        <v>33</v>
      </c>
      <c r="I246" s="51">
        <v>0</v>
      </c>
      <c r="J246" s="51" t="s">
        <v>102</v>
      </c>
      <c r="K246" s="147">
        <v>0.45</v>
      </c>
      <c r="L246" s="52">
        <f>IF(Table3[[#This Row],[F_Cell_CL]]="","-",Table3[[#This Row],[F_Cell_CL]]*Cell_count)</f>
        <v>123.75</v>
      </c>
      <c r="M246">
        <v>0.60000000000000009</v>
      </c>
      <c r="N246">
        <v>60</v>
      </c>
      <c r="O246" s="51">
        <v>60</v>
      </c>
      <c r="P246" s="60">
        <f>Table3[[#This Row],[T_So_CL]]-Table3[[#This Row],[T_Si_CL]]</f>
        <v>0</v>
      </c>
      <c r="Q246">
        <v>1.4500000000000002</v>
      </c>
      <c r="R246" s="53">
        <f>IF(Table3[[#This Row],[I_S]]=0,"∞",Table3[[#This Row],[FN_Si_A_H2]]*1000/(Table3[[#This Row],[I_S]]*Q_H2*Cell_count))</f>
        <v>1.4500000000000004</v>
      </c>
      <c r="S246">
        <v>90</v>
      </c>
      <c r="T246" s="58" t="str">
        <f t="shared" si="28"/>
        <v>Inlet</v>
      </c>
      <c r="U246">
        <v>0.4</v>
      </c>
      <c r="V246" s="51">
        <f t="shared" si="29"/>
        <v>65</v>
      </c>
      <c r="W246" s="141">
        <v>52.541643531388246</v>
      </c>
      <c r="X246" s="52">
        <f>IF(OR(Table3[[#This Row],[T_So_CL]]="",Table3[[#This Row],[Hum_Si_A]]=""),"-",(1730.63/((1730.63/(233.426+T_Si_CL))-LOG(RH_Si_A/100)))-233.426)</f>
        <v>46.7241785104884</v>
      </c>
      <c r="Y246" s="87">
        <f>100*10^(7.337936*((Table3[[#This Row],[Hum_Si_A]])/(Table3[[#This Row],[Hum_Si_A]]+229.3975)-Table3[[#This Row],[T_Si_CL]]/(Table3[[#This Row],[T_Si_CL]]+229.3975)))</f>
        <v>70.166436673146862</v>
      </c>
      <c r="Z24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434.19444444444451</v>
      </c>
      <c r="AA246" s="53">
        <f>Table3[[#This Row],[FN_Si_Atot]]*Table3[[#This Row],[Conc_Si_A_H2]]/100</f>
        <v>390.77500000000009</v>
      </c>
      <c r="AB246" s="54">
        <f>IF(Table3[[#This Row],[FN_Si_A_H2]]="-","-",Table3[[#This Row],[FN_Si_A_H2]]/60*H2_dens_gL)</f>
        <v>0.58568522662857914</v>
      </c>
      <c r="AC246" s="53">
        <f>IF(OR(Table3[[#This Row],[Conc_Si_A_H2]]="",Table3[[#This Row],[FN_Si_A_H2]]="",Table3[[#This Row],[FN_Si_A_H2]]="-"),"-",(FN_Si_H2/CMP_A)*(100-CMP_A))</f>
        <v>43.419444444444451</v>
      </c>
      <c r="AD246" s="55">
        <f>IF(Table3[[#This Row],[F_Si_A_N2]]="-","-",Table3[[#This Row],[F_Si_A_N2]]/60*N2_dens_gL)</f>
        <v>0.90428714389181064</v>
      </c>
      <c r="AE246">
        <v>1.75</v>
      </c>
      <c r="AF246" s="53">
        <f>IF(OR(Table3[[#This Row],[I_S]]=0,Table3[[#This Row],[FN_Si_C_Air]]="-",Table3[[#This Row],[FN_Si_C_Air]]="0"),"∞",Table3[[#This Row],[FN_Si_C_Air]]*1000/(Table3[[#This Row],[I_S]]*Q_air*Cell_count))</f>
        <v>1.7500000000000004</v>
      </c>
      <c r="AG246" s="56">
        <f>IF(OR(Table3[[#This Row],[I_S]]="",Table3[[#This Row],[STC_C]]=""),"-",IF(Table3[[#This Row],[I_S]]&gt;=Table3[[#This Row],[I_MinGasFlow]],Table3[[#This Row],[I_S]]*Table3[[#This Row],[STC_C]]*16.6*Cell_count/1000,Table3[[#This Row],[I_MinGasFlow]]*Table3[[#This Row],[STC_C]]*16.6*Cell_count/1000))</f>
        <v>1118.4250000000002</v>
      </c>
      <c r="AH246" s="140">
        <f>IF(Table3[[#This Row],[FN_Si_C_Air]]="-","-",Table3[[#This Row],[FN_Si_C_Air]]/60*air_dens_gL)</f>
        <v>23.989191434210849</v>
      </c>
      <c r="AI246" s="58" t="str">
        <f t="shared" si="30"/>
        <v>Inlet</v>
      </c>
      <c r="AJ246">
        <v>0.55000000000000004</v>
      </c>
      <c r="AK246" s="5">
        <f t="shared" si="31"/>
        <v>65</v>
      </c>
      <c r="AL246" s="141">
        <v>56.555451973619419</v>
      </c>
      <c r="AM246" s="52">
        <f>IF(OR(Table3[[#This Row],[T_So_CL]]="",Table3[[#This Row],[Hum_Si_C]]=""),"-",(1730.63/((1730.63/(233.426+T_Si_CL))-LOG(RH_Si_C/100)))-233.426)</f>
        <v>48.181599007800685</v>
      </c>
      <c r="AN246" s="87">
        <f>100*10^(7.337936*((Table3[[#This Row],[Hum_Si_C]])/(Table3[[#This Row],[Hum_Si_C]]+229.3975)-Table3[[#This Row],[T_Si_CL]]/(Table3[[#This Row],[T_Si_CL]]+229.3975)))</f>
        <v>85.100928158852184</v>
      </c>
      <c r="AO246" s="83">
        <f t="shared" si="32"/>
        <v>60</v>
      </c>
      <c r="AP246" s="60">
        <f>Table3[[#This Row],[T_So_CL]]-Table3[[#This Row],[T_Si_CL]]</f>
        <v>0</v>
      </c>
      <c r="AQ246" s="178">
        <f>IF(OR(AC246&gt;1200,AA246&gt;4000,Table3[[#This Row],[Hum_Si_A]]&lt;20,Table3[[#This Row],[Hum_Si_C]]&lt;20,AG246&gt;8000, AJ246&lt;0, O246&gt;90),1,0)</f>
        <v>0</v>
      </c>
      <c r="AR246">
        <f>IF(Table3[[#This Row],[F_Cell_CL]]&gt;0, Table3[[#This Row],[F_Cell_CL]], IF(Table3[[#This Row],[I_S]]&lt;450, 0.45, IF(Table3[[#This Row],[I_S]]&lt;600, 0.6, 0.75)))</f>
        <v>0.45</v>
      </c>
    </row>
    <row r="247" spans="1:44" s="4" customFormat="1">
      <c r="A247" s="49">
        <f t="shared" si="27"/>
        <v>236</v>
      </c>
      <c r="B247" s="51" t="s">
        <v>100</v>
      </c>
      <c r="C247" s="50" t="s">
        <v>337</v>
      </c>
      <c r="D247" s="51">
        <v>900</v>
      </c>
      <c r="E247" s="138">
        <f>IF(Table3[[#This Row],[Approx. step time]]="-","ERR",IF(E246="Acc. Time",Table3[[#This Row],[Approx. step time]]/60,E246+D247/60))</f>
        <v>3540</v>
      </c>
      <c r="F247" s="48">
        <v>180</v>
      </c>
      <c r="G247" s="86">
        <f t="shared" si="26"/>
        <v>0.6</v>
      </c>
      <c r="H247" s="48" t="s">
        <v>33</v>
      </c>
      <c r="I247" s="51">
        <v>0</v>
      </c>
      <c r="J247" s="51" t="s">
        <v>102</v>
      </c>
      <c r="K247" s="147">
        <v>0.45</v>
      </c>
      <c r="L247" s="52">
        <f>IF(Table3[[#This Row],[F_Cell_CL]]="","-",Table3[[#This Row],[F_Cell_CL]]*Cell_count)</f>
        <v>123.75</v>
      </c>
      <c r="M247">
        <v>0.95</v>
      </c>
      <c r="N247">
        <v>60</v>
      </c>
      <c r="O247" s="51">
        <v>60</v>
      </c>
      <c r="P247" s="60">
        <f>Table3[[#This Row],[T_So_CL]]-Table3[[#This Row],[T_Si_CL]]</f>
        <v>0</v>
      </c>
      <c r="Q247">
        <v>2.75</v>
      </c>
      <c r="R247" s="53">
        <f>IF(Table3[[#This Row],[I_S]]=0,"∞",Table3[[#This Row],[FN_Si_A_H2]]*1000/(Table3[[#This Row],[I_S]]*Q_H2*Cell_count))</f>
        <v>2.75</v>
      </c>
      <c r="S247">
        <v>75</v>
      </c>
      <c r="T247" s="58" t="str">
        <f t="shared" si="28"/>
        <v>Inlet</v>
      </c>
      <c r="U247">
        <v>0.75</v>
      </c>
      <c r="V247" s="51">
        <f t="shared" si="29"/>
        <v>65</v>
      </c>
      <c r="W247" s="141">
        <v>52.541643531388246</v>
      </c>
      <c r="X247" s="52">
        <f>IF(OR(Table3[[#This Row],[T_So_CL]]="",Table3[[#This Row],[Hum_Si_A]]=""),"-",(1730.63/((1730.63/(233.426+T_Si_CL))-LOG(RH_Si_A/100)))-233.426)</f>
        <v>46.7241785104884</v>
      </c>
      <c r="Y247" s="87">
        <f>100*10^(7.337936*((Table3[[#This Row],[Hum_Si_A]])/(Table3[[#This Row],[Hum_Si_A]]+229.3975)-Table3[[#This Row],[T_Si_CL]]/(Table3[[#This Row],[T_Si_CL]]+229.3975)))</f>
        <v>70.166436673146862</v>
      </c>
      <c r="Z24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1270.5</v>
      </c>
      <c r="AA247" s="53">
        <f>Table3[[#This Row],[FN_Si_Atot]]*Table3[[#This Row],[Conc_Si_A_H2]]/100</f>
        <v>952.875</v>
      </c>
      <c r="AB247" s="54">
        <f>IF(Table3[[#This Row],[FN_Si_A_H2]]="-","-",Table3[[#This Row],[FN_Si_A_H2]]/60*H2_dens_gL)</f>
        <v>1.4281487053258455</v>
      </c>
      <c r="AC247" s="53">
        <f>IF(OR(Table3[[#This Row],[Conc_Si_A_H2]]="",Table3[[#This Row],[FN_Si_A_H2]]="",Table3[[#This Row],[FN_Si_A_H2]]="-"),"-",(FN_Si_H2/CMP_A)*(100-CMP_A))</f>
        <v>317.625</v>
      </c>
      <c r="AD247" s="55">
        <f>IF(Table3[[#This Row],[F_Si_A_N2]]="-","-",Table3[[#This Row],[F_Si_A_N2]]/60*N2_dens_gL)</f>
        <v>6.6151054614745748</v>
      </c>
      <c r="AE247">
        <v>3.4000000000000004</v>
      </c>
      <c r="AF247" s="53">
        <f>IF(OR(Table3[[#This Row],[I_S]]=0,Table3[[#This Row],[FN_Si_C_Air]]="-",Table3[[#This Row],[FN_Si_C_Air]]="0"),"∞",Table3[[#This Row],[FN_Si_C_Air]]*1000/(Table3[[#This Row],[I_S]]*Q_air*Cell_count))</f>
        <v>3.4000000000000008</v>
      </c>
      <c r="AG247" s="56">
        <f>IF(OR(Table3[[#This Row],[I_S]]="",Table3[[#This Row],[STC_C]]=""),"-",IF(Table3[[#This Row],[I_S]]&gt;=Table3[[#This Row],[I_MinGasFlow]],Table3[[#This Row],[I_S]]*Table3[[#This Row],[STC_C]]*16.6*Cell_count/1000,Table3[[#This Row],[I_MinGasFlow]]*Table3[[#This Row],[STC_C]]*16.6*Cell_count/1000))</f>
        <v>2793.7800000000011</v>
      </c>
      <c r="AH247" s="140">
        <f>IF(Table3[[#This Row],[FN_Si_C_Air]]="-","-",Table3[[#This Row],[FN_Si_C_Air]]/60*air_dens_gL)</f>
        <v>59.924021051987928</v>
      </c>
      <c r="AI247" s="58" t="str">
        <f t="shared" si="30"/>
        <v>Inlet</v>
      </c>
      <c r="AJ247">
        <v>0.44999999999999996</v>
      </c>
      <c r="AK247" s="5">
        <f t="shared" si="31"/>
        <v>65</v>
      </c>
      <c r="AL247" s="141">
        <v>53.955563277624904</v>
      </c>
      <c r="AM247" s="52">
        <f>IF(OR(Table3[[#This Row],[T_So_CL]]="",Table3[[#This Row],[Hum_Si_C]]=""),"-",(1730.63/((1730.63/(233.426+T_Si_CL))-LOG(RH_Si_C/100)))-233.426)</f>
        <v>47.248159432913724</v>
      </c>
      <c r="AN247" s="87">
        <f>100*10^(7.337936*((Table3[[#This Row],[Hum_Si_C]])/(Table3[[#This Row],[Hum_Si_C]]+229.3975)-Table3[[#This Row],[T_Si_CL]]/(Table3[[#This Row],[T_Si_CL]]+229.3975)))</f>
        <v>75.148743689283577</v>
      </c>
      <c r="AO247" s="83">
        <f t="shared" si="32"/>
        <v>60</v>
      </c>
      <c r="AP247" s="60">
        <f>Table3[[#This Row],[T_So_CL]]-Table3[[#This Row],[T_Si_CL]]</f>
        <v>0</v>
      </c>
      <c r="AQ247" s="178">
        <f>IF(OR(AC247&gt;1200,AA247&gt;4000,Table3[[#This Row],[Hum_Si_A]]&lt;20,Table3[[#This Row],[Hum_Si_C]]&lt;20,AG247&gt;8000, AJ247&lt;0, O247&gt;90),1,0)</f>
        <v>0</v>
      </c>
      <c r="AR247">
        <f>IF(Table3[[#This Row],[F_Cell_CL]]&gt;0, Table3[[#This Row],[F_Cell_CL]], IF(Table3[[#This Row],[I_S]]&lt;450, 0.45, IF(Table3[[#This Row],[I_S]]&lt;600, 0.6, 0.75)))</f>
        <v>0.45</v>
      </c>
    </row>
    <row r="248" spans="1:44" s="4" customFormat="1">
      <c r="A248" s="49">
        <f t="shared" si="27"/>
        <v>237</v>
      </c>
      <c r="B248" s="51" t="s">
        <v>100</v>
      </c>
      <c r="C248" s="50" t="s">
        <v>338</v>
      </c>
      <c r="D248" s="51">
        <v>900</v>
      </c>
      <c r="E248" s="87">
        <f>IF(Table3[[#This Row],[Approx. step time]]="-","ERR",IF(E247="Acc. Time",Table3[[#This Row],[Approx. step time]]/60,E247+D248/60))</f>
        <v>3555</v>
      </c>
      <c r="F248" s="48">
        <v>240</v>
      </c>
      <c r="G248" s="86">
        <f t="shared" si="26"/>
        <v>0.8</v>
      </c>
      <c r="H248" s="48" t="s">
        <v>33</v>
      </c>
      <c r="I248" s="51">
        <v>0</v>
      </c>
      <c r="J248" s="51" t="s">
        <v>102</v>
      </c>
      <c r="K248" s="147">
        <v>0.45</v>
      </c>
      <c r="L248" s="52">
        <f>IF(Table3[[#This Row],[F_Cell_CL]]="","-",Table3[[#This Row],[F_Cell_CL]]*Cell_count)</f>
        <v>123.75</v>
      </c>
      <c r="M248">
        <v>1.2</v>
      </c>
      <c r="N248">
        <v>60</v>
      </c>
      <c r="O248" s="51">
        <v>60</v>
      </c>
      <c r="P248" s="60">
        <f>Table3[[#This Row],[T_So_CL]]-Table3[[#This Row],[T_Si_CL]]</f>
        <v>0</v>
      </c>
      <c r="Q248">
        <v>2.6</v>
      </c>
      <c r="R248" s="53">
        <f>IF(Table3[[#This Row],[I_S]]=0,"∞",Table3[[#This Row],[FN_Si_A_H2]]*1000/(Table3[[#This Row],[I_S]]*Q_H2*Cell_count))</f>
        <v>2.6</v>
      </c>
      <c r="S248">
        <v>85</v>
      </c>
      <c r="T248" s="58" t="str">
        <f t="shared" si="28"/>
        <v>Inlet</v>
      </c>
      <c r="U248">
        <v>1</v>
      </c>
      <c r="V248" s="51">
        <f t="shared" si="29"/>
        <v>65</v>
      </c>
      <c r="W248" s="141">
        <v>55.290497112659843</v>
      </c>
      <c r="X248" s="52">
        <f>IF(OR(Table3[[#This Row],[T_So_CL]]="",Table3[[#This Row],[Hum_Si_A]]=""),"-",(1730.63/((1730.63/(233.426+T_Si_CL))-LOG(RH_Si_A/100)))-233.426)</f>
        <v>47.732152079697471</v>
      </c>
      <c r="Y248" s="87">
        <f>100*10^(7.337936*((Table3[[#This Row],[Hum_Si_A]])/(Table3[[#This Row],[Hum_Si_A]]+229.3975)-Table3[[#This Row],[T_Si_CL]]/(Table3[[#This Row],[T_Si_CL]]+229.3975)))</f>
        <v>80.126863445470804</v>
      </c>
      <c r="Z24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1413.1764705882354</v>
      </c>
      <c r="AA248" s="53">
        <f>Table3[[#This Row],[FN_Si_Atot]]*Table3[[#This Row],[Conc_Si_A_H2]]/100</f>
        <v>1201.2</v>
      </c>
      <c r="AB248" s="54">
        <f>IF(Table3[[#This Row],[FN_Si_A_H2]]="-","-",Table3[[#This Row],[FN_Si_A_H2]]/60*H2_dens_gL)</f>
        <v>1.8003329133804598</v>
      </c>
      <c r="AC248" s="53">
        <f>IF(OR(Table3[[#This Row],[Conc_Si_A_H2]]="",Table3[[#This Row],[FN_Si_A_H2]]="",Table3[[#This Row],[FN_Si_A_H2]]="-"),"-",(FN_Si_H2/CMP_A)*(100-CMP_A))</f>
        <v>211.97647058823532</v>
      </c>
      <c r="AD248" s="55">
        <f>IF(Table3[[#This Row],[F_Si_A_N2]]="-","-",Table3[[#This Row],[F_Si_A_N2]]/60*N2_dens_gL)</f>
        <v>4.4147869603851708</v>
      </c>
      <c r="AE248">
        <v>2.7</v>
      </c>
      <c r="AF248" s="53">
        <f>IF(OR(Table3[[#This Row],[I_S]]=0,Table3[[#This Row],[FN_Si_C_Air]]="-",Table3[[#This Row],[FN_Si_C_Air]]="0"),"∞",Table3[[#This Row],[FN_Si_C_Air]]*1000/(Table3[[#This Row],[I_S]]*Q_air*Cell_count))</f>
        <v>2.6999999999999997</v>
      </c>
      <c r="AG248" s="56">
        <f>IF(OR(Table3[[#This Row],[I_S]]="",Table3[[#This Row],[STC_C]]=""),"-",IF(Table3[[#This Row],[I_S]]&gt;=Table3[[#This Row],[I_MinGasFlow]],Table3[[#This Row],[I_S]]*Table3[[#This Row],[STC_C]]*16.6*Cell_count/1000,Table3[[#This Row],[I_MinGasFlow]]*Table3[[#This Row],[STC_C]]*16.6*Cell_count/1000))</f>
        <v>2958.1200000000003</v>
      </c>
      <c r="AH248" s="140">
        <f>IF(Table3[[#This Row],[FN_Si_C_Air]]="-","-",Table3[[#This Row],[FN_Si_C_Air]]/60*air_dens_gL)</f>
        <v>63.448963466810731</v>
      </c>
      <c r="AI248" s="58" t="str">
        <f t="shared" si="30"/>
        <v>Inlet</v>
      </c>
      <c r="AJ248">
        <v>1.35</v>
      </c>
      <c r="AK248" s="5">
        <f t="shared" si="31"/>
        <v>65</v>
      </c>
      <c r="AL248" s="141">
        <v>36.214618745616193</v>
      </c>
      <c r="AM248" s="52">
        <f>IF(OR(Table3[[#This Row],[T_So_CL]]="",Table3[[#This Row],[Hum_Si_C]]=""),"-",(1730.63/((1730.63/(233.426+T_Si_CL))-LOG(RH_Si_C/100)))-233.426)</f>
        <v>39.581587442675072</v>
      </c>
      <c r="AN248" s="87">
        <f>100*10^(7.337936*((Table3[[#This Row],[Hum_Si_C]])/(Table3[[#This Row],[Hum_Si_C]]+229.3975)-Table3[[#This Row],[T_Si_CL]]/(Table3[[#This Row],[T_Si_CL]]+229.3975)))</f>
        <v>30.139021384893542</v>
      </c>
      <c r="AO248" s="83">
        <f t="shared" si="32"/>
        <v>60</v>
      </c>
      <c r="AP248" s="60">
        <f>Table3[[#This Row],[T_So_CL]]-Table3[[#This Row],[T_Si_CL]]</f>
        <v>0</v>
      </c>
      <c r="AQ248" s="178">
        <f>IF(OR(AC248&gt;1200,AA248&gt;4000,Table3[[#This Row],[Hum_Si_A]]&lt;20,Table3[[#This Row],[Hum_Si_C]]&lt;20,AG248&gt;8000, AJ248&lt;0, O248&gt;90),1,0)</f>
        <v>0</v>
      </c>
      <c r="AR248">
        <f>IF(Table3[[#This Row],[F_Cell_CL]]&gt;0, Table3[[#This Row],[F_Cell_CL]], IF(Table3[[#This Row],[I_S]]&lt;450, 0.45, IF(Table3[[#This Row],[I_S]]&lt;600, 0.6, 0.75)))</f>
        <v>0.45</v>
      </c>
    </row>
    <row r="249" spans="1:44" s="4" customFormat="1">
      <c r="A249" s="49">
        <f t="shared" si="27"/>
        <v>238</v>
      </c>
      <c r="B249" s="51" t="s">
        <v>100</v>
      </c>
      <c r="C249" s="50" t="s">
        <v>339</v>
      </c>
      <c r="D249" s="51">
        <v>900</v>
      </c>
      <c r="E249" s="138">
        <f>IF(Table3[[#This Row],[Approx. step time]]="-","ERR",IF(E248="Acc. Time",Table3[[#This Row],[Approx. step time]]/60,E248+D249/60))</f>
        <v>3570</v>
      </c>
      <c r="F249" s="48">
        <v>290</v>
      </c>
      <c r="G249" s="86">
        <f t="shared" si="26"/>
        <v>0.96666666666666667</v>
      </c>
      <c r="H249" s="48" t="s">
        <v>33</v>
      </c>
      <c r="I249" s="51">
        <v>0</v>
      </c>
      <c r="J249" s="51" t="s">
        <v>102</v>
      </c>
      <c r="K249" s="147">
        <v>0.45</v>
      </c>
      <c r="L249" s="52">
        <f>IF(Table3[[#This Row],[F_Cell_CL]]="","-",Table3[[#This Row],[F_Cell_CL]]*Cell_count)</f>
        <v>123.75</v>
      </c>
      <c r="M249">
        <v>0.7</v>
      </c>
      <c r="N249">
        <v>60</v>
      </c>
      <c r="O249" s="51">
        <v>60</v>
      </c>
      <c r="P249" s="60">
        <f>Table3[[#This Row],[T_So_CL]]-Table3[[#This Row],[T_Si_CL]]</f>
        <v>0</v>
      </c>
      <c r="Q249">
        <v>1.55</v>
      </c>
      <c r="R249" s="53">
        <f>IF(Table3[[#This Row],[I_S]]=0,"∞",Table3[[#This Row],[FN_Si_A_H2]]*1000/(Table3[[#This Row],[I_S]]*Q_H2*Cell_count))</f>
        <v>1.55</v>
      </c>
      <c r="S249">
        <v>90</v>
      </c>
      <c r="T249" s="58" t="str">
        <f t="shared" si="28"/>
        <v>Inlet</v>
      </c>
      <c r="U249">
        <v>0.5</v>
      </c>
      <c r="V249" s="51">
        <f t="shared" si="29"/>
        <v>65</v>
      </c>
      <c r="W249" s="141">
        <v>56.555451973619419</v>
      </c>
      <c r="X249" s="52">
        <f>IF(OR(Table3[[#This Row],[T_So_CL]]="",Table3[[#This Row],[Hum_Si_A]]=""),"-",(1730.63/((1730.63/(233.426+T_Si_CL))-LOG(RH_Si_A/100)))-233.426)</f>
        <v>48.181599007800685</v>
      </c>
      <c r="Y249" s="87">
        <f>100*10^(7.337936*((Table3[[#This Row],[Hum_Si_A]])/(Table3[[#This Row],[Hum_Si_A]]+229.3975)-Table3[[#This Row],[T_Si_CL]]/(Table3[[#This Row],[T_Si_CL]]+229.3975)))</f>
        <v>85.100928158852184</v>
      </c>
      <c r="Z24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961.43055555555554</v>
      </c>
      <c r="AA249" s="53">
        <f>Table3[[#This Row],[FN_Si_Atot]]*Table3[[#This Row],[Conc_Si_A_H2]]/100</f>
        <v>865.28750000000002</v>
      </c>
      <c r="AB249" s="54">
        <f>IF(Table3[[#This Row],[FN_Si_A_H2]]="-","-",Table3[[#This Row],[FN_Si_A_H2]]/60*H2_dens_gL)</f>
        <v>1.2968744303918536</v>
      </c>
      <c r="AC249" s="53">
        <f>IF(OR(Table3[[#This Row],[Conc_Si_A_H2]]="",Table3[[#This Row],[FN_Si_A_H2]]="",Table3[[#This Row],[FN_Si_A_H2]]="-"),"-",(FN_Si_H2/CMP_A)*(100-CMP_A))</f>
        <v>96.143055555555549</v>
      </c>
      <c r="AD249" s="55">
        <f>IF(Table3[[#This Row],[F_Si_A_N2]]="-","-",Table3[[#This Row],[F_Si_A_N2]]/60*N2_dens_gL)</f>
        <v>2.0023501043318661</v>
      </c>
      <c r="AE249">
        <v>3.3000000000000003</v>
      </c>
      <c r="AF249" s="53">
        <f>IF(OR(Table3[[#This Row],[I_S]]=0,Table3[[#This Row],[FN_Si_C_Air]]="-",Table3[[#This Row],[FN_Si_C_Air]]="0"),"∞",Table3[[#This Row],[FN_Si_C_Air]]*1000/(Table3[[#This Row],[I_S]]*Q_air*Cell_count))</f>
        <v>3.3000000000000007</v>
      </c>
      <c r="AG249" s="56">
        <f>IF(OR(Table3[[#This Row],[I_S]]="",Table3[[#This Row],[STC_C]]=""),"-",IF(Table3[[#This Row],[I_S]]&gt;=Table3[[#This Row],[I_MinGasFlow]],Table3[[#This Row],[I_S]]*Table3[[#This Row],[STC_C]]*16.6*Cell_count/1000,Table3[[#This Row],[I_MinGasFlow]]*Table3[[#This Row],[STC_C]]*16.6*Cell_count/1000))</f>
        <v>4368.7050000000008</v>
      </c>
      <c r="AH249" s="140">
        <f>IF(Table3[[#This Row],[FN_Si_C_Air]]="-","-",Table3[[#This Row],[FN_Si_C_Air]]/60*air_dens_gL)</f>
        <v>93.704719194039939</v>
      </c>
      <c r="AI249" s="58" t="str">
        <f t="shared" si="30"/>
        <v>Inlet</v>
      </c>
      <c r="AJ249">
        <v>0.5</v>
      </c>
      <c r="AK249" s="5">
        <f t="shared" si="31"/>
        <v>65</v>
      </c>
      <c r="AL249" s="141">
        <v>43.796579014229529</v>
      </c>
      <c r="AM249" s="52">
        <f>IF(OR(Table3[[#This Row],[T_So_CL]]="",Table3[[#This Row],[Hum_Si_C]]=""),"-",(1730.63/((1730.63/(233.426+T_Si_CL))-LOG(RH_Si_C/100)))-233.426)</f>
        <v>43.183957874473322</v>
      </c>
      <c r="AN249" s="87">
        <f>100*10^(7.337936*((Table3[[#This Row],[Hum_Si_C]])/(Table3[[#This Row],[Hum_Si_C]]+229.3975)-Table3[[#This Row],[T_Si_CL]]/(Table3[[#This Row],[T_Si_CL]]+229.3975)))</f>
        <v>45.186903370441598</v>
      </c>
      <c r="AO249" s="83">
        <f t="shared" si="32"/>
        <v>60</v>
      </c>
      <c r="AP249" s="60">
        <f>Table3[[#This Row],[T_So_CL]]-Table3[[#This Row],[T_Si_CL]]</f>
        <v>0</v>
      </c>
      <c r="AQ249" s="178">
        <f>IF(OR(AC249&gt;1200,AA249&gt;4000,Table3[[#This Row],[Hum_Si_A]]&lt;20,Table3[[#This Row],[Hum_Si_C]]&lt;20,AG249&gt;8000, AJ249&lt;0, O249&gt;90),1,0)</f>
        <v>0</v>
      </c>
      <c r="AR249">
        <f>IF(Table3[[#This Row],[F_Cell_CL]]&gt;0, Table3[[#This Row],[F_Cell_CL]], IF(Table3[[#This Row],[I_S]]&lt;450, 0.45, IF(Table3[[#This Row],[I_S]]&lt;600, 0.6, 0.75)))</f>
        <v>0.45</v>
      </c>
    </row>
    <row r="250" spans="1:44" s="4" customFormat="1">
      <c r="A250" s="49">
        <f t="shared" si="27"/>
        <v>239</v>
      </c>
      <c r="B250" s="51" t="s">
        <v>100</v>
      </c>
      <c r="C250" s="50" t="s">
        <v>340</v>
      </c>
      <c r="D250" s="51">
        <v>900</v>
      </c>
      <c r="E250" s="138">
        <f>IF(Table3[[#This Row],[Approx. step time]]="-","ERR",IF(E249="Acc. Time",Table3[[#This Row],[Approx. step time]]/60,E249+D250/60))</f>
        <v>3585</v>
      </c>
      <c r="F250" s="48">
        <v>400</v>
      </c>
      <c r="G250" s="86">
        <f t="shared" si="26"/>
        <v>1.3333333333333333</v>
      </c>
      <c r="H250" s="48" t="s">
        <v>33</v>
      </c>
      <c r="I250" s="51">
        <v>0</v>
      </c>
      <c r="J250" s="51" t="s">
        <v>102</v>
      </c>
      <c r="K250" s="147"/>
      <c r="L250" s="52" t="str">
        <f>IF(Table3[[#This Row],[F_Cell_CL]]="","-",Table3[[#This Row],[F_Cell_CL]]*Cell_count)</f>
        <v>-</v>
      </c>
      <c r="M250">
        <v>1.95</v>
      </c>
      <c r="N250">
        <v>60</v>
      </c>
      <c r="O250" s="51">
        <v>63</v>
      </c>
      <c r="P250" s="60">
        <f>Table3[[#This Row],[T_So_CL]]-Table3[[#This Row],[T_Si_CL]]</f>
        <v>3</v>
      </c>
      <c r="Q250">
        <v>2.35</v>
      </c>
      <c r="R250" s="53">
        <f>IF(Table3[[#This Row],[I_S]]=0,"∞",Table3[[#This Row],[FN_Si_A_H2]]*1000/(Table3[[#This Row],[I_S]]*Q_H2*Cell_count))</f>
        <v>2.35</v>
      </c>
      <c r="S250">
        <v>95</v>
      </c>
      <c r="T250" s="58" t="str">
        <f t="shared" si="28"/>
        <v>Inlet</v>
      </c>
      <c r="U250">
        <v>1.75</v>
      </c>
      <c r="V250" s="51">
        <f t="shared" si="29"/>
        <v>65</v>
      </c>
      <c r="W250" s="141">
        <v>57.757947226817528</v>
      </c>
      <c r="X250" s="52">
        <f>IF(OR(Table3[[#This Row],[T_So_CL]]="",Table3[[#This Row],[Hum_Si_A]]=""),"-",(1730.63/((1730.63/(233.426+T_Si_CL))-LOG(RH_Si_A/100)))-233.426)</f>
        <v>48.600920638323316</v>
      </c>
      <c r="Y250" s="87">
        <f>100*10^(7.337936*((Table3[[#This Row],[Hum_Si_A]])/(Table3[[#This Row],[Hum_Si_A]]+229.3975)-Table3[[#This Row],[T_Si_CL]]/(Table3[[#This Row],[T_Si_CL]]+229.3975)))</f>
        <v>90.071062251193652</v>
      </c>
      <c r="Z25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1904.7368421052631</v>
      </c>
      <c r="AA250" s="53">
        <f>Table3[[#This Row],[FN_Si_Atot]]*Table3[[#This Row],[Conc_Si_A_H2]]/100</f>
        <v>1809.5</v>
      </c>
      <c r="AB250" s="54">
        <f>IF(Table3[[#This Row],[FN_Si_A_H2]]="-","-",Table3[[#This Row],[FN_Si_A_H2]]/60*H2_dens_gL)</f>
        <v>2.7120399656692822</v>
      </c>
      <c r="AC250" s="53">
        <f>IF(OR(Table3[[#This Row],[Conc_Si_A_H2]]="",Table3[[#This Row],[FN_Si_A_H2]]="",Table3[[#This Row],[FN_Si_A_H2]]="-"),"-",(FN_Si_H2/CMP_A)*(100-CMP_A))</f>
        <v>95.23684210526315</v>
      </c>
      <c r="AD250" s="55">
        <f>IF(Table3[[#This Row],[F_Si_A_N2]]="-","-",Table3[[#This Row],[F_Si_A_N2]]/60*N2_dens_gL)</f>
        <v>1.9834765976989153</v>
      </c>
      <c r="AE250">
        <v>3.1500000000000004</v>
      </c>
      <c r="AF250" s="53">
        <f>IF(OR(Table3[[#This Row],[I_S]]=0,Table3[[#This Row],[FN_Si_C_Air]]="-",Table3[[#This Row],[FN_Si_C_Air]]="0"),"∞",Table3[[#This Row],[FN_Si_C_Air]]*1000/(Table3[[#This Row],[I_S]]*Q_air*Cell_count))</f>
        <v>3.1500000000000008</v>
      </c>
      <c r="AG250" s="56">
        <f>IF(OR(Table3[[#This Row],[I_S]]="",Table3[[#This Row],[STC_C]]=""),"-",IF(Table3[[#This Row],[I_S]]&gt;=Table3[[#This Row],[I_MinGasFlow]],Table3[[#This Row],[I_S]]*Table3[[#This Row],[STC_C]]*16.6*Cell_count/1000,Table3[[#This Row],[I_MinGasFlow]]*Table3[[#This Row],[STC_C]]*16.6*Cell_count/1000))</f>
        <v>5751.9000000000015</v>
      </c>
      <c r="AH250" s="140">
        <f>IF(Table3[[#This Row],[FN_Si_C_Air]]="-","-",Table3[[#This Row],[FN_Si_C_Air]]/60*air_dens_gL)</f>
        <v>123.37298451879866</v>
      </c>
      <c r="AI250" s="58" t="str">
        <f t="shared" si="30"/>
        <v>Inlet</v>
      </c>
      <c r="AJ250">
        <v>1.55</v>
      </c>
      <c r="AK250" s="5">
        <f t="shared" si="31"/>
        <v>65</v>
      </c>
      <c r="AL250" s="141">
        <v>53.955563277624904</v>
      </c>
      <c r="AM250" s="52">
        <f>IF(OR(Table3[[#This Row],[T_So_CL]]="",Table3[[#This Row],[Hum_Si_C]]=""),"-",(1730.63/((1730.63/(233.426+T_Si_CL))-LOG(RH_Si_C/100)))-233.426)</f>
        <v>47.248159432913724</v>
      </c>
      <c r="AN250" s="87">
        <f>100*10^(7.337936*((Table3[[#This Row],[Hum_Si_C]])/(Table3[[#This Row],[Hum_Si_C]]+229.3975)-Table3[[#This Row],[T_Si_CL]]/(Table3[[#This Row],[T_Si_CL]]+229.3975)))</f>
        <v>75.148743689283577</v>
      </c>
      <c r="AO250" s="83">
        <f t="shared" si="32"/>
        <v>63</v>
      </c>
      <c r="AP250" s="60">
        <f>Table3[[#This Row],[T_So_CL]]-Table3[[#This Row],[T_Si_CL]]</f>
        <v>3</v>
      </c>
      <c r="AQ250" s="178">
        <f>IF(OR(AC250&gt;1200,AA250&gt;4000,Table3[[#This Row],[Hum_Si_A]]&lt;20,Table3[[#This Row],[Hum_Si_C]]&lt;20,AG250&gt;8000, AJ250&lt;0, O250&gt;90),1,0)</f>
        <v>0</v>
      </c>
      <c r="AR250">
        <f>IF(Table3[[#This Row],[F_Cell_CL]]&gt;0, Table3[[#This Row],[F_Cell_CL]], IF(Table3[[#This Row],[I_S]]&lt;450, 0.45, IF(Table3[[#This Row],[I_S]]&lt;600, 0.6, 0.75)))</f>
        <v>0.45</v>
      </c>
    </row>
    <row r="251" spans="1:44" s="4" customFormat="1">
      <c r="A251" s="49">
        <f t="shared" si="27"/>
        <v>240</v>
      </c>
      <c r="B251" s="51" t="s">
        <v>100</v>
      </c>
      <c r="C251" s="50" t="s">
        <v>341</v>
      </c>
      <c r="D251" s="51">
        <v>900</v>
      </c>
      <c r="E251" s="138">
        <f>IF(Table3[[#This Row],[Approx. step time]]="-","ERR",IF(E250="Acc. Time",Table3[[#This Row],[Approx. step time]]/60,E250+D251/60))</f>
        <v>3600</v>
      </c>
      <c r="F251" s="48">
        <v>320</v>
      </c>
      <c r="G251" s="86">
        <f t="shared" si="26"/>
        <v>1.0666666666666667</v>
      </c>
      <c r="H251" s="48" t="s">
        <v>33</v>
      </c>
      <c r="I251" s="51">
        <v>0</v>
      </c>
      <c r="J251" s="51" t="s">
        <v>102</v>
      </c>
      <c r="K251" s="147"/>
      <c r="L251" s="52" t="str">
        <f>IF(Table3[[#This Row],[F_Cell_CL]]="","-",Table3[[#This Row],[F_Cell_CL]]*Cell_count)</f>
        <v>-</v>
      </c>
      <c r="M251">
        <v>1.7</v>
      </c>
      <c r="N251">
        <v>60</v>
      </c>
      <c r="O251" s="51">
        <v>63</v>
      </c>
      <c r="P251" s="60">
        <f>Table3[[#This Row],[T_So_CL]]-Table3[[#This Row],[T_Si_CL]]</f>
        <v>3</v>
      </c>
      <c r="Q251">
        <v>3.0500000000000003</v>
      </c>
      <c r="R251" s="53">
        <f>IF(Table3[[#This Row],[I_S]]=0,"∞",Table3[[#This Row],[FN_Si_A_H2]]*1000/(Table3[[#This Row],[I_S]]*Q_H2*Cell_count))</f>
        <v>3.0500000000000003</v>
      </c>
      <c r="S251">
        <v>80</v>
      </c>
      <c r="T251" s="58" t="str">
        <f t="shared" si="28"/>
        <v>Inlet</v>
      </c>
      <c r="U251">
        <v>1.5</v>
      </c>
      <c r="V251" s="51">
        <f t="shared" si="29"/>
        <v>65</v>
      </c>
      <c r="W251" s="141">
        <v>56.555451973619419</v>
      </c>
      <c r="X251" s="52">
        <f>IF(OR(Table3[[#This Row],[T_So_CL]]="",Table3[[#This Row],[Hum_Si_A]]=""),"-",(1730.63/((1730.63/(233.426+T_Si_CL))-LOG(RH_Si_A/100)))-233.426)</f>
        <v>48.181599007800685</v>
      </c>
      <c r="Y251" s="87">
        <f>100*10^(7.337936*((Table3[[#This Row],[Hum_Si_A]])/(Table3[[#This Row],[Hum_Si_A]]+229.3975)-Table3[[#This Row],[T_Si_CL]]/(Table3[[#This Row],[T_Si_CL]]+229.3975)))</f>
        <v>85.100928158852184</v>
      </c>
      <c r="Z25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2348.5000000000005</v>
      </c>
      <c r="AA251" s="53">
        <f>Table3[[#This Row],[FN_Si_Atot]]*Table3[[#This Row],[Conc_Si_A_H2]]/100</f>
        <v>1878.8000000000002</v>
      </c>
      <c r="AB251" s="54">
        <f>IF(Table3[[#This Row],[FN_Si_A_H2]]="-","-",Table3[[#This Row],[FN_Si_A_H2]]/60*H2_dens_gL)</f>
        <v>2.8159053260566167</v>
      </c>
      <c r="AC251" s="53">
        <f>IF(OR(Table3[[#This Row],[Conc_Si_A_H2]]="",Table3[[#This Row],[FN_Si_A_H2]]="",Table3[[#This Row],[FN_Si_A_H2]]="-"),"-",(FN_Si_H2/CMP_A)*(100-CMP_A))</f>
        <v>469.70000000000005</v>
      </c>
      <c r="AD251" s="55">
        <f>IF(Table3[[#This Row],[F_Si_A_N2]]="-","-",Table3[[#This Row],[F_Si_A_N2]]/60*N2_dens_gL)</f>
        <v>9.7823377733320989</v>
      </c>
      <c r="AE251">
        <v>3.0500000000000003</v>
      </c>
      <c r="AF251" s="53">
        <f>IF(OR(Table3[[#This Row],[I_S]]=0,Table3[[#This Row],[FN_Si_C_Air]]="-",Table3[[#This Row],[FN_Si_C_Air]]="0"),"∞",Table3[[#This Row],[FN_Si_C_Air]]*1000/(Table3[[#This Row],[I_S]]*Q_air*Cell_count))</f>
        <v>3.0500000000000007</v>
      </c>
      <c r="AG251" s="56">
        <f>IF(OR(Table3[[#This Row],[I_S]]="",Table3[[#This Row],[STC_C]]=""),"-",IF(Table3[[#This Row],[I_S]]&gt;=Table3[[#This Row],[I_MinGasFlow]],Table3[[#This Row],[I_S]]*Table3[[#This Row],[STC_C]]*16.6*Cell_count/1000,Table3[[#This Row],[I_MinGasFlow]]*Table3[[#This Row],[STC_C]]*16.6*Cell_count/1000))</f>
        <v>4455.4400000000005</v>
      </c>
      <c r="AH251" s="140">
        <f>IF(Table3[[#This Row],[FN_Si_C_Air]]="-","-",Table3[[#This Row],[FN_Si_C_Air]]/60*air_dens_gL)</f>
        <v>95.565105468529737</v>
      </c>
      <c r="AI251" s="58" t="str">
        <f t="shared" si="30"/>
        <v>Inlet</v>
      </c>
      <c r="AJ251">
        <v>1.7</v>
      </c>
      <c r="AK251" s="5">
        <f t="shared" si="31"/>
        <v>65</v>
      </c>
      <c r="AL251" s="141">
        <v>55.290497112659843</v>
      </c>
      <c r="AM251" s="52">
        <f>IF(OR(Table3[[#This Row],[T_So_CL]]="",Table3[[#This Row],[Hum_Si_C]]=""),"-",(1730.63/((1730.63/(233.426+T_Si_CL))-LOG(RH_Si_C/100)))-233.426)</f>
        <v>47.732152079697471</v>
      </c>
      <c r="AN251" s="87">
        <f>100*10^(7.337936*((Table3[[#This Row],[Hum_Si_C]])/(Table3[[#This Row],[Hum_Si_C]]+229.3975)-Table3[[#This Row],[T_Si_CL]]/(Table3[[#This Row],[T_Si_CL]]+229.3975)))</f>
        <v>80.126863445470804</v>
      </c>
      <c r="AO251" s="83">
        <f t="shared" si="32"/>
        <v>63</v>
      </c>
      <c r="AP251" s="60">
        <f>Table3[[#This Row],[T_So_CL]]-Table3[[#This Row],[T_Si_CL]]</f>
        <v>3</v>
      </c>
      <c r="AQ251" s="178">
        <f>IF(OR(AC251&gt;1200,AA251&gt;4000,Table3[[#This Row],[Hum_Si_A]]&lt;20,Table3[[#This Row],[Hum_Si_C]]&lt;20,AG251&gt;8000, AJ251&lt;0, O251&gt;90),1,0)</f>
        <v>0</v>
      </c>
      <c r="AR251">
        <f>IF(Table3[[#This Row],[F_Cell_CL]]&gt;0, Table3[[#This Row],[F_Cell_CL]], IF(Table3[[#This Row],[I_S]]&lt;450, 0.45, IF(Table3[[#This Row],[I_S]]&lt;600, 0.6, 0.75)))</f>
        <v>0.45</v>
      </c>
    </row>
    <row r="252" spans="1:44" s="4" customFormat="1">
      <c r="A252" s="49">
        <f t="shared" si="27"/>
        <v>241</v>
      </c>
      <c r="B252" s="51" t="s">
        <v>100</v>
      </c>
      <c r="C252" s="50" t="s">
        <v>342</v>
      </c>
      <c r="D252" s="51">
        <v>900</v>
      </c>
      <c r="E252" s="87">
        <f>IF(Table3[[#This Row],[Approx. step time]]="-","ERR",IF(E251="Acc. Time",Table3[[#This Row],[Approx. step time]]/60,E251+D252/60))</f>
        <v>3615</v>
      </c>
      <c r="F252" s="48">
        <v>490</v>
      </c>
      <c r="G252" s="86">
        <f t="shared" si="26"/>
        <v>1.6333333333333333</v>
      </c>
      <c r="H252" s="48" t="s">
        <v>33</v>
      </c>
      <c r="I252" s="51">
        <v>0</v>
      </c>
      <c r="J252" s="51" t="s">
        <v>102</v>
      </c>
      <c r="K252" s="147"/>
      <c r="L252" s="52" t="str">
        <f>IF(Table3[[#This Row],[F_Cell_CL]]="","-",Table3[[#This Row],[F_Cell_CL]]*Cell_count)</f>
        <v>-</v>
      </c>
      <c r="M252">
        <v>2.1500000000000004</v>
      </c>
      <c r="N252">
        <v>60</v>
      </c>
      <c r="O252" s="51">
        <v>63</v>
      </c>
      <c r="P252" s="60">
        <f>Table3[[#This Row],[T_So_CL]]-Table3[[#This Row],[T_Si_CL]]</f>
        <v>3</v>
      </c>
      <c r="Q252">
        <v>1.5</v>
      </c>
      <c r="R252" s="53">
        <f>IF(Table3[[#This Row],[I_S]]=0,"∞",Table3[[#This Row],[FN_Si_A_H2]]*1000/(Table3[[#This Row],[I_S]]*Q_H2*Cell_count))</f>
        <v>1.5</v>
      </c>
      <c r="S252">
        <v>85</v>
      </c>
      <c r="T252" s="58" t="str">
        <f t="shared" si="28"/>
        <v>Inlet</v>
      </c>
      <c r="U252">
        <v>1.9500000000000002</v>
      </c>
      <c r="V252" s="51">
        <f t="shared" si="29"/>
        <v>65</v>
      </c>
      <c r="W252" s="141">
        <v>53.955563277624904</v>
      </c>
      <c r="X252" s="52">
        <f>IF(OR(Table3[[#This Row],[T_So_CL]]="",Table3[[#This Row],[Hum_Si_A]]=""),"-",(1730.63/((1730.63/(233.426+T_Si_CL))-LOG(RH_Si_A/100)))-233.426)</f>
        <v>47.248159432913724</v>
      </c>
      <c r="Y252" s="87">
        <f>100*10^(7.337936*((Table3[[#This Row],[Hum_Si_A]])/(Table3[[#This Row],[Hum_Si_A]]+229.3975)-Table3[[#This Row],[T_Si_CL]]/(Table3[[#This Row],[T_Si_CL]]+229.3975)))</f>
        <v>75.148743689283577</v>
      </c>
      <c r="Z25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1664.5588235294117</v>
      </c>
      <c r="AA252" s="53">
        <f>Table3[[#This Row],[FN_Si_Atot]]*Table3[[#This Row],[Conc_Si_A_H2]]/100</f>
        <v>1414.875</v>
      </c>
      <c r="AB252" s="54">
        <f>IF(Table3[[#This Row],[FN_Si_A_H2]]="-","-",Table3[[#This Row],[FN_Si_A_H2]]/60*H2_dens_gL)</f>
        <v>2.120584441241407</v>
      </c>
      <c r="AC252" s="53">
        <f>IF(OR(Table3[[#This Row],[Conc_Si_A_H2]]="",Table3[[#This Row],[FN_Si_A_H2]]="",Table3[[#This Row],[FN_Si_A_H2]]="-"),"-",(FN_Si_H2/CMP_A)*(100-CMP_A))</f>
        <v>249.68382352941174</v>
      </c>
      <c r="AD252" s="55">
        <f>IF(Table3[[#This Row],[F_Si_A_N2]]="-","-",Table3[[#This Row],[F_Si_A_N2]]/60*N2_dens_gL)</f>
        <v>5.2001096408383018</v>
      </c>
      <c r="AE252">
        <v>1.8</v>
      </c>
      <c r="AF252" s="53">
        <f>IF(OR(Table3[[#This Row],[I_S]]=0,Table3[[#This Row],[FN_Si_C_Air]]="-",Table3[[#This Row],[FN_Si_C_Air]]="0"),"∞",Table3[[#This Row],[FN_Si_C_Air]]*1000/(Table3[[#This Row],[I_S]]*Q_air*Cell_count))</f>
        <v>1.7999999999999996</v>
      </c>
      <c r="AG252" s="56">
        <f>IF(OR(Table3[[#This Row],[I_S]]="",Table3[[#This Row],[STC_C]]=""),"-",IF(Table3[[#This Row],[I_S]]&gt;=Table3[[#This Row],[I_MinGasFlow]],Table3[[#This Row],[I_S]]*Table3[[#This Row],[STC_C]]*16.6*Cell_count/1000,Table3[[#This Row],[I_MinGasFlow]]*Table3[[#This Row],[STC_C]]*16.6*Cell_count/1000))</f>
        <v>4026.33</v>
      </c>
      <c r="AH252" s="140">
        <f>IF(Table3[[#This Row],[FN_Si_C_Air]]="-","-",Table3[[#This Row],[FN_Si_C_Air]]/60*air_dens_gL)</f>
        <v>86.361089163159036</v>
      </c>
      <c r="AI252" s="58" t="str">
        <f t="shared" si="30"/>
        <v>Inlet</v>
      </c>
      <c r="AJ252">
        <v>2.25</v>
      </c>
      <c r="AK252" s="5">
        <f t="shared" si="31"/>
        <v>65</v>
      </c>
      <c r="AL252" s="141">
        <v>41.552009307523242</v>
      </c>
      <c r="AM252" s="52">
        <f>IF(OR(Table3[[#This Row],[T_So_CL]]="",Table3[[#This Row],[Hum_Si_C]]=""),"-",(1730.63/((1730.63/(233.426+T_Si_CL))-LOG(RH_Si_C/100)))-233.426)</f>
        <v>42.177490937481423</v>
      </c>
      <c r="AN252" s="87">
        <f>100*10^(7.337936*((Table3[[#This Row],[Hum_Si_C]])/(Table3[[#This Row],[Hum_Si_C]]+229.3975)-Table3[[#This Row],[T_Si_CL]]/(Table3[[#This Row],[T_Si_CL]]+229.3975)))</f>
        <v>40.176268476934098</v>
      </c>
      <c r="AO252" s="83">
        <f t="shared" si="32"/>
        <v>63</v>
      </c>
      <c r="AP252" s="60">
        <f>Table3[[#This Row],[T_So_CL]]-Table3[[#This Row],[T_Si_CL]]</f>
        <v>3</v>
      </c>
      <c r="AQ252" s="178">
        <f>IF(OR(AC252&gt;1200,AA252&gt;4000,Table3[[#This Row],[Hum_Si_A]]&lt;20,Table3[[#This Row],[Hum_Si_C]]&lt;20,AG252&gt;8000, AJ252&lt;0, O252&gt;90),1,0)</f>
        <v>0</v>
      </c>
      <c r="AR252">
        <f>IF(Table3[[#This Row],[F_Cell_CL]]&gt;0, Table3[[#This Row],[F_Cell_CL]], IF(Table3[[#This Row],[I_S]]&lt;450, 0.45, IF(Table3[[#This Row],[I_S]]&lt;600, 0.6, 0.75)))</f>
        <v>0.6</v>
      </c>
    </row>
    <row r="253" spans="1:44" s="4" customFormat="1">
      <c r="A253" s="49">
        <f t="shared" si="27"/>
        <v>242</v>
      </c>
      <c r="B253" s="51" t="s">
        <v>100</v>
      </c>
      <c r="C253" s="50" t="s">
        <v>343</v>
      </c>
      <c r="D253" s="51">
        <v>900</v>
      </c>
      <c r="E253" s="138">
        <f>IF(Table3[[#This Row],[Approx. step time]]="-","ERR",IF(E252="Acc. Time",Table3[[#This Row],[Approx. step time]]/60,E252+D253/60))</f>
        <v>3630</v>
      </c>
      <c r="F253" s="48">
        <v>460</v>
      </c>
      <c r="G253" s="86">
        <f t="shared" si="26"/>
        <v>1.5333333333333334</v>
      </c>
      <c r="H253" s="48" t="s">
        <v>33</v>
      </c>
      <c r="I253" s="51">
        <v>0</v>
      </c>
      <c r="J253" s="51" t="s">
        <v>102</v>
      </c>
      <c r="K253" s="147"/>
      <c r="L253" s="52" t="str">
        <f>IF(Table3[[#This Row],[F_Cell_CL]]="","-",Table3[[#This Row],[F_Cell_CL]]*Cell_count)</f>
        <v>-</v>
      </c>
      <c r="M253">
        <v>1.3</v>
      </c>
      <c r="N253">
        <v>60</v>
      </c>
      <c r="O253" s="51">
        <v>63</v>
      </c>
      <c r="P253" s="60">
        <f>Table3[[#This Row],[T_So_CL]]-Table3[[#This Row],[T_Si_CL]]</f>
        <v>3</v>
      </c>
      <c r="Q253">
        <v>1.9000000000000001</v>
      </c>
      <c r="R253" s="53">
        <f>IF(Table3[[#This Row],[I_S]]=0,"∞",Table3[[#This Row],[FN_Si_A_H2]]*1000/(Table3[[#This Row],[I_S]]*Q_H2*Cell_count))</f>
        <v>1.9000000000000004</v>
      </c>
      <c r="S253">
        <v>70</v>
      </c>
      <c r="T253" s="58" t="str">
        <f t="shared" si="28"/>
        <v>Inlet</v>
      </c>
      <c r="U253">
        <v>1.1000000000000001</v>
      </c>
      <c r="V253" s="51">
        <f t="shared" si="29"/>
        <v>65</v>
      </c>
      <c r="W253" s="141">
        <v>41.552009307523242</v>
      </c>
      <c r="X253" s="52">
        <f>IF(OR(Table3[[#This Row],[T_So_CL]]="",Table3[[#This Row],[Hum_Si_A]]=""),"-",(1730.63/((1730.63/(233.426+T_Si_CL))-LOG(RH_Si_A/100)))-233.426)</f>
        <v>42.177490937481423</v>
      </c>
      <c r="Y253" s="87">
        <f>100*10^(7.337936*((Table3[[#This Row],[Hum_Si_A]])/(Table3[[#This Row],[Hum_Si_A]]+229.3975)-Table3[[#This Row],[T_Si_CL]]/(Table3[[#This Row],[T_Si_CL]]+229.3975)))</f>
        <v>40.176268476934098</v>
      </c>
      <c r="Z25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2403.5000000000005</v>
      </c>
      <c r="AA253" s="53">
        <f>Table3[[#This Row],[FN_Si_Atot]]*Table3[[#This Row],[Conc_Si_A_H2]]/100</f>
        <v>1682.4500000000003</v>
      </c>
      <c r="AB253" s="54">
        <f>IF(Table3[[#This Row],[FN_Si_A_H2]]="-","-",Table3[[#This Row],[FN_Si_A_H2]]/60*H2_dens_gL)</f>
        <v>2.5216201382925032</v>
      </c>
      <c r="AC253" s="53">
        <f>IF(OR(Table3[[#This Row],[Conc_Si_A_H2]]="",Table3[[#This Row],[FN_Si_A_H2]]="",Table3[[#This Row],[FN_Si_A_H2]]="-"),"-",(FN_Si_H2/CMP_A)*(100-CMP_A))</f>
        <v>721.05000000000007</v>
      </c>
      <c r="AD253" s="55">
        <f>IF(Table3[[#This Row],[F_Si_A_N2]]="-","-",Table3[[#This Row],[F_Si_A_N2]]/60*N2_dens_gL)</f>
        <v>15.017148502152674</v>
      </c>
      <c r="AE253">
        <v>1.7000000000000002</v>
      </c>
      <c r="AF253" s="53">
        <f>IF(OR(Table3[[#This Row],[I_S]]=0,Table3[[#This Row],[FN_Si_C_Air]]="-",Table3[[#This Row],[FN_Si_C_Air]]="0"),"∞",Table3[[#This Row],[FN_Si_C_Air]]*1000/(Table3[[#This Row],[I_S]]*Q_air*Cell_count))</f>
        <v>1.7</v>
      </c>
      <c r="AG253" s="56">
        <f>IF(OR(Table3[[#This Row],[I_S]]="",Table3[[#This Row],[STC_C]]=""),"-",IF(Table3[[#This Row],[I_S]]&gt;=Table3[[#This Row],[I_MinGasFlow]],Table3[[#This Row],[I_S]]*Table3[[#This Row],[STC_C]]*16.6*Cell_count/1000,Table3[[#This Row],[I_MinGasFlow]]*Table3[[#This Row],[STC_C]]*16.6*Cell_count/1000))</f>
        <v>3569.8300000000008</v>
      </c>
      <c r="AH253" s="140">
        <f>IF(Table3[[#This Row],[FN_Si_C_Air]]="-","-",Table3[[#This Row],[FN_Si_C_Air]]/60*air_dens_gL)</f>
        <v>76.569582455317899</v>
      </c>
      <c r="AI253" s="58" t="str">
        <f t="shared" si="30"/>
        <v>Inlet</v>
      </c>
      <c r="AJ253">
        <v>1.4500000000000002</v>
      </c>
      <c r="AK253" s="5">
        <f t="shared" si="31"/>
        <v>65</v>
      </c>
      <c r="AL253" s="141">
        <v>55.290497112659843</v>
      </c>
      <c r="AM253" s="52">
        <f>IF(OR(Table3[[#This Row],[T_So_CL]]="",Table3[[#This Row],[Hum_Si_C]]=""),"-",(1730.63/((1730.63/(233.426+T_Si_CL))-LOG(RH_Si_C/100)))-233.426)</f>
        <v>47.732152079697471</v>
      </c>
      <c r="AN253" s="87">
        <f>100*10^(7.337936*((Table3[[#This Row],[Hum_Si_C]])/(Table3[[#This Row],[Hum_Si_C]]+229.3975)-Table3[[#This Row],[T_Si_CL]]/(Table3[[#This Row],[T_Si_CL]]+229.3975)))</f>
        <v>80.126863445470804</v>
      </c>
      <c r="AO253" s="83">
        <f t="shared" si="32"/>
        <v>63</v>
      </c>
      <c r="AP253" s="60">
        <f>Table3[[#This Row],[T_So_CL]]-Table3[[#This Row],[T_Si_CL]]</f>
        <v>3</v>
      </c>
      <c r="AQ253" s="178">
        <f>IF(OR(AC253&gt;1200,AA253&gt;4000,Table3[[#This Row],[Hum_Si_A]]&lt;20,Table3[[#This Row],[Hum_Si_C]]&lt;20,AG253&gt;8000, AJ253&lt;0, O253&gt;90),1,0)</f>
        <v>0</v>
      </c>
      <c r="AR253">
        <f>IF(Table3[[#This Row],[F_Cell_CL]]&gt;0, Table3[[#This Row],[F_Cell_CL]], IF(Table3[[#This Row],[I_S]]&lt;450, 0.45, IF(Table3[[#This Row],[I_S]]&lt;600, 0.6, 0.75)))</f>
        <v>0.6</v>
      </c>
    </row>
    <row r="254" spans="1:44" s="4" customFormat="1">
      <c r="A254" s="49">
        <f t="shared" si="27"/>
        <v>243</v>
      </c>
      <c r="B254" s="51" t="s">
        <v>100</v>
      </c>
      <c r="C254" s="50" t="s">
        <v>344</v>
      </c>
      <c r="D254" s="51">
        <v>900</v>
      </c>
      <c r="E254" s="138">
        <f>IF(Table3[[#This Row],[Approx. step time]]="-","ERR",IF(E253="Acc. Time",Table3[[#This Row],[Approx. step time]]/60,E253+D254/60))</f>
        <v>3645</v>
      </c>
      <c r="F254" s="48">
        <v>530</v>
      </c>
      <c r="G254" s="86">
        <f t="shared" si="26"/>
        <v>1.7666666666666666</v>
      </c>
      <c r="H254" s="48" t="s">
        <v>33</v>
      </c>
      <c r="I254" s="51">
        <v>0</v>
      </c>
      <c r="J254" s="51" t="s">
        <v>102</v>
      </c>
      <c r="K254" s="147"/>
      <c r="L254" s="52" t="str">
        <f>IF(Table3[[#This Row],[F_Cell_CL]]="","-",Table3[[#This Row],[F_Cell_CL]]*Cell_count)</f>
        <v>-</v>
      </c>
      <c r="M254">
        <v>0.55000000000000004</v>
      </c>
      <c r="N254">
        <v>60</v>
      </c>
      <c r="O254" s="51">
        <v>63</v>
      </c>
      <c r="P254" s="60">
        <f>Table3[[#This Row],[T_So_CL]]-Table3[[#This Row],[T_Si_CL]]</f>
        <v>3</v>
      </c>
      <c r="Q254">
        <v>2</v>
      </c>
      <c r="R254" s="53">
        <f>IF(Table3[[#This Row],[I_S]]=0,"∞",Table3[[#This Row],[FN_Si_A_H2]]*1000/(Table3[[#This Row],[I_S]]*Q_H2*Cell_count))</f>
        <v>2</v>
      </c>
      <c r="S254">
        <v>80</v>
      </c>
      <c r="T254" s="58" t="str">
        <f t="shared" si="28"/>
        <v>Inlet</v>
      </c>
      <c r="U254">
        <v>0.35000000000000003</v>
      </c>
      <c r="V254" s="51">
        <f t="shared" si="29"/>
        <v>65</v>
      </c>
      <c r="W254" s="141">
        <v>53.955563277624904</v>
      </c>
      <c r="X254" s="52">
        <f>IF(OR(Table3[[#This Row],[T_So_CL]]="",Table3[[#This Row],[Hum_Si_A]]=""),"-",(1730.63/((1730.63/(233.426+T_Si_CL))-LOG(RH_Si_A/100)))-233.426)</f>
        <v>47.248159432913724</v>
      </c>
      <c r="Y254" s="87">
        <f>100*10^(7.337936*((Table3[[#This Row],[Hum_Si_A]])/(Table3[[#This Row],[Hum_Si_A]]+229.3975)-Table3[[#This Row],[T_Si_CL]]/(Table3[[#This Row],[T_Si_CL]]+229.3975)))</f>
        <v>75.148743689283577</v>
      </c>
      <c r="Z25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2550.625</v>
      </c>
      <c r="AA254" s="53">
        <f>Table3[[#This Row],[FN_Si_Atot]]*Table3[[#This Row],[Conc_Si_A_H2]]/100</f>
        <v>2040.5</v>
      </c>
      <c r="AB254" s="54">
        <f>IF(Table3[[#This Row],[FN_Si_A_H2]]="-","-",Table3[[#This Row],[FN_Si_A_H2]]/60*H2_dens_gL)</f>
        <v>3.0582578336270627</v>
      </c>
      <c r="AC254" s="53">
        <f>IF(OR(Table3[[#This Row],[Conc_Si_A_H2]]="",Table3[[#This Row],[FN_Si_A_H2]]="",Table3[[#This Row],[FN_Si_A_H2]]="-"),"-",(FN_Si_H2/CMP_A)*(100-CMP_A))</f>
        <v>510.125</v>
      </c>
      <c r="AD254" s="55">
        <f>IF(Table3[[#This Row],[F_Si_A_N2]]="-","-",Table3[[#This Row],[F_Si_A_N2]]/60*N2_dens_gL)</f>
        <v>10.62426028661068</v>
      </c>
      <c r="AE254">
        <v>2.0500000000000003</v>
      </c>
      <c r="AF254" s="53">
        <f>IF(OR(Table3[[#This Row],[I_S]]=0,Table3[[#This Row],[FN_Si_C_Air]]="-",Table3[[#This Row],[FN_Si_C_Air]]="0"),"∞",Table3[[#This Row],[FN_Si_C_Air]]*1000/(Table3[[#This Row],[I_S]]*Q_air*Cell_count))</f>
        <v>2.0500000000000007</v>
      </c>
      <c r="AG254" s="56">
        <f>IF(OR(Table3[[#This Row],[I_S]]="",Table3[[#This Row],[STC_C]]=""),"-",IF(Table3[[#This Row],[I_S]]&gt;=Table3[[#This Row],[I_MinGasFlow]],Table3[[#This Row],[I_S]]*Table3[[#This Row],[STC_C]]*16.6*Cell_count/1000,Table3[[#This Row],[I_MinGasFlow]]*Table3[[#This Row],[STC_C]]*16.6*Cell_count/1000))</f>
        <v>4959.8725000000022</v>
      </c>
      <c r="AH254" s="140">
        <f>IF(Table3[[#This Row],[FN_Si_C_Air]]="-","-",Table3[[#This Row],[FN_Si_C_Air]]/60*air_dens_gL)</f>
        <v>106.38472038069428</v>
      </c>
      <c r="AI254" s="58" t="str">
        <f t="shared" si="30"/>
        <v>Inlet</v>
      </c>
      <c r="AJ254">
        <v>0.35000000000000003</v>
      </c>
      <c r="AK254" s="5">
        <f t="shared" si="31"/>
        <v>65</v>
      </c>
      <c r="AL254" s="141">
        <v>39.049440497631743</v>
      </c>
      <c r="AM254" s="52">
        <f>IF(OR(Table3[[#This Row],[T_So_CL]]="",Table3[[#This Row],[Hum_Si_C]]=""),"-",(1730.63/((1730.63/(233.426+T_Si_CL))-LOG(RH_Si_C/100)))-233.426)</f>
        <v>40.998527039814974</v>
      </c>
      <c r="AN254" s="87">
        <f>100*10^(7.337936*((Table3[[#This Row],[Hum_Si_C]])/(Table3[[#This Row],[Hum_Si_C]]+229.3975)-Table3[[#This Row],[T_Si_CL]]/(Table3[[#This Row],[T_Si_CL]]+229.3975)))</f>
        <v>35.160348040135688</v>
      </c>
      <c r="AO254" s="83">
        <f t="shared" si="32"/>
        <v>63</v>
      </c>
      <c r="AP254" s="60">
        <f>Table3[[#This Row],[T_So_CL]]-Table3[[#This Row],[T_Si_CL]]</f>
        <v>3</v>
      </c>
      <c r="AQ254" s="178">
        <f>IF(OR(AC254&gt;1200,AA254&gt;4000,Table3[[#This Row],[Hum_Si_A]]&lt;20,Table3[[#This Row],[Hum_Si_C]]&lt;20,AG254&gt;8000, AJ254&lt;0, O254&gt;90),1,0)</f>
        <v>0</v>
      </c>
      <c r="AR254">
        <f>IF(Table3[[#This Row],[F_Cell_CL]]&gt;0, Table3[[#This Row],[F_Cell_CL]], IF(Table3[[#This Row],[I_S]]&lt;450, 0.45, IF(Table3[[#This Row],[I_S]]&lt;600, 0.6, 0.75)))</f>
        <v>0.6</v>
      </c>
    </row>
    <row r="255" spans="1:44" s="4" customFormat="1">
      <c r="A255" s="49">
        <f t="shared" si="27"/>
        <v>244</v>
      </c>
      <c r="B255" s="51" t="s">
        <v>100</v>
      </c>
      <c r="C255" s="50" t="s">
        <v>345</v>
      </c>
      <c r="D255" s="51">
        <v>900</v>
      </c>
      <c r="E255" s="138">
        <f>IF(Table3[[#This Row],[Approx. step time]]="-","ERR",IF(E254="Acc. Time",Table3[[#This Row],[Approx. step time]]/60,E254+D255/60))</f>
        <v>3660</v>
      </c>
      <c r="F255" s="48">
        <v>680</v>
      </c>
      <c r="G255" s="86">
        <f t="shared" si="26"/>
        <v>2.2666666666666666</v>
      </c>
      <c r="H255" s="48" t="s">
        <v>33</v>
      </c>
      <c r="I255" s="51">
        <v>0</v>
      </c>
      <c r="J255" s="51" t="s">
        <v>102</v>
      </c>
      <c r="K255" s="147"/>
      <c r="L255" s="52" t="str">
        <f>IF(Table3[[#This Row],[F_Cell_CL]]="","-",Table3[[#This Row],[F_Cell_CL]]*Cell_count)</f>
        <v>-</v>
      </c>
      <c r="M255">
        <v>0.55000000000000004</v>
      </c>
      <c r="N255">
        <v>60</v>
      </c>
      <c r="O255" s="51">
        <v>63</v>
      </c>
      <c r="P255" s="60">
        <f>Table3[[#This Row],[T_So_CL]]-Table3[[#This Row],[T_Si_CL]]</f>
        <v>3</v>
      </c>
      <c r="Q255">
        <v>1.75</v>
      </c>
      <c r="R255" s="53">
        <f>IF(Table3[[#This Row],[I_S]]=0,"∞",Table3[[#This Row],[FN_Si_A_H2]]*1000/(Table3[[#This Row],[I_S]]*Q_H2*Cell_count))</f>
        <v>1.75</v>
      </c>
      <c r="S255">
        <v>90</v>
      </c>
      <c r="T255" s="58" t="str">
        <f t="shared" si="28"/>
        <v>Inlet</v>
      </c>
      <c r="U255">
        <v>0.35000000000000003</v>
      </c>
      <c r="V255" s="51">
        <f t="shared" si="29"/>
        <v>65</v>
      </c>
      <c r="W255" s="141">
        <v>43.796579014229529</v>
      </c>
      <c r="X255" s="52">
        <f>IF(OR(Table3[[#This Row],[T_So_CL]]="",Table3[[#This Row],[Hum_Si_A]]=""),"-",(1730.63/((1730.63/(233.426+T_Si_CL))-LOG(RH_Si_A/100)))-233.426)</f>
        <v>43.183957874473322</v>
      </c>
      <c r="Y255" s="87">
        <f>100*10^(7.337936*((Table3[[#This Row],[Hum_Si_A]])/(Table3[[#This Row],[Hum_Si_A]]+229.3975)-Table3[[#This Row],[T_Si_CL]]/(Table3[[#This Row],[T_Si_CL]]+229.3975)))</f>
        <v>45.186903370441598</v>
      </c>
      <c r="Z25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2545.2777777777778</v>
      </c>
      <c r="AA255" s="53">
        <f>Table3[[#This Row],[FN_Si_Atot]]*Table3[[#This Row],[Conc_Si_A_H2]]/100</f>
        <v>2290.75</v>
      </c>
      <c r="AB255" s="54">
        <f>IF(Table3[[#This Row],[FN_Si_A_H2]]="-","-",Table3[[#This Row],[FN_Si_A_H2]]/60*H2_dens_gL)</f>
        <v>3.4333271905813256</v>
      </c>
      <c r="AC255" s="53">
        <f>IF(OR(Table3[[#This Row],[Conc_Si_A_H2]]="",Table3[[#This Row],[FN_Si_A_H2]]="",Table3[[#This Row],[FN_Si_A_H2]]="-"),"-",(FN_Si_H2/CMP_A)*(100-CMP_A))</f>
        <v>254.5277777777778</v>
      </c>
      <c r="AD255" s="55">
        <f>IF(Table3[[#This Row],[F_Si_A_N2]]="-","-",Table3[[#This Row],[F_Si_A_N2]]/60*N2_dens_gL)</f>
        <v>5.3009936021244064</v>
      </c>
      <c r="AE255">
        <v>2.3000000000000003</v>
      </c>
      <c r="AF255" s="53">
        <f>IF(OR(Table3[[#This Row],[I_S]]=0,Table3[[#This Row],[FN_Si_C_Air]]="-",Table3[[#This Row],[FN_Si_C_Air]]="0"),"∞",Table3[[#This Row],[FN_Si_C_Air]]*1000/(Table3[[#This Row],[I_S]]*Q_air*Cell_count))</f>
        <v>2.3000000000000003</v>
      </c>
      <c r="AG255" s="56">
        <f>IF(OR(Table3[[#This Row],[I_S]]="",Table3[[#This Row],[STC_C]]=""),"-",IF(Table3[[#This Row],[I_S]]&gt;=Table3[[#This Row],[I_MinGasFlow]],Table3[[#This Row],[I_S]]*Table3[[#This Row],[STC_C]]*16.6*Cell_count/1000,Table3[[#This Row],[I_MinGasFlow]]*Table3[[#This Row],[STC_C]]*16.6*Cell_count/1000))</f>
        <v>7139.6600000000017</v>
      </c>
      <c r="AH255" s="140">
        <f>IF(Table3[[#This Row],[FN_Si_C_Air]]="-","-",Table3[[#This Row],[FN_Si_C_Air]]/60*air_dens_gL)</f>
        <v>153.1391649106358</v>
      </c>
      <c r="AI255" s="58" t="str">
        <f t="shared" si="30"/>
        <v>Inlet</v>
      </c>
      <c r="AJ255">
        <v>0.5</v>
      </c>
      <c r="AK255" s="5">
        <f t="shared" si="31"/>
        <v>65</v>
      </c>
      <c r="AL255" s="141">
        <v>41.552009307523242</v>
      </c>
      <c r="AM255" s="52">
        <f>IF(OR(Table3[[#This Row],[T_So_CL]]="",Table3[[#This Row],[Hum_Si_C]]=""),"-",(1730.63/((1730.63/(233.426+T_Si_CL))-LOG(RH_Si_C/100)))-233.426)</f>
        <v>42.177490937481423</v>
      </c>
      <c r="AN255" s="87">
        <f>100*10^(7.337936*((Table3[[#This Row],[Hum_Si_C]])/(Table3[[#This Row],[Hum_Si_C]]+229.3975)-Table3[[#This Row],[T_Si_CL]]/(Table3[[#This Row],[T_Si_CL]]+229.3975)))</f>
        <v>40.176268476934098</v>
      </c>
      <c r="AO255" s="83">
        <f t="shared" si="32"/>
        <v>63</v>
      </c>
      <c r="AP255" s="60">
        <f>Table3[[#This Row],[T_So_CL]]-Table3[[#This Row],[T_Si_CL]]</f>
        <v>3</v>
      </c>
      <c r="AQ255" s="178">
        <f>IF(OR(AC255&gt;1200,AA255&gt;4000,Table3[[#This Row],[Hum_Si_A]]&lt;20,Table3[[#This Row],[Hum_Si_C]]&lt;20,AG255&gt;8000, AJ255&lt;0, O255&gt;90),1,0)</f>
        <v>0</v>
      </c>
      <c r="AR255">
        <f>IF(Table3[[#This Row],[F_Cell_CL]]&gt;0, Table3[[#This Row],[F_Cell_CL]], IF(Table3[[#This Row],[I_S]]&lt;450, 0.45, IF(Table3[[#This Row],[I_S]]&lt;600, 0.6, 0.75)))</f>
        <v>0.75</v>
      </c>
    </row>
    <row r="256" spans="1:44" s="4" customFormat="1">
      <c r="A256" s="49">
        <f t="shared" si="27"/>
        <v>245</v>
      </c>
      <c r="B256" s="51" t="s">
        <v>100</v>
      </c>
      <c r="C256" s="50" t="s">
        <v>346</v>
      </c>
      <c r="D256" s="51">
        <v>900</v>
      </c>
      <c r="E256" s="87">
        <f>IF(Table3[[#This Row],[Approx. step time]]="-","ERR",IF(E255="Acc. Time",Table3[[#This Row],[Approx. step time]]/60,E255+D256/60))</f>
        <v>3675</v>
      </c>
      <c r="F256" s="48">
        <v>470</v>
      </c>
      <c r="G256" s="86">
        <f t="shared" si="26"/>
        <v>1.5666666666666667</v>
      </c>
      <c r="H256" s="48" t="s">
        <v>33</v>
      </c>
      <c r="I256" s="51">
        <v>0</v>
      </c>
      <c r="J256" s="51" t="s">
        <v>102</v>
      </c>
      <c r="K256" s="147"/>
      <c r="L256" s="52" t="str">
        <f>IF(Table3[[#This Row],[F_Cell_CL]]="","-",Table3[[#This Row],[F_Cell_CL]]*Cell_count)</f>
        <v>-</v>
      </c>
      <c r="M256">
        <v>1.1500000000000001</v>
      </c>
      <c r="N256">
        <v>60</v>
      </c>
      <c r="O256" s="51">
        <v>64</v>
      </c>
      <c r="P256" s="60">
        <f>Table3[[#This Row],[T_So_CL]]-Table3[[#This Row],[T_Si_CL]]</f>
        <v>4</v>
      </c>
      <c r="Q256">
        <v>1.8</v>
      </c>
      <c r="R256" s="53">
        <f>IF(Table3[[#This Row],[I_S]]=0,"∞",Table3[[#This Row],[FN_Si_A_H2]]*1000/(Table3[[#This Row],[I_S]]*Q_H2*Cell_count))</f>
        <v>1.8</v>
      </c>
      <c r="S256">
        <v>100</v>
      </c>
      <c r="T256" s="58" t="str">
        <f t="shared" si="28"/>
        <v>Inlet</v>
      </c>
      <c r="U256">
        <v>0.95000000000000007</v>
      </c>
      <c r="V256" s="51">
        <f t="shared" si="29"/>
        <v>65</v>
      </c>
      <c r="W256" s="141">
        <v>53.955563277624904</v>
      </c>
      <c r="X256" s="52">
        <f>IF(OR(Table3[[#This Row],[T_So_CL]]="",Table3[[#This Row],[Hum_Si_A]]=""),"-",(1730.63/((1730.63/(233.426+T_Si_CL))-LOG(RH_Si_A/100)))-233.426)</f>
        <v>47.248159432913724</v>
      </c>
      <c r="Y256" s="87">
        <f>100*10^(7.337936*((Table3[[#This Row],[Hum_Si_A]])/(Table3[[#This Row],[Hum_Si_A]]+229.3975)-Table3[[#This Row],[T_Si_CL]]/(Table3[[#This Row],[T_Si_CL]]+229.3975)))</f>
        <v>75.148743689283577</v>
      </c>
      <c r="Z25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1628.55</v>
      </c>
      <c r="AA256" s="53">
        <f>Table3[[#This Row],[FN_Si_Atot]]*Table3[[#This Row],[Conc_Si_A_H2]]/100</f>
        <v>1628.55</v>
      </c>
      <c r="AB256" s="54">
        <f>IF(Table3[[#This Row],[FN_Si_A_H2]]="-","-",Table3[[#This Row],[FN_Si_A_H2]]/60*H2_dens_gL)</f>
        <v>2.4408359691023538</v>
      </c>
      <c r="AC256" s="53">
        <f>IF(OR(Table3[[#This Row],[Conc_Si_A_H2]]="",Table3[[#This Row],[FN_Si_A_H2]]="",Table3[[#This Row],[FN_Si_A_H2]]="-"),"-",(FN_Si_H2/CMP_A)*(100-CMP_A))</f>
        <v>0</v>
      </c>
      <c r="AD256" s="55">
        <f>IF(Table3[[#This Row],[F_Si_A_N2]]="-","-",Table3[[#This Row],[F_Si_A_N2]]/60*N2_dens_gL)</f>
        <v>0</v>
      </c>
      <c r="AE256">
        <v>1.75</v>
      </c>
      <c r="AF256" s="53">
        <f>IF(OR(Table3[[#This Row],[I_S]]=0,Table3[[#This Row],[FN_Si_C_Air]]="-",Table3[[#This Row],[FN_Si_C_Air]]="0"),"∞",Table3[[#This Row],[FN_Si_C_Air]]*1000/(Table3[[#This Row],[I_S]]*Q_air*Cell_count))</f>
        <v>1.7499999999999998</v>
      </c>
      <c r="AG256" s="56">
        <f>IF(OR(Table3[[#This Row],[I_S]]="",Table3[[#This Row],[STC_C]]=""),"-",IF(Table3[[#This Row],[I_S]]&gt;=Table3[[#This Row],[I_MinGasFlow]],Table3[[#This Row],[I_S]]*Table3[[#This Row],[STC_C]]*16.6*Cell_count/1000,Table3[[#This Row],[I_MinGasFlow]]*Table3[[#This Row],[STC_C]]*16.6*Cell_count/1000))</f>
        <v>3754.7125000000005</v>
      </c>
      <c r="AH256" s="140">
        <f>IF(Table3[[#This Row],[FN_Si_C_Air]]="-","-",Table3[[#This Row],[FN_Si_C_Air]]/60*air_dens_gL)</f>
        <v>80.535142671993555</v>
      </c>
      <c r="AI256" s="58" t="str">
        <f t="shared" si="30"/>
        <v>Inlet</v>
      </c>
      <c r="AJ256">
        <v>1.25</v>
      </c>
      <c r="AK256" s="5">
        <f t="shared" si="31"/>
        <v>65</v>
      </c>
      <c r="AL256" s="141">
        <v>51.03781689552909</v>
      </c>
      <c r="AM256" s="52">
        <f>IF(OR(Table3[[#This Row],[T_So_CL]]="",Table3[[#This Row],[Hum_Si_C]]=""),"-",(1730.63/((1730.63/(233.426+T_Si_CL))-LOG(RH_Si_C/100)))-233.426)</f>
        <v>46.153408940343468</v>
      </c>
      <c r="AN256" s="87">
        <f>100*10^(7.337936*((Table3[[#This Row],[Hum_Si_C]])/(Table3[[#This Row],[Hum_Si_C]]+229.3975)-Table3[[#This Row],[T_Si_CL]]/(Table3[[#This Row],[T_Si_CL]]+229.3975)))</f>
        <v>65.179802040925978</v>
      </c>
      <c r="AO256" s="83">
        <f t="shared" si="32"/>
        <v>64</v>
      </c>
      <c r="AP256" s="60">
        <f>Table3[[#This Row],[T_So_CL]]-Table3[[#This Row],[T_Si_CL]]</f>
        <v>4</v>
      </c>
      <c r="AQ256" s="178">
        <f>IF(OR(AC256&gt;1200,AA256&gt;4000,Table3[[#This Row],[Hum_Si_A]]&lt;20,Table3[[#This Row],[Hum_Si_C]]&lt;20,AG256&gt;8000, AJ256&lt;0, O256&gt;90),1,0)</f>
        <v>0</v>
      </c>
      <c r="AR256">
        <f>IF(Table3[[#This Row],[F_Cell_CL]]&gt;0, Table3[[#This Row],[F_Cell_CL]], IF(Table3[[#This Row],[I_S]]&lt;450, 0.45, IF(Table3[[#This Row],[I_S]]&lt;600, 0.6, 0.75)))</f>
        <v>0.6</v>
      </c>
    </row>
    <row r="257" spans="1:44" s="4" customFormat="1">
      <c r="A257" s="49">
        <f t="shared" si="27"/>
        <v>246</v>
      </c>
      <c r="B257" s="51" t="s">
        <v>100</v>
      </c>
      <c r="C257" s="50" t="s">
        <v>347</v>
      </c>
      <c r="D257" s="51">
        <v>900</v>
      </c>
      <c r="E257" s="138">
        <f>IF(Table3[[#This Row],[Approx. step time]]="-","ERR",IF(E256="Acc. Time",Table3[[#This Row],[Approx. step time]]/60,E256+D257/60))</f>
        <v>3690</v>
      </c>
      <c r="F257" s="48">
        <v>530</v>
      </c>
      <c r="G257" s="86">
        <f t="shared" si="26"/>
        <v>1.7666666666666666</v>
      </c>
      <c r="H257" s="48" t="s">
        <v>33</v>
      </c>
      <c r="I257" s="51">
        <v>0</v>
      </c>
      <c r="J257" s="51" t="s">
        <v>102</v>
      </c>
      <c r="K257" s="147"/>
      <c r="L257" s="52" t="str">
        <f>IF(Table3[[#This Row],[F_Cell_CL]]="","-",Table3[[#This Row],[F_Cell_CL]]*Cell_count)</f>
        <v>-</v>
      </c>
      <c r="M257">
        <v>1.25</v>
      </c>
      <c r="N257">
        <v>60</v>
      </c>
      <c r="O257" s="51">
        <v>64</v>
      </c>
      <c r="P257" s="60">
        <f>Table3[[#This Row],[T_So_CL]]-Table3[[#This Row],[T_Si_CL]]</f>
        <v>4</v>
      </c>
      <c r="Q257">
        <v>1.5</v>
      </c>
      <c r="R257" s="53">
        <f>IF(Table3[[#This Row],[I_S]]=0,"∞",Table3[[#This Row],[FN_Si_A_H2]]*1000/(Table3[[#This Row],[I_S]]*Q_H2*Cell_count))</f>
        <v>1.5</v>
      </c>
      <c r="S257">
        <v>75</v>
      </c>
      <c r="T257" s="58" t="str">
        <f t="shared" si="28"/>
        <v>Inlet</v>
      </c>
      <c r="U257">
        <v>1.05</v>
      </c>
      <c r="V257" s="51">
        <f t="shared" si="29"/>
        <v>65</v>
      </c>
      <c r="W257" s="141">
        <v>52.541643531388246</v>
      </c>
      <c r="X257" s="52">
        <f>IF(OR(Table3[[#This Row],[T_So_CL]]="",Table3[[#This Row],[Hum_Si_A]]=""),"-",(1730.63/((1730.63/(233.426+T_Si_CL))-LOG(RH_Si_A/100)))-233.426)</f>
        <v>46.7241785104884</v>
      </c>
      <c r="Y257" s="87">
        <f>100*10^(7.337936*((Table3[[#This Row],[Hum_Si_A]])/(Table3[[#This Row],[Hum_Si_A]]+229.3975)-Table3[[#This Row],[T_Si_CL]]/(Table3[[#This Row],[T_Si_CL]]+229.3975)))</f>
        <v>70.166436673146862</v>
      </c>
      <c r="Z25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2040.5</v>
      </c>
      <c r="AA257" s="53">
        <f>Table3[[#This Row],[FN_Si_Atot]]*Table3[[#This Row],[Conc_Si_A_H2]]/100</f>
        <v>1530.375</v>
      </c>
      <c r="AB257" s="54">
        <f>IF(Table3[[#This Row],[FN_Si_A_H2]]="-","-",Table3[[#This Row],[FN_Si_A_H2]]/60*H2_dens_gL)</f>
        <v>2.2936933752202973</v>
      </c>
      <c r="AC257" s="53">
        <f>IF(OR(Table3[[#This Row],[Conc_Si_A_H2]]="",Table3[[#This Row],[FN_Si_A_H2]]="",Table3[[#This Row],[FN_Si_A_H2]]="-"),"-",(FN_Si_H2/CMP_A)*(100-CMP_A))</f>
        <v>510.125</v>
      </c>
      <c r="AD257" s="55">
        <f>IF(Table3[[#This Row],[F_Si_A_N2]]="-","-",Table3[[#This Row],[F_Si_A_N2]]/60*N2_dens_gL)</f>
        <v>10.62426028661068</v>
      </c>
      <c r="AE257">
        <v>1.4000000000000001</v>
      </c>
      <c r="AF257" s="53">
        <f>IF(OR(Table3[[#This Row],[I_S]]=0,Table3[[#This Row],[FN_Si_C_Air]]="-",Table3[[#This Row],[FN_Si_C_Air]]="0"),"∞",Table3[[#This Row],[FN_Si_C_Air]]*1000/(Table3[[#This Row],[I_S]]*Q_air*Cell_count))</f>
        <v>1.4000000000000004</v>
      </c>
      <c r="AG257" s="56">
        <f>IF(OR(Table3[[#This Row],[I_S]]="",Table3[[#This Row],[STC_C]]=""),"-",IF(Table3[[#This Row],[I_S]]&gt;=Table3[[#This Row],[I_MinGasFlow]],Table3[[#This Row],[I_S]]*Table3[[#This Row],[STC_C]]*16.6*Cell_count/1000,Table3[[#This Row],[I_MinGasFlow]]*Table3[[#This Row],[STC_C]]*16.6*Cell_count/1000))</f>
        <v>3387.2300000000009</v>
      </c>
      <c r="AH257" s="140">
        <f>IF(Table3[[#This Row],[FN_Si_C_Air]]="-","-",Table3[[#This Row],[FN_Si_C_Air]]/60*air_dens_gL)</f>
        <v>72.652979772181439</v>
      </c>
      <c r="AI257" s="58" t="str">
        <f t="shared" si="30"/>
        <v>Inlet</v>
      </c>
      <c r="AJ257">
        <v>1.4500000000000002</v>
      </c>
      <c r="AK257" s="5">
        <f t="shared" si="31"/>
        <v>65</v>
      </c>
      <c r="AL257" s="141">
        <v>55.290497112659843</v>
      </c>
      <c r="AM257" s="52">
        <f>IF(OR(Table3[[#This Row],[T_So_CL]]="",Table3[[#This Row],[Hum_Si_C]]=""),"-",(1730.63/((1730.63/(233.426+T_Si_CL))-LOG(RH_Si_C/100)))-233.426)</f>
        <v>47.732152079697471</v>
      </c>
      <c r="AN257" s="87">
        <f>100*10^(7.337936*((Table3[[#This Row],[Hum_Si_C]])/(Table3[[#This Row],[Hum_Si_C]]+229.3975)-Table3[[#This Row],[T_Si_CL]]/(Table3[[#This Row],[T_Si_CL]]+229.3975)))</f>
        <v>80.126863445470804</v>
      </c>
      <c r="AO257" s="83">
        <f t="shared" si="32"/>
        <v>64</v>
      </c>
      <c r="AP257" s="60">
        <f>Table3[[#This Row],[T_So_CL]]-Table3[[#This Row],[T_Si_CL]]</f>
        <v>4</v>
      </c>
      <c r="AQ257" s="178">
        <f>IF(OR(AC257&gt;1200,AA257&gt;4000,Table3[[#This Row],[Hum_Si_A]]&lt;20,Table3[[#This Row],[Hum_Si_C]]&lt;20,AG257&gt;8000, AJ257&lt;0, O257&gt;90),1,0)</f>
        <v>0</v>
      </c>
      <c r="AR257">
        <f>IF(Table3[[#This Row],[F_Cell_CL]]&gt;0, Table3[[#This Row],[F_Cell_CL]], IF(Table3[[#This Row],[I_S]]&lt;450, 0.45, IF(Table3[[#This Row],[I_S]]&lt;600, 0.6, 0.75)))</f>
        <v>0.6</v>
      </c>
    </row>
    <row r="258" spans="1:44" s="4" customFormat="1">
      <c r="A258" s="49">
        <f t="shared" si="27"/>
        <v>247</v>
      </c>
      <c r="B258" s="51" t="s">
        <v>100</v>
      </c>
      <c r="C258" s="50" t="s">
        <v>348</v>
      </c>
      <c r="D258" s="51">
        <v>900</v>
      </c>
      <c r="E258" s="138">
        <f>IF(Table3[[#This Row],[Approx. step time]]="-","ERR",IF(E257="Acc. Time",Table3[[#This Row],[Approx. step time]]/60,E257+D258/60))</f>
        <v>3705</v>
      </c>
      <c r="F258" s="48">
        <v>560</v>
      </c>
      <c r="G258" s="86">
        <f t="shared" si="26"/>
        <v>1.8666666666666667</v>
      </c>
      <c r="H258" s="48" t="s">
        <v>33</v>
      </c>
      <c r="I258" s="51">
        <v>0</v>
      </c>
      <c r="J258" s="51" t="s">
        <v>102</v>
      </c>
      <c r="K258" s="147"/>
      <c r="L258" s="52" t="str">
        <f>IF(Table3[[#This Row],[F_Cell_CL]]="","-",Table3[[#This Row],[F_Cell_CL]]*Cell_count)</f>
        <v>-</v>
      </c>
      <c r="M258">
        <v>1</v>
      </c>
      <c r="N258">
        <v>60</v>
      </c>
      <c r="O258" s="51">
        <v>64</v>
      </c>
      <c r="P258" s="60">
        <f>Table3[[#This Row],[T_So_CL]]-Table3[[#This Row],[T_Si_CL]]</f>
        <v>4</v>
      </c>
      <c r="Q258">
        <v>1.5</v>
      </c>
      <c r="R258" s="53">
        <f>IF(Table3[[#This Row],[I_S]]=0,"∞",Table3[[#This Row],[FN_Si_A_H2]]*1000/(Table3[[#This Row],[I_S]]*Q_H2*Cell_count))</f>
        <v>1.5</v>
      </c>
      <c r="S258">
        <v>90</v>
      </c>
      <c r="T258" s="58" t="str">
        <f t="shared" si="28"/>
        <v>Inlet</v>
      </c>
      <c r="U258">
        <v>0.8</v>
      </c>
      <c r="V258" s="51">
        <f t="shared" si="29"/>
        <v>65</v>
      </c>
      <c r="W258" s="141">
        <v>49.430655641788434</v>
      </c>
      <c r="X258" s="52">
        <f>IF(OR(Table3[[#This Row],[T_So_CL]]="",Table3[[#This Row],[Hum_Si_A]]=""),"-",(1730.63/((1730.63/(233.426+T_Si_CL))-LOG(RH_Si_A/100)))-233.426)</f>
        <v>45.527208562604983</v>
      </c>
      <c r="Y258" s="87">
        <f>100*10^(7.337936*((Table3[[#This Row],[Hum_Si_A]])/(Table3[[#This Row],[Hum_Si_A]]+229.3975)-Table3[[#This Row],[T_Si_CL]]/(Table3[[#This Row],[T_Si_CL]]+229.3975)))</f>
        <v>60.18869117093508</v>
      </c>
      <c r="Z25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1796.6666666666667</v>
      </c>
      <c r="AA258" s="53">
        <f>Table3[[#This Row],[FN_Si_Atot]]*Table3[[#This Row],[Conc_Si_A_H2]]/100</f>
        <v>1617</v>
      </c>
      <c r="AB258" s="54">
        <f>IF(Table3[[#This Row],[FN_Si_A_H2]]="-","-",Table3[[#This Row],[FN_Si_A_H2]]/60*H2_dens_gL)</f>
        <v>2.4235250757044651</v>
      </c>
      <c r="AC258" s="53">
        <f>IF(OR(Table3[[#This Row],[Conc_Si_A_H2]]="",Table3[[#This Row],[FN_Si_A_H2]]="",Table3[[#This Row],[FN_Si_A_H2]]="-"),"-",(FN_Si_H2/CMP_A)*(100-CMP_A))</f>
        <v>179.66666666666666</v>
      </c>
      <c r="AD258" s="55">
        <f>IF(Table3[[#This Row],[F_Si_A_N2]]="-","-",Table3[[#This Row],[F_Si_A_N2]]/60*N2_dens_gL)</f>
        <v>3.7418778367936989</v>
      </c>
      <c r="AE258">
        <v>2</v>
      </c>
      <c r="AF258" s="53">
        <f>IF(OR(Table3[[#This Row],[I_S]]=0,Table3[[#This Row],[FN_Si_C_Air]]="-",Table3[[#This Row],[FN_Si_C_Air]]="0"),"∞",Table3[[#This Row],[FN_Si_C_Air]]*1000/(Table3[[#This Row],[I_S]]*Q_air*Cell_count))</f>
        <v>2</v>
      </c>
      <c r="AG258" s="56">
        <f>IF(OR(Table3[[#This Row],[I_S]]="",Table3[[#This Row],[STC_C]]=""),"-",IF(Table3[[#This Row],[I_S]]&gt;=Table3[[#This Row],[I_MinGasFlow]],Table3[[#This Row],[I_S]]*Table3[[#This Row],[STC_C]]*16.6*Cell_count/1000,Table3[[#This Row],[I_MinGasFlow]]*Table3[[#This Row],[STC_C]]*16.6*Cell_count/1000))</f>
        <v>5112.8</v>
      </c>
      <c r="AH258" s="140">
        <f>IF(Table3[[#This Row],[FN_Si_C_Air]]="-","-",Table3[[#This Row],[FN_Si_C_Air]]/60*air_dens_gL)</f>
        <v>109.66487512782101</v>
      </c>
      <c r="AI258" s="58" t="str">
        <f t="shared" si="30"/>
        <v>Inlet</v>
      </c>
      <c r="AJ258">
        <v>0.35000000000000003</v>
      </c>
      <c r="AK258" s="5">
        <f t="shared" si="31"/>
        <v>65</v>
      </c>
      <c r="AL258" s="141">
        <v>47.70338140569995</v>
      </c>
      <c r="AM258" s="52">
        <f>IF(OR(Table3[[#This Row],[T_So_CL]]="",Table3[[#This Row],[Hum_Si_C]]=""),"-",(1730.63/((1730.63/(233.426+T_Si_CL))-LOG(RH_Si_C/100)))-233.426)</f>
        <v>44.834375752164703</v>
      </c>
      <c r="AN258" s="87">
        <f>100*10^(7.337936*((Table3[[#This Row],[Hum_Si_C]])/(Table3[[#This Row],[Hum_Si_C]]+229.3975)-Table3[[#This Row],[T_Si_CL]]/(Table3[[#This Row],[T_Si_CL]]+229.3975)))</f>
        <v>55.192947470894019</v>
      </c>
      <c r="AO258" s="83">
        <f t="shared" si="32"/>
        <v>64</v>
      </c>
      <c r="AP258" s="60">
        <f>Table3[[#This Row],[T_So_CL]]-Table3[[#This Row],[T_Si_CL]]</f>
        <v>4</v>
      </c>
      <c r="AQ258" s="178">
        <f>IF(OR(AC258&gt;1200,AA258&gt;4000,Table3[[#This Row],[Hum_Si_A]]&lt;20,Table3[[#This Row],[Hum_Si_C]]&lt;20,AG258&gt;8000, AJ258&lt;0, O258&gt;90),1,0)</f>
        <v>0</v>
      </c>
      <c r="AR258">
        <f>IF(Table3[[#This Row],[F_Cell_CL]]&gt;0, Table3[[#This Row],[F_Cell_CL]], IF(Table3[[#This Row],[I_S]]&lt;450, 0.45, IF(Table3[[#This Row],[I_S]]&lt;600, 0.6, 0.75)))</f>
        <v>0.6</v>
      </c>
    </row>
    <row r="259" spans="1:44" s="4" customFormat="1">
      <c r="A259" s="49">
        <f t="shared" si="27"/>
        <v>248</v>
      </c>
      <c r="B259" s="51" t="s">
        <v>100</v>
      </c>
      <c r="C259" s="50" t="s">
        <v>349</v>
      </c>
      <c r="D259" s="51">
        <v>900</v>
      </c>
      <c r="E259" s="138">
        <f>IF(Table3[[#This Row],[Approx. step time]]="-","ERR",IF(E258="Acc. Time",Table3[[#This Row],[Approx. step time]]/60,E258+D259/60))</f>
        <v>3720</v>
      </c>
      <c r="F259" s="48">
        <v>720</v>
      </c>
      <c r="G259" s="86">
        <f t="shared" si="26"/>
        <v>2.4</v>
      </c>
      <c r="H259" s="48" t="s">
        <v>33</v>
      </c>
      <c r="I259" s="51">
        <v>0</v>
      </c>
      <c r="J259" s="51" t="s">
        <v>102</v>
      </c>
      <c r="K259" s="147"/>
      <c r="L259" s="52" t="str">
        <f>IF(Table3[[#This Row],[F_Cell_CL]]="","-",Table3[[#This Row],[F_Cell_CL]]*Cell_count)</f>
        <v>-</v>
      </c>
      <c r="M259">
        <v>0.45</v>
      </c>
      <c r="N259">
        <v>60</v>
      </c>
      <c r="O259" s="51">
        <v>64</v>
      </c>
      <c r="P259" s="60">
        <f>Table3[[#This Row],[T_So_CL]]-Table3[[#This Row],[T_Si_CL]]</f>
        <v>4</v>
      </c>
      <c r="Q259">
        <v>1.9000000000000001</v>
      </c>
      <c r="R259" s="53">
        <f>IF(Table3[[#This Row],[I_S]]=0,"∞",Table3[[#This Row],[FN_Si_A_H2]]*1000/(Table3[[#This Row],[I_S]]*Q_H2*Cell_count))</f>
        <v>1.9</v>
      </c>
      <c r="S259">
        <v>95</v>
      </c>
      <c r="T259" s="58" t="str">
        <f t="shared" si="28"/>
        <v>Inlet</v>
      </c>
      <c r="U259">
        <v>0.25</v>
      </c>
      <c r="V259" s="51">
        <f t="shared" si="29"/>
        <v>65</v>
      </c>
      <c r="W259" s="141">
        <v>39.049440497631743</v>
      </c>
      <c r="X259" s="52">
        <f>IF(OR(Table3[[#This Row],[T_So_CL]]="",Table3[[#This Row],[Hum_Si_A]]=""),"-",(1730.63/((1730.63/(233.426+T_Si_CL))-LOG(RH_Si_A/100)))-233.426)</f>
        <v>40.998527039814974</v>
      </c>
      <c r="Y259" s="87">
        <f>100*10^(7.337936*((Table3[[#This Row],[Hum_Si_A]])/(Table3[[#This Row],[Hum_Si_A]]+229.3975)-Table3[[#This Row],[T_Si_CL]]/(Table3[[#This Row],[T_Si_CL]]+229.3975)))</f>
        <v>35.160348040135688</v>
      </c>
      <c r="Z25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2772</v>
      </c>
      <c r="AA259" s="53">
        <f>Table3[[#This Row],[FN_Si_Atot]]*Table3[[#This Row],[Conc_Si_A_H2]]/100</f>
        <v>2633.4</v>
      </c>
      <c r="AB259" s="54">
        <f>IF(Table3[[#This Row],[FN_Si_A_H2]]="-","-",Table3[[#This Row],[FN_Si_A_H2]]/60*H2_dens_gL)</f>
        <v>3.9468836947187</v>
      </c>
      <c r="AC259" s="53">
        <f>IF(OR(Table3[[#This Row],[Conc_Si_A_H2]]="",Table3[[#This Row],[FN_Si_A_H2]]="",Table3[[#This Row],[FN_Si_A_H2]]="-"),"-",(FN_Si_H2/CMP_A)*(100-CMP_A))</f>
        <v>138.60000000000002</v>
      </c>
      <c r="AD259" s="55">
        <f>IF(Table3[[#This Row],[F_Si_A_N2]]="-","-",Table3[[#This Row],[F_Si_A_N2]]/60*N2_dens_gL)</f>
        <v>2.886591474097997</v>
      </c>
      <c r="AE259">
        <v>2.3000000000000003</v>
      </c>
      <c r="AF259" s="53">
        <f>IF(OR(Table3[[#This Row],[I_S]]=0,Table3[[#This Row],[FN_Si_C_Air]]="-",Table3[[#This Row],[FN_Si_C_Air]]="0"),"∞",Table3[[#This Row],[FN_Si_C_Air]]*1000/(Table3[[#This Row],[I_S]]*Q_air*Cell_count))</f>
        <v>2.3000000000000003</v>
      </c>
      <c r="AG259" s="56">
        <f>IF(OR(Table3[[#This Row],[I_S]]="",Table3[[#This Row],[STC_C]]=""),"-",IF(Table3[[#This Row],[I_S]]&gt;=Table3[[#This Row],[I_MinGasFlow]],Table3[[#This Row],[I_S]]*Table3[[#This Row],[STC_C]]*16.6*Cell_count/1000,Table3[[#This Row],[I_MinGasFlow]]*Table3[[#This Row],[STC_C]]*16.6*Cell_count/1000))</f>
        <v>7559.6400000000021</v>
      </c>
      <c r="AH259" s="140">
        <f>IF(Table3[[#This Row],[FN_Si_C_Air]]="-","-",Table3[[#This Row],[FN_Si_C_Air]]/60*air_dens_gL)</f>
        <v>162.14735108184968</v>
      </c>
      <c r="AI259" s="58" t="str">
        <f t="shared" si="30"/>
        <v>Inlet</v>
      </c>
      <c r="AJ259">
        <v>0</v>
      </c>
      <c r="AK259" s="5">
        <f t="shared" si="31"/>
        <v>65</v>
      </c>
      <c r="AL259" s="141">
        <v>49.430655641788434</v>
      </c>
      <c r="AM259" s="52">
        <f>IF(OR(Table3[[#This Row],[T_So_CL]]="",Table3[[#This Row],[Hum_Si_C]]=""),"-",(1730.63/((1730.63/(233.426+T_Si_CL))-LOG(RH_Si_C/100)))-233.426)</f>
        <v>45.527208562604983</v>
      </c>
      <c r="AN259" s="87">
        <f>100*10^(7.337936*((Table3[[#This Row],[Hum_Si_C]])/(Table3[[#This Row],[Hum_Si_C]]+229.3975)-Table3[[#This Row],[T_Si_CL]]/(Table3[[#This Row],[T_Si_CL]]+229.3975)))</f>
        <v>60.18869117093508</v>
      </c>
      <c r="AO259" s="83">
        <f t="shared" si="32"/>
        <v>64</v>
      </c>
      <c r="AP259" s="60">
        <f>Table3[[#This Row],[T_So_CL]]-Table3[[#This Row],[T_Si_CL]]</f>
        <v>4</v>
      </c>
      <c r="AQ259" s="178">
        <f>IF(OR(AC259&gt;1200,AA259&gt;4000,Table3[[#This Row],[Hum_Si_A]]&lt;20,Table3[[#This Row],[Hum_Si_C]]&lt;20,AG259&gt;8000, AJ259&lt;0, O259&gt;90),1,0)</f>
        <v>0</v>
      </c>
      <c r="AR259">
        <f>IF(Table3[[#This Row],[F_Cell_CL]]&gt;0, Table3[[#This Row],[F_Cell_CL]], IF(Table3[[#This Row],[I_S]]&lt;450, 0.45, IF(Table3[[#This Row],[I_S]]&lt;600, 0.6, 0.75)))</f>
        <v>0.75</v>
      </c>
    </row>
    <row r="260" spans="1:44" s="4" customFormat="1">
      <c r="A260" s="49">
        <f t="shared" si="27"/>
        <v>249</v>
      </c>
      <c r="B260" s="51" t="s">
        <v>100</v>
      </c>
      <c r="C260" s="50" t="s">
        <v>350</v>
      </c>
      <c r="D260" s="51">
        <v>900</v>
      </c>
      <c r="E260" s="87">
        <f>IF(Table3[[#This Row],[Approx. step time]]="-","ERR",IF(E259="Acc. Time",Table3[[#This Row],[Approx. step time]]/60,E259+D260/60))</f>
        <v>3735</v>
      </c>
      <c r="F260" s="48">
        <v>570</v>
      </c>
      <c r="G260" s="86">
        <f t="shared" si="26"/>
        <v>1.9</v>
      </c>
      <c r="H260" s="48" t="s">
        <v>33</v>
      </c>
      <c r="I260" s="51">
        <v>0</v>
      </c>
      <c r="J260" s="51" t="s">
        <v>102</v>
      </c>
      <c r="K260" s="147"/>
      <c r="L260" s="52" t="str">
        <f>IF(Table3[[#This Row],[F_Cell_CL]]="","-",Table3[[#This Row],[F_Cell_CL]]*Cell_count)</f>
        <v>-</v>
      </c>
      <c r="M260">
        <v>1.5</v>
      </c>
      <c r="N260">
        <v>60</v>
      </c>
      <c r="O260" s="51">
        <v>65</v>
      </c>
      <c r="P260" s="60">
        <f>Table3[[#This Row],[T_So_CL]]-Table3[[#This Row],[T_Si_CL]]</f>
        <v>5</v>
      </c>
      <c r="Q260">
        <v>1.4500000000000002</v>
      </c>
      <c r="R260" s="53">
        <f>IF(Table3[[#This Row],[I_S]]=0,"∞",Table3[[#This Row],[FN_Si_A_H2]]*1000/(Table3[[#This Row],[I_S]]*Q_H2*Cell_count))</f>
        <v>1.4500000000000002</v>
      </c>
      <c r="S260">
        <v>75</v>
      </c>
      <c r="T260" s="58" t="str">
        <f t="shared" si="28"/>
        <v>Inlet</v>
      </c>
      <c r="U260">
        <v>1.3</v>
      </c>
      <c r="V260" s="51">
        <f t="shared" si="29"/>
        <v>65</v>
      </c>
      <c r="W260" s="141">
        <v>36.214618745616193</v>
      </c>
      <c r="X260" s="52">
        <f>IF(OR(Table3[[#This Row],[T_So_CL]]="",Table3[[#This Row],[Hum_Si_A]]=""),"-",(1730.63/((1730.63/(233.426+T_Si_CL))-LOG(RH_Si_A/100)))-233.426)</f>
        <v>39.581587442675072</v>
      </c>
      <c r="Y260" s="87">
        <f>100*10^(7.337936*((Table3[[#This Row],[Hum_Si_A]])/(Table3[[#This Row],[Hum_Si_A]]+229.3975)-Table3[[#This Row],[T_Si_CL]]/(Table3[[#This Row],[T_Si_CL]]+229.3975)))</f>
        <v>30.139021384893542</v>
      </c>
      <c r="Z26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2121.3500000000004</v>
      </c>
      <c r="AA260" s="53">
        <f>Table3[[#This Row],[FN_Si_Atot]]*Table3[[#This Row],[Conc_Si_A_H2]]/100</f>
        <v>1591.0125000000003</v>
      </c>
      <c r="AB260" s="54">
        <f>IF(Table3[[#This Row],[FN_Si_A_H2]]="-","-",Table3[[#This Row],[FN_Si_A_H2]]/60*H2_dens_gL)</f>
        <v>2.3845755655592153</v>
      </c>
      <c r="AC260" s="53">
        <f>IF(OR(Table3[[#This Row],[Conc_Si_A_H2]]="",Table3[[#This Row],[FN_Si_A_H2]]="",Table3[[#This Row],[FN_Si_A_H2]]="-"),"-",(FN_Si_H2/CMP_A)*(100-CMP_A))</f>
        <v>530.33750000000009</v>
      </c>
      <c r="AD260" s="55">
        <f>IF(Table3[[#This Row],[F_Si_A_N2]]="-","-",Table3[[#This Row],[F_Si_A_N2]]/60*N2_dens_gL)</f>
        <v>11.045221543249973</v>
      </c>
      <c r="AE260">
        <v>2.1</v>
      </c>
      <c r="AF260" s="53">
        <f>IF(OR(Table3[[#This Row],[I_S]]=0,Table3[[#This Row],[FN_Si_C_Air]]="-",Table3[[#This Row],[FN_Si_C_Air]]="0"),"∞",Table3[[#This Row],[FN_Si_C_Air]]*1000/(Table3[[#This Row],[I_S]]*Q_air*Cell_count))</f>
        <v>2.1</v>
      </c>
      <c r="AG260" s="56">
        <f>IF(OR(Table3[[#This Row],[I_S]]="",Table3[[#This Row],[STC_C]]=""),"-",IF(Table3[[#This Row],[I_S]]&gt;=Table3[[#This Row],[I_MinGasFlow]],Table3[[#This Row],[I_S]]*Table3[[#This Row],[STC_C]]*16.6*Cell_count/1000,Table3[[#This Row],[I_MinGasFlow]]*Table3[[#This Row],[STC_C]]*16.6*Cell_count/1000))</f>
        <v>5464.3050000000003</v>
      </c>
      <c r="AH260" s="140">
        <f>IF(Table3[[#This Row],[FN_Si_C_Air]]="-","-",Table3[[#This Row],[FN_Si_C_Air]]/60*air_dens_gL)</f>
        <v>117.20433529285872</v>
      </c>
      <c r="AI260" s="58" t="str">
        <f t="shared" si="30"/>
        <v>Inlet</v>
      </c>
      <c r="AJ260">
        <v>1.4000000000000001</v>
      </c>
      <c r="AK260" s="5">
        <f t="shared" si="31"/>
        <v>65</v>
      </c>
      <c r="AL260" s="141">
        <v>51.03781689552909</v>
      </c>
      <c r="AM260" s="52">
        <f>IF(OR(Table3[[#This Row],[T_So_CL]]="",Table3[[#This Row],[Hum_Si_C]]=""),"-",(1730.63/((1730.63/(233.426+T_Si_CL))-LOG(RH_Si_C/100)))-233.426)</f>
        <v>46.153408940343468</v>
      </c>
      <c r="AN260" s="87">
        <f>100*10^(7.337936*((Table3[[#This Row],[Hum_Si_C]])/(Table3[[#This Row],[Hum_Si_C]]+229.3975)-Table3[[#This Row],[T_Si_CL]]/(Table3[[#This Row],[T_Si_CL]]+229.3975)))</f>
        <v>65.179802040925978</v>
      </c>
      <c r="AO260" s="83">
        <f t="shared" si="32"/>
        <v>65</v>
      </c>
      <c r="AP260" s="60">
        <f>Table3[[#This Row],[T_So_CL]]-Table3[[#This Row],[T_Si_CL]]</f>
        <v>5</v>
      </c>
      <c r="AQ260" s="178">
        <f>IF(OR(AC260&gt;1200,AA260&gt;4000,Table3[[#This Row],[Hum_Si_A]]&lt;20,Table3[[#This Row],[Hum_Si_C]]&lt;20,AG260&gt;8000, AJ260&lt;0, O260&gt;90),1,0)</f>
        <v>0</v>
      </c>
      <c r="AR260">
        <f>IF(Table3[[#This Row],[F_Cell_CL]]&gt;0, Table3[[#This Row],[F_Cell_CL]], IF(Table3[[#This Row],[I_S]]&lt;450, 0.45, IF(Table3[[#This Row],[I_S]]&lt;600, 0.6, 0.75)))</f>
        <v>0.6</v>
      </c>
    </row>
    <row r="261" spans="1:44" s="4" customFormat="1">
      <c r="A261" s="49">
        <f t="shared" si="27"/>
        <v>250</v>
      </c>
      <c r="B261" s="51" t="s">
        <v>100</v>
      </c>
      <c r="C261" s="50" t="s">
        <v>351</v>
      </c>
      <c r="D261" s="51">
        <v>900</v>
      </c>
      <c r="E261" s="138">
        <f>IF(Table3[[#This Row],[Approx. step time]]="-","ERR",IF(E260="Acc. Time",Table3[[#This Row],[Approx. step time]]/60,E260+D261/60))</f>
        <v>3750</v>
      </c>
      <c r="F261" s="48">
        <v>530</v>
      </c>
      <c r="G261" s="86">
        <f t="shared" si="26"/>
        <v>1.7666666666666666</v>
      </c>
      <c r="H261" s="48" t="s">
        <v>33</v>
      </c>
      <c r="I261" s="51">
        <v>0</v>
      </c>
      <c r="J261" s="51" t="s">
        <v>102</v>
      </c>
      <c r="K261" s="147"/>
      <c r="L261" s="52" t="str">
        <f>IF(Table3[[#This Row],[F_Cell_CL]]="","-",Table3[[#This Row],[F_Cell_CL]]*Cell_count)</f>
        <v>-</v>
      </c>
      <c r="M261">
        <v>0.55000000000000004</v>
      </c>
      <c r="N261">
        <v>60</v>
      </c>
      <c r="O261" s="51">
        <v>65</v>
      </c>
      <c r="P261" s="60">
        <f>Table3[[#This Row],[T_So_CL]]-Table3[[#This Row],[T_Si_CL]]</f>
        <v>5</v>
      </c>
      <c r="Q261">
        <v>1.75</v>
      </c>
      <c r="R261" s="53">
        <f>IF(Table3[[#This Row],[I_S]]=0,"∞",Table3[[#This Row],[FN_Si_A_H2]]*1000/(Table3[[#This Row],[I_S]]*Q_H2*Cell_count))</f>
        <v>1.75</v>
      </c>
      <c r="S261">
        <v>70</v>
      </c>
      <c r="T261" s="58" t="str">
        <f t="shared" si="28"/>
        <v>Inlet</v>
      </c>
      <c r="U261">
        <v>0.35000000000000003</v>
      </c>
      <c r="V261" s="51">
        <f t="shared" si="29"/>
        <v>65</v>
      </c>
      <c r="W261" s="141">
        <v>45.834629514265586</v>
      </c>
      <c r="X261" s="52">
        <f>IF(OR(Table3[[#This Row],[T_So_CL]]="",Table3[[#This Row],[Hum_Si_A]]=""),"-",(1730.63/((1730.63/(233.426+T_Si_CL))-LOG(RH_Si_A/100)))-233.426)</f>
        <v>44.060049636205918</v>
      </c>
      <c r="Y261" s="87">
        <f>100*10^(7.337936*((Table3[[#This Row],[Hum_Si_A]])/(Table3[[#This Row],[Hum_Si_A]]+229.3975)-Table3[[#This Row],[T_Si_CL]]/(Table3[[#This Row],[T_Si_CL]]+229.3975)))</f>
        <v>50.192407465845847</v>
      </c>
      <c r="Z26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2550.625</v>
      </c>
      <c r="AA261" s="53">
        <f>Table3[[#This Row],[FN_Si_Atot]]*Table3[[#This Row],[Conc_Si_A_H2]]/100</f>
        <v>1785.4375</v>
      </c>
      <c r="AB261" s="54">
        <f>IF(Table3[[#This Row],[FN_Si_A_H2]]="-","-",Table3[[#This Row],[FN_Si_A_H2]]/60*H2_dens_gL)</f>
        <v>2.6759756044236802</v>
      </c>
      <c r="AC261" s="53">
        <f>IF(OR(Table3[[#This Row],[Conc_Si_A_H2]]="",Table3[[#This Row],[FN_Si_A_H2]]="",Table3[[#This Row],[FN_Si_A_H2]]="-"),"-",(FN_Si_H2/CMP_A)*(100-CMP_A))</f>
        <v>765.1875</v>
      </c>
      <c r="AD261" s="55">
        <f>IF(Table3[[#This Row],[F_Si_A_N2]]="-","-",Table3[[#This Row],[F_Si_A_N2]]/60*N2_dens_gL)</f>
        <v>15.936390429916022</v>
      </c>
      <c r="AE261">
        <v>1.9000000000000001</v>
      </c>
      <c r="AF261" s="53">
        <f>IF(OR(Table3[[#This Row],[I_S]]=0,Table3[[#This Row],[FN_Si_C_Air]]="-",Table3[[#This Row],[FN_Si_C_Air]]="0"),"∞",Table3[[#This Row],[FN_Si_C_Air]]*1000/(Table3[[#This Row],[I_S]]*Q_air*Cell_count))</f>
        <v>1.9000000000000004</v>
      </c>
      <c r="AG261" s="56">
        <f>IF(OR(Table3[[#This Row],[I_S]]="",Table3[[#This Row],[STC_C]]=""),"-",IF(Table3[[#This Row],[I_S]]&gt;=Table3[[#This Row],[I_MinGasFlow]],Table3[[#This Row],[I_S]]*Table3[[#This Row],[STC_C]]*16.6*Cell_count/1000,Table3[[#This Row],[I_MinGasFlow]]*Table3[[#This Row],[STC_C]]*16.6*Cell_count/1000))</f>
        <v>4596.9550000000008</v>
      </c>
      <c r="AH261" s="140">
        <f>IF(Table3[[#This Row],[FN_Si_C_Air]]="-","-",Table3[[#This Row],[FN_Si_C_Air]]/60*air_dens_gL)</f>
        <v>98.600472547960507</v>
      </c>
      <c r="AI261" s="58" t="str">
        <f t="shared" si="30"/>
        <v>Inlet</v>
      </c>
      <c r="AJ261">
        <v>0.65000000000000013</v>
      </c>
      <c r="AK261" s="5">
        <f t="shared" si="31"/>
        <v>65</v>
      </c>
      <c r="AL261" s="141">
        <v>55.290497112659843</v>
      </c>
      <c r="AM261" s="52">
        <f>IF(OR(Table3[[#This Row],[T_So_CL]]="",Table3[[#This Row],[Hum_Si_C]]=""),"-",(1730.63/((1730.63/(233.426+T_Si_CL))-LOG(RH_Si_C/100)))-233.426)</f>
        <v>47.732152079697471</v>
      </c>
      <c r="AN261" s="87">
        <f>100*10^(7.337936*((Table3[[#This Row],[Hum_Si_C]])/(Table3[[#This Row],[Hum_Si_C]]+229.3975)-Table3[[#This Row],[T_Si_CL]]/(Table3[[#This Row],[T_Si_CL]]+229.3975)))</f>
        <v>80.126863445470804</v>
      </c>
      <c r="AO261" s="83">
        <f t="shared" si="32"/>
        <v>65</v>
      </c>
      <c r="AP261" s="60">
        <f>Table3[[#This Row],[T_So_CL]]-Table3[[#This Row],[T_Si_CL]]</f>
        <v>5</v>
      </c>
      <c r="AQ261" s="178">
        <f>IF(OR(AC261&gt;1200,AA261&gt;4000,Table3[[#This Row],[Hum_Si_A]]&lt;20,Table3[[#This Row],[Hum_Si_C]]&lt;20,AG261&gt;8000, AJ261&lt;0, O261&gt;90),1,0)</f>
        <v>0</v>
      </c>
      <c r="AR261">
        <f>IF(Table3[[#This Row],[F_Cell_CL]]&gt;0, Table3[[#This Row],[F_Cell_CL]], IF(Table3[[#This Row],[I_S]]&lt;450, 0.45, IF(Table3[[#This Row],[I_S]]&lt;600, 0.6, 0.75)))</f>
        <v>0.6</v>
      </c>
    </row>
    <row r="262" spans="1:44" s="4" customFormat="1">
      <c r="A262" s="49">
        <f t="shared" si="27"/>
        <v>251</v>
      </c>
      <c r="B262" s="51" t="s">
        <v>100</v>
      </c>
      <c r="C262" s="50" t="s">
        <v>352</v>
      </c>
      <c r="D262" s="51">
        <v>900</v>
      </c>
      <c r="E262" s="138">
        <f>IF(Table3[[#This Row],[Approx. step time]]="-","ERR",IF(E261="Acc. Time",Table3[[#This Row],[Approx. step time]]/60,E261+D262/60))</f>
        <v>3765</v>
      </c>
      <c r="F262" s="48">
        <v>600</v>
      </c>
      <c r="G262" s="86">
        <f t="shared" si="26"/>
        <v>2</v>
      </c>
      <c r="H262" s="48" t="s">
        <v>33</v>
      </c>
      <c r="I262" s="51">
        <v>0</v>
      </c>
      <c r="J262" s="51" t="s">
        <v>102</v>
      </c>
      <c r="K262" s="147"/>
      <c r="L262" s="52" t="str">
        <f>IF(Table3[[#This Row],[F_Cell_CL]]="","-",Table3[[#This Row],[F_Cell_CL]]*Cell_count)</f>
        <v>-</v>
      </c>
      <c r="M262">
        <v>1.55</v>
      </c>
      <c r="N262">
        <v>60</v>
      </c>
      <c r="O262" s="51">
        <v>65</v>
      </c>
      <c r="P262" s="60">
        <f>Table3[[#This Row],[T_So_CL]]-Table3[[#This Row],[T_Si_CL]]</f>
        <v>5</v>
      </c>
      <c r="Q262">
        <v>1.75</v>
      </c>
      <c r="R262" s="53">
        <f>IF(Table3[[#This Row],[I_S]]=0,"∞",Table3[[#This Row],[FN_Si_A_H2]]*1000/(Table3[[#This Row],[I_S]]*Q_H2*Cell_count))</f>
        <v>1.75</v>
      </c>
      <c r="S262">
        <v>80</v>
      </c>
      <c r="T262" s="58" t="str">
        <f t="shared" si="28"/>
        <v>Inlet</v>
      </c>
      <c r="U262">
        <v>1.35</v>
      </c>
      <c r="V262" s="51">
        <f t="shared" si="29"/>
        <v>65</v>
      </c>
      <c r="W262" s="141">
        <v>51.03781689552909</v>
      </c>
      <c r="X262" s="52">
        <f>IF(OR(Table3[[#This Row],[T_So_CL]]="",Table3[[#This Row],[Hum_Si_A]]=""),"-",(1730.63/((1730.63/(233.426+T_Si_CL))-LOG(RH_Si_A/100)))-233.426)</f>
        <v>46.153408940343468</v>
      </c>
      <c r="Y262" s="87">
        <f>100*10^(7.337936*((Table3[[#This Row],[Hum_Si_A]])/(Table3[[#This Row],[Hum_Si_A]]+229.3975)-Table3[[#This Row],[T_Si_CL]]/(Table3[[#This Row],[T_Si_CL]]+229.3975)))</f>
        <v>65.179802040925978</v>
      </c>
      <c r="Z26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2526.5625</v>
      </c>
      <c r="AA262" s="53">
        <f>Table3[[#This Row],[FN_Si_Atot]]*Table3[[#This Row],[Conc_Si_A_H2]]/100</f>
        <v>2021.25</v>
      </c>
      <c r="AB262" s="54">
        <f>IF(Table3[[#This Row],[FN_Si_A_H2]]="-","-",Table3[[#This Row],[FN_Si_A_H2]]/60*H2_dens_gL)</f>
        <v>3.0294063446305812</v>
      </c>
      <c r="AC262" s="53">
        <f>IF(OR(Table3[[#This Row],[Conc_Si_A_H2]]="",Table3[[#This Row],[FN_Si_A_H2]]="",Table3[[#This Row],[FN_Si_A_H2]]="-"),"-",(FN_Si_H2/CMP_A)*(100-CMP_A))</f>
        <v>505.3125</v>
      </c>
      <c r="AD262" s="55">
        <f>IF(Table3[[#This Row],[F_Si_A_N2]]="-","-",Table3[[#This Row],[F_Si_A_N2]]/60*N2_dens_gL)</f>
        <v>10.524031415982279</v>
      </c>
      <c r="AE262">
        <v>2.1</v>
      </c>
      <c r="AF262" s="53">
        <f>IF(OR(Table3[[#This Row],[I_S]]=0,Table3[[#This Row],[FN_Si_C_Air]]="-",Table3[[#This Row],[FN_Si_C_Air]]="0"),"∞",Table3[[#This Row],[FN_Si_C_Air]]*1000/(Table3[[#This Row],[I_S]]*Q_air*Cell_count))</f>
        <v>2.1</v>
      </c>
      <c r="AG262" s="56">
        <f>IF(OR(Table3[[#This Row],[I_S]]="",Table3[[#This Row],[STC_C]]=""),"-",IF(Table3[[#This Row],[I_S]]&gt;=Table3[[#This Row],[I_MinGasFlow]],Table3[[#This Row],[I_S]]*Table3[[#This Row],[STC_C]]*16.6*Cell_count/1000,Table3[[#This Row],[I_MinGasFlow]]*Table3[[#This Row],[STC_C]]*16.6*Cell_count/1000))</f>
        <v>5751.9</v>
      </c>
      <c r="AH262" s="140">
        <f>IF(Table3[[#This Row],[FN_Si_C_Air]]="-","-",Table3[[#This Row],[FN_Si_C_Air]]/60*air_dens_gL)</f>
        <v>123.37298451879863</v>
      </c>
      <c r="AI262" s="58" t="str">
        <f t="shared" si="30"/>
        <v>Inlet</v>
      </c>
      <c r="AJ262">
        <v>1.7000000000000002</v>
      </c>
      <c r="AK262" s="5">
        <f t="shared" si="31"/>
        <v>65</v>
      </c>
      <c r="AL262" s="141">
        <v>45.834629514265586</v>
      </c>
      <c r="AM262" s="52">
        <f>IF(OR(Table3[[#This Row],[T_So_CL]]="",Table3[[#This Row],[Hum_Si_C]]=""),"-",(1730.63/((1730.63/(233.426+T_Si_CL))-LOG(RH_Si_C/100)))-233.426)</f>
        <v>44.060049636205918</v>
      </c>
      <c r="AN262" s="87">
        <f>100*10^(7.337936*((Table3[[#This Row],[Hum_Si_C]])/(Table3[[#This Row],[Hum_Si_C]]+229.3975)-Table3[[#This Row],[T_Si_CL]]/(Table3[[#This Row],[T_Si_CL]]+229.3975)))</f>
        <v>50.192407465845847</v>
      </c>
      <c r="AO262" s="83">
        <f t="shared" si="32"/>
        <v>65</v>
      </c>
      <c r="AP262" s="60">
        <f>Table3[[#This Row],[T_So_CL]]-Table3[[#This Row],[T_Si_CL]]</f>
        <v>5</v>
      </c>
      <c r="AQ262" s="178">
        <f>IF(OR(AC262&gt;1200,AA262&gt;4000,Table3[[#This Row],[Hum_Si_A]]&lt;20,Table3[[#This Row],[Hum_Si_C]]&lt;20,AG262&gt;8000, AJ262&lt;0, O262&gt;90),1,0)</f>
        <v>0</v>
      </c>
      <c r="AR262">
        <f>IF(Table3[[#This Row],[F_Cell_CL]]&gt;0, Table3[[#This Row],[F_Cell_CL]], IF(Table3[[#This Row],[I_S]]&lt;450, 0.45, IF(Table3[[#This Row],[I_S]]&lt;600, 0.6, 0.75)))</f>
        <v>0.75</v>
      </c>
    </row>
    <row r="263" spans="1:44" s="4" customFormat="1">
      <c r="A263" s="49">
        <f t="shared" si="27"/>
        <v>252</v>
      </c>
      <c r="B263" s="51" t="s">
        <v>100</v>
      </c>
      <c r="C263" s="50" t="s">
        <v>353</v>
      </c>
      <c r="D263" s="51">
        <v>900</v>
      </c>
      <c r="E263" s="138">
        <f>IF(Table3[[#This Row],[Approx. step time]]="-","ERR",IF(E262="Acc. Time",Table3[[#This Row],[Approx. step time]]/60,E262+D263/60))</f>
        <v>3780</v>
      </c>
      <c r="F263" s="48">
        <v>650</v>
      </c>
      <c r="G263" s="86">
        <f t="shared" si="26"/>
        <v>2.1666666666666665</v>
      </c>
      <c r="H263" s="48" t="s">
        <v>33</v>
      </c>
      <c r="I263" s="51">
        <v>0</v>
      </c>
      <c r="J263" s="51" t="s">
        <v>102</v>
      </c>
      <c r="K263" s="147"/>
      <c r="L263" s="52" t="str">
        <f>IF(Table3[[#This Row],[F_Cell_CL]]="","-",Table3[[#This Row],[F_Cell_CL]]*Cell_count)</f>
        <v>-</v>
      </c>
      <c r="M263">
        <v>2.0500000000000003</v>
      </c>
      <c r="N263">
        <v>60</v>
      </c>
      <c r="O263" s="51">
        <v>66</v>
      </c>
      <c r="P263" s="60">
        <f>Table3[[#This Row],[T_So_CL]]-Table3[[#This Row],[T_Si_CL]]</f>
        <v>6</v>
      </c>
      <c r="Q263">
        <v>1.55</v>
      </c>
      <c r="R263" s="53">
        <f>IF(Table3[[#This Row],[I_S]]=0,"∞",Table3[[#This Row],[FN_Si_A_H2]]*1000/(Table3[[#This Row],[I_S]]*Q_H2*Cell_count))</f>
        <v>1.55</v>
      </c>
      <c r="S263">
        <v>75</v>
      </c>
      <c r="T263" s="58" t="str">
        <f t="shared" si="28"/>
        <v>Inlet</v>
      </c>
      <c r="U263">
        <v>1.85</v>
      </c>
      <c r="V263" s="51">
        <f t="shared" si="29"/>
        <v>65</v>
      </c>
      <c r="W263" s="141">
        <v>57.757947226817528</v>
      </c>
      <c r="X263" s="52">
        <f>IF(OR(Table3[[#This Row],[T_So_CL]]="",Table3[[#This Row],[Hum_Si_A]]=""),"-",(1730.63/((1730.63/(233.426+T_Si_CL))-LOG(RH_Si_A/100)))-233.426)</f>
        <v>48.600920638323316</v>
      </c>
      <c r="Y263" s="87">
        <f>100*10^(7.337936*((Table3[[#This Row],[Hum_Si_A]])/(Table3[[#This Row],[Hum_Si_A]]+229.3975)-Table3[[#This Row],[T_Si_CL]]/(Table3[[#This Row],[T_Si_CL]]+229.3975)))</f>
        <v>90.071062251193652</v>
      </c>
      <c r="Z26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2585.9166666666665</v>
      </c>
      <c r="AA263" s="53">
        <f>Table3[[#This Row],[FN_Si_Atot]]*Table3[[#This Row],[Conc_Si_A_H2]]/100</f>
        <v>1939.4375</v>
      </c>
      <c r="AB263" s="54">
        <f>IF(Table3[[#This Row],[FN_Si_A_H2]]="-","-",Table3[[#This Row],[FN_Si_A_H2]]/60*H2_dens_gL)</f>
        <v>2.9067875163955335</v>
      </c>
      <c r="AC263" s="53">
        <f>IF(OR(Table3[[#This Row],[Conc_Si_A_H2]]="",Table3[[#This Row],[FN_Si_A_H2]]="",Table3[[#This Row],[FN_Si_A_H2]]="-"),"-",(FN_Si_H2/CMP_A)*(100-CMP_A))</f>
        <v>646.47916666666663</v>
      </c>
      <c r="AD263" s="55">
        <f>IF(Table3[[#This Row],[F_Si_A_N2]]="-","-",Table3[[#This Row],[F_Si_A_N2]]/60*N2_dens_gL)</f>
        <v>13.464078287748755</v>
      </c>
      <c r="AE263">
        <v>1.4500000000000002</v>
      </c>
      <c r="AF263" s="53">
        <f>IF(OR(Table3[[#This Row],[I_S]]=0,Table3[[#This Row],[FN_Si_C_Air]]="-",Table3[[#This Row],[FN_Si_C_Air]]="0"),"∞",Table3[[#This Row],[FN_Si_C_Air]]*1000/(Table3[[#This Row],[I_S]]*Q_air*Cell_count))</f>
        <v>1.4500000000000002</v>
      </c>
      <c r="AG263" s="56">
        <f>IF(OR(Table3[[#This Row],[I_S]]="",Table3[[#This Row],[STC_C]]=""),"-",IF(Table3[[#This Row],[I_S]]&gt;=Table3[[#This Row],[I_MinGasFlow]],Table3[[#This Row],[I_S]]*Table3[[#This Row],[STC_C]]*16.6*Cell_count/1000,Table3[[#This Row],[I_MinGasFlow]]*Table3[[#This Row],[STC_C]]*16.6*Cell_count/1000))</f>
        <v>4302.5125000000007</v>
      </c>
      <c r="AH263" s="140">
        <f>IF(Table3[[#This Row],[FN_Si_C_Air]]="-","-",Table3[[#This Row],[FN_Si_C_Air]]/60*air_dens_gL)</f>
        <v>92.28495072140295</v>
      </c>
      <c r="AI263" s="58" t="str">
        <f t="shared" si="30"/>
        <v>Inlet</v>
      </c>
      <c r="AJ263">
        <v>1.5</v>
      </c>
      <c r="AK263" s="5">
        <f t="shared" si="31"/>
        <v>65</v>
      </c>
      <c r="AL263" s="141">
        <v>47.70338140569995</v>
      </c>
      <c r="AM263" s="52">
        <f>IF(OR(Table3[[#This Row],[T_So_CL]]="",Table3[[#This Row],[Hum_Si_C]]=""),"-",(1730.63/((1730.63/(233.426+T_Si_CL))-LOG(RH_Si_C/100)))-233.426)</f>
        <v>44.834375752164703</v>
      </c>
      <c r="AN263" s="87">
        <f>100*10^(7.337936*((Table3[[#This Row],[Hum_Si_C]])/(Table3[[#This Row],[Hum_Si_C]]+229.3975)-Table3[[#This Row],[T_Si_CL]]/(Table3[[#This Row],[T_Si_CL]]+229.3975)))</f>
        <v>55.192947470894019</v>
      </c>
      <c r="AO263" s="83">
        <f t="shared" si="32"/>
        <v>66</v>
      </c>
      <c r="AP263" s="60">
        <f>Table3[[#This Row],[T_So_CL]]-Table3[[#This Row],[T_Si_CL]]</f>
        <v>6</v>
      </c>
      <c r="AQ263" s="178">
        <f>IF(OR(AC263&gt;1200,AA263&gt;4000,Table3[[#This Row],[Hum_Si_A]]&lt;20,Table3[[#This Row],[Hum_Si_C]]&lt;20,AG263&gt;8000, AJ263&lt;0, O263&gt;90),1,0)</f>
        <v>0</v>
      </c>
      <c r="AR263">
        <f>IF(Table3[[#This Row],[F_Cell_CL]]&gt;0, Table3[[#This Row],[F_Cell_CL]], IF(Table3[[#This Row],[I_S]]&lt;450, 0.45, IF(Table3[[#This Row],[I_S]]&lt;600, 0.6, 0.75)))</f>
        <v>0.75</v>
      </c>
    </row>
    <row r="264" spans="1:44" s="4" customFormat="1">
      <c r="A264" s="49">
        <f t="shared" si="27"/>
        <v>253</v>
      </c>
      <c r="B264" s="51" t="s">
        <v>100</v>
      </c>
      <c r="C264" s="50" t="s">
        <v>354</v>
      </c>
      <c r="D264" s="51">
        <v>900</v>
      </c>
      <c r="E264" s="87">
        <f>IF(Table3[[#This Row],[Approx. step time]]="-","ERR",IF(E263="Acc. Time",Table3[[#This Row],[Approx. step time]]/60,E263+D264/60))</f>
        <v>3795</v>
      </c>
      <c r="F264" s="48">
        <v>670</v>
      </c>
      <c r="G264" s="86">
        <f t="shared" si="26"/>
        <v>2.2333333333333334</v>
      </c>
      <c r="H264" s="48" t="s">
        <v>33</v>
      </c>
      <c r="I264" s="51">
        <v>0</v>
      </c>
      <c r="J264" s="51" t="s">
        <v>102</v>
      </c>
      <c r="K264" s="147"/>
      <c r="L264" s="52" t="str">
        <f>IF(Table3[[#This Row],[F_Cell_CL]]="","-",Table3[[#This Row],[F_Cell_CL]]*Cell_count)</f>
        <v>-</v>
      </c>
      <c r="M264">
        <v>0.90000000000000013</v>
      </c>
      <c r="N264">
        <v>60</v>
      </c>
      <c r="O264" s="51">
        <v>66</v>
      </c>
      <c r="P264" s="60">
        <f>Table3[[#This Row],[T_So_CL]]-Table3[[#This Row],[T_Si_CL]]</f>
        <v>6</v>
      </c>
      <c r="Q264">
        <v>1.9000000000000001</v>
      </c>
      <c r="R264" s="53">
        <f>IF(Table3[[#This Row],[I_S]]=0,"∞",Table3[[#This Row],[FN_Si_A_H2]]*1000/(Table3[[#This Row],[I_S]]*Q_H2*Cell_count))</f>
        <v>1.9</v>
      </c>
      <c r="S264">
        <v>80</v>
      </c>
      <c r="T264" s="58" t="str">
        <f t="shared" si="28"/>
        <v>Inlet</v>
      </c>
      <c r="U264">
        <v>0.70000000000000007</v>
      </c>
      <c r="V264" s="51">
        <f t="shared" si="29"/>
        <v>65</v>
      </c>
      <c r="W264" s="141">
        <v>56.555451973619419</v>
      </c>
      <c r="X264" s="52">
        <f>IF(OR(Table3[[#This Row],[T_So_CL]]="",Table3[[#This Row],[Hum_Si_A]]=""),"-",(1730.63/((1730.63/(233.426+T_Si_CL))-LOG(RH_Si_A/100)))-233.426)</f>
        <v>48.181599007800685</v>
      </c>
      <c r="Y264" s="87">
        <f>100*10^(7.337936*((Table3[[#This Row],[Hum_Si_A]])/(Table3[[#This Row],[Hum_Si_A]]+229.3975)-Table3[[#This Row],[T_Si_CL]]/(Table3[[#This Row],[T_Si_CL]]+229.3975)))</f>
        <v>85.100928158852184</v>
      </c>
      <c r="Z26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3063.15625</v>
      </c>
      <c r="AA264" s="53">
        <f>Table3[[#This Row],[FN_Si_Atot]]*Table3[[#This Row],[Conc_Si_A_H2]]/100</f>
        <v>2450.5250000000001</v>
      </c>
      <c r="AB264" s="54">
        <f>IF(Table3[[#This Row],[FN_Si_A_H2]]="-","-",Table3[[#This Row],[FN_Si_A_H2]]/60*H2_dens_gL)</f>
        <v>3.6727945492521239</v>
      </c>
      <c r="AC264" s="53">
        <f>IF(OR(Table3[[#This Row],[Conc_Si_A_H2]]="",Table3[[#This Row],[FN_Si_A_H2]]="",Table3[[#This Row],[FN_Si_A_H2]]="-"),"-",(FN_Si_H2/CMP_A)*(100-CMP_A))</f>
        <v>612.63125000000002</v>
      </c>
      <c r="AD264" s="55">
        <f>IF(Table3[[#This Row],[F_Si_A_N2]]="-","-",Table3[[#This Row],[F_Si_A_N2]]/60*N2_dens_gL)</f>
        <v>12.759135230995657</v>
      </c>
      <c r="AE264">
        <v>1.6</v>
      </c>
      <c r="AF264" s="53">
        <f>IF(OR(Table3[[#This Row],[I_S]]=0,Table3[[#This Row],[FN_Si_C_Air]]="-",Table3[[#This Row],[FN_Si_C_Air]]="0"),"∞",Table3[[#This Row],[FN_Si_C_Air]]*1000/(Table3[[#This Row],[I_S]]*Q_air*Cell_count))</f>
        <v>1.5999999999999999</v>
      </c>
      <c r="AG264" s="56">
        <f>IF(OR(Table3[[#This Row],[I_S]]="",Table3[[#This Row],[STC_C]]=""),"-",IF(Table3[[#This Row],[I_S]]&gt;=Table3[[#This Row],[I_MinGasFlow]],Table3[[#This Row],[I_S]]*Table3[[#This Row],[STC_C]]*16.6*Cell_count/1000,Table3[[#This Row],[I_MinGasFlow]]*Table3[[#This Row],[STC_C]]*16.6*Cell_count/1000))</f>
        <v>4893.68</v>
      </c>
      <c r="AH264" s="140">
        <f>IF(Table3[[#This Row],[FN_Si_C_Air]]="-","-",Table3[[#This Row],[FN_Si_C_Air]]/60*air_dens_gL)</f>
        <v>104.96495190805726</v>
      </c>
      <c r="AI264" s="58" t="str">
        <f t="shared" si="30"/>
        <v>Inlet</v>
      </c>
      <c r="AJ264">
        <v>0.70000000000000007</v>
      </c>
      <c r="AK264" s="5">
        <f t="shared" si="31"/>
        <v>65</v>
      </c>
      <c r="AL264" s="141">
        <v>52.541643531388246</v>
      </c>
      <c r="AM264" s="52">
        <f>IF(OR(Table3[[#This Row],[T_So_CL]]="",Table3[[#This Row],[Hum_Si_C]]=""),"-",(1730.63/((1730.63/(233.426+T_Si_CL))-LOG(RH_Si_C/100)))-233.426)</f>
        <v>46.7241785104884</v>
      </c>
      <c r="AN264" s="87">
        <f>100*10^(7.337936*((Table3[[#This Row],[Hum_Si_C]])/(Table3[[#This Row],[Hum_Si_C]]+229.3975)-Table3[[#This Row],[T_Si_CL]]/(Table3[[#This Row],[T_Si_CL]]+229.3975)))</f>
        <v>70.166436673146862</v>
      </c>
      <c r="AO264" s="83">
        <f t="shared" si="32"/>
        <v>66</v>
      </c>
      <c r="AP264" s="60">
        <f>Table3[[#This Row],[T_So_CL]]-Table3[[#This Row],[T_Si_CL]]</f>
        <v>6</v>
      </c>
      <c r="AQ264" s="178">
        <f>IF(OR(AC264&gt;1200,AA264&gt;4000,Table3[[#This Row],[Hum_Si_A]]&lt;20,Table3[[#This Row],[Hum_Si_C]]&lt;20,AG264&gt;8000, AJ264&lt;0, O264&gt;90),1,0)</f>
        <v>0</v>
      </c>
      <c r="AR264">
        <f>IF(Table3[[#This Row],[F_Cell_CL]]&gt;0, Table3[[#This Row],[F_Cell_CL]], IF(Table3[[#This Row],[I_S]]&lt;450, 0.45, IF(Table3[[#This Row],[I_S]]&lt;600, 0.6, 0.75)))</f>
        <v>0.75</v>
      </c>
    </row>
    <row r="265" spans="1:44" s="4" customFormat="1">
      <c r="A265" s="49">
        <f t="shared" si="27"/>
        <v>254</v>
      </c>
      <c r="B265" s="51" t="s">
        <v>100</v>
      </c>
      <c r="C265" s="50" t="s">
        <v>355</v>
      </c>
      <c r="D265" s="51">
        <v>900</v>
      </c>
      <c r="E265" s="138">
        <f>IF(Table3[[#This Row],[Approx. step time]]="-","ERR",IF(E264="Acc. Time",Table3[[#This Row],[Approx. step time]]/60,E264+D265/60))</f>
        <v>3810</v>
      </c>
      <c r="F265" s="48">
        <v>550</v>
      </c>
      <c r="G265" s="86">
        <f t="shared" si="26"/>
        <v>1.8333333333333333</v>
      </c>
      <c r="H265" s="48" t="s">
        <v>33</v>
      </c>
      <c r="I265" s="51">
        <v>0</v>
      </c>
      <c r="J265" s="51" t="s">
        <v>102</v>
      </c>
      <c r="K265" s="147"/>
      <c r="L265" s="52" t="str">
        <f>IF(Table3[[#This Row],[F_Cell_CL]]="","-",Table3[[#This Row],[F_Cell_CL]]*Cell_count)</f>
        <v>-</v>
      </c>
      <c r="M265">
        <v>1.5</v>
      </c>
      <c r="N265">
        <v>60</v>
      </c>
      <c r="O265" s="51">
        <v>66</v>
      </c>
      <c r="P265" s="60">
        <f>Table3[[#This Row],[T_So_CL]]-Table3[[#This Row],[T_Si_CL]]</f>
        <v>6</v>
      </c>
      <c r="Q265">
        <v>1.85</v>
      </c>
      <c r="R265" s="53">
        <f>IF(Table3[[#This Row],[I_S]]=0,"∞",Table3[[#This Row],[FN_Si_A_H2]]*1000/(Table3[[#This Row],[I_S]]*Q_H2*Cell_count))</f>
        <v>1.85</v>
      </c>
      <c r="S265">
        <v>85</v>
      </c>
      <c r="T265" s="58" t="str">
        <f t="shared" si="28"/>
        <v>Inlet</v>
      </c>
      <c r="U265">
        <v>1.3</v>
      </c>
      <c r="V265" s="51">
        <f t="shared" si="29"/>
        <v>65</v>
      </c>
      <c r="W265" s="141">
        <v>43.796579014229529</v>
      </c>
      <c r="X265" s="52">
        <f>IF(OR(Table3[[#This Row],[T_So_CL]]="",Table3[[#This Row],[Hum_Si_A]]=""),"-",(1730.63/((1730.63/(233.426+T_Si_CL))-LOG(RH_Si_A/100)))-233.426)</f>
        <v>43.183957874473322</v>
      </c>
      <c r="Y265" s="87">
        <f>100*10^(7.337936*((Table3[[#This Row],[Hum_Si_A]])/(Table3[[#This Row],[Hum_Si_A]]+229.3975)-Table3[[#This Row],[T_Si_CL]]/(Table3[[#This Row],[T_Si_CL]]+229.3975)))</f>
        <v>45.186903370441598</v>
      </c>
      <c r="Z26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2304.3382352941176</v>
      </c>
      <c r="AA265" s="53">
        <f>Table3[[#This Row],[FN_Si_Atot]]*Table3[[#This Row],[Conc_Si_A_H2]]/100</f>
        <v>1958.6875</v>
      </c>
      <c r="AB265" s="54">
        <f>IF(Table3[[#This Row],[FN_Si_A_H2]]="-","-",Table3[[#This Row],[FN_Si_A_H2]]/60*H2_dens_gL)</f>
        <v>2.9356390053920158</v>
      </c>
      <c r="AC265" s="53">
        <f>IF(OR(Table3[[#This Row],[Conc_Si_A_H2]]="",Table3[[#This Row],[FN_Si_A_H2]]="",Table3[[#This Row],[FN_Si_A_H2]]="-"),"-",(FN_Si_H2/CMP_A)*(100-CMP_A))</f>
        <v>345.65073529411762</v>
      </c>
      <c r="AD265" s="55">
        <f>IF(Table3[[#This Row],[F_Si_A_N2]]="-","-",Table3[[#This Row],[F_Si_A_N2]]/60*N2_dens_gL)</f>
        <v>7.1987912374870371</v>
      </c>
      <c r="AE265">
        <v>1.85</v>
      </c>
      <c r="AF265" s="53">
        <f>IF(OR(Table3[[#This Row],[I_S]]=0,Table3[[#This Row],[FN_Si_C_Air]]="-",Table3[[#This Row],[FN_Si_C_Air]]="0"),"∞",Table3[[#This Row],[FN_Si_C_Air]]*1000/(Table3[[#This Row],[I_S]]*Q_air*Cell_count))</f>
        <v>1.85</v>
      </c>
      <c r="AG265" s="56">
        <f>IF(OR(Table3[[#This Row],[I_S]]="",Table3[[#This Row],[STC_C]]=""),"-",IF(Table3[[#This Row],[I_S]]&gt;=Table3[[#This Row],[I_MinGasFlow]],Table3[[#This Row],[I_S]]*Table3[[#This Row],[STC_C]]*16.6*Cell_count/1000,Table3[[#This Row],[I_MinGasFlow]]*Table3[[#This Row],[STC_C]]*16.6*Cell_count/1000))</f>
        <v>4644.8874999999998</v>
      </c>
      <c r="AH265" s="140">
        <f>IF(Table3[[#This Row],[FN_Si_C_Air]]="-","-",Table3[[#This Row],[FN_Si_C_Air]]/60*air_dens_gL)</f>
        <v>99.62858075228381</v>
      </c>
      <c r="AI265" s="58" t="str">
        <f t="shared" si="30"/>
        <v>Inlet</v>
      </c>
      <c r="AJ265">
        <v>1.6</v>
      </c>
      <c r="AK265" s="5">
        <f t="shared" si="31"/>
        <v>65</v>
      </c>
      <c r="AL265" s="141">
        <v>51.03781689552909</v>
      </c>
      <c r="AM265" s="52">
        <f>IF(OR(Table3[[#This Row],[T_So_CL]]="",Table3[[#This Row],[Hum_Si_C]]=""),"-",(1730.63/((1730.63/(233.426+T_Si_CL))-LOG(RH_Si_C/100)))-233.426)</f>
        <v>46.153408940343468</v>
      </c>
      <c r="AN265" s="87">
        <f>100*10^(7.337936*((Table3[[#This Row],[Hum_Si_C]])/(Table3[[#This Row],[Hum_Si_C]]+229.3975)-Table3[[#This Row],[T_Si_CL]]/(Table3[[#This Row],[T_Si_CL]]+229.3975)))</f>
        <v>65.179802040925978</v>
      </c>
      <c r="AO265" s="83">
        <f t="shared" si="32"/>
        <v>66</v>
      </c>
      <c r="AP265" s="60">
        <f>Table3[[#This Row],[T_So_CL]]-Table3[[#This Row],[T_Si_CL]]</f>
        <v>6</v>
      </c>
      <c r="AQ265" s="178">
        <f>IF(OR(AC265&gt;1200,AA265&gt;4000,Table3[[#This Row],[Hum_Si_A]]&lt;20,Table3[[#This Row],[Hum_Si_C]]&lt;20,AG265&gt;8000, AJ265&lt;0, O265&gt;90),1,0)</f>
        <v>0</v>
      </c>
      <c r="AR265">
        <f>IF(Table3[[#This Row],[F_Cell_CL]]&gt;0, Table3[[#This Row],[F_Cell_CL]], IF(Table3[[#This Row],[I_S]]&lt;450, 0.45, IF(Table3[[#This Row],[I_S]]&lt;600, 0.6, 0.75)))</f>
        <v>0.6</v>
      </c>
    </row>
    <row r="266" spans="1:44" s="4" customFormat="1">
      <c r="A266" s="49">
        <f t="shared" si="27"/>
        <v>255</v>
      </c>
      <c r="B266" s="51" t="s">
        <v>100</v>
      </c>
      <c r="C266" s="50" t="s">
        <v>356</v>
      </c>
      <c r="D266" s="51">
        <v>900</v>
      </c>
      <c r="E266" s="138">
        <f>IF(Table3[[#This Row],[Approx. step time]]="-","ERR",IF(E265="Acc. Time",Table3[[#This Row],[Approx. step time]]/60,E265+D266/60))</f>
        <v>3825</v>
      </c>
      <c r="F266" s="48">
        <v>500</v>
      </c>
      <c r="G266" s="86">
        <f t="shared" si="26"/>
        <v>1.6666666666666667</v>
      </c>
      <c r="H266" s="48" t="s">
        <v>33</v>
      </c>
      <c r="I266" s="51">
        <v>0</v>
      </c>
      <c r="J266" s="51" t="s">
        <v>102</v>
      </c>
      <c r="K266" s="147"/>
      <c r="L266" s="52" t="str">
        <f>IF(Table3[[#This Row],[F_Cell_CL]]="","-",Table3[[#This Row],[F_Cell_CL]]*Cell_count)</f>
        <v>-</v>
      </c>
      <c r="M266">
        <v>1.3</v>
      </c>
      <c r="N266">
        <v>60</v>
      </c>
      <c r="O266" s="51">
        <v>66</v>
      </c>
      <c r="P266" s="60">
        <f>Table3[[#This Row],[T_So_CL]]-Table3[[#This Row],[T_Si_CL]]</f>
        <v>6</v>
      </c>
      <c r="Q266">
        <v>1.6500000000000001</v>
      </c>
      <c r="R266" s="53">
        <f>IF(Table3[[#This Row],[I_S]]=0,"∞",Table3[[#This Row],[FN_Si_A_H2]]*1000/(Table3[[#This Row],[I_S]]*Q_H2*Cell_count))</f>
        <v>1.6500000000000001</v>
      </c>
      <c r="S266">
        <v>85</v>
      </c>
      <c r="T266" s="58" t="str">
        <f t="shared" si="28"/>
        <v>Inlet</v>
      </c>
      <c r="U266">
        <v>1.1000000000000001</v>
      </c>
      <c r="V266" s="51">
        <f t="shared" si="29"/>
        <v>65</v>
      </c>
      <c r="W266" s="141">
        <v>49.430655641788434</v>
      </c>
      <c r="X266" s="52">
        <f>IF(OR(Table3[[#This Row],[T_So_CL]]="",Table3[[#This Row],[Hum_Si_A]]=""),"-",(1730.63/((1730.63/(233.426+T_Si_CL))-LOG(RH_Si_A/100)))-233.426)</f>
        <v>45.527208562604983</v>
      </c>
      <c r="Y266" s="87">
        <f>100*10^(7.337936*((Table3[[#This Row],[Hum_Si_A]])/(Table3[[#This Row],[Hum_Si_A]]+229.3975)-Table3[[#This Row],[T_Si_CL]]/(Table3[[#This Row],[T_Si_CL]]+229.3975)))</f>
        <v>60.18869117093508</v>
      </c>
      <c r="Z26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1868.3823529411768</v>
      </c>
      <c r="AA266" s="53">
        <f>Table3[[#This Row],[FN_Si_Atot]]*Table3[[#This Row],[Conc_Si_A_H2]]/100</f>
        <v>1588.1250000000002</v>
      </c>
      <c r="AB266" s="54">
        <f>IF(Table3[[#This Row],[FN_Si_A_H2]]="-","-",Table3[[#This Row],[FN_Si_A_H2]]/60*H2_dens_gL)</f>
        <v>2.3802478422097426</v>
      </c>
      <c r="AC266" s="53">
        <f>IF(OR(Table3[[#This Row],[Conc_Si_A_H2]]="",Table3[[#This Row],[FN_Si_A_H2]]="",Table3[[#This Row],[FN_Si_A_H2]]="-"),"-",(FN_Si_H2/CMP_A)*(100-CMP_A))</f>
        <v>280.25735294117652</v>
      </c>
      <c r="AD266" s="55">
        <f>IF(Table3[[#This Row],[F_Si_A_N2]]="-","-",Table3[[#This Row],[F_Si_A_N2]]/60*N2_dens_gL)</f>
        <v>5.8368577601246256</v>
      </c>
      <c r="AE266">
        <v>1.9000000000000001</v>
      </c>
      <c r="AF266" s="53">
        <f>IF(OR(Table3[[#This Row],[I_S]]=0,Table3[[#This Row],[FN_Si_C_Air]]="-",Table3[[#This Row],[FN_Si_C_Air]]="0"),"∞",Table3[[#This Row],[FN_Si_C_Air]]*1000/(Table3[[#This Row],[I_S]]*Q_air*Cell_count))</f>
        <v>1.9000000000000004</v>
      </c>
      <c r="AG266" s="56">
        <f>IF(OR(Table3[[#This Row],[I_S]]="",Table3[[#This Row],[STC_C]]=""),"-",IF(Table3[[#This Row],[I_S]]&gt;=Table3[[#This Row],[I_MinGasFlow]],Table3[[#This Row],[I_S]]*Table3[[#This Row],[STC_C]]*16.6*Cell_count/1000,Table3[[#This Row],[I_MinGasFlow]]*Table3[[#This Row],[STC_C]]*16.6*Cell_count/1000))</f>
        <v>4336.7500000000009</v>
      </c>
      <c r="AH266" s="140">
        <f>IF(Table3[[#This Row],[FN_Si_C_Air]]="-","-",Table3[[#This Row],[FN_Si_C_Air]]/60*air_dens_gL)</f>
        <v>93.019313724491056</v>
      </c>
      <c r="AI266" s="58" t="str">
        <f t="shared" si="30"/>
        <v>Inlet</v>
      </c>
      <c r="AJ266">
        <v>1.25</v>
      </c>
      <c r="AK266" s="5">
        <f t="shared" si="31"/>
        <v>65</v>
      </c>
      <c r="AL266" s="141">
        <v>39.049440497631743</v>
      </c>
      <c r="AM266" s="52">
        <f>IF(OR(Table3[[#This Row],[T_So_CL]]="",Table3[[#This Row],[Hum_Si_C]]=""),"-",(1730.63/((1730.63/(233.426+T_Si_CL))-LOG(RH_Si_C/100)))-233.426)</f>
        <v>40.998527039814974</v>
      </c>
      <c r="AN266" s="87">
        <f>100*10^(7.337936*((Table3[[#This Row],[Hum_Si_C]])/(Table3[[#This Row],[Hum_Si_C]]+229.3975)-Table3[[#This Row],[T_Si_CL]]/(Table3[[#This Row],[T_Si_CL]]+229.3975)))</f>
        <v>35.160348040135688</v>
      </c>
      <c r="AO266" s="83">
        <f t="shared" si="32"/>
        <v>66</v>
      </c>
      <c r="AP266" s="60">
        <f>Table3[[#This Row],[T_So_CL]]-Table3[[#This Row],[T_Si_CL]]</f>
        <v>6</v>
      </c>
      <c r="AQ266" s="178">
        <f>IF(OR(AC266&gt;1200,AA266&gt;4000,Table3[[#This Row],[Hum_Si_A]]&lt;20,Table3[[#This Row],[Hum_Si_C]]&lt;20,AG266&gt;8000, AJ266&lt;0, O266&gt;90),1,0)</f>
        <v>0</v>
      </c>
      <c r="AR266">
        <f>IF(Table3[[#This Row],[F_Cell_CL]]&gt;0, Table3[[#This Row],[F_Cell_CL]], IF(Table3[[#This Row],[I_S]]&lt;450, 0.45, IF(Table3[[#This Row],[I_S]]&lt;600, 0.6, 0.75)))</f>
        <v>0.6</v>
      </c>
    </row>
    <row r="267" spans="1:44" s="4" customFormat="1">
      <c r="A267" s="49">
        <f t="shared" si="27"/>
        <v>256</v>
      </c>
      <c r="B267" s="51" t="s">
        <v>100</v>
      </c>
      <c r="C267" s="50" t="s">
        <v>357</v>
      </c>
      <c r="D267" s="51">
        <v>900</v>
      </c>
      <c r="E267" s="138">
        <f>IF(Table3[[#This Row],[Approx. step time]]="-","ERR",IF(E266="Acc. Time",Table3[[#This Row],[Approx. step time]]/60,E266+D267/60))</f>
        <v>3840</v>
      </c>
      <c r="F267" s="48">
        <v>480</v>
      </c>
      <c r="G267" s="86">
        <f t="shared" si="26"/>
        <v>1.6</v>
      </c>
      <c r="H267" s="48" t="s">
        <v>33</v>
      </c>
      <c r="I267" s="51">
        <v>0</v>
      </c>
      <c r="J267" s="51" t="s">
        <v>102</v>
      </c>
      <c r="K267" s="147"/>
      <c r="L267" s="52" t="str">
        <f>IF(Table3[[#This Row],[F_Cell_CL]]="","-",Table3[[#This Row],[F_Cell_CL]]*Cell_count)</f>
        <v>-</v>
      </c>
      <c r="M267">
        <v>1.05</v>
      </c>
      <c r="N267">
        <v>60</v>
      </c>
      <c r="O267" s="51">
        <v>66</v>
      </c>
      <c r="P267" s="60">
        <f>Table3[[#This Row],[T_So_CL]]-Table3[[#This Row],[T_Si_CL]]</f>
        <v>6</v>
      </c>
      <c r="Q267">
        <v>1.55</v>
      </c>
      <c r="R267" s="53">
        <f>IF(Table3[[#This Row],[I_S]]=0,"∞",Table3[[#This Row],[FN_Si_A_H2]]*1000/(Table3[[#This Row],[I_S]]*Q_H2*Cell_count))</f>
        <v>1.55</v>
      </c>
      <c r="S267">
        <v>85</v>
      </c>
      <c r="T267" s="58" t="str">
        <f t="shared" si="28"/>
        <v>Inlet</v>
      </c>
      <c r="U267">
        <v>0.85000000000000009</v>
      </c>
      <c r="V267" s="51">
        <f t="shared" si="29"/>
        <v>65</v>
      </c>
      <c r="W267" s="141">
        <v>41.552009307523242</v>
      </c>
      <c r="X267" s="52">
        <f>IF(OR(Table3[[#This Row],[T_So_CL]]="",Table3[[#This Row],[Hum_Si_A]]=""),"-",(1730.63/((1730.63/(233.426+T_Si_CL))-LOG(RH_Si_A/100)))-233.426)</f>
        <v>42.177490937481423</v>
      </c>
      <c r="Y267" s="87">
        <f>100*10^(7.337936*((Table3[[#This Row],[Hum_Si_A]])/(Table3[[#This Row],[Hum_Si_A]]+229.3975)-Table3[[#This Row],[T_Si_CL]]/(Table3[[#This Row],[T_Si_CL]]+229.3975)))</f>
        <v>40.176268476934098</v>
      </c>
      <c r="Z26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1684.9411764705883</v>
      </c>
      <c r="AA267" s="53">
        <f>Table3[[#This Row],[FN_Si_Atot]]*Table3[[#This Row],[Conc_Si_A_H2]]/100</f>
        <v>1432.2</v>
      </c>
      <c r="AB267" s="54">
        <f>IF(Table3[[#This Row],[FN_Si_A_H2]]="-","-",Table3[[#This Row],[FN_Si_A_H2]]/60*H2_dens_gL)</f>
        <v>2.1465507813382403</v>
      </c>
      <c r="AC267" s="53">
        <f>IF(OR(Table3[[#This Row],[Conc_Si_A_H2]]="",Table3[[#This Row],[FN_Si_A_H2]]="",Table3[[#This Row],[FN_Si_A_H2]]="-"),"-",(FN_Si_H2/CMP_A)*(100-CMP_A))</f>
        <v>252.74117647058827</v>
      </c>
      <c r="AD267" s="55">
        <f>IF(Table3[[#This Row],[F_Si_A_N2]]="-","-",Table3[[#This Row],[F_Si_A_N2]]/60*N2_dens_gL)</f>
        <v>5.2637844527669353</v>
      </c>
      <c r="AE267">
        <v>1.5</v>
      </c>
      <c r="AF267" s="53">
        <f>IF(OR(Table3[[#This Row],[I_S]]=0,Table3[[#This Row],[FN_Si_C_Air]]="-",Table3[[#This Row],[FN_Si_C_Air]]="0"),"∞",Table3[[#This Row],[FN_Si_C_Air]]*1000/(Table3[[#This Row],[I_S]]*Q_air*Cell_count))</f>
        <v>1.5</v>
      </c>
      <c r="AG267" s="56">
        <f>IF(OR(Table3[[#This Row],[I_S]]="",Table3[[#This Row],[STC_C]]=""),"-",IF(Table3[[#This Row],[I_S]]&gt;=Table3[[#This Row],[I_MinGasFlow]],Table3[[#This Row],[I_S]]*Table3[[#This Row],[STC_C]]*16.6*Cell_count/1000,Table3[[#This Row],[I_MinGasFlow]]*Table3[[#This Row],[STC_C]]*16.6*Cell_count/1000))</f>
        <v>3286.8000000000006</v>
      </c>
      <c r="AH267" s="140">
        <f>IF(Table3[[#This Row],[FN_Si_C_Air]]="-","-",Table3[[#This Row],[FN_Si_C_Air]]/60*air_dens_gL)</f>
        <v>70.498848296456373</v>
      </c>
      <c r="AI267" s="58" t="str">
        <f t="shared" si="30"/>
        <v>Inlet</v>
      </c>
      <c r="AJ267">
        <v>1.05</v>
      </c>
      <c r="AK267" s="5">
        <f t="shared" si="31"/>
        <v>65</v>
      </c>
      <c r="AL267" s="141">
        <v>41.552009307523242</v>
      </c>
      <c r="AM267" s="52">
        <f>IF(OR(Table3[[#This Row],[T_So_CL]]="",Table3[[#This Row],[Hum_Si_C]]=""),"-",(1730.63/((1730.63/(233.426+T_Si_CL))-LOG(RH_Si_C/100)))-233.426)</f>
        <v>42.177490937481423</v>
      </c>
      <c r="AN267" s="87">
        <f>100*10^(7.337936*((Table3[[#This Row],[Hum_Si_C]])/(Table3[[#This Row],[Hum_Si_C]]+229.3975)-Table3[[#This Row],[T_Si_CL]]/(Table3[[#This Row],[T_Si_CL]]+229.3975)))</f>
        <v>40.176268476934098</v>
      </c>
      <c r="AO267" s="83">
        <f t="shared" si="32"/>
        <v>66</v>
      </c>
      <c r="AP267" s="60">
        <f>Table3[[#This Row],[T_So_CL]]-Table3[[#This Row],[T_Si_CL]]</f>
        <v>6</v>
      </c>
      <c r="AQ267" s="178">
        <f>IF(OR(AC267&gt;1200,AA267&gt;4000,Table3[[#This Row],[Hum_Si_A]]&lt;20,Table3[[#This Row],[Hum_Si_C]]&lt;20,AG267&gt;8000, AJ267&lt;0, O267&gt;90),1,0)</f>
        <v>0</v>
      </c>
      <c r="AR267">
        <f>IF(Table3[[#This Row],[F_Cell_CL]]&gt;0, Table3[[#This Row],[F_Cell_CL]], IF(Table3[[#This Row],[I_S]]&lt;450, 0.45, IF(Table3[[#This Row],[I_S]]&lt;600, 0.6, 0.75)))</f>
        <v>0.6</v>
      </c>
    </row>
    <row r="268" spans="1:44" s="4" customFormat="1">
      <c r="A268" s="49">
        <f t="shared" si="27"/>
        <v>257</v>
      </c>
      <c r="B268" s="51" t="s">
        <v>100</v>
      </c>
      <c r="C268" s="50" t="s">
        <v>358</v>
      </c>
      <c r="D268" s="51">
        <v>900</v>
      </c>
      <c r="E268" s="87">
        <f>IF(Table3[[#This Row],[Approx. step time]]="-","ERR",IF(E267="Acc. Time",Table3[[#This Row],[Approx. step time]]/60,E267+D268/60))</f>
        <v>3855</v>
      </c>
      <c r="F268" s="48">
        <v>720</v>
      </c>
      <c r="G268" s="86">
        <f t="shared" ref="G268:G309" si="33">I_S/Cell_area</f>
        <v>2.4</v>
      </c>
      <c r="H268" s="48" t="s">
        <v>33</v>
      </c>
      <c r="I268" s="51">
        <v>0</v>
      </c>
      <c r="J268" s="51" t="s">
        <v>102</v>
      </c>
      <c r="K268" s="147"/>
      <c r="L268" s="52" t="str">
        <f>IF(Table3[[#This Row],[F_Cell_CL]]="","-",Table3[[#This Row],[F_Cell_CL]]*Cell_count)</f>
        <v>-</v>
      </c>
      <c r="M268">
        <v>1.1500000000000001</v>
      </c>
      <c r="N268">
        <v>60</v>
      </c>
      <c r="O268" s="51">
        <v>66</v>
      </c>
      <c r="P268" s="60">
        <f>Table3[[#This Row],[T_So_CL]]-Table3[[#This Row],[T_Si_CL]]</f>
        <v>6</v>
      </c>
      <c r="Q268">
        <v>1.75</v>
      </c>
      <c r="R268" s="53">
        <f>IF(Table3[[#This Row],[I_S]]=0,"∞",Table3[[#This Row],[FN_Si_A_H2]]*1000/(Table3[[#This Row],[I_S]]*Q_H2*Cell_count))</f>
        <v>1.75</v>
      </c>
      <c r="S268">
        <v>95</v>
      </c>
      <c r="T268" s="58" t="str">
        <f t="shared" si="28"/>
        <v>Inlet</v>
      </c>
      <c r="U268">
        <v>0.95000000000000007</v>
      </c>
      <c r="V268" s="51">
        <f t="shared" si="29"/>
        <v>65</v>
      </c>
      <c r="W268" s="141">
        <v>49.430655641788434</v>
      </c>
      <c r="X268" s="52">
        <f>IF(OR(Table3[[#This Row],[T_So_CL]]="",Table3[[#This Row],[Hum_Si_A]]=""),"-",(1730.63/((1730.63/(233.426+T_Si_CL))-LOG(RH_Si_A/100)))-233.426)</f>
        <v>45.527208562604983</v>
      </c>
      <c r="Y268" s="87">
        <f>100*10^(7.337936*((Table3[[#This Row],[Hum_Si_A]])/(Table3[[#This Row],[Hum_Si_A]]+229.3975)-Table3[[#This Row],[T_Si_CL]]/(Table3[[#This Row],[T_Si_CL]]+229.3975)))</f>
        <v>60.18869117093508</v>
      </c>
      <c r="Z26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2553.1578947368421</v>
      </c>
      <c r="AA268" s="53">
        <f>Table3[[#This Row],[FN_Si_Atot]]*Table3[[#This Row],[Conc_Si_A_H2]]/100</f>
        <v>2425.5</v>
      </c>
      <c r="AB268" s="54">
        <f>IF(Table3[[#This Row],[FN_Si_A_H2]]="-","-",Table3[[#This Row],[FN_Si_A_H2]]/60*H2_dens_gL)</f>
        <v>3.6352876135566974</v>
      </c>
      <c r="AC268" s="53">
        <f>IF(OR(Table3[[#This Row],[Conc_Si_A_H2]]="",Table3[[#This Row],[FN_Si_A_H2]]="",Table3[[#This Row],[FN_Si_A_H2]]="-"),"-",(FN_Si_H2/CMP_A)*(100-CMP_A))</f>
        <v>127.6578947368421</v>
      </c>
      <c r="AD268" s="55">
        <f>IF(Table3[[#This Row],[F_Si_A_N2]]="-","-",Table3[[#This Row],[F_Si_A_N2]]/60*N2_dens_gL)</f>
        <v>2.6587026735113124</v>
      </c>
      <c r="AE268">
        <v>1.85</v>
      </c>
      <c r="AF268" s="53">
        <f>IF(OR(Table3[[#This Row],[I_S]]=0,Table3[[#This Row],[FN_Si_C_Air]]="-",Table3[[#This Row],[FN_Si_C_Air]]="0"),"∞",Table3[[#This Row],[FN_Si_C_Air]]*1000/(Table3[[#This Row],[I_S]]*Q_air*Cell_count))</f>
        <v>1.8499999999999996</v>
      </c>
      <c r="AG268" s="56">
        <f>IF(OR(Table3[[#This Row],[I_S]]="",Table3[[#This Row],[STC_C]]=""),"-",IF(Table3[[#This Row],[I_S]]&gt;=Table3[[#This Row],[I_MinGasFlow]],Table3[[#This Row],[I_S]]*Table3[[#This Row],[STC_C]]*16.6*Cell_count/1000,Table3[[#This Row],[I_MinGasFlow]]*Table3[[#This Row],[STC_C]]*16.6*Cell_count/1000))</f>
        <v>6080.58</v>
      </c>
      <c r="AH268" s="140">
        <f>IF(Table3[[#This Row],[FN_Si_C_Air]]="-","-",Table3[[#This Row],[FN_Si_C_Air]]/60*air_dens_gL)</f>
        <v>130.42286934844427</v>
      </c>
      <c r="AI268" s="58" t="str">
        <f t="shared" si="30"/>
        <v>Inlet</v>
      </c>
      <c r="AJ268">
        <v>0.5</v>
      </c>
      <c r="AK268" s="5">
        <f t="shared" si="31"/>
        <v>65</v>
      </c>
      <c r="AL268" s="141">
        <v>45.834629514265586</v>
      </c>
      <c r="AM268" s="52">
        <f>IF(OR(Table3[[#This Row],[T_So_CL]]="",Table3[[#This Row],[Hum_Si_C]]=""),"-",(1730.63/((1730.63/(233.426+T_Si_CL))-LOG(RH_Si_C/100)))-233.426)</f>
        <v>44.060049636205918</v>
      </c>
      <c r="AN268" s="87">
        <f>100*10^(7.337936*((Table3[[#This Row],[Hum_Si_C]])/(Table3[[#This Row],[Hum_Si_C]]+229.3975)-Table3[[#This Row],[T_Si_CL]]/(Table3[[#This Row],[T_Si_CL]]+229.3975)))</f>
        <v>50.192407465845847</v>
      </c>
      <c r="AO268" s="83">
        <f t="shared" si="32"/>
        <v>66</v>
      </c>
      <c r="AP268" s="60">
        <f>Table3[[#This Row],[T_So_CL]]-Table3[[#This Row],[T_Si_CL]]</f>
        <v>6</v>
      </c>
      <c r="AQ268" s="178">
        <f>IF(OR(AC268&gt;1200,AA268&gt;4000,Table3[[#This Row],[Hum_Si_A]]&lt;20,Table3[[#This Row],[Hum_Si_C]]&lt;20,AG268&gt;8000, AJ268&lt;0, O268&gt;90),1,0)</f>
        <v>0</v>
      </c>
      <c r="AR268">
        <f>IF(Table3[[#This Row],[F_Cell_CL]]&gt;0, Table3[[#This Row],[F_Cell_CL]], IF(Table3[[#This Row],[I_S]]&lt;450, 0.45, IF(Table3[[#This Row],[I_S]]&lt;600, 0.6, 0.75)))</f>
        <v>0.75</v>
      </c>
    </row>
    <row r="269" spans="1:44" s="4" customFormat="1">
      <c r="A269" s="49">
        <f t="shared" ref="A269:A332" si="34">A268+1</f>
        <v>258</v>
      </c>
      <c r="B269" s="51" t="s">
        <v>100</v>
      </c>
      <c r="C269" s="50" t="s">
        <v>359</v>
      </c>
      <c r="D269" s="51">
        <v>900</v>
      </c>
      <c r="E269" s="138">
        <f>IF(Table3[[#This Row],[Approx. step time]]="-","ERR",IF(E268="Acc. Time",Table3[[#This Row],[Approx. step time]]/60,E268+D269/60))</f>
        <v>3870</v>
      </c>
      <c r="F269" s="48">
        <v>680</v>
      </c>
      <c r="G269" s="86">
        <f t="shared" si="33"/>
        <v>2.2666666666666666</v>
      </c>
      <c r="H269" s="48" t="s">
        <v>33</v>
      </c>
      <c r="I269" s="51">
        <v>0</v>
      </c>
      <c r="J269" s="51" t="s">
        <v>102</v>
      </c>
      <c r="K269" s="147"/>
      <c r="L269" s="52" t="str">
        <f>IF(Table3[[#This Row],[F_Cell_CL]]="","-",Table3[[#This Row],[F_Cell_CL]]*Cell_count)</f>
        <v>-</v>
      </c>
      <c r="M269">
        <v>1.6500000000000001</v>
      </c>
      <c r="N269">
        <v>60</v>
      </c>
      <c r="O269" s="51">
        <v>66</v>
      </c>
      <c r="P269" s="60">
        <f>Table3[[#This Row],[T_So_CL]]-Table3[[#This Row],[T_Si_CL]]</f>
        <v>6</v>
      </c>
      <c r="Q269">
        <v>1.4000000000000001</v>
      </c>
      <c r="R269" s="53">
        <f>IF(Table3[[#This Row],[I_S]]=0,"∞",Table3[[#This Row],[FN_Si_A_H2]]*1000/(Table3[[#This Row],[I_S]]*Q_H2*Cell_count))</f>
        <v>1.4000000000000004</v>
      </c>
      <c r="S269">
        <v>80</v>
      </c>
      <c r="T269" s="58" t="str">
        <f t="shared" ref="T269:T309" si="35">"Inlet"</f>
        <v>Inlet</v>
      </c>
      <c r="U269">
        <v>1.4500000000000002</v>
      </c>
      <c r="V269" s="51">
        <f t="shared" ref="V269:V309" si="36">T_Si_CL+5</f>
        <v>65</v>
      </c>
      <c r="W269" s="141">
        <v>55.290497112659843</v>
      </c>
      <c r="X269" s="52">
        <f>IF(OR(Table3[[#This Row],[T_So_CL]]="",Table3[[#This Row],[Hum_Si_A]]=""),"-",(1730.63/((1730.63/(233.426+T_Si_CL))-LOG(RH_Si_A/100)))-233.426)</f>
        <v>47.732152079697471</v>
      </c>
      <c r="Y269" s="87">
        <f>100*10^(7.337936*((Table3[[#This Row],[Hum_Si_A]])/(Table3[[#This Row],[Hum_Si_A]]+229.3975)-Table3[[#This Row],[T_Si_CL]]/(Table3[[#This Row],[T_Si_CL]]+229.3975)))</f>
        <v>80.126863445470804</v>
      </c>
      <c r="Z26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2290.7500000000005</v>
      </c>
      <c r="AA269" s="53">
        <f>Table3[[#This Row],[FN_Si_Atot]]*Table3[[#This Row],[Conc_Si_A_H2]]/100</f>
        <v>1832.6000000000004</v>
      </c>
      <c r="AB269" s="54">
        <f>IF(Table3[[#This Row],[FN_Si_A_H2]]="-","-",Table3[[#This Row],[FN_Si_A_H2]]/60*H2_dens_gL)</f>
        <v>2.7466617524650609</v>
      </c>
      <c r="AC269" s="53">
        <f>IF(OR(Table3[[#This Row],[Conc_Si_A_H2]]="",Table3[[#This Row],[FN_Si_A_H2]]="",Table3[[#This Row],[FN_Si_A_H2]]="-"),"-",(FN_Si_H2/CMP_A)*(100-CMP_A))</f>
        <v>458.15000000000009</v>
      </c>
      <c r="AD269" s="55">
        <f>IF(Table3[[#This Row],[F_Si_A_N2]]="-","-",Table3[[#This Row],[F_Si_A_N2]]/60*N2_dens_gL)</f>
        <v>9.5417884838239342</v>
      </c>
      <c r="AE269">
        <v>2.3000000000000003</v>
      </c>
      <c r="AF269" s="53">
        <f>IF(OR(Table3[[#This Row],[I_S]]=0,Table3[[#This Row],[FN_Si_C_Air]]="-",Table3[[#This Row],[FN_Si_C_Air]]="0"),"∞",Table3[[#This Row],[FN_Si_C_Air]]*1000/(Table3[[#This Row],[I_S]]*Q_air*Cell_count))</f>
        <v>2.3000000000000003</v>
      </c>
      <c r="AG269" s="56">
        <f>IF(OR(Table3[[#This Row],[I_S]]="",Table3[[#This Row],[STC_C]]=""),"-",IF(Table3[[#This Row],[I_S]]&gt;=Table3[[#This Row],[I_MinGasFlow]],Table3[[#This Row],[I_S]]*Table3[[#This Row],[STC_C]]*16.6*Cell_count/1000,Table3[[#This Row],[I_MinGasFlow]]*Table3[[#This Row],[STC_C]]*16.6*Cell_count/1000))</f>
        <v>7139.6600000000017</v>
      </c>
      <c r="AH269" s="140">
        <f>IF(Table3[[#This Row],[FN_Si_C_Air]]="-","-",Table3[[#This Row],[FN_Si_C_Air]]/60*air_dens_gL)</f>
        <v>153.1391649106358</v>
      </c>
      <c r="AI269" s="58" t="str">
        <f t="shared" ref="AI269:AI309" si="37">"Inlet"</f>
        <v>Inlet</v>
      </c>
      <c r="AJ269">
        <v>1.35</v>
      </c>
      <c r="AK269" s="5">
        <f t="shared" ref="AK269:AK309" si="38">T_Si_CL+5</f>
        <v>65</v>
      </c>
      <c r="AL269" s="141">
        <v>36.214618745616193</v>
      </c>
      <c r="AM269" s="52">
        <f>IF(OR(Table3[[#This Row],[T_So_CL]]="",Table3[[#This Row],[Hum_Si_C]]=""),"-",(1730.63/((1730.63/(233.426+T_Si_CL))-LOG(RH_Si_C/100)))-233.426)</f>
        <v>39.581587442675072</v>
      </c>
      <c r="AN269" s="87">
        <f>100*10^(7.337936*((Table3[[#This Row],[Hum_Si_C]])/(Table3[[#This Row],[Hum_Si_C]]+229.3975)-Table3[[#This Row],[T_Si_CL]]/(Table3[[#This Row],[T_Si_CL]]+229.3975)))</f>
        <v>30.139021384893542</v>
      </c>
      <c r="AO269" s="83">
        <f t="shared" ref="AO269:AO309" si="39">T_Si_CL+dT_CL</f>
        <v>66</v>
      </c>
      <c r="AP269" s="60">
        <f>Table3[[#This Row],[T_So_CL]]-Table3[[#This Row],[T_Si_CL]]</f>
        <v>6</v>
      </c>
      <c r="AQ269" s="178">
        <f>IF(OR(AC269&gt;1200,AA269&gt;4000,Table3[[#This Row],[Hum_Si_A]]&lt;20,Table3[[#This Row],[Hum_Si_C]]&lt;20,AG269&gt;8000, AJ269&lt;0, O269&gt;90),1,0)</f>
        <v>0</v>
      </c>
      <c r="AR269">
        <f>IF(Table3[[#This Row],[F_Cell_CL]]&gt;0, Table3[[#This Row],[F_Cell_CL]], IF(Table3[[#This Row],[I_S]]&lt;450, 0.45, IF(Table3[[#This Row],[I_S]]&lt;600, 0.6, 0.75)))</f>
        <v>0.75</v>
      </c>
    </row>
    <row r="270" spans="1:44" s="4" customFormat="1">
      <c r="A270" s="49">
        <f t="shared" si="34"/>
        <v>259</v>
      </c>
      <c r="B270" s="51" t="s">
        <v>100</v>
      </c>
      <c r="C270" s="50" t="s">
        <v>360</v>
      </c>
      <c r="D270" s="51">
        <v>900</v>
      </c>
      <c r="E270" s="138">
        <f>IF(Table3[[#This Row],[Approx. step time]]="-","ERR",IF(E269="Acc. Time",Table3[[#This Row],[Approx. step time]]/60,E269+D270/60))</f>
        <v>3885</v>
      </c>
      <c r="F270" s="48">
        <v>430</v>
      </c>
      <c r="G270" s="86">
        <f t="shared" si="33"/>
        <v>1.4333333333333333</v>
      </c>
      <c r="H270" s="48" t="s">
        <v>33</v>
      </c>
      <c r="I270" s="51">
        <v>0</v>
      </c>
      <c r="J270" s="51" t="s">
        <v>102</v>
      </c>
      <c r="K270" s="147"/>
      <c r="L270" s="52" t="str">
        <f>IF(Table3[[#This Row],[F_Cell_CL]]="","-",Table3[[#This Row],[F_Cell_CL]]*Cell_count)</f>
        <v>-</v>
      </c>
      <c r="M270">
        <v>0.65</v>
      </c>
      <c r="N270">
        <v>60</v>
      </c>
      <c r="O270" s="51">
        <v>67</v>
      </c>
      <c r="P270" s="60">
        <f>Table3[[#This Row],[T_So_CL]]-Table3[[#This Row],[T_Si_CL]]</f>
        <v>7</v>
      </c>
      <c r="Q270">
        <v>2.9000000000000004</v>
      </c>
      <c r="R270" s="53">
        <f>IF(Table3[[#This Row],[I_S]]=0,"∞",Table3[[#This Row],[FN_Si_A_H2]]*1000/(Table3[[#This Row],[I_S]]*Q_H2*Cell_count))</f>
        <v>2.9000000000000004</v>
      </c>
      <c r="S270">
        <v>95</v>
      </c>
      <c r="T270" s="58" t="str">
        <f t="shared" si="35"/>
        <v>Inlet</v>
      </c>
      <c r="U270">
        <v>0.45</v>
      </c>
      <c r="V270" s="51">
        <f t="shared" si="36"/>
        <v>65</v>
      </c>
      <c r="W270" s="141">
        <v>47.70338140569995</v>
      </c>
      <c r="X270" s="52">
        <f>IF(OR(Table3[[#This Row],[T_So_CL]]="",Table3[[#This Row],[Hum_Si_A]]=""),"-",(1730.63/((1730.63/(233.426+T_Si_CL))-LOG(RH_Si_A/100)))-233.426)</f>
        <v>44.834375752164703</v>
      </c>
      <c r="Y270" s="87">
        <f>100*10^(7.337936*((Table3[[#This Row],[Hum_Si_A]])/(Table3[[#This Row],[Hum_Si_A]]+229.3975)-Table3[[#This Row],[T_Si_CL]]/(Table3[[#This Row],[T_Si_CL]]+229.3975)))</f>
        <v>55.192947470894019</v>
      </c>
      <c r="Z27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2526.8157894736846</v>
      </c>
      <c r="AA270" s="53">
        <f>Table3[[#This Row],[FN_Si_Atot]]*Table3[[#This Row],[Conc_Si_A_H2]]/100</f>
        <v>2400.4750000000004</v>
      </c>
      <c r="AB270" s="54">
        <f>IF(Table3[[#This Row],[FN_Si_A_H2]]="-","-",Table3[[#This Row],[FN_Si_A_H2]]/60*H2_dens_gL)</f>
        <v>3.5977806778612718</v>
      </c>
      <c r="AC270" s="53">
        <f>IF(OR(Table3[[#This Row],[Conc_Si_A_H2]]="",Table3[[#This Row],[FN_Si_A_H2]]="",Table3[[#This Row],[FN_Si_A_H2]]="-"),"-",(FN_Si_H2/CMP_A)*(100-CMP_A))</f>
        <v>126.34078947368423</v>
      </c>
      <c r="AD270" s="55">
        <f>IF(Table3[[#This Row],[F_Si_A_N2]]="-","-",Table3[[#This Row],[F_Si_A_N2]]/60*N2_dens_gL)</f>
        <v>2.6312716141814341</v>
      </c>
      <c r="AE270">
        <v>3.5500000000000003</v>
      </c>
      <c r="AF270" s="53">
        <f>IF(OR(Table3[[#This Row],[I_S]]=0,Table3[[#This Row],[FN_Si_C_Air]]="-",Table3[[#This Row],[FN_Si_C_Air]]="0"),"∞",Table3[[#This Row],[FN_Si_C_Air]]*1000/(Table3[[#This Row],[I_S]]*Q_air*Cell_count))</f>
        <v>3.5500000000000007</v>
      </c>
      <c r="AG270" s="56">
        <f>IF(OR(Table3[[#This Row],[I_S]]="",Table3[[#This Row],[STC_C]]=""),"-",IF(Table3[[#This Row],[I_S]]&gt;=Table3[[#This Row],[I_MinGasFlow]],Table3[[#This Row],[I_S]]*Table3[[#This Row],[STC_C]]*16.6*Cell_count/1000,Table3[[#This Row],[I_MinGasFlow]]*Table3[[#This Row],[STC_C]]*16.6*Cell_count/1000))</f>
        <v>6968.4725000000017</v>
      </c>
      <c r="AH270" s="140">
        <f>IF(Table3[[#This Row],[FN_Si_C_Air]]="-","-",Table3[[#This Row],[FN_Si_C_Air]]/60*air_dens_gL)</f>
        <v>149.46734989519535</v>
      </c>
      <c r="AI270" s="58" t="str">
        <f t="shared" si="37"/>
        <v>Inlet</v>
      </c>
      <c r="AJ270">
        <v>0.7</v>
      </c>
      <c r="AK270" s="5">
        <f t="shared" si="38"/>
        <v>65</v>
      </c>
      <c r="AL270" s="141">
        <v>53.955563277624904</v>
      </c>
      <c r="AM270" s="52">
        <f>IF(OR(Table3[[#This Row],[T_So_CL]]="",Table3[[#This Row],[Hum_Si_C]]=""),"-",(1730.63/((1730.63/(233.426+T_Si_CL))-LOG(RH_Si_C/100)))-233.426)</f>
        <v>47.248159432913724</v>
      </c>
      <c r="AN270" s="87">
        <f>100*10^(7.337936*((Table3[[#This Row],[Hum_Si_C]])/(Table3[[#This Row],[Hum_Si_C]]+229.3975)-Table3[[#This Row],[T_Si_CL]]/(Table3[[#This Row],[T_Si_CL]]+229.3975)))</f>
        <v>75.148743689283577</v>
      </c>
      <c r="AO270" s="83">
        <f t="shared" si="39"/>
        <v>67</v>
      </c>
      <c r="AP270" s="60">
        <f>Table3[[#This Row],[T_So_CL]]-Table3[[#This Row],[T_Si_CL]]</f>
        <v>7</v>
      </c>
      <c r="AQ270" s="178">
        <f>IF(OR(AC270&gt;1200,AA270&gt;4000,Table3[[#This Row],[Hum_Si_A]]&lt;20,Table3[[#This Row],[Hum_Si_C]]&lt;20,AG270&gt;8000, AJ270&lt;0, O270&gt;90),1,0)</f>
        <v>0</v>
      </c>
      <c r="AR270">
        <f>IF(Table3[[#This Row],[F_Cell_CL]]&gt;0, Table3[[#This Row],[F_Cell_CL]], IF(Table3[[#This Row],[I_S]]&lt;450, 0.45, IF(Table3[[#This Row],[I_S]]&lt;600, 0.6, 0.75)))</f>
        <v>0.45</v>
      </c>
    </row>
    <row r="271" spans="1:44" s="4" customFormat="1">
      <c r="A271" s="49">
        <f t="shared" si="34"/>
        <v>260</v>
      </c>
      <c r="B271" s="51" t="s">
        <v>100</v>
      </c>
      <c r="C271" s="50" t="s">
        <v>361</v>
      </c>
      <c r="D271" s="51">
        <v>900</v>
      </c>
      <c r="E271" s="138">
        <f>IF(Table3[[#This Row],[Approx. step time]]="-","ERR",IF(E270="Acc. Time",Table3[[#This Row],[Approx. step time]]/60,E270+D271/60))</f>
        <v>3900</v>
      </c>
      <c r="F271" s="48">
        <v>380</v>
      </c>
      <c r="G271" s="86">
        <f t="shared" si="33"/>
        <v>1.2666666666666666</v>
      </c>
      <c r="H271" s="48" t="s">
        <v>33</v>
      </c>
      <c r="I271" s="51">
        <v>0</v>
      </c>
      <c r="J271" s="51" t="s">
        <v>102</v>
      </c>
      <c r="K271" s="147"/>
      <c r="L271" s="52" t="str">
        <f>IF(Table3[[#This Row],[F_Cell_CL]]="","-",Table3[[#This Row],[F_Cell_CL]]*Cell_count)</f>
        <v>-</v>
      </c>
      <c r="M271">
        <v>1.3</v>
      </c>
      <c r="N271">
        <v>60</v>
      </c>
      <c r="O271" s="51">
        <v>67</v>
      </c>
      <c r="P271" s="60">
        <f>Table3[[#This Row],[T_So_CL]]-Table3[[#This Row],[T_Si_CL]]</f>
        <v>7</v>
      </c>
      <c r="Q271">
        <v>1.7000000000000002</v>
      </c>
      <c r="R271" s="53">
        <f>IF(Table3[[#This Row],[I_S]]=0,"∞",Table3[[#This Row],[FN_Si_A_H2]]*1000/(Table3[[#This Row],[I_S]]*Q_H2*Cell_count))</f>
        <v>1.7000000000000004</v>
      </c>
      <c r="S271">
        <v>90</v>
      </c>
      <c r="T271" s="58" t="str">
        <f t="shared" si="35"/>
        <v>Inlet</v>
      </c>
      <c r="U271">
        <v>1.1000000000000001</v>
      </c>
      <c r="V271" s="51">
        <f t="shared" si="36"/>
        <v>65</v>
      </c>
      <c r="W271" s="141">
        <v>29.023164602431375</v>
      </c>
      <c r="X271" s="52">
        <f>IF(OR(Table3[[#This Row],[T_So_CL]]="",Table3[[#This Row],[Hum_Si_A]]=""),"-",(1730.63/((1730.63/(233.426+T_Si_CL))-LOG(RH_Si_A/100)))-233.426)</f>
        <v>35.503012598598161</v>
      </c>
      <c r="Y271" s="87">
        <f>100*10^(7.337936*((Table3[[#This Row],[Hum_Si_A]])/(Table3[[#This Row],[Hum_Si_A]]+229.3975)-Table3[[#This Row],[T_Si_CL]]/(Table3[[#This Row],[T_Si_CL]]+229.3975)))</f>
        <v>20.080174452998499</v>
      </c>
      <c r="Z27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1381.7222222222224</v>
      </c>
      <c r="AA271" s="53">
        <f>Table3[[#This Row],[FN_Si_Atot]]*Table3[[#This Row],[Conc_Si_A_H2]]/100</f>
        <v>1243.5500000000002</v>
      </c>
      <c r="AB271" s="54">
        <f>IF(Table3[[#This Row],[FN_Si_A_H2]]="-","-",Table3[[#This Row],[FN_Si_A_H2]]/60*H2_dens_gL)</f>
        <v>1.8638061891727198</v>
      </c>
      <c r="AC271" s="53">
        <f>IF(OR(Table3[[#This Row],[Conc_Si_A_H2]]="",Table3[[#This Row],[FN_Si_A_H2]]="",Table3[[#This Row],[FN_Si_A_H2]]="-"),"-",(FN_Si_H2/CMP_A)*(100-CMP_A))</f>
        <v>138.17222222222225</v>
      </c>
      <c r="AD271" s="55">
        <f>IF(Table3[[#This Row],[F_Si_A_N2]]="-","-",Table3[[#This Row],[F_Si_A_N2]]/60*N2_dens_gL)</f>
        <v>2.8776822411532499</v>
      </c>
      <c r="AE271">
        <v>3.35</v>
      </c>
      <c r="AF271" s="53">
        <f>IF(OR(Table3[[#This Row],[I_S]]=0,Table3[[#This Row],[FN_Si_C_Air]]="-",Table3[[#This Row],[FN_Si_C_Air]]="0"),"∞",Table3[[#This Row],[FN_Si_C_Air]]*1000/(Table3[[#This Row],[I_S]]*Q_air*Cell_count))</f>
        <v>3.35</v>
      </c>
      <c r="AG271" s="56">
        <f>IF(OR(Table3[[#This Row],[I_S]]="",Table3[[#This Row],[STC_C]]=""),"-",IF(Table3[[#This Row],[I_S]]&gt;=Table3[[#This Row],[I_MinGasFlow]],Table3[[#This Row],[I_S]]*Table3[[#This Row],[STC_C]]*16.6*Cell_count/1000,Table3[[#This Row],[I_MinGasFlow]]*Table3[[#This Row],[STC_C]]*16.6*Cell_count/1000))</f>
        <v>5811.2450000000008</v>
      </c>
      <c r="AH271" s="140">
        <f>IF(Table3[[#This Row],[FN_Si_C_Air]]="-","-",Table3[[#This Row],[FN_Si_C_Air]]/60*air_dens_gL)</f>
        <v>124.64588039081801</v>
      </c>
      <c r="AI271" s="58" t="str">
        <f t="shared" si="37"/>
        <v>Inlet</v>
      </c>
      <c r="AJ271">
        <v>0.70000000000000007</v>
      </c>
      <c r="AK271" s="5">
        <f t="shared" si="38"/>
        <v>65</v>
      </c>
      <c r="AL271" s="141">
        <v>36.214618745616193</v>
      </c>
      <c r="AM271" s="52">
        <f>IF(OR(Table3[[#This Row],[T_So_CL]]="",Table3[[#This Row],[Hum_Si_C]]=""),"-",(1730.63/((1730.63/(233.426+T_Si_CL))-LOG(RH_Si_C/100)))-233.426)</f>
        <v>39.581587442675072</v>
      </c>
      <c r="AN271" s="87">
        <f>100*10^(7.337936*((Table3[[#This Row],[Hum_Si_C]])/(Table3[[#This Row],[Hum_Si_C]]+229.3975)-Table3[[#This Row],[T_Si_CL]]/(Table3[[#This Row],[T_Si_CL]]+229.3975)))</f>
        <v>30.139021384893542</v>
      </c>
      <c r="AO271" s="83">
        <f t="shared" si="39"/>
        <v>67</v>
      </c>
      <c r="AP271" s="60">
        <f>Table3[[#This Row],[T_So_CL]]-Table3[[#This Row],[T_Si_CL]]</f>
        <v>7</v>
      </c>
      <c r="AQ271" s="178">
        <f>IF(OR(AC271&gt;1200,AA271&gt;4000,Table3[[#This Row],[Hum_Si_A]]&lt;20,Table3[[#This Row],[Hum_Si_C]]&lt;20,AG271&gt;8000, AJ271&lt;0, O271&gt;90),1,0)</f>
        <v>0</v>
      </c>
      <c r="AR271">
        <f>IF(Table3[[#This Row],[F_Cell_CL]]&gt;0, Table3[[#This Row],[F_Cell_CL]], IF(Table3[[#This Row],[I_S]]&lt;450, 0.45, IF(Table3[[#This Row],[I_S]]&lt;600, 0.6, 0.75)))</f>
        <v>0.45</v>
      </c>
    </row>
    <row r="272" spans="1:44" s="4" customFormat="1">
      <c r="A272" s="49">
        <f t="shared" si="34"/>
        <v>261</v>
      </c>
      <c r="B272" s="51" t="s">
        <v>100</v>
      </c>
      <c r="C272" s="50" t="s">
        <v>362</v>
      </c>
      <c r="D272" s="51">
        <v>900</v>
      </c>
      <c r="E272" s="87">
        <f>IF(Table3[[#This Row],[Approx. step time]]="-","ERR",IF(E271="Acc. Time",Table3[[#This Row],[Approx. step time]]/60,E271+D272/60))</f>
        <v>3915</v>
      </c>
      <c r="F272" s="48">
        <v>480</v>
      </c>
      <c r="G272" s="86">
        <f t="shared" si="33"/>
        <v>1.6</v>
      </c>
      <c r="H272" s="48" t="s">
        <v>33</v>
      </c>
      <c r="I272" s="51">
        <v>0</v>
      </c>
      <c r="J272" s="51" t="s">
        <v>102</v>
      </c>
      <c r="K272" s="147"/>
      <c r="L272" s="52" t="str">
        <f>IF(Table3[[#This Row],[F_Cell_CL]]="","-",Table3[[#This Row],[F_Cell_CL]]*Cell_count)</f>
        <v>-</v>
      </c>
      <c r="M272">
        <v>1.55</v>
      </c>
      <c r="N272">
        <v>60</v>
      </c>
      <c r="O272" s="51">
        <v>67</v>
      </c>
      <c r="P272" s="60">
        <f>Table3[[#This Row],[T_So_CL]]-Table3[[#This Row],[T_Si_CL]]</f>
        <v>7</v>
      </c>
      <c r="Q272">
        <v>1.4000000000000001</v>
      </c>
      <c r="R272" s="53">
        <f>IF(Table3[[#This Row],[I_S]]=0,"∞",Table3[[#This Row],[FN_Si_A_H2]]*1000/(Table3[[#This Row],[I_S]]*Q_H2*Cell_count))</f>
        <v>1.4000000000000004</v>
      </c>
      <c r="S272">
        <v>80</v>
      </c>
      <c r="T272" s="58" t="str">
        <f t="shared" si="35"/>
        <v>Inlet</v>
      </c>
      <c r="U272">
        <v>1.35</v>
      </c>
      <c r="V272" s="51">
        <f t="shared" si="36"/>
        <v>65</v>
      </c>
      <c r="W272" s="141">
        <v>43.796579014229529</v>
      </c>
      <c r="X272" s="52">
        <f>IF(OR(Table3[[#This Row],[T_So_CL]]="",Table3[[#This Row],[Hum_Si_A]]=""),"-",(1730.63/((1730.63/(233.426+T_Si_CL))-LOG(RH_Si_A/100)))-233.426)</f>
        <v>43.183957874473322</v>
      </c>
      <c r="Y272" s="87">
        <f>100*10^(7.337936*((Table3[[#This Row],[Hum_Si_A]])/(Table3[[#This Row],[Hum_Si_A]]+229.3975)-Table3[[#This Row],[T_Si_CL]]/(Table3[[#This Row],[T_Si_CL]]+229.3975)))</f>
        <v>45.186903370441598</v>
      </c>
      <c r="Z27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1617.0000000000002</v>
      </c>
      <c r="AA272" s="53">
        <f>Table3[[#This Row],[FN_Si_Atot]]*Table3[[#This Row],[Conc_Si_A_H2]]/100</f>
        <v>1293.6000000000001</v>
      </c>
      <c r="AB272" s="54">
        <f>IF(Table3[[#This Row],[FN_Si_A_H2]]="-","-",Table3[[#This Row],[FN_Si_A_H2]]/60*H2_dens_gL)</f>
        <v>1.9388200605635721</v>
      </c>
      <c r="AC272" s="53">
        <f>IF(OR(Table3[[#This Row],[Conc_Si_A_H2]]="",Table3[[#This Row],[FN_Si_A_H2]]="",Table3[[#This Row],[FN_Si_A_H2]]="-"),"-",(FN_Si_H2/CMP_A)*(100-CMP_A))</f>
        <v>323.40000000000003</v>
      </c>
      <c r="AD272" s="55">
        <f>IF(Table3[[#This Row],[F_Si_A_N2]]="-","-",Table3[[#This Row],[F_Si_A_N2]]/60*N2_dens_gL)</f>
        <v>6.7353801062286589</v>
      </c>
      <c r="AE272">
        <v>2.4500000000000002</v>
      </c>
      <c r="AF272" s="53">
        <f>IF(OR(Table3[[#This Row],[I_S]]=0,Table3[[#This Row],[FN_Si_C_Air]]="-",Table3[[#This Row],[FN_Si_C_Air]]="0"),"∞",Table3[[#This Row],[FN_Si_C_Air]]*1000/(Table3[[#This Row],[I_S]]*Q_air*Cell_count))</f>
        <v>2.4499999999999997</v>
      </c>
      <c r="AG272" s="56">
        <f>IF(OR(Table3[[#This Row],[I_S]]="",Table3[[#This Row],[STC_C]]=""),"-",IF(Table3[[#This Row],[I_S]]&gt;=Table3[[#This Row],[I_MinGasFlow]],Table3[[#This Row],[I_S]]*Table3[[#This Row],[STC_C]]*16.6*Cell_count/1000,Table3[[#This Row],[I_MinGasFlow]]*Table3[[#This Row],[STC_C]]*16.6*Cell_count/1000))</f>
        <v>5368.4400000000005</v>
      </c>
      <c r="AH272" s="140">
        <f>IF(Table3[[#This Row],[FN_Si_C_Air]]="-","-",Table3[[#This Row],[FN_Si_C_Air]]/60*air_dens_gL)</f>
        <v>115.14811888421207</v>
      </c>
      <c r="AI272" s="58" t="str">
        <f t="shared" si="37"/>
        <v>Inlet</v>
      </c>
      <c r="AJ272">
        <v>1.4500000000000002</v>
      </c>
      <c r="AK272" s="5">
        <f t="shared" si="38"/>
        <v>65</v>
      </c>
      <c r="AL272" s="141">
        <v>47.70338140569995</v>
      </c>
      <c r="AM272" s="52">
        <f>IF(OR(Table3[[#This Row],[T_So_CL]]="",Table3[[#This Row],[Hum_Si_C]]=""),"-",(1730.63/((1730.63/(233.426+T_Si_CL))-LOG(RH_Si_C/100)))-233.426)</f>
        <v>44.834375752164703</v>
      </c>
      <c r="AN272" s="87">
        <f>100*10^(7.337936*((Table3[[#This Row],[Hum_Si_C]])/(Table3[[#This Row],[Hum_Si_C]]+229.3975)-Table3[[#This Row],[T_Si_CL]]/(Table3[[#This Row],[T_Si_CL]]+229.3975)))</f>
        <v>55.192947470894019</v>
      </c>
      <c r="AO272" s="83">
        <f t="shared" si="39"/>
        <v>67</v>
      </c>
      <c r="AP272" s="60">
        <f>Table3[[#This Row],[T_So_CL]]-Table3[[#This Row],[T_Si_CL]]</f>
        <v>7</v>
      </c>
      <c r="AQ272" s="178">
        <f>IF(OR(AC272&gt;1200,AA272&gt;4000,Table3[[#This Row],[Hum_Si_A]]&lt;20,Table3[[#This Row],[Hum_Si_C]]&lt;20,AG272&gt;8000, AJ272&lt;0, O272&gt;90),1,0)</f>
        <v>0</v>
      </c>
      <c r="AR272">
        <f>IF(Table3[[#This Row],[F_Cell_CL]]&gt;0, Table3[[#This Row],[F_Cell_CL]], IF(Table3[[#This Row],[I_S]]&lt;450, 0.45, IF(Table3[[#This Row],[I_S]]&lt;600, 0.6, 0.75)))</f>
        <v>0.6</v>
      </c>
    </row>
    <row r="273" spans="1:44" s="4" customFormat="1">
      <c r="A273" s="49">
        <f t="shared" si="34"/>
        <v>262</v>
      </c>
      <c r="B273" s="51" t="s">
        <v>100</v>
      </c>
      <c r="C273" s="50" t="s">
        <v>363</v>
      </c>
      <c r="D273" s="51">
        <v>900</v>
      </c>
      <c r="E273" s="138">
        <f>IF(Table3[[#This Row],[Approx. step time]]="-","ERR",IF(E272="Acc. Time",Table3[[#This Row],[Approx. step time]]/60,E272+D273/60))</f>
        <v>3930</v>
      </c>
      <c r="F273" s="48">
        <v>730</v>
      </c>
      <c r="G273" s="86">
        <f t="shared" si="33"/>
        <v>2.4333333333333331</v>
      </c>
      <c r="H273" s="48" t="s">
        <v>33</v>
      </c>
      <c r="I273" s="51">
        <v>0</v>
      </c>
      <c r="J273" s="51" t="s">
        <v>102</v>
      </c>
      <c r="K273" s="147"/>
      <c r="L273" s="52" t="str">
        <f>IF(Table3[[#This Row],[F_Cell_CL]]="","-",Table3[[#This Row],[F_Cell_CL]]*Cell_count)</f>
        <v>-</v>
      </c>
      <c r="M273">
        <v>0.2</v>
      </c>
      <c r="N273">
        <v>60</v>
      </c>
      <c r="O273" s="51">
        <v>67</v>
      </c>
      <c r="P273" s="60">
        <f>Table3[[#This Row],[T_So_CL]]-Table3[[#This Row],[T_Si_CL]]</f>
        <v>7</v>
      </c>
      <c r="Q273">
        <v>1.3</v>
      </c>
      <c r="R273" s="53">
        <f>IF(Table3[[#This Row],[I_S]]=0,"∞",Table3[[#This Row],[FN_Si_A_H2]]*1000/(Table3[[#This Row],[I_S]]*Q_H2*Cell_count))</f>
        <v>1.2999999999999998</v>
      </c>
      <c r="S273">
        <v>85</v>
      </c>
      <c r="T273" s="58" t="str">
        <f t="shared" si="35"/>
        <v>Inlet</v>
      </c>
      <c r="U273">
        <v>0</v>
      </c>
      <c r="V273" s="51">
        <f t="shared" si="36"/>
        <v>65</v>
      </c>
      <c r="W273" s="141">
        <v>51.03781689552909</v>
      </c>
      <c r="X273" s="52">
        <f>IF(OR(Table3[[#This Row],[T_So_CL]]="",Table3[[#This Row],[Hum_Si_A]]=""),"-",(1730.63/((1730.63/(233.426+T_Si_CL))-LOG(RH_Si_A/100)))-233.426)</f>
        <v>46.153408940343468</v>
      </c>
      <c r="Y273" s="87">
        <f>100*10^(7.337936*((Table3[[#This Row],[Hum_Si_A]])/(Table3[[#This Row],[Hum_Si_A]]+229.3975)-Table3[[#This Row],[T_Si_CL]]/(Table3[[#This Row],[T_Si_CL]]+229.3975)))</f>
        <v>65.179802040925978</v>
      </c>
      <c r="Z27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2149.205882352941</v>
      </c>
      <c r="AA273" s="53">
        <f>Table3[[#This Row],[FN_Si_Atot]]*Table3[[#This Row],[Conc_Si_A_H2]]/100</f>
        <v>1826.8249999999998</v>
      </c>
      <c r="AB273" s="54">
        <f>IF(Table3[[#This Row],[FN_Si_A_H2]]="-","-",Table3[[#This Row],[FN_Si_A_H2]]/60*H2_dens_gL)</f>
        <v>2.7380063057661155</v>
      </c>
      <c r="AC273" s="53">
        <f>IF(OR(Table3[[#This Row],[Conc_Si_A_H2]]="",Table3[[#This Row],[FN_Si_A_H2]]="",Table3[[#This Row],[FN_Si_A_H2]]="-"),"-",(FN_Si_H2/CMP_A)*(100-CMP_A))</f>
        <v>322.38088235294111</v>
      </c>
      <c r="AD273" s="55">
        <f>IF(Table3[[#This Row],[F_Si_A_N2]]="-","-",Table3[[#This Row],[F_Si_A_N2]]/60*N2_dens_gL)</f>
        <v>6.7141551689191123</v>
      </c>
      <c r="AE273">
        <v>2.4</v>
      </c>
      <c r="AF273" s="53">
        <f>IF(OR(Table3[[#This Row],[I_S]]=0,Table3[[#This Row],[FN_Si_C_Air]]="-",Table3[[#This Row],[FN_Si_C_Air]]="0"),"∞",Table3[[#This Row],[FN_Si_C_Air]]*1000/(Table3[[#This Row],[I_S]]*Q_air*Cell_count))</f>
        <v>2.3999999999999995</v>
      </c>
      <c r="AG273" s="56">
        <f>IF(OR(Table3[[#This Row],[I_S]]="",Table3[[#This Row],[STC_C]]=""),"-",IF(Table3[[#This Row],[I_S]]&gt;=Table3[[#This Row],[I_MinGasFlow]],Table3[[#This Row],[I_S]]*Table3[[#This Row],[STC_C]]*16.6*Cell_count/1000,Table3[[#This Row],[I_MinGasFlow]]*Table3[[#This Row],[STC_C]]*16.6*Cell_count/1000))</f>
        <v>7997.88</v>
      </c>
      <c r="AH273" s="140">
        <f>IF(Table3[[#This Row],[FN_Si_C_Air]]="-","-",Table3[[#This Row],[FN_Si_C_Air]]/60*air_dens_gL)</f>
        <v>171.54719752137714</v>
      </c>
      <c r="AI273" s="58" t="str">
        <f t="shared" si="37"/>
        <v>Inlet</v>
      </c>
      <c r="AJ273">
        <v>0</v>
      </c>
      <c r="AK273" s="5">
        <f t="shared" si="38"/>
        <v>65</v>
      </c>
      <c r="AL273" s="141">
        <v>52.541643531388246</v>
      </c>
      <c r="AM273" s="52">
        <f>IF(OR(Table3[[#This Row],[T_So_CL]]="",Table3[[#This Row],[Hum_Si_C]]=""),"-",(1730.63/((1730.63/(233.426+T_Si_CL))-LOG(RH_Si_C/100)))-233.426)</f>
        <v>46.7241785104884</v>
      </c>
      <c r="AN273" s="87">
        <f>100*10^(7.337936*((Table3[[#This Row],[Hum_Si_C]])/(Table3[[#This Row],[Hum_Si_C]]+229.3975)-Table3[[#This Row],[T_Si_CL]]/(Table3[[#This Row],[T_Si_CL]]+229.3975)))</f>
        <v>70.166436673146862</v>
      </c>
      <c r="AO273" s="83">
        <f t="shared" si="39"/>
        <v>67</v>
      </c>
      <c r="AP273" s="60">
        <f>Table3[[#This Row],[T_So_CL]]-Table3[[#This Row],[T_Si_CL]]</f>
        <v>7</v>
      </c>
      <c r="AQ273" s="178">
        <f>IF(OR(AC273&gt;1200,AA273&gt;4000,Table3[[#This Row],[Hum_Si_A]]&lt;20,Table3[[#This Row],[Hum_Si_C]]&lt;20,AG273&gt;8000, AJ273&lt;0, O273&gt;90),1,0)</f>
        <v>0</v>
      </c>
      <c r="AR273">
        <f>IF(Table3[[#This Row],[F_Cell_CL]]&gt;0, Table3[[#This Row],[F_Cell_CL]], IF(Table3[[#This Row],[I_S]]&lt;450, 0.45, IF(Table3[[#This Row],[I_S]]&lt;600, 0.6, 0.75)))</f>
        <v>0.75</v>
      </c>
    </row>
    <row r="274" spans="1:44" s="4" customFormat="1">
      <c r="A274" s="49">
        <f t="shared" si="34"/>
        <v>263</v>
      </c>
      <c r="B274" s="51" t="s">
        <v>100</v>
      </c>
      <c r="C274" s="50" t="s">
        <v>364</v>
      </c>
      <c r="D274" s="51">
        <v>900</v>
      </c>
      <c r="E274" s="138">
        <f>IF(Table3[[#This Row],[Approx. step time]]="-","ERR",IF(E273="Acc. Time",Table3[[#This Row],[Approx. step time]]/60,E273+D274/60))</f>
        <v>3945</v>
      </c>
      <c r="F274" s="48">
        <v>550</v>
      </c>
      <c r="G274" s="86">
        <f t="shared" si="33"/>
        <v>1.8333333333333333</v>
      </c>
      <c r="H274" s="48" t="s">
        <v>33</v>
      </c>
      <c r="I274" s="51">
        <v>0</v>
      </c>
      <c r="J274" s="51" t="s">
        <v>102</v>
      </c>
      <c r="K274" s="147"/>
      <c r="L274" s="52" t="str">
        <f>IF(Table3[[#This Row],[F_Cell_CL]]="","-",Table3[[#This Row],[F_Cell_CL]]*Cell_count)</f>
        <v>-</v>
      </c>
      <c r="M274">
        <v>1.2</v>
      </c>
      <c r="N274">
        <v>60</v>
      </c>
      <c r="O274" s="51">
        <v>67</v>
      </c>
      <c r="P274" s="60">
        <f>Table3[[#This Row],[T_So_CL]]-Table3[[#This Row],[T_Si_CL]]</f>
        <v>7</v>
      </c>
      <c r="Q274">
        <v>1.3</v>
      </c>
      <c r="R274" s="53">
        <f>IF(Table3[[#This Row],[I_S]]=0,"∞",Table3[[#This Row],[FN_Si_A_H2]]*1000/(Table3[[#This Row],[I_S]]*Q_H2*Cell_count))</f>
        <v>1.3</v>
      </c>
      <c r="S274">
        <v>70</v>
      </c>
      <c r="T274" s="58" t="str">
        <f t="shared" si="35"/>
        <v>Inlet</v>
      </c>
      <c r="U274">
        <v>1</v>
      </c>
      <c r="V274" s="51">
        <f t="shared" si="36"/>
        <v>65</v>
      </c>
      <c r="W274" s="141">
        <v>43.796579014229529</v>
      </c>
      <c r="X274" s="52">
        <f>IF(OR(Table3[[#This Row],[T_So_CL]]="",Table3[[#This Row],[Hum_Si_A]]=""),"-",(1730.63/((1730.63/(233.426+T_Si_CL))-LOG(RH_Si_A/100)))-233.426)</f>
        <v>43.183957874473322</v>
      </c>
      <c r="Y274" s="87">
        <f>100*10^(7.337936*((Table3[[#This Row],[Hum_Si_A]])/(Table3[[#This Row],[Hum_Si_A]]+229.3975)-Table3[[#This Row],[T_Si_CL]]/(Table3[[#This Row],[T_Si_CL]]+229.3975)))</f>
        <v>45.186903370441598</v>
      </c>
      <c r="Z27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1966.25</v>
      </c>
      <c r="AA274" s="53">
        <f>Table3[[#This Row],[FN_Si_Atot]]*Table3[[#This Row],[Conc_Si_A_H2]]/100</f>
        <v>1376.375</v>
      </c>
      <c r="AB274" s="54">
        <f>IF(Table3[[#This Row],[FN_Si_A_H2]]="-","-",Table3[[#This Row],[FN_Si_A_H2]]/60*H2_dens_gL)</f>
        <v>2.0628814632484436</v>
      </c>
      <c r="AC274" s="53">
        <f>IF(OR(Table3[[#This Row],[Conc_Si_A_H2]]="",Table3[[#This Row],[FN_Si_A_H2]]="",Table3[[#This Row],[FN_Si_A_H2]]="-"),"-",(FN_Si_H2/CMP_A)*(100-CMP_A))</f>
        <v>589.875</v>
      </c>
      <c r="AD274" s="55">
        <f>IF(Table3[[#This Row],[F_Si_A_N2]]="-","-",Table3[[#This Row],[F_Si_A_N2]]/60*N2_dens_gL)</f>
        <v>12.285195857024211</v>
      </c>
      <c r="AE274">
        <v>1.5</v>
      </c>
      <c r="AF274" s="53">
        <f>IF(OR(Table3[[#This Row],[I_S]]=0,Table3[[#This Row],[FN_Si_C_Air]]="-",Table3[[#This Row],[FN_Si_C_Air]]="0"),"∞",Table3[[#This Row],[FN_Si_C_Air]]*1000/(Table3[[#This Row],[I_S]]*Q_air*Cell_count))</f>
        <v>1.5000000000000002</v>
      </c>
      <c r="AG274" s="56">
        <f>IF(OR(Table3[[#This Row],[I_S]]="",Table3[[#This Row],[STC_C]]=""),"-",IF(Table3[[#This Row],[I_S]]&gt;=Table3[[#This Row],[I_MinGasFlow]],Table3[[#This Row],[I_S]]*Table3[[#This Row],[STC_C]]*16.6*Cell_count/1000,Table3[[#This Row],[I_MinGasFlow]]*Table3[[#This Row],[STC_C]]*16.6*Cell_count/1000))</f>
        <v>3766.1250000000005</v>
      </c>
      <c r="AH274" s="140">
        <f>IF(Table3[[#This Row],[FN_Si_C_Air]]="-","-",Table3[[#This Row],[FN_Si_C_Air]]/60*air_dens_gL)</f>
        <v>80.779930339689585</v>
      </c>
      <c r="AI274" s="58" t="str">
        <f t="shared" si="37"/>
        <v>Inlet</v>
      </c>
      <c r="AJ274">
        <v>0.7</v>
      </c>
      <c r="AK274" s="5">
        <f t="shared" si="38"/>
        <v>65</v>
      </c>
      <c r="AL274" s="141">
        <v>55.290497112659843</v>
      </c>
      <c r="AM274" s="52">
        <f>IF(OR(Table3[[#This Row],[T_So_CL]]="",Table3[[#This Row],[Hum_Si_C]]=""),"-",(1730.63/((1730.63/(233.426+T_Si_CL))-LOG(RH_Si_C/100)))-233.426)</f>
        <v>47.732152079697471</v>
      </c>
      <c r="AN274" s="87">
        <f>100*10^(7.337936*((Table3[[#This Row],[Hum_Si_C]])/(Table3[[#This Row],[Hum_Si_C]]+229.3975)-Table3[[#This Row],[T_Si_CL]]/(Table3[[#This Row],[T_Si_CL]]+229.3975)))</f>
        <v>80.126863445470804</v>
      </c>
      <c r="AO274" s="83">
        <f t="shared" si="39"/>
        <v>67</v>
      </c>
      <c r="AP274" s="60">
        <f>Table3[[#This Row],[T_So_CL]]-Table3[[#This Row],[T_Si_CL]]</f>
        <v>7</v>
      </c>
      <c r="AQ274" s="178">
        <f>IF(OR(AC274&gt;1200,AA274&gt;4000,Table3[[#This Row],[Hum_Si_A]]&lt;20,Table3[[#This Row],[Hum_Si_C]]&lt;20,AG274&gt;8000, AJ274&lt;0, O274&gt;90),1,0)</f>
        <v>0</v>
      </c>
      <c r="AR274">
        <f>IF(Table3[[#This Row],[F_Cell_CL]]&gt;0, Table3[[#This Row],[F_Cell_CL]], IF(Table3[[#This Row],[I_S]]&lt;450, 0.45, IF(Table3[[#This Row],[I_S]]&lt;600, 0.6, 0.75)))</f>
        <v>0.6</v>
      </c>
    </row>
    <row r="275" spans="1:44" s="4" customFormat="1">
      <c r="A275" s="49">
        <f t="shared" si="34"/>
        <v>264</v>
      </c>
      <c r="B275" s="51" t="s">
        <v>100</v>
      </c>
      <c r="C275" s="50" t="s">
        <v>365</v>
      </c>
      <c r="D275" s="51">
        <v>900</v>
      </c>
      <c r="E275" s="138">
        <f>IF(Table3[[#This Row],[Approx. step time]]="-","ERR",IF(E274="Acc. Time",Table3[[#This Row],[Approx. step time]]/60,E274+D275/60))</f>
        <v>3960</v>
      </c>
      <c r="F275" s="48">
        <v>380</v>
      </c>
      <c r="G275" s="86">
        <f t="shared" si="33"/>
        <v>1.2666666666666666</v>
      </c>
      <c r="H275" s="48" t="s">
        <v>33</v>
      </c>
      <c r="I275" s="51">
        <v>0</v>
      </c>
      <c r="J275" s="51" t="s">
        <v>102</v>
      </c>
      <c r="K275" s="147"/>
      <c r="L275" s="52" t="str">
        <f>IF(Table3[[#This Row],[F_Cell_CL]]="","-",Table3[[#This Row],[F_Cell_CL]]*Cell_count)</f>
        <v>-</v>
      </c>
      <c r="M275">
        <v>1.4000000000000001</v>
      </c>
      <c r="N275">
        <v>60</v>
      </c>
      <c r="O275" s="51">
        <v>68</v>
      </c>
      <c r="P275" s="60">
        <f>Table3[[#This Row],[T_So_CL]]-Table3[[#This Row],[T_Si_CL]]</f>
        <v>8</v>
      </c>
      <c r="Q275">
        <v>2.15</v>
      </c>
      <c r="R275" s="53">
        <f>IF(Table3[[#This Row],[I_S]]=0,"∞",Table3[[#This Row],[FN_Si_A_H2]]*1000/(Table3[[#This Row],[I_S]]*Q_H2*Cell_count))</f>
        <v>2.15</v>
      </c>
      <c r="S275">
        <v>70</v>
      </c>
      <c r="T275" s="58" t="str">
        <f t="shared" si="35"/>
        <v>Inlet</v>
      </c>
      <c r="U275">
        <v>1.2000000000000002</v>
      </c>
      <c r="V275" s="51">
        <f t="shared" si="36"/>
        <v>65</v>
      </c>
      <c r="W275" s="141">
        <v>56.555451973619419</v>
      </c>
      <c r="X275" s="52">
        <f>IF(OR(Table3[[#This Row],[T_So_CL]]="",Table3[[#This Row],[Hum_Si_A]]=""),"-",(1730.63/((1730.63/(233.426+T_Si_CL))-LOG(RH_Si_A/100)))-233.426)</f>
        <v>48.181599007800685</v>
      </c>
      <c r="Y275" s="87">
        <f>100*10^(7.337936*((Table3[[#This Row],[Hum_Si_A]])/(Table3[[#This Row],[Hum_Si_A]]+229.3975)-Table3[[#This Row],[T_Si_CL]]/(Table3[[#This Row],[T_Si_CL]]+229.3975)))</f>
        <v>85.100928158852184</v>
      </c>
      <c r="Z27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2246.75</v>
      </c>
      <c r="AA275" s="53">
        <f>Table3[[#This Row],[FN_Si_Atot]]*Table3[[#This Row],[Conc_Si_A_H2]]/100</f>
        <v>1572.7249999999999</v>
      </c>
      <c r="AB275" s="54">
        <f>IF(Table3[[#This Row],[FN_Si_A_H2]]="-","-",Table3[[#This Row],[FN_Si_A_H2]]/60*H2_dens_gL)</f>
        <v>2.3571666510125571</v>
      </c>
      <c r="AC275" s="53">
        <f>IF(OR(Table3[[#This Row],[Conc_Si_A_H2]]="",Table3[[#This Row],[FN_Si_A_H2]]="",Table3[[#This Row],[FN_Si_A_H2]]="-"),"-",(FN_Si_H2/CMP_A)*(100-CMP_A))</f>
        <v>674.02499999999998</v>
      </c>
      <c r="AD275" s="55">
        <f>IF(Table3[[#This Row],[F_Si_A_N2]]="-","-",Table3[[#This Row],[F_Si_A_N2]]/60*N2_dens_gL)</f>
        <v>14.037769252012279</v>
      </c>
      <c r="AE275">
        <v>2.35</v>
      </c>
      <c r="AF275" s="53">
        <f>IF(OR(Table3[[#This Row],[I_S]]=0,Table3[[#This Row],[FN_Si_C_Air]]="-",Table3[[#This Row],[FN_Si_C_Air]]="0"),"∞",Table3[[#This Row],[FN_Si_C_Air]]*1000/(Table3[[#This Row],[I_S]]*Q_air*Cell_count))</f>
        <v>2.35</v>
      </c>
      <c r="AG275" s="56">
        <f>IF(OR(Table3[[#This Row],[I_S]]="",Table3[[#This Row],[STC_C]]=""),"-",IF(Table3[[#This Row],[I_S]]&gt;=Table3[[#This Row],[I_MinGasFlow]],Table3[[#This Row],[I_S]]*Table3[[#This Row],[STC_C]]*16.6*Cell_count/1000,Table3[[#This Row],[I_MinGasFlow]]*Table3[[#This Row],[STC_C]]*16.6*Cell_count/1000))</f>
        <v>4076.5450000000005</v>
      </c>
      <c r="AH275" s="140">
        <f>IF(Table3[[#This Row],[FN_Si_C_Air]]="-","-",Table3[[#This Row],[FN_Si_C_Air]]/60*air_dens_gL)</f>
        <v>87.438154901021576</v>
      </c>
      <c r="AI275" s="58" t="str">
        <f t="shared" si="37"/>
        <v>Inlet</v>
      </c>
      <c r="AJ275">
        <v>0.90000000000000013</v>
      </c>
      <c r="AK275" s="5">
        <f t="shared" si="38"/>
        <v>65</v>
      </c>
      <c r="AL275" s="141">
        <v>55.290497112659843</v>
      </c>
      <c r="AM275" s="52">
        <f>IF(OR(Table3[[#This Row],[T_So_CL]]="",Table3[[#This Row],[Hum_Si_C]]=""),"-",(1730.63/((1730.63/(233.426+T_Si_CL))-LOG(RH_Si_C/100)))-233.426)</f>
        <v>47.732152079697471</v>
      </c>
      <c r="AN275" s="87">
        <f>100*10^(7.337936*((Table3[[#This Row],[Hum_Si_C]])/(Table3[[#This Row],[Hum_Si_C]]+229.3975)-Table3[[#This Row],[T_Si_CL]]/(Table3[[#This Row],[T_Si_CL]]+229.3975)))</f>
        <v>80.126863445470804</v>
      </c>
      <c r="AO275" s="83">
        <f t="shared" si="39"/>
        <v>68</v>
      </c>
      <c r="AP275" s="60">
        <f>Table3[[#This Row],[T_So_CL]]-Table3[[#This Row],[T_Si_CL]]</f>
        <v>8</v>
      </c>
      <c r="AQ275" s="178">
        <f>IF(OR(AC275&gt;1200,AA275&gt;4000,Table3[[#This Row],[Hum_Si_A]]&lt;20,Table3[[#This Row],[Hum_Si_C]]&lt;20,AG275&gt;8000, AJ275&lt;0, O275&gt;90),1,0)</f>
        <v>0</v>
      </c>
      <c r="AR275">
        <f>IF(Table3[[#This Row],[F_Cell_CL]]&gt;0, Table3[[#This Row],[F_Cell_CL]], IF(Table3[[#This Row],[I_S]]&lt;450, 0.45, IF(Table3[[#This Row],[I_S]]&lt;600, 0.6, 0.75)))</f>
        <v>0.45</v>
      </c>
    </row>
    <row r="276" spans="1:44" s="4" customFormat="1">
      <c r="A276" s="49">
        <f t="shared" si="34"/>
        <v>265</v>
      </c>
      <c r="B276" s="51" t="s">
        <v>100</v>
      </c>
      <c r="C276" s="50" t="s">
        <v>366</v>
      </c>
      <c r="D276" s="51">
        <v>900</v>
      </c>
      <c r="E276" s="87">
        <f>IF(Table3[[#This Row],[Approx. step time]]="-","ERR",IF(E275="Acc. Time",Table3[[#This Row],[Approx. step time]]/60,E275+D276/60))</f>
        <v>3975</v>
      </c>
      <c r="F276" s="48">
        <v>370</v>
      </c>
      <c r="G276" s="86">
        <f t="shared" si="33"/>
        <v>1.2333333333333334</v>
      </c>
      <c r="H276" s="48" t="s">
        <v>33</v>
      </c>
      <c r="I276" s="51">
        <v>0</v>
      </c>
      <c r="J276" s="51" t="s">
        <v>102</v>
      </c>
      <c r="K276" s="147"/>
      <c r="L276" s="52" t="str">
        <f>IF(Table3[[#This Row],[F_Cell_CL]]="","-",Table3[[#This Row],[F_Cell_CL]]*Cell_count)</f>
        <v>-</v>
      </c>
      <c r="M276">
        <v>1.25</v>
      </c>
      <c r="N276">
        <v>60</v>
      </c>
      <c r="O276" s="51">
        <v>68</v>
      </c>
      <c r="P276" s="60">
        <f>Table3[[#This Row],[T_So_CL]]-Table3[[#This Row],[T_Si_CL]]</f>
        <v>8</v>
      </c>
      <c r="Q276">
        <v>2.4000000000000004</v>
      </c>
      <c r="R276" s="53">
        <f>IF(Table3[[#This Row],[I_S]]=0,"∞",Table3[[#This Row],[FN_Si_A_H2]]*1000/(Table3[[#This Row],[I_S]]*Q_H2*Cell_count))</f>
        <v>2.4000000000000004</v>
      </c>
      <c r="S276">
        <v>95</v>
      </c>
      <c r="T276" s="58" t="str">
        <f t="shared" si="35"/>
        <v>Inlet</v>
      </c>
      <c r="U276">
        <v>1.05</v>
      </c>
      <c r="V276" s="51">
        <f t="shared" si="36"/>
        <v>65</v>
      </c>
      <c r="W276" s="141">
        <v>52.541643531388246</v>
      </c>
      <c r="X276" s="52">
        <f>IF(OR(Table3[[#This Row],[T_So_CL]]="",Table3[[#This Row],[Hum_Si_A]]=""),"-",(1730.63/((1730.63/(233.426+T_Si_CL))-LOG(RH_Si_A/100)))-233.426)</f>
        <v>46.7241785104884</v>
      </c>
      <c r="Y276" s="87">
        <f>100*10^(7.337936*((Table3[[#This Row],[Hum_Si_A]])/(Table3[[#This Row],[Hum_Si_A]]+229.3975)-Table3[[#This Row],[T_Si_CL]]/(Table3[[#This Row],[T_Si_CL]]+229.3975)))</f>
        <v>70.166436673146862</v>
      </c>
      <c r="Z27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1799.3684210526319</v>
      </c>
      <c r="AA276" s="53">
        <f>Table3[[#This Row],[FN_Si_Atot]]*Table3[[#This Row],[Conc_Si_A_H2]]/100</f>
        <v>1709.4000000000003</v>
      </c>
      <c r="AB276" s="54">
        <f>IF(Table3[[#This Row],[FN_Si_A_H2]]="-","-",Table3[[#This Row],[FN_Si_A_H2]]/60*H2_dens_gL)</f>
        <v>2.5620122228875779</v>
      </c>
      <c r="AC276" s="53">
        <f>IF(OR(Table3[[#This Row],[Conc_Si_A_H2]]="",Table3[[#This Row],[FN_Si_A_H2]]="",Table3[[#This Row],[FN_Si_A_H2]]="-"),"-",(FN_Si_H2/CMP_A)*(100-CMP_A))</f>
        <v>89.968421052631584</v>
      </c>
      <c r="AD276" s="55">
        <f>IF(Table3[[#This Row],[F_Si_A_N2]]="-","-",Table3[[#This Row],[F_Si_A_N2]]/60*N2_dens_gL)</f>
        <v>1.8737523603794011</v>
      </c>
      <c r="AE276">
        <v>2.85</v>
      </c>
      <c r="AF276" s="53">
        <f>IF(OR(Table3[[#This Row],[I_S]]=0,Table3[[#This Row],[FN_Si_C_Air]]="-",Table3[[#This Row],[FN_Si_C_Air]]="0"),"∞",Table3[[#This Row],[FN_Si_C_Air]]*1000/(Table3[[#This Row],[I_S]]*Q_air*Cell_count))</f>
        <v>2.8499999999999996</v>
      </c>
      <c r="AG276" s="56">
        <f>IF(OR(Table3[[#This Row],[I_S]]="",Table3[[#This Row],[STC_C]]=""),"-",IF(Table3[[#This Row],[I_S]]&gt;=Table3[[#This Row],[I_MinGasFlow]],Table3[[#This Row],[I_S]]*Table3[[#This Row],[STC_C]]*16.6*Cell_count/1000,Table3[[#This Row],[I_MinGasFlow]]*Table3[[#This Row],[STC_C]]*16.6*Cell_count/1000))</f>
        <v>4813.7924999999996</v>
      </c>
      <c r="AH276" s="140">
        <f>IF(Table3[[#This Row],[FN_Si_C_Air]]="-","-",Table3[[#This Row],[FN_Si_C_Air]]/60*air_dens_gL)</f>
        <v>103.25143823418503</v>
      </c>
      <c r="AI276" s="58" t="str">
        <f t="shared" si="37"/>
        <v>Inlet</v>
      </c>
      <c r="AJ276">
        <v>0.85000000000000009</v>
      </c>
      <c r="AK276" s="5">
        <f t="shared" si="38"/>
        <v>65</v>
      </c>
      <c r="AL276" s="141">
        <v>51.03781689552909</v>
      </c>
      <c r="AM276" s="52">
        <f>IF(OR(Table3[[#This Row],[T_So_CL]]="",Table3[[#This Row],[Hum_Si_C]]=""),"-",(1730.63/((1730.63/(233.426+T_Si_CL))-LOG(RH_Si_C/100)))-233.426)</f>
        <v>46.153408940343468</v>
      </c>
      <c r="AN276" s="87">
        <f>100*10^(7.337936*((Table3[[#This Row],[Hum_Si_C]])/(Table3[[#This Row],[Hum_Si_C]]+229.3975)-Table3[[#This Row],[T_Si_CL]]/(Table3[[#This Row],[T_Si_CL]]+229.3975)))</f>
        <v>65.179802040925978</v>
      </c>
      <c r="AO276" s="83">
        <f t="shared" si="39"/>
        <v>68</v>
      </c>
      <c r="AP276" s="60">
        <f>Table3[[#This Row],[T_So_CL]]-Table3[[#This Row],[T_Si_CL]]</f>
        <v>8</v>
      </c>
      <c r="AQ276" s="178">
        <f>IF(OR(AC276&gt;1200,AA276&gt;4000,Table3[[#This Row],[Hum_Si_A]]&lt;20,Table3[[#This Row],[Hum_Si_C]]&lt;20,AG276&gt;8000, AJ276&lt;0, O276&gt;90),1,0)</f>
        <v>0</v>
      </c>
      <c r="AR276">
        <f>IF(Table3[[#This Row],[F_Cell_CL]]&gt;0, Table3[[#This Row],[F_Cell_CL]], IF(Table3[[#This Row],[I_S]]&lt;450, 0.45, IF(Table3[[#This Row],[I_S]]&lt;600, 0.6, 0.75)))</f>
        <v>0.45</v>
      </c>
    </row>
    <row r="277" spans="1:44" s="4" customFormat="1">
      <c r="A277" s="49">
        <f t="shared" si="34"/>
        <v>266</v>
      </c>
      <c r="B277" s="51" t="s">
        <v>100</v>
      </c>
      <c r="C277" s="50" t="s">
        <v>367</v>
      </c>
      <c r="D277" s="51">
        <v>900</v>
      </c>
      <c r="E277" s="138">
        <f>IF(Table3[[#This Row],[Approx. step time]]="-","ERR",IF(E276="Acc. Time",Table3[[#This Row],[Approx. step time]]/60,E276+D277/60))</f>
        <v>3990</v>
      </c>
      <c r="F277" s="48">
        <v>480</v>
      </c>
      <c r="G277" s="86">
        <f t="shared" si="33"/>
        <v>1.6</v>
      </c>
      <c r="H277" s="48" t="s">
        <v>33</v>
      </c>
      <c r="I277" s="51">
        <v>0</v>
      </c>
      <c r="J277" s="51" t="s">
        <v>102</v>
      </c>
      <c r="K277" s="147"/>
      <c r="L277" s="52" t="str">
        <f>IF(Table3[[#This Row],[F_Cell_CL]]="","-",Table3[[#This Row],[F_Cell_CL]]*Cell_count)</f>
        <v>-</v>
      </c>
      <c r="M277">
        <v>1.6</v>
      </c>
      <c r="N277">
        <v>60</v>
      </c>
      <c r="O277" s="51">
        <v>68</v>
      </c>
      <c r="P277" s="60">
        <f>Table3[[#This Row],[T_So_CL]]-Table3[[#This Row],[T_Si_CL]]</f>
        <v>8</v>
      </c>
      <c r="Q277">
        <v>1.6</v>
      </c>
      <c r="R277" s="53">
        <f>IF(Table3[[#This Row],[I_S]]=0,"∞",Table3[[#This Row],[FN_Si_A_H2]]*1000/(Table3[[#This Row],[I_S]]*Q_H2*Cell_count))</f>
        <v>1.6</v>
      </c>
      <c r="S277">
        <v>95</v>
      </c>
      <c r="T277" s="58" t="str">
        <f t="shared" si="35"/>
        <v>Inlet</v>
      </c>
      <c r="U277">
        <v>1.4000000000000001</v>
      </c>
      <c r="V277" s="51">
        <f t="shared" si="36"/>
        <v>65</v>
      </c>
      <c r="W277" s="141">
        <v>51.03781689552909</v>
      </c>
      <c r="X277" s="52">
        <f>IF(OR(Table3[[#This Row],[T_So_CL]]="",Table3[[#This Row],[Hum_Si_A]]=""),"-",(1730.63/((1730.63/(233.426+T_Si_CL))-LOG(RH_Si_A/100)))-233.426)</f>
        <v>46.153408940343468</v>
      </c>
      <c r="Y277" s="87">
        <f>100*10^(7.337936*((Table3[[#This Row],[Hum_Si_A]])/(Table3[[#This Row],[Hum_Si_A]]+229.3975)-Table3[[#This Row],[T_Si_CL]]/(Table3[[#This Row],[T_Si_CL]]+229.3975)))</f>
        <v>65.179802040925978</v>
      </c>
      <c r="Z27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1556.2105263157894</v>
      </c>
      <c r="AA277" s="53">
        <f>Table3[[#This Row],[FN_Si_Atot]]*Table3[[#This Row],[Conc_Si_A_H2]]/100</f>
        <v>1478.4</v>
      </c>
      <c r="AB277" s="54">
        <f>IF(Table3[[#This Row],[FN_Si_A_H2]]="-","-",Table3[[#This Row],[FN_Si_A_H2]]/60*H2_dens_gL)</f>
        <v>2.2157943549297965</v>
      </c>
      <c r="AC277" s="53">
        <f>IF(OR(Table3[[#This Row],[Conc_Si_A_H2]]="",Table3[[#This Row],[FN_Si_A_H2]]="",Table3[[#This Row],[FN_Si_A_H2]]="-"),"-",(FN_Si_H2/CMP_A)*(100-CMP_A))</f>
        <v>77.810526315789474</v>
      </c>
      <c r="AD277" s="55">
        <f>IF(Table3[[#This Row],[F_Si_A_N2]]="-","-",Table3[[#This Row],[F_Si_A_N2]]/60*N2_dens_gL)</f>
        <v>1.6205425819497521</v>
      </c>
      <c r="AE277">
        <v>1.9500000000000002</v>
      </c>
      <c r="AF277" s="53">
        <f>IF(OR(Table3[[#This Row],[I_S]]=0,Table3[[#This Row],[FN_Si_C_Air]]="-",Table3[[#This Row],[FN_Si_C_Air]]="0"),"∞",Table3[[#This Row],[FN_Si_C_Air]]*1000/(Table3[[#This Row],[I_S]]*Q_air*Cell_count))</f>
        <v>1.95</v>
      </c>
      <c r="AG277" s="56">
        <f>IF(OR(Table3[[#This Row],[I_S]]="",Table3[[#This Row],[STC_C]]=""),"-",IF(Table3[[#This Row],[I_S]]&gt;=Table3[[#This Row],[I_MinGasFlow]],Table3[[#This Row],[I_S]]*Table3[[#This Row],[STC_C]]*16.6*Cell_count/1000,Table3[[#This Row],[I_MinGasFlow]]*Table3[[#This Row],[STC_C]]*16.6*Cell_count/1000))</f>
        <v>4272.8400000000011</v>
      </c>
      <c r="AH277" s="140">
        <f>IF(Table3[[#This Row],[FN_Si_C_Air]]="-","-",Table3[[#This Row],[FN_Si_C_Air]]/60*air_dens_gL)</f>
        <v>91.648502785393291</v>
      </c>
      <c r="AI277" s="58" t="str">
        <f t="shared" si="37"/>
        <v>Inlet</v>
      </c>
      <c r="AJ277">
        <v>1.6</v>
      </c>
      <c r="AK277" s="5">
        <f t="shared" si="38"/>
        <v>65</v>
      </c>
      <c r="AL277" s="141">
        <v>53.955563277624904</v>
      </c>
      <c r="AM277" s="52">
        <f>IF(OR(Table3[[#This Row],[T_So_CL]]="",Table3[[#This Row],[Hum_Si_C]]=""),"-",(1730.63/((1730.63/(233.426+T_Si_CL))-LOG(RH_Si_C/100)))-233.426)</f>
        <v>47.248159432913724</v>
      </c>
      <c r="AN277" s="87">
        <f>100*10^(7.337936*((Table3[[#This Row],[Hum_Si_C]])/(Table3[[#This Row],[Hum_Si_C]]+229.3975)-Table3[[#This Row],[T_Si_CL]]/(Table3[[#This Row],[T_Si_CL]]+229.3975)))</f>
        <v>75.148743689283577</v>
      </c>
      <c r="AO277" s="83">
        <f t="shared" si="39"/>
        <v>68</v>
      </c>
      <c r="AP277" s="60">
        <f>Table3[[#This Row],[T_So_CL]]-Table3[[#This Row],[T_Si_CL]]</f>
        <v>8</v>
      </c>
      <c r="AQ277" s="178">
        <f>IF(OR(AC277&gt;1200,AA277&gt;4000,Table3[[#This Row],[Hum_Si_A]]&lt;20,Table3[[#This Row],[Hum_Si_C]]&lt;20,AG277&gt;8000, AJ277&lt;0, O277&gt;90),1,0)</f>
        <v>0</v>
      </c>
      <c r="AR277">
        <f>IF(Table3[[#This Row],[F_Cell_CL]]&gt;0, Table3[[#This Row],[F_Cell_CL]], IF(Table3[[#This Row],[I_S]]&lt;450, 0.45, IF(Table3[[#This Row],[I_S]]&lt;600, 0.6, 0.75)))</f>
        <v>0.6</v>
      </c>
    </row>
    <row r="278" spans="1:44" s="4" customFormat="1">
      <c r="A278" s="49">
        <f t="shared" si="34"/>
        <v>267</v>
      </c>
      <c r="B278" s="51" t="s">
        <v>100</v>
      </c>
      <c r="C278" s="50" t="s">
        <v>368</v>
      </c>
      <c r="D278" s="51">
        <v>900</v>
      </c>
      <c r="E278" s="138">
        <f>IF(Table3[[#This Row],[Approx. step time]]="-","ERR",IF(E277="Acc. Time",Table3[[#This Row],[Approx. step time]]/60,E277+D278/60))</f>
        <v>4005</v>
      </c>
      <c r="F278" s="48">
        <v>650</v>
      </c>
      <c r="G278" s="86">
        <f t="shared" si="33"/>
        <v>2.1666666666666665</v>
      </c>
      <c r="H278" s="48" t="s">
        <v>33</v>
      </c>
      <c r="I278" s="51">
        <v>0</v>
      </c>
      <c r="J278" s="51" t="s">
        <v>102</v>
      </c>
      <c r="K278" s="147"/>
      <c r="L278" s="52" t="str">
        <f>IF(Table3[[#This Row],[F_Cell_CL]]="","-",Table3[[#This Row],[F_Cell_CL]]*Cell_count)</f>
        <v>-</v>
      </c>
      <c r="M278">
        <v>0.65</v>
      </c>
      <c r="N278">
        <v>60</v>
      </c>
      <c r="O278" s="51">
        <v>68</v>
      </c>
      <c r="P278" s="60">
        <f>Table3[[#This Row],[T_So_CL]]-Table3[[#This Row],[T_Si_CL]]</f>
        <v>8</v>
      </c>
      <c r="Q278">
        <v>1.7000000000000002</v>
      </c>
      <c r="R278" s="53">
        <f>IF(Table3[[#This Row],[I_S]]=0,"∞",Table3[[#This Row],[FN_Si_A_H2]]*1000/(Table3[[#This Row],[I_S]]*Q_H2*Cell_count))</f>
        <v>1.7000000000000004</v>
      </c>
      <c r="S278">
        <v>75</v>
      </c>
      <c r="T278" s="58" t="str">
        <f t="shared" si="35"/>
        <v>Inlet</v>
      </c>
      <c r="U278">
        <v>0.45</v>
      </c>
      <c r="V278" s="51">
        <f t="shared" si="36"/>
        <v>65</v>
      </c>
      <c r="W278" s="141">
        <v>53.955563277624904</v>
      </c>
      <c r="X278" s="52">
        <f>IF(OR(Table3[[#This Row],[T_So_CL]]="",Table3[[#This Row],[Hum_Si_A]]=""),"-",(1730.63/((1730.63/(233.426+T_Si_CL))-LOG(RH_Si_A/100)))-233.426)</f>
        <v>47.248159432913724</v>
      </c>
      <c r="Y278" s="87">
        <f>100*10^(7.337936*((Table3[[#This Row],[Hum_Si_A]])/(Table3[[#This Row],[Hum_Si_A]]+229.3975)-Table3[[#This Row],[T_Si_CL]]/(Table3[[#This Row],[T_Si_CL]]+229.3975)))</f>
        <v>75.148743689283577</v>
      </c>
      <c r="Z27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2836.1666666666674</v>
      </c>
      <c r="AA278" s="53">
        <f>Table3[[#This Row],[FN_Si_Atot]]*Table3[[#This Row],[Conc_Si_A_H2]]/100</f>
        <v>2127.1250000000005</v>
      </c>
      <c r="AB278" s="54">
        <f>IF(Table3[[#This Row],[FN_Si_A_H2]]="-","-",Table3[[#This Row],[FN_Si_A_H2]]/60*H2_dens_gL)</f>
        <v>3.1880895341112314</v>
      </c>
      <c r="AC278" s="53">
        <f>IF(OR(Table3[[#This Row],[Conc_Si_A_H2]]="",Table3[[#This Row],[FN_Si_A_H2]]="",Table3[[#This Row],[FN_Si_A_H2]]="-"),"-",(FN_Si_H2/CMP_A)*(100-CMP_A))</f>
        <v>709.04166666666674</v>
      </c>
      <c r="AD278" s="55">
        <f>IF(Table3[[#This Row],[F_Si_A_N2]]="-","-",Table3[[#This Row],[F_Si_A_N2]]/60*N2_dens_gL)</f>
        <v>14.767053605917992</v>
      </c>
      <c r="AE278">
        <v>1.8</v>
      </c>
      <c r="AF278" s="53">
        <f>IF(OR(Table3[[#This Row],[I_S]]=0,Table3[[#This Row],[FN_Si_C_Air]]="-",Table3[[#This Row],[FN_Si_C_Air]]="0"),"∞",Table3[[#This Row],[FN_Si_C_Air]]*1000/(Table3[[#This Row],[I_S]]*Q_air*Cell_count))</f>
        <v>1.7999999999999998</v>
      </c>
      <c r="AG278" s="56">
        <f>IF(OR(Table3[[#This Row],[I_S]]="",Table3[[#This Row],[STC_C]]=""),"-",IF(Table3[[#This Row],[I_S]]&gt;=Table3[[#This Row],[I_MinGasFlow]],Table3[[#This Row],[I_S]]*Table3[[#This Row],[STC_C]]*16.6*Cell_count/1000,Table3[[#This Row],[I_MinGasFlow]]*Table3[[#This Row],[STC_C]]*16.6*Cell_count/1000))</f>
        <v>5341.05</v>
      </c>
      <c r="AH278" s="140">
        <f>IF(Table3[[#This Row],[FN_Si_C_Air]]="-","-",Table3[[#This Row],[FN_Si_C_Air]]/60*air_dens_gL)</f>
        <v>114.56062848174159</v>
      </c>
      <c r="AI278" s="58" t="str">
        <f t="shared" si="37"/>
        <v>Inlet</v>
      </c>
      <c r="AJ278">
        <v>0</v>
      </c>
      <c r="AK278" s="5">
        <f t="shared" si="38"/>
        <v>65</v>
      </c>
      <c r="AL278" s="141">
        <v>53.955563277624904</v>
      </c>
      <c r="AM278" s="52">
        <f>IF(OR(Table3[[#This Row],[T_So_CL]]="",Table3[[#This Row],[Hum_Si_C]]=""),"-",(1730.63/((1730.63/(233.426+T_Si_CL))-LOG(RH_Si_C/100)))-233.426)</f>
        <v>47.248159432913724</v>
      </c>
      <c r="AN278" s="87">
        <f>100*10^(7.337936*((Table3[[#This Row],[Hum_Si_C]])/(Table3[[#This Row],[Hum_Si_C]]+229.3975)-Table3[[#This Row],[T_Si_CL]]/(Table3[[#This Row],[T_Si_CL]]+229.3975)))</f>
        <v>75.148743689283577</v>
      </c>
      <c r="AO278" s="83">
        <f t="shared" si="39"/>
        <v>68</v>
      </c>
      <c r="AP278" s="60">
        <f>Table3[[#This Row],[T_So_CL]]-Table3[[#This Row],[T_Si_CL]]</f>
        <v>8</v>
      </c>
      <c r="AQ278" s="178">
        <f>IF(OR(AC278&gt;1200,AA278&gt;4000,Table3[[#This Row],[Hum_Si_A]]&lt;20,Table3[[#This Row],[Hum_Si_C]]&lt;20,AG278&gt;8000, AJ278&lt;0, O278&gt;90),1,0)</f>
        <v>0</v>
      </c>
      <c r="AR278">
        <f>IF(Table3[[#This Row],[F_Cell_CL]]&gt;0, Table3[[#This Row],[F_Cell_CL]], IF(Table3[[#This Row],[I_S]]&lt;450, 0.45, IF(Table3[[#This Row],[I_S]]&lt;600, 0.6, 0.75)))</f>
        <v>0.75</v>
      </c>
    </row>
    <row r="279" spans="1:44" s="4" customFormat="1">
      <c r="A279" s="49">
        <f t="shared" si="34"/>
        <v>268</v>
      </c>
      <c r="B279" s="51" t="s">
        <v>100</v>
      </c>
      <c r="C279" s="50" t="s">
        <v>369</v>
      </c>
      <c r="D279" s="51">
        <v>900</v>
      </c>
      <c r="E279" s="138">
        <f>IF(Table3[[#This Row],[Approx. step time]]="-","ERR",IF(E278="Acc. Time",Table3[[#This Row],[Approx. step time]]/60,E278+D279/60))</f>
        <v>4020</v>
      </c>
      <c r="F279" s="48">
        <v>600</v>
      </c>
      <c r="G279" s="86">
        <f t="shared" si="33"/>
        <v>2</v>
      </c>
      <c r="H279" s="48" t="s">
        <v>33</v>
      </c>
      <c r="I279" s="51">
        <v>0</v>
      </c>
      <c r="J279" s="51" t="s">
        <v>102</v>
      </c>
      <c r="K279" s="147"/>
      <c r="L279" s="52" t="str">
        <f>IF(Table3[[#This Row],[F_Cell_CL]]="","-",Table3[[#This Row],[F_Cell_CL]]*Cell_count)</f>
        <v>-</v>
      </c>
      <c r="M279">
        <v>0.30000000000000004</v>
      </c>
      <c r="N279">
        <v>60</v>
      </c>
      <c r="O279" s="51">
        <v>68</v>
      </c>
      <c r="P279" s="60">
        <f>Table3[[#This Row],[T_So_CL]]-Table3[[#This Row],[T_Si_CL]]</f>
        <v>8</v>
      </c>
      <c r="Q279">
        <v>1.6</v>
      </c>
      <c r="R279" s="53">
        <f>IF(Table3[[#This Row],[I_S]]=0,"∞",Table3[[#This Row],[FN_Si_A_H2]]*1000/(Table3[[#This Row],[I_S]]*Q_H2*Cell_count))</f>
        <v>1.6</v>
      </c>
      <c r="S279">
        <v>85</v>
      </c>
      <c r="T279" s="58" t="str">
        <f t="shared" si="35"/>
        <v>Inlet</v>
      </c>
      <c r="U279">
        <v>0.1</v>
      </c>
      <c r="V279" s="51">
        <f t="shared" si="36"/>
        <v>65</v>
      </c>
      <c r="W279" s="141">
        <v>47.70338140569995</v>
      </c>
      <c r="X279" s="52">
        <f>IF(OR(Table3[[#This Row],[T_So_CL]]="",Table3[[#This Row],[Hum_Si_A]]=""),"-",(1730.63/((1730.63/(233.426+T_Si_CL))-LOG(RH_Si_A/100)))-233.426)</f>
        <v>44.834375752164703</v>
      </c>
      <c r="Y279" s="87">
        <f>100*10^(7.337936*((Table3[[#This Row],[Hum_Si_A]])/(Table3[[#This Row],[Hum_Si_A]]+229.3975)-Table3[[#This Row],[T_Si_CL]]/(Table3[[#This Row],[T_Si_CL]]+229.3975)))</f>
        <v>55.192947470894019</v>
      </c>
      <c r="Z27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2174.1176470588234</v>
      </c>
      <c r="AA279" s="53">
        <f>Table3[[#This Row],[FN_Si_Atot]]*Table3[[#This Row],[Conc_Si_A_H2]]/100</f>
        <v>1848</v>
      </c>
      <c r="AB279" s="54">
        <f>IF(Table3[[#This Row],[FN_Si_A_H2]]="-","-",Table3[[#This Row],[FN_Si_A_H2]]/60*H2_dens_gL)</f>
        <v>2.7697429436622456</v>
      </c>
      <c r="AC279" s="53">
        <f>IF(OR(Table3[[#This Row],[Conc_Si_A_H2]]="",Table3[[#This Row],[FN_Si_A_H2]]="",Table3[[#This Row],[FN_Si_A_H2]]="-"),"-",(FN_Si_H2/CMP_A)*(100-CMP_A))</f>
        <v>326.11764705882354</v>
      </c>
      <c r="AD279" s="55">
        <f>IF(Table3[[#This Row],[F_Si_A_N2]]="-","-",Table3[[#This Row],[F_Si_A_N2]]/60*N2_dens_gL)</f>
        <v>6.7919799390541087</v>
      </c>
      <c r="AE279">
        <v>2.0500000000000003</v>
      </c>
      <c r="AF279" s="53">
        <f>IF(OR(Table3[[#This Row],[I_S]]=0,Table3[[#This Row],[FN_Si_C_Air]]="-",Table3[[#This Row],[FN_Si_C_Air]]="0"),"∞",Table3[[#This Row],[FN_Si_C_Air]]*1000/(Table3[[#This Row],[I_S]]*Q_air*Cell_count))</f>
        <v>2.0500000000000007</v>
      </c>
      <c r="AG279" s="56">
        <f>IF(OR(Table3[[#This Row],[I_S]]="",Table3[[#This Row],[STC_C]]=""),"-",IF(Table3[[#This Row],[I_S]]&gt;=Table3[[#This Row],[I_MinGasFlow]],Table3[[#This Row],[I_S]]*Table3[[#This Row],[STC_C]]*16.6*Cell_count/1000,Table3[[#This Row],[I_MinGasFlow]]*Table3[[#This Row],[STC_C]]*16.6*Cell_count/1000))</f>
        <v>5614.9500000000016</v>
      </c>
      <c r="AH279" s="140">
        <f>IF(Table3[[#This Row],[FN_Si_C_Air]]="-","-",Table3[[#This Row],[FN_Si_C_Air]]/60*air_dens_gL)</f>
        <v>120.43553250644631</v>
      </c>
      <c r="AI279" s="58" t="str">
        <f t="shared" si="37"/>
        <v>Inlet</v>
      </c>
      <c r="AJ279">
        <v>0</v>
      </c>
      <c r="AK279" s="5">
        <f t="shared" si="38"/>
        <v>65</v>
      </c>
      <c r="AL279" s="141">
        <v>36.214618745616193</v>
      </c>
      <c r="AM279" s="52">
        <f>IF(OR(Table3[[#This Row],[T_So_CL]]="",Table3[[#This Row],[Hum_Si_C]]=""),"-",(1730.63/((1730.63/(233.426+T_Si_CL))-LOG(RH_Si_C/100)))-233.426)</f>
        <v>39.581587442675072</v>
      </c>
      <c r="AN279" s="87">
        <f>100*10^(7.337936*((Table3[[#This Row],[Hum_Si_C]])/(Table3[[#This Row],[Hum_Si_C]]+229.3975)-Table3[[#This Row],[T_Si_CL]]/(Table3[[#This Row],[T_Si_CL]]+229.3975)))</f>
        <v>30.139021384893542</v>
      </c>
      <c r="AO279" s="83">
        <f t="shared" si="39"/>
        <v>68</v>
      </c>
      <c r="AP279" s="60">
        <f>Table3[[#This Row],[T_So_CL]]-Table3[[#This Row],[T_Si_CL]]</f>
        <v>8</v>
      </c>
      <c r="AQ279" s="178">
        <f>IF(OR(AC279&gt;1200,AA279&gt;4000,Table3[[#This Row],[Hum_Si_A]]&lt;20,Table3[[#This Row],[Hum_Si_C]]&lt;20,AG279&gt;8000, AJ279&lt;0, O279&gt;90),1,0)</f>
        <v>0</v>
      </c>
      <c r="AR279">
        <f>IF(Table3[[#This Row],[F_Cell_CL]]&gt;0, Table3[[#This Row],[F_Cell_CL]], IF(Table3[[#This Row],[I_S]]&lt;450, 0.45, IF(Table3[[#This Row],[I_S]]&lt;600, 0.6, 0.75)))</f>
        <v>0.75</v>
      </c>
    </row>
    <row r="280" spans="1:44" s="4" customFormat="1">
      <c r="A280" s="49">
        <f t="shared" si="34"/>
        <v>269</v>
      </c>
      <c r="B280" s="51" t="s">
        <v>100</v>
      </c>
      <c r="C280" s="50" t="s">
        <v>370</v>
      </c>
      <c r="D280" s="51">
        <v>900</v>
      </c>
      <c r="E280" s="87">
        <f>IF(Table3[[#This Row],[Approx. step time]]="-","ERR",IF(E279="Acc. Time",Table3[[#This Row],[Approx. step time]]/60,E279+D280/60))</f>
        <v>4035</v>
      </c>
      <c r="F280" s="48">
        <v>740</v>
      </c>
      <c r="G280" s="86">
        <f t="shared" si="33"/>
        <v>2.4666666666666668</v>
      </c>
      <c r="H280" s="48" t="s">
        <v>33</v>
      </c>
      <c r="I280" s="51">
        <v>0</v>
      </c>
      <c r="J280" s="51" t="s">
        <v>102</v>
      </c>
      <c r="K280" s="147"/>
      <c r="L280" s="52" t="str">
        <f>IF(Table3[[#This Row],[F_Cell_CL]]="","-",Table3[[#This Row],[F_Cell_CL]]*Cell_count)</f>
        <v>-</v>
      </c>
      <c r="M280">
        <v>0.8</v>
      </c>
      <c r="N280">
        <v>60</v>
      </c>
      <c r="O280" s="51">
        <v>68</v>
      </c>
      <c r="P280" s="60">
        <f>Table3[[#This Row],[T_So_CL]]-Table3[[#This Row],[T_Si_CL]]</f>
        <v>8</v>
      </c>
      <c r="Q280">
        <v>1.9000000000000001</v>
      </c>
      <c r="R280" s="53">
        <f>IF(Table3[[#This Row],[I_S]]=0,"∞",Table3[[#This Row],[FN_Si_A_H2]]*1000/(Table3[[#This Row],[I_S]]*Q_H2*Cell_count))</f>
        <v>1.9</v>
      </c>
      <c r="S280">
        <v>95</v>
      </c>
      <c r="T280" s="58" t="str">
        <f t="shared" si="35"/>
        <v>Inlet</v>
      </c>
      <c r="U280">
        <v>0.60000000000000009</v>
      </c>
      <c r="V280" s="51">
        <f t="shared" si="36"/>
        <v>65</v>
      </c>
      <c r="W280" s="141">
        <v>41.552009307523242</v>
      </c>
      <c r="X280" s="52">
        <f>IF(OR(Table3[[#This Row],[T_So_CL]]="",Table3[[#This Row],[Hum_Si_A]]=""),"-",(1730.63/((1730.63/(233.426+T_Si_CL))-LOG(RH_Si_A/100)))-233.426)</f>
        <v>42.177490937481423</v>
      </c>
      <c r="Y280" s="87">
        <f>100*10^(7.337936*((Table3[[#This Row],[Hum_Si_A]])/(Table3[[#This Row],[Hum_Si_A]]+229.3975)-Table3[[#This Row],[T_Si_CL]]/(Table3[[#This Row],[T_Si_CL]]+229.3975)))</f>
        <v>40.176268476934098</v>
      </c>
      <c r="Z28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2849</v>
      </c>
      <c r="AA280" s="53">
        <f>Table3[[#This Row],[FN_Si_Atot]]*Table3[[#This Row],[Conc_Si_A_H2]]/100</f>
        <v>2706.55</v>
      </c>
      <c r="AB280" s="54">
        <f>IF(Table3[[#This Row],[FN_Si_A_H2]]="-","-",Table3[[#This Row],[FN_Si_A_H2]]/60*H2_dens_gL)</f>
        <v>4.0565193529053305</v>
      </c>
      <c r="AC280" s="53">
        <f>IF(OR(Table3[[#This Row],[Conc_Si_A_H2]]="",Table3[[#This Row],[FN_Si_A_H2]]="",Table3[[#This Row],[FN_Si_A_H2]]="-"),"-",(FN_Si_H2/CMP_A)*(100-CMP_A))</f>
        <v>142.45000000000002</v>
      </c>
      <c r="AD280" s="55">
        <f>IF(Table3[[#This Row],[F_Si_A_N2]]="-","-",Table3[[#This Row],[F_Si_A_N2]]/60*N2_dens_gL)</f>
        <v>2.9667745706007187</v>
      </c>
      <c r="AE280">
        <v>1.75</v>
      </c>
      <c r="AF280" s="53">
        <f>IF(OR(Table3[[#This Row],[I_S]]=0,Table3[[#This Row],[FN_Si_C_Air]]="-",Table3[[#This Row],[FN_Si_C_Air]]="0"),"∞",Table3[[#This Row],[FN_Si_C_Air]]*1000/(Table3[[#This Row],[I_S]]*Q_air*Cell_count))</f>
        <v>1.75</v>
      </c>
      <c r="AG280" s="56">
        <f>IF(OR(Table3[[#This Row],[I_S]]="",Table3[[#This Row],[STC_C]]=""),"-",IF(Table3[[#This Row],[I_S]]&gt;=Table3[[#This Row],[I_MinGasFlow]],Table3[[#This Row],[I_S]]*Table3[[#This Row],[STC_C]]*16.6*Cell_count/1000,Table3[[#This Row],[I_MinGasFlow]]*Table3[[#This Row],[STC_C]]*16.6*Cell_count/1000))</f>
        <v>5911.6750000000011</v>
      </c>
      <c r="AH280" s="140">
        <f>IF(Table3[[#This Row],[FN_Si_C_Air]]="-","-",Table3[[#This Row],[FN_Si_C_Air]]/60*air_dens_gL)</f>
        <v>126.80001186654306</v>
      </c>
      <c r="AI280" s="58" t="str">
        <f t="shared" si="37"/>
        <v>Inlet</v>
      </c>
      <c r="AJ280">
        <v>0.60000000000000009</v>
      </c>
      <c r="AK280" s="5">
        <f t="shared" si="38"/>
        <v>65</v>
      </c>
      <c r="AL280" s="141">
        <v>51.03781689552909</v>
      </c>
      <c r="AM280" s="52">
        <f>IF(OR(Table3[[#This Row],[T_So_CL]]="",Table3[[#This Row],[Hum_Si_C]]=""),"-",(1730.63/((1730.63/(233.426+T_Si_CL))-LOG(RH_Si_C/100)))-233.426)</f>
        <v>46.153408940343468</v>
      </c>
      <c r="AN280" s="87">
        <f>100*10^(7.337936*((Table3[[#This Row],[Hum_Si_C]])/(Table3[[#This Row],[Hum_Si_C]]+229.3975)-Table3[[#This Row],[T_Si_CL]]/(Table3[[#This Row],[T_Si_CL]]+229.3975)))</f>
        <v>65.179802040925978</v>
      </c>
      <c r="AO280" s="83">
        <f t="shared" si="39"/>
        <v>68</v>
      </c>
      <c r="AP280" s="60">
        <f>Table3[[#This Row],[T_So_CL]]-Table3[[#This Row],[T_Si_CL]]</f>
        <v>8</v>
      </c>
      <c r="AQ280" s="178">
        <f>IF(OR(AC280&gt;1200,AA280&gt;4000,Table3[[#This Row],[Hum_Si_A]]&lt;20,Table3[[#This Row],[Hum_Si_C]]&lt;20,AG280&gt;8000, AJ280&lt;0, O280&gt;90),1,0)</f>
        <v>0</v>
      </c>
      <c r="AR280">
        <f>IF(Table3[[#This Row],[F_Cell_CL]]&gt;0, Table3[[#This Row],[F_Cell_CL]], IF(Table3[[#This Row],[I_S]]&lt;450, 0.45, IF(Table3[[#This Row],[I_S]]&lt;600, 0.6, 0.75)))</f>
        <v>0.75</v>
      </c>
    </row>
    <row r="281" spans="1:44" s="4" customFormat="1">
      <c r="A281" s="49">
        <f t="shared" si="34"/>
        <v>270</v>
      </c>
      <c r="B281" s="51" t="s">
        <v>100</v>
      </c>
      <c r="C281" s="50" t="s">
        <v>371</v>
      </c>
      <c r="D281" s="51">
        <v>900</v>
      </c>
      <c r="E281" s="138">
        <f>IF(Table3[[#This Row],[Approx. step time]]="-","ERR",IF(E280="Acc. Time",Table3[[#This Row],[Approx. step time]]/60,E280+D281/60))</f>
        <v>4050</v>
      </c>
      <c r="F281" s="48">
        <v>330</v>
      </c>
      <c r="G281" s="86">
        <f t="shared" si="33"/>
        <v>1.1000000000000001</v>
      </c>
      <c r="H281" s="48" t="s">
        <v>33</v>
      </c>
      <c r="I281" s="51">
        <v>0</v>
      </c>
      <c r="J281" s="51" t="s">
        <v>102</v>
      </c>
      <c r="K281" s="147"/>
      <c r="L281" s="52" t="str">
        <f>IF(Table3[[#This Row],[F_Cell_CL]]="","-",Table3[[#This Row],[F_Cell_CL]]*Cell_count)</f>
        <v>-</v>
      </c>
      <c r="M281">
        <v>2.0500000000000003</v>
      </c>
      <c r="N281">
        <v>60</v>
      </c>
      <c r="O281" s="51">
        <v>69</v>
      </c>
      <c r="P281" s="60">
        <f>Table3[[#This Row],[T_So_CL]]-Table3[[#This Row],[T_Si_CL]]</f>
        <v>9</v>
      </c>
      <c r="Q281">
        <v>3.0500000000000003</v>
      </c>
      <c r="R281" s="53">
        <f>IF(Table3[[#This Row],[I_S]]=0,"∞",Table3[[#This Row],[FN_Si_A_H2]]*1000/(Table3[[#This Row],[I_S]]*Q_H2*Cell_count))</f>
        <v>3.0500000000000003</v>
      </c>
      <c r="S281">
        <v>85</v>
      </c>
      <c r="T281" s="58" t="str">
        <f t="shared" si="35"/>
        <v>Inlet</v>
      </c>
      <c r="U281">
        <v>1.85</v>
      </c>
      <c r="V281" s="51">
        <f t="shared" si="36"/>
        <v>65</v>
      </c>
      <c r="W281" s="141">
        <v>45.834629514265586</v>
      </c>
      <c r="X281" s="52">
        <f>IF(OR(Table3[[#This Row],[T_So_CL]]="",Table3[[#This Row],[Hum_Si_A]]=""),"-",(1730.63/((1730.63/(233.426+T_Si_CL))-LOG(RH_Si_A/100)))-233.426)</f>
        <v>44.060049636205918</v>
      </c>
      <c r="Y281" s="87">
        <f>100*10^(7.337936*((Table3[[#This Row],[Hum_Si_A]])/(Table3[[#This Row],[Hum_Si_A]]+229.3975)-Table3[[#This Row],[T_Si_CL]]/(Table3[[#This Row],[T_Si_CL]]+229.3975)))</f>
        <v>50.192407465845847</v>
      </c>
      <c r="Z28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2279.4264705882356</v>
      </c>
      <c r="AA281" s="53">
        <f>Table3[[#This Row],[FN_Si_Atot]]*Table3[[#This Row],[Conc_Si_A_H2]]/100</f>
        <v>1937.5125000000003</v>
      </c>
      <c r="AB281" s="54">
        <f>IF(Table3[[#This Row],[FN_Si_A_H2]]="-","-",Table3[[#This Row],[FN_Si_A_H2]]/60*H2_dens_gL)</f>
        <v>2.9039023674958861</v>
      </c>
      <c r="AC281" s="53">
        <f>IF(OR(Table3[[#This Row],[Conc_Si_A_H2]]="",Table3[[#This Row],[FN_Si_A_H2]]="",Table3[[#This Row],[FN_Si_A_H2]]="-"),"-",(FN_Si_H2/CMP_A)*(100-CMP_A))</f>
        <v>341.91397058823532</v>
      </c>
      <c r="AD281" s="55">
        <f>IF(Table3[[#This Row],[F_Si_A_N2]]="-","-",Table3[[#This Row],[F_Si_A_N2]]/60*N2_dens_gL)</f>
        <v>7.1209664673520434</v>
      </c>
      <c r="AE281">
        <v>3.25</v>
      </c>
      <c r="AF281" s="53">
        <f>IF(OR(Table3[[#This Row],[I_S]]=0,Table3[[#This Row],[FN_Si_C_Air]]="-",Table3[[#This Row],[FN_Si_C_Air]]="0"),"∞",Table3[[#This Row],[FN_Si_C_Air]]*1000/(Table3[[#This Row],[I_S]]*Q_air*Cell_count))</f>
        <v>3.2499999999999996</v>
      </c>
      <c r="AG281" s="56">
        <f>IF(OR(Table3[[#This Row],[I_S]]="",Table3[[#This Row],[STC_C]]=""),"-",IF(Table3[[#This Row],[I_S]]&gt;=Table3[[#This Row],[I_MinGasFlow]],Table3[[#This Row],[I_S]]*Table3[[#This Row],[STC_C]]*16.6*Cell_count/1000,Table3[[#This Row],[I_MinGasFlow]]*Table3[[#This Row],[STC_C]]*16.6*Cell_count/1000))</f>
        <v>4895.9624999999996</v>
      </c>
      <c r="AH281" s="140">
        <f>IF(Table3[[#This Row],[FN_Si_C_Air]]="-","-",Table3[[#This Row],[FN_Si_C_Air]]/60*air_dens_gL)</f>
        <v>105.01390944159645</v>
      </c>
      <c r="AI281" s="58" t="str">
        <f t="shared" si="37"/>
        <v>Inlet</v>
      </c>
      <c r="AJ281">
        <v>2.1500000000000004</v>
      </c>
      <c r="AK281" s="5">
        <f t="shared" si="38"/>
        <v>65</v>
      </c>
      <c r="AL281" s="141">
        <v>52.541643531388246</v>
      </c>
      <c r="AM281" s="52">
        <f>IF(OR(Table3[[#This Row],[T_So_CL]]="",Table3[[#This Row],[Hum_Si_C]]=""),"-",(1730.63/((1730.63/(233.426+T_Si_CL))-LOG(RH_Si_C/100)))-233.426)</f>
        <v>46.7241785104884</v>
      </c>
      <c r="AN281" s="87">
        <f>100*10^(7.337936*((Table3[[#This Row],[Hum_Si_C]])/(Table3[[#This Row],[Hum_Si_C]]+229.3975)-Table3[[#This Row],[T_Si_CL]]/(Table3[[#This Row],[T_Si_CL]]+229.3975)))</f>
        <v>70.166436673146862</v>
      </c>
      <c r="AO281" s="83">
        <f t="shared" si="39"/>
        <v>69</v>
      </c>
      <c r="AP281" s="60">
        <f>Table3[[#This Row],[T_So_CL]]-Table3[[#This Row],[T_Si_CL]]</f>
        <v>9</v>
      </c>
      <c r="AQ281" s="178">
        <f>IF(OR(AC281&gt;1200,AA281&gt;4000,Table3[[#This Row],[Hum_Si_A]]&lt;20,Table3[[#This Row],[Hum_Si_C]]&lt;20,AG281&gt;8000, AJ281&lt;0, O281&gt;90),1,0)</f>
        <v>0</v>
      </c>
      <c r="AR281">
        <f>IF(Table3[[#This Row],[F_Cell_CL]]&gt;0, Table3[[#This Row],[F_Cell_CL]], IF(Table3[[#This Row],[I_S]]&lt;450, 0.45, IF(Table3[[#This Row],[I_S]]&lt;600, 0.6, 0.75)))</f>
        <v>0.45</v>
      </c>
    </row>
    <row r="282" spans="1:44" s="4" customFormat="1">
      <c r="A282" s="49">
        <f t="shared" si="34"/>
        <v>271</v>
      </c>
      <c r="B282" s="51" t="s">
        <v>100</v>
      </c>
      <c r="C282" s="50" t="s">
        <v>372</v>
      </c>
      <c r="D282" s="51">
        <v>900</v>
      </c>
      <c r="E282" s="138">
        <f>IF(Table3[[#This Row],[Approx. step time]]="-","ERR",IF(E281="Acc. Time",Table3[[#This Row],[Approx. step time]]/60,E281+D282/60))</f>
        <v>4065</v>
      </c>
      <c r="F282" s="48">
        <v>480</v>
      </c>
      <c r="G282" s="86">
        <f t="shared" si="33"/>
        <v>1.6</v>
      </c>
      <c r="H282" s="48" t="s">
        <v>33</v>
      </c>
      <c r="I282" s="51">
        <v>0</v>
      </c>
      <c r="J282" s="51" t="s">
        <v>102</v>
      </c>
      <c r="K282" s="147"/>
      <c r="L282" s="52" t="str">
        <f>IF(Table3[[#This Row],[F_Cell_CL]]="","-",Table3[[#This Row],[F_Cell_CL]]*Cell_count)</f>
        <v>-</v>
      </c>
      <c r="M282">
        <v>1.6</v>
      </c>
      <c r="N282">
        <v>60</v>
      </c>
      <c r="O282" s="51">
        <v>69</v>
      </c>
      <c r="P282" s="60">
        <f>Table3[[#This Row],[T_So_CL]]-Table3[[#This Row],[T_Si_CL]]</f>
        <v>9</v>
      </c>
      <c r="Q282">
        <v>1.4500000000000002</v>
      </c>
      <c r="R282" s="53">
        <f>IF(Table3[[#This Row],[I_S]]=0,"∞",Table3[[#This Row],[FN_Si_A_H2]]*1000/(Table3[[#This Row],[I_S]]*Q_H2*Cell_count))</f>
        <v>1.4500000000000002</v>
      </c>
      <c r="S282">
        <v>95</v>
      </c>
      <c r="T282" s="58" t="str">
        <f t="shared" si="35"/>
        <v>Inlet</v>
      </c>
      <c r="U282">
        <v>1.4000000000000001</v>
      </c>
      <c r="V282" s="51">
        <f t="shared" si="36"/>
        <v>65</v>
      </c>
      <c r="W282" s="141">
        <v>43.796579014229529</v>
      </c>
      <c r="X282" s="52">
        <f>IF(OR(Table3[[#This Row],[T_So_CL]]="",Table3[[#This Row],[Hum_Si_A]]=""),"-",(1730.63/((1730.63/(233.426+T_Si_CL))-LOG(RH_Si_A/100)))-233.426)</f>
        <v>43.183957874473322</v>
      </c>
      <c r="Y282" s="87">
        <f>100*10^(7.337936*((Table3[[#This Row],[Hum_Si_A]])/(Table3[[#This Row],[Hum_Si_A]]+229.3975)-Table3[[#This Row],[T_Si_CL]]/(Table3[[#This Row],[T_Si_CL]]+229.3975)))</f>
        <v>45.186903370441598</v>
      </c>
      <c r="Z28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1410.3157894736844</v>
      </c>
      <c r="AA282" s="53">
        <f>Table3[[#This Row],[FN_Si_Atot]]*Table3[[#This Row],[Conc_Si_A_H2]]/100</f>
        <v>1339.8000000000002</v>
      </c>
      <c r="AB282" s="54">
        <f>IF(Table3[[#This Row],[FN_Si_A_H2]]="-","-",Table3[[#This Row],[FN_Si_A_H2]]/60*H2_dens_gL)</f>
        <v>2.0080636341551283</v>
      </c>
      <c r="AC282" s="53">
        <f>IF(OR(Table3[[#This Row],[Conc_Si_A_H2]]="",Table3[[#This Row],[FN_Si_A_H2]]="",Table3[[#This Row],[FN_Si_A_H2]]="-"),"-",(FN_Si_H2/CMP_A)*(100-CMP_A))</f>
        <v>70.515789473684222</v>
      </c>
      <c r="AD282" s="55">
        <f>IF(Table3[[#This Row],[F_Si_A_N2]]="-","-",Table3[[#This Row],[F_Si_A_N2]]/60*N2_dens_gL)</f>
        <v>1.4686167148919633</v>
      </c>
      <c r="AE282">
        <v>1.75</v>
      </c>
      <c r="AF282" s="53">
        <f>IF(OR(Table3[[#This Row],[I_S]]=0,Table3[[#This Row],[FN_Si_C_Air]]="-",Table3[[#This Row],[FN_Si_C_Air]]="0"),"∞",Table3[[#This Row],[FN_Si_C_Air]]*1000/(Table3[[#This Row],[I_S]]*Q_air*Cell_count))</f>
        <v>1.7499999999999998</v>
      </c>
      <c r="AG282" s="56">
        <f>IF(OR(Table3[[#This Row],[I_S]]="",Table3[[#This Row],[STC_C]]=""),"-",IF(Table3[[#This Row],[I_S]]&gt;=Table3[[#This Row],[I_MinGasFlow]],Table3[[#This Row],[I_S]]*Table3[[#This Row],[STC_C]]*16.6*Cell_count/1000,Table3[[#This Row],[I_MinGasFlow]]*Table3[[#This Row],[STC_C]]*16.6*Cell_count/1000))</f>
        <v>3834.6000000000004</v>
      </c>
      <c r="AH282" s="140">
        <f>IF(Table3[[#This Row],[FN_Si_C_Air]]="-","-",Table3[[#This Row],[FN_Si_C_Air]]/60*air_dens_gL)</f>
        <v>82.248656345865754</v>
      </c>
      <c r="AI282" s="58" t="str">
        <f t="shared" si="37"/>
        <v>Inlet</v>
      </c>
      <c r="AJ282">
        <v>1.5000000000000002</v>
      </c>
      <c r="AK282" s="5">
        <f t="shared" si="38"/>
        <v>65</v>
      </c>
      <c r="AL282" s="141">
        <v>36.214618745616193</v>
      </c>
      <c r="AM282" s="52">
        <f>IF(OR(Table3[[#This Row],[T_So_CL]]="",Table3[[#This Row],[Hum_Si_C]]=""),"-",(1730.63/((1730.63/(233.426+T_Si_CL))-LOG(RH_Si_C/100)))-233.426)</f>
        <v>39.581587442675072</v>
      </c>
      <c r="AN282" s="87">
        <f>100*10^(7.337936*((Table3[[#This Row],[Hum_Si_C]])/(Table3[[#This Row],[Hum_Si_C]]+229.3975)-Table3[[#This Row],[T_Si_CL]]/(Table3[[#This Row],[T_Si_CL]]+229.3975)))</f>
        <v>30.139021384893542</v>
      </c>
      <c r="AO282" s="83">
        <f t="shared" si="39"/>
        <v>69</v>
      </c>
      <c r="AP282" s="60">
        <f>Table3[[#This Row],[T_So_CL]]-Table3[[#This Row],[T_Si_CL]]</f>
        <v>9</v>
      </c>
      <c r="AQ282" s="178">
        <f>IF(OR(AC282&gt;1200,AA282&gt;4000,Table3[[#This Row],[Hum_Si_A]]&lt;20,Table3[[#This Row],[Hum_Si_C]]&lt;20,AG282&gt;8000, AJ282&lt;0, O282&gt;90),1,0)</f>
        <v>0</v>
      </c>
      <c r="AR282">
        <f>IF(Table3[[#This Row],[F_Cell_CL]]&gt;0, Table3[[#This Row],[F_Cell_CL]], IF(Table3[[#This Row],[I_S]]&lt;450, 0.45, IF(Table3[[#This Row],[I_S]]&lt;600, 0.6, 0.75)))</f>
        <v>0.6</v>
      </c>
    </row>
    <row r="283" spans="1:44" s="4" customFormat="1">
      <c r="A283" s="49">
        <f t="shared" si="34"/>
        <v>272</v>
      </c>
      <c r="B283" s="51" t="s">
        <v>100</v>
      </c>
      <c r="C283" s="50" t="s">
        <v>373</v>
      </c>
      <c r="D283" s="51">
        <v>900</v>
      </c>
      <c r="E283" s="138">
        <f>IF(Table3[[#This Row],[Approx. step time]]="-","ERR",IF(E282="Acc. Time",Table3[[#This Row],[Approx. step time]]/60,E282+D283/60))</f>
        <v>4080</v>
      </c>
      <c r="F283" s="48">
        <v>590</v>
      </c>
      <c r="G283" s="86">
        <f t="shared" si="33"/>
        <v>1.9666666666666666</v>
      </c>
      <c r="H283" s="48" t="s">
        <v>33</v>
      </c>
      <c r="I283" s="51">
        <v>0</v>
      </c>
      <c r="J283" s="51" t="s">
        <v>102</v>
      </c>
      <c r="K283" s="147"/>
      <c r="L283" s="52" t="str">
        <f>IF(Table3[[#This Row],[F_Cell_CL]]="","-",Table3[[#This Row],[F_Cell_CL]]*Cell_count)</f>
        <v>-</v>
      </c>
      <c r="M283">
        <v>0.25</v>
      </c>
      <c r="N283">
        <v>60</v>
      </c>
      <c r="O283" s="51">
        <v>69</v>
      </c>
      <c r="P283" s="60">
        <f>Table3[[#This Row],[T_So_CL]]-Table3[[#This Row],[T_Si_CL]]</f>
        <v>9</v>
      </c>
      <c r="Q283">
        <v>1.8</v>
      </c>
      <c r="R283" s="53">
        <f>IF(Table3[[#This Row],[I_S]]=0,"∞",Table3[[#This Row],[FN_Si_A_H2]]*1000/(Table3[[#This Row],[I_S]]*Q_H2*Cell_count))</f>
        <v>1.8</v>
      </c>
      <c r="S283">
        <v>85</v>
      </c>
      <c r="T283" s="58" t="str">
        <f t="shared" si="35"/>
        <v>Inlet</v>
      </c>
      <c r="U283">
        <v>0.05</v>
      </c>
      <c r="V283" s="51">
        <f t="shared" si="36"/>
        <v>65</v>
      </c>
      <c r="W283" s="141">
        <v>47.70338140569995</v>
      </c>
      <c r="X283" s="52">
        <f>IF(OR(Table3[[#This Row],[T_So_CL]]="",Table3[[#This Row],[Hum_Si_A]]=""),"-",(1730.63/((1730.63/(233.426+T_Si_CL))-LOG(RH_Si_A/100)))-233.426)</f>
        <v>44.834375752164703</v>
      </c>
      <c r="Y283" s="87">
        <f>100*10^(7.337936*((Table3[[#This Row],[Hum_Si_A]])/(Table3[[#This Row],[Hum_Si_A]]+229.3975)-Table3[[#This Row],[T_Si_CL]]/(Table3[[#This Row],[T_Si_CL]]+229.3975)))</f>
        <v>55.192947470894019</v>
      </c>
      <c r="Z28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2405.1176470588234</v>
      </c>
      <c r="AA283" s="53">
        <f>Table3[[#This Row],[FN_Si_Atot]]*Table3[[#This Row],[Conc_Si_A_H2]]/100</f>
        <v>2044.35</v>
      </c>
      <c r="AB283" s="54">
        <f>IF(Table3[[#This Row],[FN_Si_A_H2]]="-","-",Table3[[#This Row],[FN_Si_A_H2]]/60*H2_dens_gL)</f>
        <v>3.0640281314263591</v>
      </c>
      <c r="AC283" s="53">
        <f>IF(OR(Table3[[#This Row],[Conc_Si_A_H2]]="",Table3[[#This Row],[FN_Si_A_H2]]="",Table3[[#This Row],[FN_Si_A_H2]]="-"),"-",(FN_Si_H2/CMP_A)*(100-CMP_A))</f>
        <v>360.76764705882351</v>
      </c>
      <c r="AD283" s="55">
        <f>IF(Table3[[#This Row],[F_Si_A_N2]]="-","-",Table3[[#This Row],[F_Si_A_N2]]/60*N2_dens_gL)</f>
        <v>7.513627807578608</v>
      </c>
      <c r="AE283">
        <v>1.6500000000000001</v>
      </c>
      <c r="AF283" s="53">
        <f>IF(OR(Table3[[#This Row],[I_S]]=0,Table3[[#This Row],[FN_Si_C_Air]]="-",Table3[[#This Row],[FN_Si_C_Air]]="0"),"∞",Table3[[#This Row],[FN_Si_C_Air]]*1000/(Table3[[#This Row],[I_S]]*Q_air*Cell_count))</f>
        <v>1.6500000000000004</v>
      </c>
      <c r="AG283" s="56">
        <f>IF(OR(Table3[[#This Row],[I_S]]="",Table3[[#This Row],[STC_C]]=""),"-",IF(Table3[[#This Row],[I_S]]&gt;=Table3[[#This Row],[I_MinGasFlow]],Table3[[#This Row],[I_S]]*Table3[[#This Row],[STC_C]]*16.6*Cell_count/1000,Table3[[#This Row],[I_MinGasFlow]]*Table3[[#This Row],[STC_C]]*16.6*Cell_count/1000))</f>
        <v>4444.0275000000011</v>
      </c>
      <c r="AH283" s="140">
        <f>IF(Table3[[#This Row],[FN_Si_C_Air]]="-","-",Table3[[#This Row],[FN_Si_C_Air]]/60*air_dens_gL)</f>
        <v>95.320317800833735</v>
      </c>
      <c r="AI283" s="58" t="str">
        <f t="shared" si="37"/>
        <v>Inlet</v>
      </c>
      <c r="AJ283">
        <v>0.35000000000000003</v>
      </c>
      <c r="AK283" s="5">
        <f t="shared" si="38"/>
        <v>65</v>
      </c>
      <c r="AL283" s="141">
        <v>39.049440497631743</v>
      </c>
      <c r="AM283" s="52">
        <f>IF(OR(Table3[[#This Row],[T_So_CL]]="",Table3[[#This Row],[Hum_Si_C]]=""),"-",(1730.63/((1730.63/(233.426+T_Si_CL))-LOG(RH_Si_C/100)))-233.426)</f>
        <v>40.998527039814974</v>
      </c>
      <c r="AN283" s="87">
        <f>100*10^(7.337936*((Table3[[#This Row],[Hum_Si_C]])/(Table3[[#This Row],[Hum_Si_C]]+229.3975)-Table3[[#This Row],[T_Si_CL]]/(Table3[[#This Row],[T_Si_CL]]+229.3975)))</f>
        <v>35.160348040135688</v>
      </c>
      <c r="AO283" s="83">
        <f t="shared" si="39"/>
        <v>69</v>
      </c>
      <c r="AP283" s="60">
        <f>Table3[[#This Row],[T_So_CL]]-Table3[[#This Row],[T_Si_CL]]</f>
        <v>9</v>
      </c>
      <c r="AQ283" s="178">
        <f>IF(OR(AC283&gt;1200,AA283&gt;4000,Table3[[#This Row],[Hum_Si_A]]&lt;20,Table3[[#This Row],[Hum_Si_C]]&lt;20,AG283&gt;8000, AJ283&lt;0, O283&gt;90),1,0)</f>
        <v>0</v>
      </c>
      <c r="AR283">
        <f>IF(Table3[[#This Row],[F_Cell_CL]]&gt;0, Table3[[#This Row],[F_Cell_CL]], IF(Table3[[#This Row],[I_S]]&lt;450, 0.45, IF(Table3[[#This Row],[I_S]]&lt;600, 0.6, 0.75)))</f>
        <v>0.6</v>
      </c>
    </row>
    <row r="284" spans="1:44" s="4" customFormat="1">
      <c r="A284" s="49">
        <f t="shared" si="34"/>
        <v>273</v>
      </c>
      <c r="B284" s="51" t="s">
        <v>100</v>
      </c>
      <c r="C284" s="50" t="s">
        <v>374</v>
      </c>
      <c r="D284" s="51">
        <v>900</v>
      </c>
      <c r="E284" s="87">
        <f>IF(Table3[[#This Row],[Approx. step time]]="-","ERR",IF(E283="Acc. Time",Table3[[#This Row],[Approx. step time]]/60,E283+D284/60))</f>
        <v>4095</v>
      </c>
      <c r="F284" s="48">
        <v>610</v>
      </c>
      <c r="G284" s="86">
        <f t="shared" si="33"/>
        <v>2.0333333333333332</v>
      </c>
      <c r="H284" s="48" t="s">
        <v>33</v>
      </c>
      <c r="I284" s="51">
        <v>0</v>
      </c>
      <c r="J284" s="51" t="s">
        <v>102</v>
      </c>
      <c r="K284" s="147"/>
      <c r="L284" s="52" t="str">
        <f>IF(Table3[[#This Row],[F_Cell_CL]]="","-",Table3[[#This Row],[F_Cell_CL]]*Cell_count)</f>
        <v>-</v>
      </c>
      <c r="M284">
        <v>1.1000000000000001</v>
      </c>
      <c r="N284">
        <v>60</v>
      </c>
      <c r="O284" s="51">
        <v>69</v>
      </c>
      <c r="P284" s="60">
        <f>Table3[[#This Row],[T_So_CL]]-Table3[[#This Row],[T_Si_CL]]</f>
        <v>9</v>
      </c>
      <c r="Q284">
        <v>1.4000000000000001</v>
      </c>
      <c r="R284" s="53">
        <f>IF(Table3[[#This Row],[I_S]]=0,"∞",Table3[[#This Row],[FN_Si_A_H2]]*1000/(Table3[[#This Row],[I_S]]*Q_H2*Cell_count))</f>
        <v>1.4000000000000001</v>
      </c>
      <c r="S284">
        <v>85</v>
      </c>
      <c r="T284" s="58" t="str">
        <f t="shared" si="35"/>
        <v>Inlet</v>
      </c>
      <c r="U284">
        <v>0.9</v>
      </c>
      <c r="V284" s="51">
        <f t="shared" si="36"/>
        <v>65</v>
      </c>
      <c r="W284" s="141">
        <v>45.834629514265586</v>
      </c>
      <c r="X284" s="52">
        <f>IF(OR(Table3[[#This Row],[T_So_CL]]="",Table3[[#This Row],[Hum_Si_A]]=""),"-",(1730.63/((1730.63/(233.426+T_Si_CL))-LOG(RH_Si_A/100)))-233.426)</f>
        <v>44.060049636205918</v>
      </c>
      <c r="Y284" s="87">
        <f>100*10^(7.337936*((Table3[[#This Row],[Hum_Si_A]])/(Table3[[#This Row],[Hum_Si_A]]+229.3975)-Table3[[#This Row],[T_Si_CL]]/(Table3[[#This Row],[T_Si_CL]]+229.3975)))</f>
        <v>50.192407465845847</v>
      </c>
      <c r="Z28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1934.0588235294119</v>
      </c>
      <c r="AA284" s="53">
        <f>Table3[[#This Row],[FN_Si_Atot]]*Table3[[#This Row],[Conc_Si_A_H2]]/100</f>
        <v>1643.9500000000003</v>
      </c>
      <c r="AB284" s="54">
        <f>IF(Table3[[#This Row],[FN_Si_A_H2]]="-","-",Table3[[#This Row],[FN_Si_A_H2]]/60*H2_dens_gL)</f>
        <v>2.4639171602995398</v>
      </c>
      <c r="AC284" s="53">
        <f>IF(OR(Table3[[#This Row],[Conc_Si_A_H2]]="",Table3[[#This Row],[FN_Si_A_H2]]="",Table3[[#This Row],[FN_Si_A_H2]]="-"),"-",(FN_Si_H2/CMP_A)*(100-CMP_A))</f>
        <v>290.10882352941178</v>
      </c>
      <c r="AD284" s="55">
        <f>IF(Table3[[#This Row],[F_Si_A_N2]]="-","-",Table3[[#This Row],[F_Si_A_N2]]/60*N2_dens_gL)</f>
        <v>6.0420321541168844</v>
      </c>
      <c r="AE284">
        <v>2.4500000000000002</v>
      </c>
      <c r="AF284" s="53">
        <f>IF(OR(Table3[[#This Row],[I_S]]=0,Table3[[#This Row],[FN_Si_C_Air]]="-",Table3[[#This Row],[FN_Si_C_Air]]="0"),"∞",Table3[[#This Row],[FN_Si_C_Air]]*1000/(Table3[[#This Row],[I_S]]*Q_air*Cell_count))</f>
        <v>2.4500000000000002</v>
      </c>
      <c r="AG284" s="56">
        <f>IF(OR(Table3[[#This Row],[I_S]]="",Table3[[#This Row],[STC_C]]=""),"-",IF(Table3[[#This Row],[I_S]]&gt;=Table3[[#This Row],[I_MinGasFlow]],Table3[[#This Row],[I_S]]*Table3[[#This Row],[STC_C]]*16.6*Cell_count/1000,Table3[[#This Row],[I_MinGasFlow]]*Table3[[#This Row],[STC_C]]*16.6*Cell_count/1000))</f>
        <v>6822.3924999999999</v>
      </c>
      <c r="AH284" s="140">
        <f>IF(Table3[[#This Row],[FN_Si_C_Air]]="-","-",Table3[[#This Row],[FN_Si_C_Air]]/60*air_dens_gL)</f>
        <v>146.33406774868615</v>
      </c>
      <c r="AI284" s="58" t="str">
        <f t="shared" si="37"/>
        <v>Inlet</v>
      </c>
      <c r="AJ284">
        <v>0.8</v>
      </c>
      <c r="AK284" s="5">
        <f t="shared" si="38"/>
        <v>65</v>
      </c>
      <c r="AL284" s="141">
        <v>53.955563277624904</v>
      </c>
      <c r="AM284" s="52">
        <f>IF(OR(Table3[[#This Row],[T_So_CL]]="",Table3[[#This Row],[Hum_Si_C]]=""),"-",(1730.63/((1730.63/(233.426+T_Si_CL))-LOG(RH_Si_C/100)))-233.426)</f>
        <v>47.248159432913724</v>
      </c>
      <c r="AN284" s="87">
        <f>100*10^(7.337936*((Table3[[#This Row],[Hum_Si_C]])/(Table3[[#This Row],[Hum_Si_C]]+229.3975)-Table3[[#This Row],[T_Si_CL]]/(Table3[[#This Row],[T_Si_CL]]+229.3975)))</f>
        <v>75.148743689283577</v>
      </c>
      <c r="AO284" s="83">
        <f t="shared" si="39"/>
        <v>69</v>
      </c>
      <c r="AP284" s="60">
        <f>Table3[[#This Row],[T_So_CL]]-Table3[[#This Row],[T_Si_CL]]</f>
        <v>9</v>
      </c>
      <c r="AQ284" s="178">
        <f>IF(OR(AC284&gt;1200,AA284&gt;4000,Table3[[#This Row],[Hum_Si_A]]&lt;20,Table3[[#This Row],[Hum_Si_C]]&lt;20,AG284&gt;8000, AJ284&lt;0, O284&gt;90),1,0)</f>
        <v>0</v>
      </c>
      <c r="AR284">
        <f>IF(Table3[[#This Row],[F_Cell_CL]]&gt;0, Table3[[#This Row],[F_Cell_CL]], IF(Table3[[#This Row],[I_S]]&lt;450, 0.45, IF(Table3[[#This Row],[I_S]]&lt;600, 0.6, 0.75)))</f>
        <v>0.75</v>
      </c>
    </row>
    <row r="285" spans="1:44" s="4" customFormat="1">
      <c r="A285" s="49">
        <f t="shared" si="34"/>
        <v>274</v>
      </c>
      <c r="B285" s="51" t="s">
        <v>100</v>
      </c>
      <c r="C285" s="50" t="s">
        <v>375</v>
      </c>
      <c r="D285" s="51">
        <v>900</v>
      </c>
      <c r="E285" s="138">
        <f>IF(Table3[[#This Row],[Approx. step time]]="-","ERR",IF(E284="Acc. Time",Table3[[#This Row],[Approx. step time]]/60,E284+D285/60))</f>
        <v>4110</v>
      </c>
      <c r="F285" s="48">
        <v>700</v>
      </c>
      <c r="G285" s="86">
        <f t="shared" si="33"/>
        <v>2.3333333333333335</v>
      </c>
      <c r="H285" s="48" t="s">
        <v>33</v>
      </c>
      <c r="I285" s="51">
        <v>0</v>
      </c>
      <c r="J285" s="51" t="s">
        <v>102</v>
      </c>
      <c r="K285" s="147"/>
      <c r="L285" s="52" t="str">
        <f>IF(Table3[[#This Row],[F_Cell_CL]]="","-",Table3[[#This Row],[F_Cell_CL]]*Cell_count)</f>
        <v>-</v>
      </c>
      <c r="M285">
        <v>1.1500000000000001</v>
      </c>
      <c r="N285">
        <v>60</v>
      </c>
      <c r="O285" s="51">
        <v>69</v>
      </c>
      <c r="P285" s="60">
        <f>Table3[[#This Row],[T_So_CL]]-Table3[[#This Row],[T_Si_CL]]</f>
        <v>9</v>
      </c>
      <c r="Q285">
        <v>1.6500000000000001</v>
      </c>
      <c r="R285" s="53">
        <f>IF(Table3[[#This Row],[I_S]]=0,"∞",Table3[[#This Row],[FN_Si_A_H2]]*1000/(Table3[[#This Row],[I_S]]*Q_H2*Cell_count))</f>
        <v>1.65</v>
      </c>
      <c r="S285">
        <v>90</v>
      </c>
      <c r="T285" s="58" t="str">
        <f t="shared" si="35"/>
        <v>Inlet</v>
      </c>
      <c r="U285">
        <v>0.95000000000000007</v>
      </c>
      <c r="V285" s="51">
        <f t="shared" si="36"/>
        <v>65</v>
      </c>
      <c r="W285" s="141">
        <v>53.955563277624904</v>
      </c>
      <c r="X285" s="52">
        <f>IF(OR(Table3[[#This Row],[T_So_CL]]="",Table3[[#This Row],[Hum_Si_A]]=""),"-",(1730.63/((1730.63/(233.426+T_Si_CL))-LOG(RH_Si_A/100)))-233.426)</f>
        <v>47.248159432913724</v>
      </c>
      <c r="Y285" s="87">
        <f>100*10^(7.337936*((Table3[[#This Row],[Hum_Si_A]])/(Table3[[#This Row],[Hum_Si_A]]+229.3975)-Table3[[#This Row],[T_Si_CL]]/(Table3[[#This Row],[T_Si_CL]]+229.3975)))</f>
        <v>75.148743689283577</v>
      </c>
      <c r="Z28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2470.4166666666665</v>
      </c>
      <c r="AA285" s="53">
        <f>Table3[[#This Row],[FN_Si_Atot]]*Table3[[#This Row],[Conc_Si_A_H2]]/100</f>
        <v>2223.375</v>
      </c>
      <c r="AB285" s="54">
        <f>IF(Table3[[#This Row],[FN_Si_A_H2]]="-","-",Table3[[#This Row],[FN_Si_A_H2]]/60*H2_dens_gL)</f>
        <v>3.3323469790936393</v>
      </c>
      <c r="AC285" s="53">
        <f>IF(OR(Table3[[#This Row],[Conc_Si_A_H2]]="",Table3[[#This Row],[FN_Si_A_H2]]="",Table3[[#This Row],[FN_Si_A_H2]]="-"),"-",(FN_Si_H2/CMP_A)*(100-CMP_A))</f>
        <v>247.04166666666666</v>
      </c>
      <c r="AD285" s="55">
        <f>IF(Table3[[#This Row],[F_Si_A_N2]]="-","-",Table3[[#This Row],[F_Si_A_N2]]/60*N2_dens_gL)</f>
        <v>5.1450820255913357</v>
      </c>
      <c r="AE285">
        <v>2.1</v>
      </c>
      <c r="AF285" s="53">
        <f>IF(OR(Table3[[#This Row],[I_S]]=0,Table3[[#This Row],[FN_Si_C_Air]]="-",Table3[[#This Row],[FN_Si_C_Air]]="0"),"∞",Table3[[#This Row],[FN_Si_C_Air]]*1000/(Table3[[#This Row],[I_S]]*Q_air*Cell_count))</f>
        <v>2.1</v>
      </c>
      <c r="AG285" s="56">
        <f>IF(OR(Table3[[#This Row],[I_S]]="",Table3[[#This Row],[STC_C]]=""),"-",IF(Table3[[#This Row],[I_S]]&gt;=Table3[[#This Row],[I_MinGasFlow]],Table3[[#This Row],[I_S]]*Table3[[#This Row],[STC_C]]*16.6*Cell_count/1000,Table3[[#This Row],[I_MinGasFlow]]*Table3[[#This Row],[STC_C]]*16.6*Cell_count/1000))</f>
        <v>6710.5500000000011</v>
      </c>
      <c r="AH285" s="140">
        <f>IF(Table3[[#This Row],[FN_Si_C_Air]]="-","-",Table3[[#This Row],[FN_Si_C_Air]]/60*air_dens_gL)</f>
        <v>143.93514860526508</v>
      </c>
      <c r="AI285" s="58" t="str">
        <f t="shared" si="37"/>
        <v>Inlet</v>
      </c>
      <c r="AJ285">
        <v>0.55000000000000004</v>
      </c>
      <c r="AK285" s="5">
        <f t="shared" si="38"/>
        <v>65</v>
      </c>
      <c r="AL285" s="141">
        <v>43.796579014229529</v>
      </c>
      <c r="AM285" s="52">
        <f>IF(OR(Table3[[#This Row],[T_So_CL]]="",Table3[[#This Row],[Hum_Si_C]]=""),"-",(1730.63/((1730.63/(233.426+T_Si_CL))-LOG(RH_Si_C/100)))-233.426)</f>
        <v>43.183957874473322</v>
      </c>
      <c r="AN285" s="87">
        <f>100*10^(7.337936*((Table3[[#This Row],[Hum_Si_C]])/(Table3[[#This Row],[Hum_Si_C]]+229.3975)-Table3[[#This Row],[T_Si_CL]]/(Table3[[#This Row],[T_Si_CL]]+229.3975)))</f>
        <v>45.186903370441598</v>
      </c>
      <c r="AO285" s="83">
        <f t="shared" si="39"/>
        <v>69</v>
      </c>
      <c r="AP285" s="60">
        <f>Table3[[#This Row],[T_So_CL]]-Table3[[#This Row],[T_Si_CL]]</f>
        <v>9</v>
      </c>
      <c r="AQ285" s="178">
        <f>IF(OR(AC285&gt;1200,AA285&gt;4000,Table3[[#This Row],[Hum_Si_A]]&lt;20,Table3[[#This Row],[Hum_Si_C]]&lt;20,AG285&gt;8000, AJ285&lt;0, O285&gt;90),1,0)</f>
        <v>0</v>
      </c>
      <c r="AR285">
        <f>IF(Table3[[#This Row],[F_Cell_CL]]&gt;0, Table3[[#This Row],[F_Cell_CL]], IF(Table3[[#This Row],[I_S]]&lt;450, 0.45, IF(Table3[[#This Row],[I_S]]&lt;600, 0.6, 0.75)))</f>
        <v>0.75</v>
      </c>
    </row>
    <row r="286" spans="1:44" s="4" customFormat="1">
      <c r="A286" s="49">
        <f t="shared" si="34"/>
        <v>275</v>
      </c>
      <c r="B286" s="51" t="s">
        <v>100</v>
      </c>
      <c r="C286" s="50" t="s">
        <v>376</v>
      </c>
      <c r="D286" s="51">
        <v>900</v>
      </c>
      <c r="E286" s="138">
        <f>IF(Table3[[#This Row],[Approx. step time]]="-","ERR",IF(E285="Acc. Time",Table3[[#This Row],[Approx. step time]]/60,E285+D286/60))</f>
        <v>4125</v>
      </c>
      <c r="F286" s="48">
        <v>350</v>
      </c>
      <c r="G286" s="86">
        <f t="shared" si="33"/>
        <v>1.1666666666666667</v>
      </c>
      <c r="H286" s="48" t="s">
        <v>33</v>
      </c>
      <c r="I286" s="51">
        <v>0</v>
      </c>
      <c r="J286" s="51" t="s">
        <v>102</v>
      </c>
      <c r="K286" s="147"/>
      <c r="L286" s="52" t="str">
        <f>IF(Table3[[#This Row],[F_Cell_CL]]="","-",Table3[[#This Row],[F_Cell_CL]]*Cell_count)</f>
        <v>-</v>
      </c>
      <c r="M286">
        <v>1.85</v>
      </c>
      <c r="N286">
        <v>60</v>
      </c>
      <c r="O286" s="51">
        <v>70</v>
      </c>
      <c r="P286" s="60">
        <f>Table3[[#This Row],[T_So_CL]]-Table3[[#This Row],[T_Si_CL]]</f>
        <v>10</v>
      </c>
      <c r="Q286">
        <v>1.3</v>
      </c>
      <c r="R286" s="53">
        <f>IF(Table3[[#This Row],[I_S]]=0,"∞",Table3[[#This Row],[FN_Si_A_H2]]*1000/(Table3[[#This Row],[I_S]]*Q_H2*Cell_count))</f>
        <v>1.3</v>
      </c>
      <c r="S286">
        <v>75</v>
      </c>
      <c r="T286" s="58" t="str">
        <f t="shared" si="35"/>
        <v>Inlet</v>
      </c>
      <c r="U286">
        <v>1.6500000000000001</v>
      </c>
      <c r="V286" s="51">
        <f t="shared" si="36"/>
        <v>65</v>
      </c>
      <c r="W286" s="141">
        <v>41.552009307523242</v>
      </c>
      <c r="X286" s="52">
        <f>IF(OR(Table3[[#This Row],[T_So_CL]]="",Table3[[#This Row],[Hum_Si_A]]=""),"-",(1730.63/((1730.63/(233.426+T_Si_CL))-LOG(RH_Si_A/100)))-233.426)</f>
        <v>42.177490937481423</v>
      </c>
      <c r="Y286" s="87">
        <f>100*10^(7.337936*((Table3[[#This Row],[Hum_Si_A]])/(Table3[[#This Row],[Hum_Si_A]]+229.3975)-Table3[[#This Row],[T_Si_CL]]/(Table3[[#This Row],[T_Si_CL]]+229.3975)))</f>
        <v>40.176268476934098</v>
      </c>
      <c r="Z28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1167.8333333333333</v>
      </c>
      <c r="AA286" s="53">
        <f>Table3[[#This Row],[FN_Si_Atot]]*Table3[[#This Row],[Conc_Si_A_H2]]/100</f>
        <v>875.875</v>
      </c>
      <c r="AB286" s="54">
        <f>IF(Table3[[#This Row],[FN_Si_A_H2]]="-","-",Table3[[#This Row],[FN_Si_A_H2]]/60*H2_dens_gL)</f>
        <v>1.3127427493399184</v>
      </c>
      <c r="AC286" s="53">
        <f>IF(OR(Table3[[#This Row],[Conc_Si_A_H2]]="",Table3[[#This Row],[FN_Si_A_H2]]="",Table3[[#This Row],[FN_Si_A_H2]]="-"),"-",(FN_Si_H2/CMP_A)*(100-CMP_A))</f>
        <v>291.95833333333331</v>
      </c>
      <c r="AD286" s="55">
        <f>IF(Table3[[#This Row],[F_Si_A_N2]]="-","-",Table3[[#This Row],[F_Si_A_N2]]/60*N2_dens_gL)</f>
        <v>6.0805514847897602</v>
      </c>
      <c r="AE286">
        <v>2.4500000000000002</v>
      </c>
      <c r="AF286" s="53">
        <f>IF(OR(Table3[[#This Row],[I_S]]=0,Table3[[#This Row],[FN_Si_C_Air]]="-",Table3[[#This Row],[FN_Si_C_Air]]="0"),"∞",Table3[[#This Row],[FN_Si_C_Air]]*1000/(Table3[[#This Row],[I_S]]*Q_air*Cell_count))</f>
        <v>2.4500000000000002</v>
      </c>
      <c r="AG286" s="56">
        <f>IF(OR(Table3[[#This Row],[I_S]]="",Table3[[#This Row],[STC_C]]=""),"-",IF(Table3[[#This Row],[I_S]]&gt;=Table3[[#This Row],[I_MinGasFlow]],Table3[[#This Row],[I_S]]*Table3[[#This Row],[STC_C]]*16.6*Cell_count/1000,Table3[[#This Row],[I_MinGasFlow]]*Table3[[#This Row],[STC_C]]*16.6*Cell_count/1000))</f>
        <v>3914.4875000000011</v>
      </c>
      <c r="AH286" s="140">
        <f>IF(Table3[[#This Row],[FN_Si_C_Air]]="-","-",Table3[[#This Row],[FN_Si_C_Air]]/60*air_dens_gL)</f>
        <v>83.962170019737982</v>
      </c>
      <c r="AI286" s="58" t="str">
        <f t="shared" si="37"/>
        <v>Inlet</v>
      </c>
      <c r="AJ286">
        <v>1.5</v>
      </c>
      <c r="AK286" s="5">
        <f t="shared" si="38"/>
        <v>65</v>
      </c>
      <c r="AL286" s="141">
        <v>51.03781689552909</v>
      </c>
      <c r="AM286" s="52">
        <f>IF(OR(Table3[[#This Row],[T_So_CL]]="",Table3[[#This Row],[Hum_Si_C]]=""),"-",(1730.63/((1730.63/(233.426+T_Si_CL))-LOG(RH_Si_C/100)))-233.426)</f>
        <v>46.153408940343468</v>
      </c>
      <c r="AN286" s="87">
        <f>100*10^(7.337936*((Table3[[#This Row],[Hum_Si_C]])/(Table3[[#This Row],[Hum_Si_C]]+229.3975)-Table3[[#This Row],[T_Si_CL]]/(Table3[[#This Row],[T_Si_CL]]+229.3975)))</f>
        <v>65.179802040925978</v>
      </c>
      <c r="AO286" s="83">
        <f t="shared" si="39"/>
        <v>70</v>
      </c>
      <c r="AP286" s="60">
        <f>Table3[[#This Row],[T_So_CL]]-Table3[[#This Row],[T_Si_CL]]</f>
        <v>10</v>
      </c>
      <c r="AQ286" s="178">
        <f>IF(OR(AC286&gt;1200,AA286&gt;4000,Table3[[#This Row],[Hum_Si_A]]&lt;20,Table3[[#This Row],[Hum_Si_C]]&lt;20,AG286&gt;8000, AJ286&lt;0, O286&gt;90),1,0)</f>
        <v>0</v>
      </c>
      <c r="AR286">
        <f>IF(Table3[[#This Row],[F_Cell_CL]]&gt;0, Table3[[#This Row],[F_Cell_CL]], IF(Table3[[#This Row],[I_S]]&lt;450, 0.45, IF(Table3[[#This Row],[I_S]]&lt;600, 0.6, 0.75)))</f>
        <v>0.45</v>
      </c>
    </row>
    <row r="287" spans="1:44" s="4" customFormat="1">
      <c r="A287" s="49">
        <f t="shared" si="34"/>
        <v>276</v>
      </c>
      <c r="B287" s="51" t="s">
        <v>100</v>
      </c>
      <c r="C287" s="50" t="s">
        <v>377</v>
      </c>
      <c r="D287" s="51">
        <v>900</v>
      </c>
      <c r="E287" s="138">
        <f>IF(Table3[[#This Row],[Approx. step time]]="-","ERR",IF(E286="Acc. Time",Table3[[#This Row],[Approx. step time]]/60,E286+D287/60))</f>
        <v>4140</v>
      </c>
      <c r="F287" s="48">
        <v>550</v>
      </c>
      <c r="G287" s="86">
        <f t="shared" si="33"/>
        <v>1.8333333333333333</v>
      </c>
      <c r="H287" s="48" t="s">
        <v>33</v>
      </c>
      <c r="I287" s="51">
        <v>0</v>
      </c>
      <c r="J287" s="51" t="s">
        <v>102</v>
      </c>
      <c r="K287" s="147"/>
      <c r="L287" s="52" t="str">
        <f>IF(Table3[[#This Row],[F_Cell_CL]]="","-",Table3[[#This Row],[F_Cell_CL]]*Cell_count)</f>
        <v>-</v>
      </c>
      <c r="M287">
        <v>0.5</v>
      </c>
      <c r="N287">
        <v>60</v>
      </c>
      <c r="O287" s="51">
        <v>70</v>
      </c>
      <c r="P287" s="60">
        <f>Table3[[#This Row],[T_So_CL]]-Table3[[#This Row],[T_Si_CL]]</f>
        <v>10</v>
      </c>
      <c r="Q287">
        <v>1.7000000000000002</v>
      </c>
      <c r="R287" s="53">
        <f>IF(Table3[[#This Row],[I_S]]=0,"∞",Table3[[#This Row],[FN_Si_A_H2]]*1000/(Table3[[#This Row],[I_S]]*Q_H2*Cell_count))</f>
        <v>1.7</v>
      </c>
      <c r="S287">
        <v>75</v>
      </c>
      <c r="T287" s="58" t="str">
        <f t="shared" si="35"/>
        <v>Inlet</v>
      </c>
      <c r="U287">
        <v>0.30000000000000004</v>
      </c>
      <c r="V287" s="51">
        <f t="shared" si="36"/>
        <v>65</v>
      </c>
      <c r="W287" s="141">
        <v>45.834629514265586</v>
      </c>
      <c r="X287" s="52">
        <f>IF(OR(Table3[[#This Row],[T_So_CL]]="",Table3[[#This Row],[Hum_Si_A]]=""),"-",(1730.63/((1730.63/(233.426+T_Si_CL))-LOG(RH_Si_A/100)))-233.426)</f>
        <v>44.060049636205918</v>
      </c>
      <c r="Y287" s="87">
        <f>100*10^(7.337936*((Table3[[#This Row],[Hum_Si_A]])/(Table3[[#This Row],[Hum_Si_A]]+229.3975)-Table3[[#This Row],[T_Si_CL]]/(Table3[[#This Row],[T_Si_CL]]+229.3975)))</f>
        <v>50.192407465845847</v>
      </c>
      <c r="Z28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2399.8333333333335</v>
      </c>
      <c r="AA287" s="53">
        <f>Table3[[#This Row],[FN_Si_Atot]]*Table3[[#This Row],[Conc_Si_A_H2]]/100</f>
        <v>1799.875</v>
      </c>
      <c r="AB287" s="54">
        <f>IF(Table3[[#This Row],[FN_Si_A_H2]]="-","-",Table3[[#This Row],[FN_Si_A_H2]]/60*H2_dens_gL)</f>
        <v>2.6976142211710412</v>
      </c>
      <c r="AC287" s="53">
        <f>IF(OR(Table3[[#This Row],[Conc_Si_A_H2]]="",Table3[[#This Row],[FN_Si_A_H2]]="",Table3[[#This Row],[FN_Si_A_H2]]="-"),"-",(FN_Si_H2/CMP_A)*(100-CMP_A))</f>
        <v>599.95833333333337</v>
      </c>
      <c r="AD287" s="55">
        <f>IF(Table3[[#This Row],[F_Si_A_N2]]="-","-",Table3[[#This Row],[F_Si_A_N2]]/60*N2_dens_gL)</f>
        <v>12.495199205007532</v>
      </c>
      <c r="AE287">
        <v>1.6500000000000001</v>
      </c>
      <c r="AF287" s="53">
        <f>IF(OR(Table3[[#This Row],[I_S]]=0,Table3[[#This Row],[FN_Si_C_Air]]="-",Table3[[#This Row],[FN_Si_C_Air]]="0"),"∞",Table3[[#This Row],[FN_Si_C_Air]]*1000/(Table3[[#This Row],[I_S]]*Q_air*Cell_count))</f>
        <v>1.6500000000000004</v>
      </c>
      <c r="AG287" s="56">
        <f>IF(OR(Table3[[#This Row],[I_S]]="",Table3[[#This Row],[STC_C]]=""),"-",IF(Table3[[#This Row],[I_S]]&gt;=Table3[[#This Row],[I_MinGasFlow]],Table3[[#This Row],[I_S]]*Table3[[#This Row],[STC_C]]*16.6*Cell_count/1000,Table3[[#This Row],[I_MinGasFlow]]*Table3[[#This Row],[STC_C]]*16.6*Cell_count/1000))</f>
        <v>4142.7375000000011</v>
      </c>
      <c r="AH287" s="140">
        <f>IF(Table3[[#This Row],[FN_Si_C_Air]]="-","-",Table3[[#This Row],[FN_Si_C_Air]]/60*air_dens_gL)</f>
        <v>88.857923373658551</v>
      </c>
      <c r="AI287" s="58" t="str">
        <f t="shared" si="37"/>
        <v>Inlet</v>
      </c>
      <c r="AJ287">
        <v>0.20000000000000004</v>
      </c>
      <c r="AK287" s="5">
        <f t="shared" si="38"/>
        <v>65</v>
      </c>
      <c r="AL287" s="141">
        <v>41.552009307523242</v>
      </c>
      <c r="AM287" s="52">
        <f>IF(OR(Table3[[#This Row],[T_So_CL]]="",Table3[[#This Row],[Hum_Si_C]]=""),"-",(1730.63/((1730.63/(233.426+T_Si_CL))-LOG(RH_Si_C/100)))-233.426)</f>
        <v>42.177490937481423</v>
      </c>
      <c r="AN287" s="87">
        <f>100*10^(7.337936*((Table3[[#This Row],[Hum_Si_C]])/(Table3[[#This Row],[Hum_Si_C]]+229.3975)-Table3[[#This Row],[T_Si_CL]]/(Table3[[#This Row],[T_Si_CL]]+229.3975)))</f>
        <v>40.176268476934098</v>
      </c>
      <c r="AO287" s="83">
        <f t="shared" si="39"/>
        <v>70</v>
      </c>
      <c r="AP287" s="60">
        <f>Table3[[#This Row],[T_So_CL]]-Table3[[#This Row],[T_Si_CL]]</f>
        <v>10</v>
      </c>
      <c r="AQ287" s="178">
        <f>IF(OR(AC287&gt;1200,AA287&gt;4000,Table3[[#This Row],[Hum_Si_A]]&lt;20,Table3[[#This Row],[Hum_Si_C]]&lt;20,AG287&gt;8000, AJ287&lt;0, O287&gt;90),1,0)</f>
        <v>0</v>
      </c>
      <c r="AR287">
        <f>IF(Table3[[#This Row],[F_Cell_CL]]&gt;0, Table3[[#This Row],[F_Cell_CL]], IF(Table3[[#This Row],[I_S]]&lt;450, 0.45, IF(Table3[[#This Row],[I_S]]&lt;600, 0.6, 0.75)))</f>
        <v>0.6</v>
      </c>
    </row>
    <row r="288" spans="1:44" s="4" customFormat="1">
      <c r="A288" s="49">
        <f t="shared" si="34"/>
        <v>277</v>
      </c>
      <c r="B288" s="51" t="s">
        <v>100</v>
      </c>
      <c r="C288" s="50" t="s">
        <v>378</v>
      </c>
      <c r="D288" s="51">
        <v>900</v>
      </c>
      <c r="E288" s="87">
        <f>IF(Table3[[#This Row],[Approx. step time]]="-","ERR",IF(E287="Acc. Time",Table3[[#This Row],[Approx. step time]]/60,E287+D288/60))</f>
        <v>4155</v>
      </c>
      <c r="F288" s="48">
        <v>590</v>
      </c>
      <c r="G288" s="86">
        <f t="shared" si="33"/>
        <v>1.9666666666666666</v>
      </c>
      <c r="H288" s="48" t="s">
        <v>33</v>
      </c>
      <c r="I288" s="51">
        <v>0</v>
      </c>
      <c r="J288" s="51" t="s">
        <v>102</v>
      </c>
      <c r="K288" s="147"/>
      <c r="L288" s="52" t="str">
        <f>IF(Table3[[#This Row],[F_Cell_CL]]="","-",Table3[[#This Row],[F_Cell_CL]]*Cell_count)</f>
        <v>-</v>
      </c>
      <c r="M288">
        <v>1.8</v>
      </c>
      <c r="N288">
        <v>60</v>
      </c>
      <c r="O288" s="51">
        <v>70</v>
      </c>
      <c r="P288" s="60">
        <f>Table3[[#This Row],[T_So_CL]]-Table3[[#This Row],[T_Si_CL]]</f>
        <v>10</v>
      </c>
      <c r="Q288">
        <v>1.6</v>
      </c>
      <c r="R288" s="53">
        <f>IF(Table3[[#This Row],[I_S]]=0,"∞",Table3[[#This Row],[FN_Si_A_H2]]*1000/(Table3[[#This Row],[I_S]]*Q_H2*Cell_count))</f>
        <v>1.6</v>
      </c>
      <c r="S288">
        <v>95</v>
      </c>
      <c r="T288" s="58" t="str">
        <f t="shared" si="35"/>
        <v>Inlet</v>
      </c>
      <c r="U288">
        <v>1.6</v>
      </c>
      <c r="V288" s="51">
        <f t="shared" si="36"/>
        <v>65</v>
      </c>
      <c r="W288" s="141">
        <v>47.70338140569995</v>
      </c>
      <c r="X288" s="52">
        <f>IF(OR(Table3[[#This Row],[T_So_CL]]="",Table3[[#This Row],[Hum_Si_A]]=""),"-",(1730.63/((1730.63/(233.426+T_Si_CL))-LOG(RH_Si_A/100)))-233.426)</f>
        <v>44.834375752164703</v>
      </c>
      <c r="Y288" s="87">
        <f>100*10^(7.337936*((Table3[[#This Row],[Hum_Si_A]])/(Table3[[#This Row],[Hum_Si_A]]+229.3975)-Table3[[#This Row],[T_Si_CL]]/(Table3[[#This Row],[T_Si_CL]]+229.3975)))</f>
        <v>55.192947470894019</v>
      </c>
      <c r="Z28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1912.8421052631579</v>
      </c>
      <c r="AA288" s="53">
        <f>Table3[[#This Row],[FN_Si_Atot]]*Table3[[#This Row],[Conc_Si_A_H2]]/100</f>
        <v>1817.2</v>
      </c>
      <c r="AB288" s="54">
        <f>IF(Table3[[#This Row],[FN_Si_A_H2]]="-","-",Table3[[#This Row],[FN_Si_A_H2]]/60*H2_dens_gL)</f>
        <v>2.723580561267875</v>
      </c>
      <c r="AC288" s="53">
        <f>IF(OR(Table3[[#This Row],[Conc_Si_A_H2]]="",Table3[[#This Row],[FN_Si_A_H2]]="",Table3[[#This Row],[FN_Si_A_H2]]="-"),"-",(FN_Si_H2/CMP_A)*(100-CMP_A))</f>
        <v>95.642105263157902</v>
      </c>
      <c r="AD288" s="55">
        <f>IF(Table3[[#This Row],[F_Si_A_N2]]="-","-",Table3[[#This Row],[F_Si_A_N2]]/60*N2_dens_gL)</f>
        <v>1.9919169236465706</v>
      </c>
      <c r="AE288">
        <v>1.5</v>
      </c>
      <c r="AF288" s="53">
        <f>IF(OR(Table3[[#This Row],[I_S]]=0,Table3[[#This Row],[FN_Si_C_Air]]="-",Table3[[#This Row],[FN_Si_C_Air]]="0"),"∞",Table3[[#This Row],[FN_Si_C_Air]]*1000/(Table3[[#This Row],[I_S]]*Q_air*Cell_count))</f>
        <v>1.5000000000000002</v>
      </c>
      <c r="AG288" s="56">
        <f>IF(OR(Table3[[#This Row],[I_S]]="",Table3[[#This Row],[STC_C]]=""),"-",IF(Table3[[#This Row],[I_S]]&gt;=Table3[[#This Row],[I_MinGasFlow]],Table3[[#This Row],[I_S]]*Table3[[#This Row],[STC_C]]*16.6*Cell_count/1000,Table3[[#This Row],[I_MinGasFlow]]*Table3[[#This Row],[STC_C]]*16.6*Cell_count/1000))</f>
        <v>4040.0250000000005</v>
      </c>
      <c r="AH288" s="140">
        <f>IF(Table3[[#This Row],[FN_Si_C_Air]]="-","-",Table3[[#This Row],[FN_Si_C_Air]]/60*air_dens_gL)</f>
        <v>86.65483436439429</v>
      </c>
      <c r="AI288" s="58" t="str">
        <f t="shared" si="37"/>
        <v>Inlet</v>
      </c>
      <c r="AJ288">
        <v>1.6</v>
      </c>
      <c r="AK288" s="5">
        <f t="shared" si="38"/>
        <v>65</v>
      </c>
      <c r="AL288" s="141">
        <v>53.955563277624904</v>
      </c>
      <c r="AM288" s="52">
        <f>IF(OR(Table3[[#This Row],[T_So_CL]]="",Table3[[#This Row],[Hum_Si_C]]=""),"-",(1730.63/((1730.63/(233.426+T_Si_CL))-LOG(RH_Si_C/100)))-233.426)</f>
        <v>47.248159432913724</v>
      </c>
      <c r="AN288" s="87">
        <f>100*10^(7.337936*((Table3[[#This Row],[Hum_Si_C]])/(Table3[[#This Row],[Hum_Si_C]]+229.3975)-Table3[[#This Row],[T_Si_CL]]/(Table3[[#This Row],[T_Si_CL]]+229.3975)))</f>
        <v>75.148743689283577</v>
      </c>
      <c r="AO288" s="83">
        <f t="shared" si="39"/>
        <v>70</v>
      </c>
      <c r="AP288" s="60">
        <f>Table3[[#This Row],[T_So_CL]]-Table3[[#This Row],[T_Si_CL]]</f>
        <v>10</v>
      </c>
      <c r="AQ288" s="178">
        <f>IF(OR(AC288&gt;1200,AA288&gt;4000,Table3[[#This Row],[Hum_Si_A]]&lt;20,Table3[[#This Row],[Hum_Si_C]]&lt;20,AG288&gt;8000, AJ288&lt;0, O288&gt;90),1,0)</f>
        <v>0</v>
      </c>
      <c r="AR288">
        <f>IF(Table3[[#This Row],[F_Cell_CL]]&gt;0, Table3[[#This Row],[F_Cell_CL]], IF(Table3[[#This Row],[I_S]]&lt;450, 0.45, IF(Table3[[#This Row],[I_S]]&lt;600, 0.6, 0.75)))</f>
        <v>0.6</v>
      </c>
    </row>
    <row r="289" spans="1:44" s="4" customFormat="1">
      <c r="A289" s="49">
        <f t="shared" si="34"/>
        <v>278</v>
      </c>
      <c r="B289" s="51" t="s">
        <v>100</v>
      </c>
      <c r="C289" s="50" t="s">
        <v>379</v>
      </c>
      <c r="D289" s="51">
        <v>900</v>
      </c>
      <c r="E289" s="138">
        <f>IF(Table3[[#This Row],[Approx. step time]]="-","ERR",IF(E288="Acc. Time",Table3[[#This Row],[Approx. step time]]/60,E288+D289/60))</f>
        <v>4170</v>
      </c>
      <c r="F289" s="48">
        <v>500</v>
      </c>
      <c r="G289" s="86">
        <f t="shared" si="33"/>
        <v>1.6666666666666667</v>
      </c>
      <c r="H289" s="48" t="s">
        <v>33</v>
      </c>
      <c r="I289" s="51">
        <v>0</v>
      </c>
      <c r="J289" s="51" t="s">
        <v>102</v>
      </c>
      <c r="K289" s="147"/>
      <c r="L289" s="52" t="str">
        <f>IF(Table3[[#This Row],[F_Cell_CL]]="","-",Table3[[#This Row],[F_Cell_CL]]*Cell_count)</f>
        <v>-</v>
      </c>
      <c r="M289">
        <v>1.85</v>
      </c>
      <c r="N289">
        <v>60</v>
      </c>
      <c r="O289" s="51">
        <v>70</v>
      </c>
      <c r="P289" s="60">
        <f>Table3[[#This Row],[T_So_CL]]-Table3[[#This Row],[T_Si_CL]]</f>
        <v>10</v>
      </c>
      <c r="Q289">
        <v>1.35</v>
      </c>
      <c r="R289" s="53">
        <f>IF(Table3[[#This Row],[I_S]]=0,"∞",Table3[[#This Row],[FN_Si_A_H2]]*1000/(Table3[[#This Row],[I_S]]*Q_H2*Cell_count))</f>
        <v>1.35</v>
      </c>
      <c r="S289">
        <v>100</v>
      </c>
      <c r="T289" s="58" t="str">
        <f t="shared" si="35"/>
        <v>Inlet</v>
      </c>
      <c r="U289">
        <v>1.6500000000000001</v>
      </c>
      <c r="V289" s="51">
        <f t="shared" si="36"/>
        <v>65</v>
      </c>
      <c r="W289" s="141">
        <v>49.430655641788434</v>
      </c>
      <c r="X289" s="52">
        <f>IF(OR(Table3[[#This Row],[T_So_CL]]="",Table3[[#This Row],[Hum_Si_A]]=""),"-",(1730.63/((1730.63/(233.426+T_Si_CL))-LOG(RH_Si_A/100)))-233.426)</f>
        <v>45.527208562604983</v>
      </c>
      <c r="Y289" s="87">
        <f>100*10^(7.337936*((Table3[[#This Row],[Hum_Si_A]])/(Table3[[#This Row],[Hum_Si_A]]+229.3975)-Table3[[#This Row],[T_Si_CL]]/(Table3[[#This Row],[T_Si_CL]]+229.3975)))</f>
        <v>60.18869117093508</v>
      </c>
      <c r="Z28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1299.375</v>
      </c>
      <c r="AA289" s="53">
        <f>Table3[[#This Row],[FN_Si_Atot]]*Table3[[#This Row],[Conc_Si_A_H2]]/100</f>
        <v>1299.375</v>
      </c>
      <c r="AB289" s="54">
        <f>IF(Table3[[#This Row],[FN_Si_A_H2]]="-","-",Table3[[#This Row],[FN_Si_A_H2]]/60*H2_dens_gL)</f>
        <v>1.9474755072625165</v>
      </c>
      <c r="AC289" s="53">
        <f>IF(OR(Table3[[#This Row],[Conc_Si_A_H2]]="",Table3[[#This Row],[FN_Si_A_H2]]="",Table3[[#This Row],[FN_Si_A_H2]]="-"),"-",(FN_Si_H2/CMP_A)*(100-CMP_A))</f>
        <v>0</v>
      </c>
      <c r="AD289" s="55">
        <f>IF(Table3[[#This Row],[F_Si_A_N2]]="-","-",Table3[[#This Row],[F_Si_A_N2]]/60*N2_dens_gL)</f>
        <v>0</v>
      </c>
      <c r="AE289">
        <v>1.4000000000000001</v>
      </c>
      <c r="AF289" s="53">
        <f>IF(OR(Table3[[#This Row],[I_S]]=0,Table3[[#This Row],[FN_Si_C_Air]]="-",Table3[[#This Row],[FN_Si_C_Air]]="0"),"∞",Table3[[#This Row],[FN_Si_C_Air]]*1000/(Table3[[#This Row],[I_S]]*Q_air*Cell_count))</f>
        <v>1.4000000000000004</v>
      </c>
      <c r="AG289" s="56">
        <f>IF(OR(Table3[[#This Row],[I_S]]="",Table3[[#This Row],[STC_C]]=""),"-",IF(Table3[[#This Row],[I_S]]&gt;=Table3[[#This Row],[I_MinGasFlow]],Table3[[#This Row],[I_S]]*Table3[[#This Row],[STC_C]]*16.6*Cell_count/1000,Table3[[#This Row],[I_MinGasFlow]]*Table3[[#This Row],[STC_C]]*16.6*Cell_count/1000))</f>
        <v>3195.5000000000009</v>
      </c>
      <c r="AH289" s="140">
        <f>IF(Table3[[#This Row],[FN_Si_C_Air]]="-","-",Table3[[#This Row],[FN_Si_C_Air]]/60*air_dens_gL)</f>
        <v>68.540546954888143</v>
      </c>
      <c r="AI289" s="58" t="str">
        <f t="shared" si="37"/>
        <v>Inlet</v>
      </c>
      <c r="AJ289">
        <v>1.9500000000000002</v>
      </c>
      <c r="AK289" s="5">
        <f t="shared" si="38"/>
        <v>65</v>
      </c>
      <c r="AL289" s="141">
        <v>47.70338140569995</v>
      </c>
      <c r="AM289" s="52">
        <f>IF(OR(Table3[[#This Row],[T_So_CL]]="",Table3[[#This Row],[Hum_Si_C]]=""),"-",(1730.63/((1730.63/(233.426+T_Si_CL))-LOG(RH_Si_C/100)))-233.426)</f>
        <v>44.834375752164703</v>
      </c>
      <c r="AN289" s="87">
        <f>100*10^(7.337936*((Table3[[#This Row],[Hum_Si_C]])/(Table3[[#This Row],[Hum_Si_C]]+229.3975)-Table3[[#This Row],[T_Si_CL]]/(Table3[[#This Row],[T_Si_CL]]+229.3975)))</f>
        <v>55.192947470894019</v>
      </c>
      <c r="AO289" s="83">
        <f t="shared" si="39"/>
        <v>70</v>
      </c>
      <c r="AP289" s="60">
        <f>Table3[[#This Row],[T_So_CL]]-Table3[[#This Row],[T_Si_CL]]</f>
        <v>10</v>
      </c>
      <c r="AQ289" s="178">
        <f>IF(OR(AC289&gt;1200,AA289&gt;4000,Table3[[#This Row],[Hum_Si_A]]&lt;20,Table3[[#This Row],[Hum_Si_C]]&lt;20,AG289&gt;8000, AJ289&lt;0, O289&gt;90),1,0)</f>
        <v>0</v>
      </c>
      <c r="AR289">
        <f>IF(Table3[[#This Row],[F_Cell_CL]]&gt;0, Table3[[#This Row],[F_Cell_CL]], IF(Table3[[#This Row],[I_S]]&lt;450, 0.45, IF(Table3[[#This Row],[I_S]]&lt;600, 0.6, 0.75)))</f>
        <v>0.6</v>
      </c>
    </row>
    <row r="290" spans="1:44" s="4" customFormat="1">
      <c r="A290" s="49">
        <f t="shared" si="34"/>
        <v>279</v>
      </c>
      <c r="B290" s="51" t="s">
        <v>100</v>
      </c>
      <c r="C290" s="50" t="s">
        <v>380</v>
      </c>
      <c r="D290" s="51">
        <v>900</v>
      </c>
      <c r="E290" s="138">
        <f>IF(Table3[[#This Row],[Approx. step time]]="-","ERR",IF(E289="Acc. Time",Table3[[#This Row],[Approx. step time]]/60,E289+D290/60))</f>
        <v>4185</v>
      </c>
      <c r="F290" s="48">
        <v>580</v>
      </c>
      <c r="G290" s="86">
        <f t="shared" si="33"/>
        <v>1.9333333333333333</v>
      </c>
      <c r="H290" s="48" t="s">
        <v>33</v>
      </c>
      <c r="I290" s="51">
        <v>0</v>
      </c>
      <c r="J290" s="51" t="s">
        <v>102</v>
      </c>
      <c r="K290" s="147"/>
      <c r="L290" s="52" t="str">
        <f>IF(Table3[[#This Row],[F_Cell_CL]]="","-",Table3[[#This Row],[F_Cell_CL]]*Cell_count)</f>
        <v>-</v>
      </c>
      <c r="M290">
        <v>1.7</v>
      </c>
      <c r="N290">
        <v>60</v>
      </c>
      <c r="O290" s="51">
        <v>70</v>
      </c>
      <c r="P290" s="60">
        <f>Table3[[#This Row],[T_So_CL]]-Table3[[#This Row],[T_Si_CL]]</f>
        <v>10</v>
      </c>
      <c r="Q290">
        <v>1.7000000000000002</v>
      </c>
      <c r="R290" s="53">
        <f>IF(Table3[[#This Row],[I_S]]=0,"∞",Table3[[#This Row],[FN_Si_A_H2]]*1000/(Table3[[#This Row],[I_S]]*Q_H2*Cell_count))</f>
        <v>1.7000000000000002</v>
      </c>
      <c r="S290">
        <v>75</v>
      </c>
      <c r="T290" s="58" t="str">
        <f t="shared" si="35"/>
        <v>Inlet</v>
      </c>
      <c r="U290">
        <v>1.5</v>
      </c>
      <c r="V290" s="51">
        <f t="shared" si="36"/>
        <v>65</v>
      </c>
      <c r="W290" s="141">
        <v>56.555451973619419</v>
      </c>
      <c r="X290" s="52">
        <f>IF(OR(Table3[[#This Row],[T_So_CL]]="",Table3[[#This Row],[Hum_Si_A]]=""),"-",(1730.63/((1730.63/(233.426+T_Si_CL))-LOG(RH_Si_A/100)))-233.426)</f>
        <v>48.181599007800685</v>
      </c>
      <c r="Y290" s="87">
        <f>100*10^(7.337936*((Table3[[#This Row],[Hum_Si_A]])/(Table3[[#This Row],[Hum_Si_A]]+229.3975)-Table3[[#This Row],[T_Si_CL]]/(Table3[[#This Row],[T_Si_CL]]+229.3975)))</f>
        <v>85.100928158852184</v>
      </c>
      <c r="Z29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2530.7333333333336</v>
      </c>
      <c r="AA290" s="53">
        <f>Table3[[#This Row],[FN_Si_Atot]]*Table3[[#This Row],[Conc_Si_A_H2]]/100</f>
        <v>1898.0500000000002</v>
      </c>
      <c r="AB290" s="54">
        <f>IF(Table3[[#This Row],[FN_Si_A_H2]]="-","-",Table3[[#This Row],[FN_Si_A_H2]]/60*H2_dens_gL)</f>
        <v>2.8447568150530982</v>
      </c>
      <c r="AC290" s="53">
        <f>IF(OR(Table3[[#This Row],[Conc_Si_A_H2]]="",Table3[[#This Row],[FN_Si_A_H2]]="",Table3[[#This Row],[FN_Si_A_H2]]="-"),"-",(FN_Si_H2/CMP_A)*(100-CMP_A))</f>
        <v>632.68333333333339</v>
      </c>
      <c r="AD290" s="55">
        <f>IF(Table3[[#This Row],[F_Si_A_N2]]="-","-",Table3[[#This Row],[F_Si_A_N2]]/60*N2_dens_gL)</f>
        <v>13.176755525280669</v>
      </c>
      <c r="AE290">
        <v>2.15</v>
      </c>
      <c r="AF290" s="53">
        <f>IF(OR(Table3[[#This Row],[I_S]]=0,Table3[[#This Row],[FN_Si_C_Air]]="-",Table3[[#This Row],[FN_Si_C_Air]]="0"),"∞",Table3[[#This Row],[FN_Si_C_Air]]*1000/(Table3[[#This Row],[I_S]]*Q_air*Cell_count))</f>
        <v>2.15</v>
      </c>
      <c r="AG290" s="56">
        <f>IF(OR(Table3[[#This Row],[I_S]]="",Table3[[#This Row],[STC_C]]=""),"-",IF(Table3[[#This Row],[I_S]]&gt;=Table3[[#This Row],[I_MinGasFlow]],Table3[[#This Row],[I_S]]*Table3[[#This Row],[STC_C]]*16.6*Cell_count/1000,Table3[[#This Row],[I_MinGasFlow]]*Table3[[#This Row],[STC_C]]*16.6*Cell_count/1000))</f>
        <v>5692.5550000000003</v>
      </c>
      <c r="AH290" s="140">
        <f>IF(Table3[[#This Row],[FN_Si_C_Air]]="-","-",Table3[[#This Row],[FN_Si_C_Air]]/60*air_dens_gL)</f>
        <v>122.10008864677928</v>
      </c>
      <c r="AI290" s="58" t="str">
        <f t="shared" si="37"/>
        <v>Inlet</v>
      </c>
      <c r="AJ290">
        <v>1.65</v>
      </c>
      <c r="AK290" s="5">
        <f t="shared" si="38"/>
        <v>65</v>
      </c>
      <c r="AL290" s="141">
        <v>52.541643531388246</v>
      </c>
      <c r="AM290" s="52">
        <f>IF(OR(Table3[[#This Row],[T_So_CL]]="",Table3[[#This Row],[Hum_Si_C]]=""),"-",(1730.63/((1730.63/(233.426+T_Si_CL))-LOG(RH_Si_C/100)))-233.426)</f>
        <v>46.7241785104884</v>
      </c>
      <c r="AN290" s="87">
        <f>100*10^(7.337936*((Table3[[#This Row],[Hum_Si_C]])/(Table3[[#This Row],[Hum_Si_C]]+229.3975)-Table3[[#This Row],[T_Si_CL]]/(Table3[[#This Row],[T_Si_CL]]+229.3975)))</f>
        <v>70.166436673146862</v>
      </c>
      <c r="AO290" s="83">
        <f t="shared" si="39"/>
        <v>70</v>
      </c>
      <c r="AP290" s="60">
        <f>Table3[[#This Row],[T_So_CL]]-Table3[[#This Row],[T_Si_CL]]</f>
        <v>10</v>
      </c>
      <c r="AQ290" s="178">
        <f>IF(OR(AC290&gt;1200,AA290&gt;4000,Table3[[#This Row],[Hum_Si_A]]&lt;20,Table3[[#This Row],[Hum_Si_C]]&lt;20,AG290&gt;8000, AJ290&lt;0, O290&gt;90),1,0)</f>
        <v>0</v>
      </c>
      <c r="AR290">
        <f>IF(Table3[[#This Row],[F_Cell_CL]]&gt;0, Table3[[#This Row],[F_Cell_CL]], IF(Table3[[#This Row],[I_S]]&lt;450, 0.45, IF(Table3[[#This Row],[I_S]]&lt;600, 0.6, 0.75)))</f>
        <v>0.6</v>
      </c>
    </row>
    <row r="291" spans="1:44" s="4" customFormat="1">
      <c r="A291" s="49">
        <f t="shared" si="34"/>
        <v>280</v>
      </c>
      <c r="B291" s="51" t="s">
        <v>100</v>
      </c>
      <c r="C291" s="50" t="s">
        <v>381</v>
      </c>
      <c r="D291" s="51">
        <v>900</v>
      </c>
      <c r="E291" s="138">
        <f>IF(Table3[[#This Row],[Approx. step time]]="-","ERR",IF(E290="Acc. Time",Table3[[#This Row],[Approx. step time]]/60,E290+D291/60))</f>
        <v>4200</v>
      </c>
      <c r="F291" s="48">
        <v>570</v>
      </c>
      <c r="G291" s="86">
        <f t="shared" si="33"/>
        <v>1.9</v>
      </c>
      <c r="H291" s="48" t="s">
        <v>33</v>
      </c>
      <c r="I291" s="51">
        <v>0</v>
      </c>
      <c r="J291" s="51" t="s">
        <v>102</v>
      </c>
      <c r="K291" s="147"/>
      <c r="L291" s="52" t="str">
        <f>IF(Table3[[#This Row],[F_Cell_CL]]="","-",Table3[[#This Row],[F_Cell_CL]]*Cell_count)</f>
        <v>-</v>
      </c>
      <c r="M291">
        <v>0.65</v>
      </c>
      <c r="N291">
        <v>60</v>
      </c>
      <c r="O291" s="51">
        <v>70</v>
      </c>
      <c r="P291" s="60">
        <f>Table3[[#This Row],[T_So_CL]]-Table3[[#This Row],[T_Si_CL]]</f>
        <v>10</v>
      </c>
      <c r="Q291">
        <v>1.85</v>
      </c>
      <c r="R291" s="53">
        <f>IF(Table3[[#This Row],[I_S]]=0,"∞",Table3[[#This Row],[FN_Si_A_H2]]*1000/(Table3[[#This Row],[I_S]]*Q_H2*Cell_count))</f>
        <v>1.85</v>
      </c>
      <c r="S291">
        <v>90</v>
      </c>
      <c r="T291" s="58" t="str">
        <f t="shared" si="35"/>
        <v>Inlet</v>
      </c>
      <c r="U291">
        <v>0.45</v>
      </c>
      <c r="V291" s="51">
        <f t="shared" si="36"/>
        <v>65</v>
      </c>
      <c r="W291" s="141">
        <v>36.214618745616193</v>
      </c>
      <c r="X291" s="52">
        <f>IF(OR(Table3[[#This Row],[T_So_CL]]="",Table3[[#This Row],[Hum_Si_A]]=""),"-",(1730.63/((1730.63/(233.426+T_Si_CL))-LOG(RH_Si_A/100)))-233.426)</f>
        <v>39.581587442675072</v>
      </c>
      <c r="Y291" s="87">
        <f>100*10^(7.337936*((Table3[[#This Row],[Hum_Si_A]])/(Table3[[#This Row],[Hum_Si_A]]+229.3975)-Table3[[#This Row],[T_Si_CL]]/(Table3[[#This Row],[T_Si_CL]]+229.3975)))</f>
        <v>30.139021384893542</v>
      </c>
      <c r="Z29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2255.4583333333335</v>
      </c>
      <c r="AA291" s="53">
        <f>Table3[[#This Row],[FN_Si_Atot]]*Table3[[#This Row],[Conc_Si_A_H2]]/100</f>
        <v>2029.9124999999999</v>
      </c>
      <c r="AB291" s="54">
        <f>IF(Table3[[#This Row],[FN_Si_A_H2]]="-","-",Table3[[#This Row],[FN_Si_A_H2]]/60*H2_dens_gL)</f>
        <v>3.0423895146789977</v>
      </c>
      <c r="AC291" s="53">
        <f>IF(OR(Table3[[#This Row],[Conc_Si_A_H2]]="",Table3[[#This Row],[FN_Si_A_H2]]="",Table3[[#This Row],[FN_Si_A_H2]]="-"),"-",(FN_Si_H2/CMP_A)*(100-CMP_A))</f>
        <v>225.54583333333335</v>
      </c>
      <c r="AD291" s="55">
        <f>IF(Table3[[#This Row],[F_Si_A_N2]]="-","-",Table3[[#This Row],[F_Si_A_N2]]/60*N2_dens_gL)</f>
        <v>4.6973930701178048</v>
      </c>
      <c r="AE291">
        <v>2.0500000000000003</v>
      </c>
      <c r="AF291" s="53">
        <f>IF(OR(Table3[[#This Row],[I_S]]=0,Table3[[#This Row],[FN_Si_C_Air]]="-",Table3[[#This Row],[FN_Si_C_Air]]="0"),"∞",Table3[[#This Row],[FN_Si_C_Air]]*1000/(Table3[[#This Row],[I_S]]*Q_air*Cell_count))</f>
        <v>2.0500000000000007</v>
      </c>
      <c r="AG291" s="56">
        <f>IF(OR(Table3[[#This Row],[I_S]]="",Table3[[#This Row],[STC_C]]=""),"-",IF(Table3[[#This Row],[I_S]]&gt;=Table3[[#This Row],[I_MinGasFlow]],Table3[[#This Row],[I_S]]*Table3[[#This Row],[STC_C]]*16.6*Cell_count/1000,Table3[[#This Row],[I_MinGasFlow]]*Table3[[#This Row],[STC_C]]*16.6*Cell_count/1000))</f>
        <v>5334.2025000000021</v>
      </c>
      <c r="AH291" s="140">
        <f>IF(Table3[[#This Row],[FN_Si_C_Air]]="-","-",Table3[[#This Row],[FN_Si_C_Air]]/60*air_dens_gL)</f>
        <v>114.41375588112402</v>
      </c>
      <c r="AI291" s="58" t="str">
        <f t="shared" si="37"/>
        <v>Inlet</v>
      </c>
      <c r="AJ291">
        <v>0.55000000000000004</v>
      </c>
      <c r="AK291" s="5">
        <f t="shared" si="38"/>
        <v>65</v>
      </c>
      <c r="AL291" s="141">
        <v>49.430655641788434</v>
      </c>
      <c r="AM291" s="52">
        <f>IF(OR(Table3[[#This Row],[T_So_CL]]="",Table3[[#This Row],[Hum_Si_C]]=""),"-",(1730.63/((1730.63/(233.426+T_Si_CL))-LOG(RH_Si_C/100)))-233.426)</f>
        <v>45.527208562604983</v>
      </c>
      <c r="AN291" s="87">
        <f>100*10^(7.337936*((Table3[[#This Row],[Hum_Si_C]])/(Table3[[#This Row],[Hum_Si_C]]+229.3975)-Table3[[#This Row],[T_Si_CL]]/(Table3[[#This Row],[T_Si_CL]]+229.3975)))</f>
        <v>60.18869117093508</v>
      </c>
      <c r="AO291" s="83">
        <f t="shared" si="39"/>
        <v>70</v>
      </c>
      <c r="AP291" s="60">
        <f>Table3[[#This Row],[T_So_CL]]-Table3[[#This Row],[T_Si_CL]]</f>
        <v>10</v>
      </c>
      <c r="AQ291" s="178">
        <f>IF(OR(AC291&gt;1200,AA291&gt;4000,Table3[[#This Row],[Hum_Si_A]]&lt;20,Table3[[#This Row],[Hum_Si_C]]&lt;20,AG291&gt;8000, AJ291&lt;0, O291&gt;90),1,0)</f>
        <v>0</v>
      </c>
      <c r="AR291">
        <f>IF(Table3[[#This Row],[F_Cell_CL]]&gt;0, Table3[[#This Row],[F_Cell_CL]], IF(Table3[[#This Row],[I_S]]&lt;450, 0.45, IF(Table3[[#This Row],[I_S]]&lt;600, 0.6, 0.75)))</f>
        <v>0.6</v>
      </c>
    </row>
    <row r="292" spans="1:44" s="4" customFormat="1">
      <c r="A292" s="49">
        <f t="shared" si="34"/>
        <v>281</v>
      </c>
      <c r="B292" s="51" t="s">
        <v>100</v>
      </c>
      <c r="C292" s="50" t="s">
        <v>382</v>
      </c>
      <c r="D292" s="51">
        <v>900</v>
      </c>
      <c r="E292" s="87">
        <f>IF(Table3[[#This Row],[Approx. step time]]="-","ERR",IF(E291="Acc. Time",Table3[[#This Row],[Approx. step time]]/60,E291+D292/60))</f>
        <v>4215</v>
      </c>
      <c r="F292" s="48">
        <v>740</v>
      </c>
      <c r="G292" s="86">
        <f t="shared" si="33"/>
        <v>2.4666666666666668</v>
      </c>
      <c r="H292" s="48" t="s">
        <v>33</v>
      </c>
      <c r="I292" s="51">
        <v>0</v>
      </c>
      <c r="J292" s="51" t="s">
        <v>102</v>
      </c>
      <c r="K292" s="147"/>
      <c r="L292" s="52" t="str">
        <f>IF(Table3[[#This Row],[F_Cell_CL]]="","-",Table3[[#This Row],[F_Cell_CL]]*Cell_count)</f>
        <v>-</v>
      </c>
      <c r="M292">
        <v>2.2000000000000002</v>
      </c>
      <c r="N292">
        <v>60</v>
      </c>
      <c r="O292" s="51">
        <v>70</v>
      </c>
      <c r="P292" s="60">
        <f>Table3[[#This Row],[T_So_CL]]-Table3[[#This Row],[T_Si_CL]]</f>
        <v>10</v>
      </c>
      <c r="Q292">
        <v>1.4000000000000001</v>
      </c>
      <c r="R292" s="53">
        <f>IF(Table3[[#This Row],[I_S]]=0,"∞",Table3[[#This Row],[FN_Si_A_H2]]*1000/(Table3[[#This Row],[I_S]]*Q_H2*Cell_count))</f>
        <v>1.4</v>
      </c>
      <c r="S292">
        <v>90</v>
      </c>
      <c r="T292" s="58" t="str">
        <f t="shared" si="35"/>
        <v>Inlet</v>
      </c>
      <c r="U292">
        <v>2</v>
      </c>
      <c r="V292" s="51">
        <f t="shared" si="36"/>
        <v>65</v>
      </c>
      <c r="W292" s="141">
        <v>53.955563277624904</v>
      </c>
      <c r="X292" s="52">
        <f>IF(OR(Table3[[#This Row],[T_So_CL]]="",Table3[[#This Row],[Hum_Si_A]]=""),"-",(1730.63/((1730.63/(233.426+T_Si_CL))-LOG(RH_Si_A/100)))-233.426)</f>
        <v>47.248159432913724</v>
      </c>
      <c r="Y292" s="87">
        <f>100*10^(7.337936*((Table3[[#This Row],[Hum_Si_A]])/(Table3[[#This Row],[Hum_Si_A]]+229.3975)-Table3[[#This Row],[T_Si_CL]]/(Table3[[#This Row],[T_Si_CL]]+229.3975)))</f>
        <v>75.148743689283577</v>
      </c>
      <c r="Z29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2215.8888888888887</v>
      </c>
      <c r="AA292" s="53">
        <f>Table3[[#This Row],[FN_Si_Atot]]*Table3[[#This Row],[Conc_Si_A_H2]]/100</f>
        <v>1994.2999999999997</v>
      </c>
      <c r="AB292" s="54">
        <f>IF(Table3[[#This Row],[FN_Si_A_H2]]="-","-",Table3[[#This Row],[FN_Si_A_H2]]/60*H2_dens_gL)</f>
        <v>2.9890142600355065</v>
      </c>
      <c r="AC292" s="53">
        <f>IF(OR(Table3[[#This Row],[Conc_Si_A_H2]]="",Table3[[#This Row],[FN_Si_A_H2]]="",Table3[[#This Row],[FN_Si_A_H2]]="-"),"-",(FN_Si_H2/CMP_A)*(100-CMP_A))</f>
        <v>221.58888888888885</v>
      </c>
      <c r="AD292" s="55">
        <f>IF(Table3[[#This Row],[F_Si_A_N2]]="-","-",Table3[[#This Row],[F_Si_A_N2]]/60*N2_dens_gL)</f>
        <v>4.6149826653788946</v>
      </c>
      <c r="AE292">
        <v>1.8</v>
      </c>
      <c r="AF292" s="53">
        <f>IF(OR(Table3[[#This Row],[I_S]]=0,Table3[[#This Row],[FN_Si_C_Air]]="-",Table3[[#This Row],[FN_Si_C_Air]]="0"),"∞",Table3[[#This Row],[FN_Si_C_Air]]*1000/(Table3[[#This Row],[I_S]]*Q_air*Cell_count))</f>
        <v>1.7999999999999998</v>
      </c>
      <c r="AG292" s="56">
        <f>IF(OR(Table3[[#This Row],[I_S]]="",Table3[[#This Row],[STC_C]]=""),"-",IF(Table3[[#This Row],[I_S]]&gt;=Table3[[#This Row],[I_MinGasFlow]],Table3[[#This Row],[I_S]]*Table3[[#This Row],[STC_C]]*16.6*Cell_count/1000,Table3[[#This Row],[I_MinGasFlow]]*Table3[[#This Row],[STC_C]]*16.6*Cell_count/1000))</f>
        <v>6080.58</v>
      </c>
      <c r="AH292" s="140">
        <f>IF(Table3[[#This Row],[FN_Si_C_Air]]="-","-",Table3[[#This Row],[FN_Si_C_Air]]/60*air_dens_gL)</f>
        <v>130.42286934844427</v>
      </c>
      <c r="AI292" s="58" t="str">
        <f t="shared" si="37"/>
        <v>Inlet</v>
      </c>
      <c r="AJ292">
        <v>1.85</v>
      </c>
      <c r="AK292" s="5">
        <f t="shared" si="38"/>
        <v>65</v>
      </c>
      <c r="AL292" s="141">
        <v>52.541643531388246</v>
      </c>
      <c r="AM292" s="52">
        <f>IF(OR(Table3[[#This Row],[T_So_CL]]="",Table3[[#This Row],[Hum_Si_C]]=""),"-",(1730.63/((1730.63/(233.426+T_Si_CL))-LOG(RH_Si_C/100)))-233.426)</f>
        <v>46.7241785104884</v>
      </c>
      <c r="AN292" s="87">
        <f>100*10^(7.337936*((Table3[[#This Row],[Hum_Si_C]])/(Table3[[#This Row],[Hum_Si_C]]+229.3975)-Table3[[#This Row],[T_Si_CL]]/(Table3[[#This Row],[T_Si_CL]]+229.3975)))</f>
        <v>70.166436673146862</v>
      </c>
      <c r="AO292" s="83">
        <f t="shared" si="39"/>
        <v>70</v>
      </c>
      <c r="AP292" s="60">
        <f>Table3[[#This Row],[T_So_CL]]-Table3[[#This Row],[T_Si_CL]]</f>
        <v>10</v>
      </c>
      <c r="AQ292" s="178">
        <f>IF(OR(AC292&gt;1200,AA292&gt;4000,Table3[[#This Row],[Hum_Si_A]]&lt;20,Table3[[#This Row],[Hum_Si_C]]&lt;20,AG292&gt;8000, AJ292&lt;0, O292&gt;90),1,0)</f>
        <v>0</v>
      </c>
      <c r="AR292">
        <f>IF(Table3[[#This Row],[F_Cell_CL]]&gt;0, Table3[[#This Row],[F_Cell_CL]], IF(Table3[[#This Row],[I_S]]&lt;450, 0.45, IF(Table3[[#This Row],[I_S]]&lt;600, 0.6, 0.75)))</f>
        <v>0.75</v>
      </c>
    </row>
    <row r="293" spans="1:44" s="4" customFormat="1">
      <c r="A293" s="49">
        <f t="shared" si="34"/>
        <v>282</v>
      </c>
      <c r="B293" s="51" t="s">
        <v>100</v>
      </c>
      <c r="C293" s="50" t="s">
        <v>383</v>
      </c>
      <c r="D293" s="51">
        <v>900</v>
      </c>
      <c r="E293" s="138">
        <f>IF(Table3[[#This Row],[Approx. step time]]="-","ERR",IF(E292="Acc. Time",Table3[[#This Row],[Approx. step time]]/60,E292+D293/60))</f>
        <v>4230</v>
      </c>
      <c r="F293" s="48">
        <v>750</v>
      </c>
      <c r="G293" s="86">
        <f t="shared" si="33"/>
        <v>2.5</v>
      </c>
      <c r="H293" s="48" t="s">
        <v>33</v>
      </c>
      <c r="I293" s="51">
        <v>0</v>
      </c>
      <c r="J293" s="51" t="s">
        <v>102</v>
      </c>
      <c r="K293" s="147"/>
      <c r="L293" s="52" t="str">
        <f>IF(Table3[[#This Row],[F_Cell_CL]]="","-",Table3[[#This Row],[F_Cell_CL]]*Cell_count)</f>
        <v>-</v>
      </c>
      <c r="M293">
        <v>0.55000000000000004</v>
      </c>
      <c r="N293">
        <v>60</v>
      </c>
      <c r="O293" s="51">
        <v>70</v>
      </c>
      <c r="P293" s="60">
        <f>Table3[[#This Row],[T_So_CL]]-Table3[[#This Row],[T_Si_CL]]</f>
        <v>10</v>
      </c>
      <c r="Q293">
        <v>2</v>
      </c>
      <c r="R293" s="53">
        <f>IF(Table3[[#This Row],[I_S]]=0,"∞",Table3[[#This Row],[FN_Si_A_H2]]*1000/(Table3[[#This Row],[I_S]]*Q_H2*Cell_count))</f>
        <v>2</v>
      </c>
      <c r="S293">
        <v>80</v>
      </c>
      <c r="T293" s="58" t="str">
        <f t="shared" si="35"/>
        <v>Inlet</v>
      </c>
      <c r="U293">
        <v>0.35000000000000003</v>
      </c>
      <c r="V293" s="51">
        <f t="shared" si="36"/>
        <v>65</v>
      </c>
      <c r="W293" s="141">
        <v>39.049440497631743</v>
      </c>
      <c r="X293" s="52">
        <f>IF(OR(Table3[[#This Row],[T_So_CL]]="",Table3[[#This Row],[Hum_Si_A]]=""),"-",(1730.63/((1730.63/(233.426+T_Si_CL))-LOG(RH_Si_A/100)))-233.426)</f>
        <v>40.998527039814974</v>
      </c>
      <c r="Y293" s="87">
        <f>100*10^(7.337936*((Table3[[#This Row],[Hum_Si_A]])/(Table3[[#This Row],[Hum_Si_A]]+229.3975)-Table3[[#This Row],[T_Si_CL]]/(Table3[[#This Row],[T_Si_CL]]+229.3975)))</f>
        <v>35.160348040135688</v>
      </c>
      <c r="Z29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3609.375</v>
      </c>
      <c r="AA293" s="53">
        <f>Table3[[#This Row],[FN_Si_Atot]]*Table3[[#This Row],[Conc_Si_A_H2]]/100</f>
        <v>2887.5</v>
      </c>
      <c r="AB293" s="54">
        <f>IF(Table3[[#This Row],[FN_Si_A_H2]]="-","-",Table3[[#This Row],[FN_Si_A_H2]]/60*H2_dens_gL)</f>
        <v>4.3277233494722589</v>
      </c>
      <c r="AC293" s="53">
        <f>IF(OR(Table3[[#This Row],[Conc_Si_A_H2]]="",Table3[[#This Row],[FN_Si_A_H2]]="",Table3[[#This Row],[FN_Si_A_H2]]="-"),"-",(FN_Si_H2/CMP_A)*(100-CMP_A))</f>
        <v>721.875</v>
      </c>
      <c r="AD293" s="55">
        <f>IF(Table3[[#This Row],[F_Si_A_N2]]="-","-",Table3[[#This Row],[F_Si_A_N2]]/60*N2_dens_gL)</f>
        <v>15.034330594260398</v>
      </c>
      <c r="AE293">
        <v>1.6500000000000001</v>
      </c>
      <c r="AF293" s="53">
        <f>IF(OR(Table3[[#This Row],[I_S]]=0,Table3[[#This Row],[FN_Si_C_Air]]="-",Table3[[#This Row],[FN_Si_C_Air]]="0"),"∞",Table3[[#This Row],[FN_Si_C_Air]]*1000/(Table3[[#This Row],[I_S]]*Q_air*Cell_count))</f>
        <v>1.6499999999999997</v>
      </c>
      <c r="AG293" s="56">
        <f>IF(OR(Table3[[#This Row],[I_S]]="",Table3[[#This Row],[STC_C]]=""),"-",IF(Table3[[#This Row],[I_S]]&gt;=Table3[[#This Row],[I_MinGasFlow]],Table3[[#This Row],[I_S]]*Table3[[#This Row],[STC_C]]*16.6*Cell_count/1000,Table3[[#This Row],[I_MinGasFlow]]*Table3[[#This Row],[STC_C]]*16.6*Cell_count/1000))</f>
        <v>5649.1875</v>
      </c>
      <c r="AH293" s="140">
        <f>IF(Table3[[#This Row],[FN_Si_C_Air]]="-","-",Table3[[#This Row],[FN_Si_C_Air]]/60*air_dens_gL)</f>
        <v>121.16989550953437</v>
      </c>
      <c r="AI293" s="58" t="str">
        <f t="shared" si="37"/>
        <v>Inlet</v>
      </c>
      <c r="AJ293">
        <v>0.4</v>
      </c>
      <c r="AK293" s="5">
        <f t="shared" si="38"/>
        <v>65</v>
      </c>
      <c r="AL293" s="141">
        <v>47.70338140569995</v>
      </c>
      <c r="AM293" s="52">
        <f>IF(OR(Table3[[#This Row],[T_So_CL]]="",Table3[[#This Row],[Hum_Si_C]]=""),"-",(1730.63/((1730.63/(233.426+T_Si_CL))-LOG(RH_Si_C/100)))-233.426)</f>
        <v>44.834375752164703</v>
      </c>
      <c r="AN293" s="87">
        <f>100*10^(7.337936*((Table3[[#This Row],[Hum_Si_C]])/(Table3[[#This Row],[Hum_Si_C]]+229.3975)-Table3[[#This Row],[T_Si_CL]]/(Table3[[#This Row],[T_Si_CL]]+229.3975)))</f>
        <v>55.192947470894019</v>
      </c>
      <c r="AO293" s="83">
        <f t="shared" si="39"/>
        <v>70</v>
      </c>
      <c r="AP293" s="60">
        <f>Table3[[#This Row],[T_So_CL]]-Table3[[#This Row],[T_Si_CL]]</f>
        <v>10</v>
      </c>
      <c r="AQ293" s="178">
        <f>IF(OR(AC293&gt;1200,AA293&gt;4000,Table3[[#This Row],[Hum_Si_A]]&lt;20,Table3[[#This Row],[Hum_Si_C]]&lt;20,AG293&gt;8000, AJ293&lt;0, O293&gt;90),1,0)</f>
        <v>0</v>
      </c>
      <c r="AR293">
        <f>IF(Table3[[#This Row],[F_Cell_CL]]&gt;0, Table3[[#This Row],[F_Cell_CL]], IF(Table3[[#This Row],[I_S]]&lt;450, 0.45, IF(Table3[[#This Row],[I_S]]&lt;600, 0.6, 0.75)))</f>
        <v>0.75</v>
      </c>
    </row>
    <row r="294" spans="1:44" s="4" customFormat="1">
      <c r="A294" s="49">
        <f t="shared" si="34"/>
        <v>283</v>
      </c>
      <c r="B294" s="51" t="s">
        <v>100</v>
      </c>
      <c r="C294" s="50" t="s">
        <v>384</v>
      </c>
      <c r="D294" s="51">
        <v>900</v>
      </c>
      <c r="E294" s="138">
        <f>IF(Table3[[#This Row],[Approx. step time]]="-","ERR",IF(E293="Acc. Time",Table3[[#This Row],[Approx. step time]]/60,E293+D294/60))</f>
        <v>4245</v>
      </c>
      <c r="F294" s="48">
        <v>640</v>
      </c>
      <c r="G294" s="86">
        <f t="shared" si="33"/>
        <v>2.1333333333333333</v>
      </c>
      <c r="H294" s="48" t="s">
        <v>33</v>
      </c>
      <c r="I294" s="51">
        <v>0</v>
      </c>
      <c r="J294" s="51" t="s">
        <v>102</v>
      </c>
      <c r="K294" s="147"/>
      <c r="L294" s="52" t="str">
        <f>IF(Table3[[#This Row],[F_Cell_CL]]="","-",Table3[[#This Row],[F_Cell_CL]]*Cell_count)</f>
        <v>-</v>
      </c>
      <c r="M294">
        <v>1.1000000000000001</v>
      </c>
      <c r="N294">
        <v>60</v>
      </c>
      <c r="O294" s="51">
        <v>70</v>
      </c>
      <c r="P294" s="60">
        <f>Table3[[#This Row],[T_So_CL]]-Table3[[#This Row],[T_Si_CL]]</f>
        <v>10</v>
      </c>
      <c r="Q294">
        <v>1.7000000000000002</v>
      </c>
      <c r="R294" s="53">
        <f>IF(Table3[[#This Row],[I_S]]=0,"∞",Table3[[#This Row],[FN_Si_A_H2]]*1000/(Table3[[#This Row],[I_S]]*Q_H2*Cell_count))</f>
        <v>1.7</v>
      </c>
      <c r="S294">
        <v>90</v>
      </c>
      <c r="T294" s="58" t="str">
        <f t="shared" si="35"/>
        <v>Inlet</v>
      </c>
      <c r="U294">
        <v>0.9</v>
      </c>
      <c r="V294" s="51">
        <f t="shared" si="36"/>
        <v>65</v>
      </c>
      <c r="W294" s="141">
        <v>47.70338140569995</v>
      </c>
      <c r="X294" s="52">
        <f>IF(OR(Table3[[#This Row],[T_So_CL]]="",Table3[[#This Row],[Hum_Si_A]]=""),"-",(1730.63/((1730.63/(233.426+T_Si_CL))-LOG(RH_Si_A/100)))-233.426)</f>
        <v>44.834375752164703</v>
      </c>
      <c r="Y294" s="87">
        <f>100*10^(7.337936*((Table3[[#This Row],[Hum_Si_A]])/(Table3[[#This Row],[Hum_Si_A]]+229.3975)-Table3[[#This Row],[T_Si_CL]]/(Table3[[#This Row],[T_Si_CL]]+229.3975)))</f>
        <v>55.192947470894019</v>
      </c>
      <c r="Z29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2327.1111111111113</v>
      </c>
      <c r="AA294" s="53">
        <f>Table3[[#This Row],[FN_Si_Atot]]*Table3[[#This Row],[Conc_Si_A_H2]]/100</f>
        <v>2094.4</v>
      </c>
      <c r="AB294" s="54">
        <f>IF(Table3[[#This Row],[FN_Si_A_H2]]="-","-",Table3[[#This Row],[FN_Si_A_H2]]/60*H2_dens_gL)</f>
        <v>3.1390420028172117</v>
      </c>
      <c r="AC294" s="53">
        <f>IF(OR(Table3[[#This Row],[Conc_Si_A_H2]]="",Table3[[#This Row],[FN_Si_A_H2]]="",Table3[[#This Row],[FN_Si_A_H2]]="-"),"-",(FN_Si_H2/CMP_A)*(100-CMP_A))</f>
        <v>232.71111111111111</v>
      </c>
      <c r="AD294" s="55">
        <f>IF(Table3[[#This Row],[F_Si_A_N2]]="-","-",Table3[[#This Row],[F_Si_A_N2]]/60*N2_dens_gL)</f>
        <v>4.8466227219423148</v>
      </c>
      <c r="AE294">
        <v>1.85</v>
      </c>
      <c r="AF294" s="53">
        <f>IF(OR(Table3[[#This Row],[I_S]]=0,Table3[[#This Row],[FN_Si_C_Air]]="-",Table3[[#This Row],[FN_Si_C_Air]]="0"),"∞",Table3[[#This Row],[FN_Si_C_Air]]*1000/(Table3[[#This Row],[I_S]]*Q_air*Cell_count))</f>
        <v>1.85</v>
      </c>
      <c r="AG294" s="56">
        <f>IF(OR(Table3[[#This Row],[I_S]]="",Table3[[#This Row],[STC_C]]=""),"-",IF(Table3[[#This Row],[I_S]]&gt;=Table3[[#This Row],[I_MinGasFlow]],Table3[[#This Row],[I_S]]*Table3[[#This Row],[STC_C]]*16.6*Cell_count/1000,Table3[[#This Row],[I_MinGasFlow]]*Table3[[#This Row],[STC_C]]*16.6*Cell_count/1000))</f>
        <v>5404.96</v>
      </c>
      <c r="AH294" s="140">
        <f>IF(Table3[[#This Row],[FN_Si_C_Air]]="-","-",Table3[[#This Row],[FN_Si_C_Air]]/60*air_dens_gL)</f>
        <v>115.93143942083935</v>
      </c>
      <c r="AI294" s="58" t="str">
        <f t="shared" si="37"/>
        <v>Inlet</v>
      </c>
      <c r="AJ294">
        <v>0.4</v>
      </c>
      <c r="AK294" s="5">
        <f t="shared" si="38"/>
        <v>65</v>
      </c>
      <c r="AL294" s="141">
        <v>45.834629514265586</v>
      </c>
      <c r="AM294" s="52">
        <f>IF(OR(Table3[[#This Row],[T_So_CL]]="",Table3[[#This Row],[Hum_Si_C]]=""),"-",(1730.63/((1730.63/(233.426+T_Si_CL))-LOG(RH_Si_C/100)))-233.426)</f>
        <v>44.060049636205918</v>
      </c>
      <c r="AN294" s="87">
        <f>100*10^(7.337936*((Table3[[#This Row],[Hum_Si_C]])/(Table3[[#This Row],[Hum_Si_C]]+229.3975)-Table3[[#This Row],[T_Si_CL]]/(Table3[[#This Row],[T_Si_CL]]+229.3975)))</f>
        <v>50.192407465845847</v>
      </c>
      <c r="AO294" s="83">
        <f t="shared" si="39"/>
        <v>70</v>
      </c>
      <c r="AP294" s="60">
        <f>Table3[[#This Row],[T_So_CL]]-Table3[[#This Row],[T_Si_CL]]</f>
        <v>10</v>
      </c>
      <c r="AQ294" s="178">
        <f>IF(OR(AC294&gt;1200,AA294&gt;4000,Table3[[#This Row],[Hum_Si_A]]&lt;20,Table3[[#This Row],[Hum_Si_C]]&lt;20,AG294&gt;8000, AJ294&lt;0, O294&gt;90),1,0)</f>
        <v>0</v>
      </c>
      <c r="AR294">
        <f>IF(Table3[[#This Row],[F_Cell_CL]]&gt;0, Table3[[#This Row],[F_Cell_CL]], IF(Table3[[#This Row],[I_S]]&lt;450, 0.45, IF(Table3[[#This Row],[I_S]]&lt;600, 0.6, 0.75)))</f>
        <v>0.75</v>
      </c>
    </row>
    <row r="295" spans="1:44" s="4" customFormat="1">
      <c r="A295" s="49">
        <f t="shared" si="34"/>
        <v>284</v>
      </c>
      <c r="B295" s="51" t="s">
        <v>100</v>
      </c>
      <c r="C295" s="50" t="s">
        <v>385</v>
      </c>
      <c r="D295" s="51">
        <v>900</v>
      </c>
      <c r="E295" s="138">
        <f>IF(Table3[[#This Row],[Approx. step time]]="-","ERR",IF(E294="Acc. Time",Table3[[#This Row],[Approx. step time]]/60,E294+D295/60))</f>
        <v>4260</v>
      </c>
      <c r="F295" s="48">
        <v>650</v>
      </c>
      <c r="G295" s="86">
        <f t="shared" si="33"/>
        <v>2.1666666666666665</v>
      </c>
      <c r="H295" s="48" t="s">
        <v>33</v>
      </c>
      <c r="I295" s="51">
        <v>0</v>
      </c>
      <c r="J295" s="51" t="s">
        <v>102</v>
      </c>
      <c r="K295" s="147"/>
      <c r="L295" s="52" t="str">
        <f>IF(Table3[[#This Row],[F_Cell_CL]]="","-",Table3[[#This Row],[F_Cell_CL]]*Cell_count)</f>
        <v>-</v>
      </c>
      <c r="M295">
        <v>1.8</v>
      </c>
      <c r="N295">
        <v>60</v>
      </c>
      <c r="O295" s="51">
        <v>71</v>
      </c>
      <c r="P295" s="60">
        <f>Table3[[#This Row],[T_So_CL]]-Table3[[#This Row],[T_Si_CL]]</f>
        <v>11</v>
      </c>
      <c r="Q295">
        <v>1.4000000000000001</v>
      </c>
      <c r="R295" s="53">
        <f>IF(Table3[[#This Row],[I_S]]=0,"∞",Table3[[#This Row],[FN_Si_A_H2]]*1000/(Table3[[#This Row],[I_S]]*Q_H2*Cell_count))</f>
        <v>1.4000000000000001</v>
      </c>
      <c r="S295">
        <v>80</v>
      </c>
      <c r="T295" s="58" t="str">
        <f t="shared" si="35"/>
        <v>Inlet</v>
      </c>
      <c r="U295">
        <v>1.6</v>
      </c>
      <c r="V295" s="51">
        <f t="shared" si="36"/>
        <v>65</v>
      </c>
      <c r="W295" s="141">
        <v>39.049440497631743</v>
      </c>
      <c r="X295" s="52">
        <f>IF(OR(Table3[[#This Row],[T_So_CL]]="",Table3[[#This Row],[Hum_Si_A]]=""),"-",(1730.63/((1730.63/(233.426+T_Si_CL))-LOG(RH_Si_A/100)))-233.426)</f>
        <v>40.998527039814974</v>
      </c>
      <c r="Y295" s="87">
        <f>100*10^(7.337936*((Table3[[#This Row],[Hum_Si_A]])/(Table3[[#This Row],[Hum_Si_A]]+229.3975)-Table3[[#This Row],[T_Si_CL]]/(Table3[[#This Row],[T_Si_CL]]+229.3975)))</f>
        <v>35.160348040135688</v>
      </c>
      <c r="Z29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2189.6875000000005</v>
      </c>
      <c r="AA295" s="53">
        <f>Table3[[#This Row],[FN_Si_Atot]]*Table3[[#This Row],[Conc_Si_A_H2]]/100</f>
        <v>1751.7500000000002</v>
      </c>
      <c r="AB295" s="54">
        <f>IF(Table3[[#This Row],[FN_Si_A_H2]]="-","-",Table3[[#This Row],[FN_Si_A_H2]]/60*H2_dens_gL)</f>
        <v>2.6254854986798373</v>
      </c>
      <c r="AC295" s="53">
        <f>IF(OR(Table3[[#This Row],[Conc_Si_A_H2]]="",Table3[[#This Row],[FN_Si_A_H2]]="",Table3[[#This Row],[FN_Si_A_H2]]="-"),"-",(FN_Si_H2/CMP_A)*(100-CMP_A))</f>
        <v>437.9375</v>
      </c>
      <c r="AD295" s="55">
        <f>IF(Table3[[#This Row],[F_Si_A_N2]]="-","-",Table3[[#This Row],[F_Si_A_N2]]/60*N2_dens_gL)</f>
        <v>9.1208272271846411</v>
      </c>
      <c r="AE295">
        <v>2.3000000000000003</v>
      </c>
      <c r="AF295" s="53">
        <f>IF(OR(Table3[[#This Row],[I_S]]=0,Table3[[#This Row],[FN_Si_C_Air]]="-",Table3[[#This Row],[FN_Si_C_Air]]="0"),"∞",Table3[[#This Row],[FN_Si_C_Air]]*1000/(Table3[[#This Row],[I_S]]*Q_air*Cell_count))</f>
        <v>2.3000000000000003</v>
      </c>
      <c r="AG295" s="56">
        <f>IF(OR(Table3[[#This Row],[I_S]]="",Table3[[#This Row],[STC_C]]=""),"-",IF(Table3[[#This Row],[I_S]]&gt;=Table3[[#This Row],[I_MinGasFlow]],Table3[[#This Row],[I_S]]*Table3[[#This Row],[STC_C]]*16.6*Cell_count/1000,Table3[[#This Row],[I_MinGasFlow]]*Table3[[#This Row],[STC_C]]*16.6*Cell_count/1000))</f>
        <v>6824.675000000002</v>
      </c>
      <c r="AH295" s="140">
        <f>IF(Table3[[#This Row],[FN_Si_C_Air]]="-","-",Table3[[#This Row],[FN_Si_C_Air]]/60*air_dens_gL)</f>
        <v>146.38302528222539</v>
      </c>
      <c r="AI295" s="58" t="str">
        <f t="shared" si="37"/>
        <v>Inlet</v>
      </c>
      <c r="AJ295">
        <v>1.25</v>
      </c>
      <c r="AK295" s="5">
        <f t="shared" si="38"/>
        <v>65</v>
      </c>
      <c r="AL295" s="141">
        <v>57.757947226817528</v>
      </c>
      <c r="AM295" s="52">
        <f>IF(OR(Table3[[#This Row],[T_So_CL]]="",Table3[[#This Row],[Hum_Si_C]]=""),"-",(1730.63/((1730.63/(233.426+T_Si_CL))-LOG(RH_Si_C/100)))-233.426)</f>
        <v>48.600920638323316</v>
      </c>
      <c r="AN295" s="87">
        <f>100*10^(7.337936*((Table3[[#This Row],[Hum_Si_C]])/(Table3[[#This Row],[Hum_Si_C]]+229.3975)-Table3[[#This Row],[T_Si_CL]]/(Table3[[#This Row],[T_Si_CL]]+229.3975)))</f>
        <v>90.071062251193652</v>
      </c>
      <c r="AO295" s="83">
        <f t="shared" si="39"/>
        <v>71</v>
      </c>
      <c r="AP295" s="60">
        <f>Table3[[#This Row],[T_So_CL]]-Table3[[#This Row],[T_Si_CL]]</f>
        <v>11</v>
      </c>
      <c r="AQ295" s="178">
        <f>IF(OR(AC295&gt;1200,AA295&gt;4000,Table3[[#This Row],[Hum_Si_A]]&lt;20,Table3[[#This Row],[Hum_Si_C]]&lt;20,AG295&gt;8000, AJ295&lt;0, O295&gt;90),1,0)</f>
        <v>0</v>
      </c>
      <c r="AR295">
        <f>IF(Table3[[#This Row],[F_Cell_CL]]&gt;0, Table3[[#This Row],[F_Cell_CL]], IF(Table3[[#This Row],[I_S]]&lt;450, 0.45, IF(Table3[[#This Row],[I_S]]&lt;600, 0.6, 0.75)))</f>
        <v>0.75</v>
      </c>
    </row>
    <row r="296" spans="1:44" s="4" customFormat="1" ht="12.75" customHeight="1">
      <c r="A296" s="49">
        <f t="shared" si="34"/>
        <v>285</v>
      </c>
      <c r="B296" s="51" t="s">
        <v>100</v>
      </c>
      <c r="C296" s="50" t="s">
        <v>386</v>
      </c>
      <c r="D296" s="51">
        <v>900</v>
      </c>
      <c r="E296" s="87">
        <f>IF(Table3[[#This Row],[Approx. step time]]="-","ERR",IF(E295="Acc. Time",Table3[[#This Row],[Approx. step time]]/60,E295+D296/60))</f>
        <v>4275</v>
      </c>
      <c r="F296" s="48">
        <v>660</v>
      </c>
      <c r="G296" s="86">
        <f t="shared" si="33"/>
        <v>2.2000000000000002</v>
      </c>
      <c r="H296" s="48" t="s">
        <v>33</v>
      </c>
      <c r="I296" s="51">
        <v>0</v>
      </c>
      <c r="J296" s="51" t="s">
        <v>102</v>
      </c>
      <c r="K296" s="147"/>
      <c r="L296" s="52" t="str">
        <f>IF(Table3[[#This Row],[F_Cell_CL]]="","-",Table3[[#This Row],[F_Cell_CL]]*Cell_count)</f>
        <v>-</v>
      </c>
      <c r="M296">
        <v>0.25</v>
      </c>
      <c r="N296">
        <v>60</v>
      </c>
      <c r="O296" s="51">
        <v>71</v>
      </c>
      <c r="P296" s="60">
        <f>Table3[[#This Row],[T_So_CL]]-Table3[[#This Row],[T_Si_CL]]</f>
        <v>11</v>
      </c>
      <c r="Q296">
        <v>1.55</v>
      </c>
      <c r="R296" s="53">
        <f>IF(Table3[[#This Row],[I_S]]=0,"∞",Table3[[#This Row],[FN_Si_A_H2]]*1000/(Table3[[#This Row],[I_S]]*Q_H2*Cell_count))</f>
        <v>1.55</v>
      </c>
      <c r="S296">
        <v>90</v>
      </c>
      <c r="T296" s="58" t="str">
        <f t="shared" si="35"/>
        <v>Inlet</v>
      </c>
      <c r="U296">
        <v>0.05</v>
      </c>
      <c r="V296" s="51">
        <f t="shared" si="36"/>
        <v>65</v>
      </c>
      <c r="W296" s="141">
        <v>45.834629514265586</v>
      </c>
      <c r="X296" s="52">
        <f>IF(OR(Table3[[#This Row],[T_So_CL]]="",Table3[[#This Row],[Hum_Si_A]]=""),"-",(1730.63/((1730.63/(233.426+T_Si_CL))-LOG(RH_Si_A/100)))-233.426)</f>
        <v>44.060049636205918</v>
      </c>
      <c r="Y296" s="87">
        <f>100*10^(7.337936*((Table3[[#This Row],[Hum_Si_A]])/(Table3[[#This Row],[Hum_Si_A]]+229.3975)-Table3[[#This Row],[T_Si_CL]]/(Table3[[#This Row],[T_Si_CL]]+229.3975)))</f>
        <v>50.192407465845847</v>
      </c>
      <c r="Z29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2188.0833333333335</v>
      </c>
      <c r="AA296" s="53">
        <f>Table3[[#This Row],[FN_Si_Atot]]*Table3[[#This Row],[Conc_Si_A_H2]]/100</f>
        <v>1969.2750000000001</v>
      </c>
      <c r="AB296" s="54">
        <f>IF(Table3[[#This Row],[FN_Si_A_H2]]="-","-",Table3[[#This Row],[FN_Si_A_H2]]/60*H2_dens_gL)</f>
        <v>2.9515073243400805</v>
      </c>
      <c r="AC296" s="53">
        <f>IF(OR(Table3[[#This Row],[Conc_Si_A_H2]]="",Table3[[#This Row],[FN_Si_A_H2]]="",Table3[[#This Row],[FN_Si_A_H2]]="-"),"-",(FN_Si_H2/CMP_A)*(100-CMP_A))</f>
        <v>218.80833333333334</v>
      </c>
      <c r="AD296" s="55">
        <f>IF(Table3[[#This Row],[F_Si_A_N2]]="-","-",Table3[[#This Row],[F_Si_A_N2]]/60*N2_dens_gL)</f>
        <v>4.5570726512380402</v>
      </c>
      <c r="AE296">
        <v>1.9500000000000002</v>
      </c>
      <c r="AF296" s="53">
        <f>IF(OR(Table3[[#This Row],[I_S]]=0,Table3[[#This Row],[FN_Si_C_Air]]="-",Table3[[#This Row],[FN_Si_C_Air]]="0"),"∞",Table3[[#This Row],[FN_Si_C_Air]]*1000/(Table3[[#This Row],[I_S]]*Q_air*Cell_count))</f>
        <v>1.95</v>
      </c>
      <c r="AG296" s="56">
        <f>IF(OR(Table3[[#This Row],[I_S]]="",Table3[[#This Row],[STC_C]]=""),"-",IF(Table3[[#This Row],[I_S]]&gt;=Table3[[#This Row],[I_MinGasFlow]],Table3[[#This Row],[I_S]]*Table3[[#This Row],[STC_C]]*16.6*Cell_count/1000,Table3[[#This Row],[I_MinGasFlow]]*Table3[[#This Row],[STC_C]]*16.6*Cell_count/1000))</f>
        <v>5875.1550000000007</v>
      </c>
      <c r="AH296" s="140">
        <f>IF(Table3[[#This Row],[FN_Si_C_Air]]="-","-",Table3[[#This Row],[FN_Si_C_Air]]/60*air_dens_gL)</f>
        <v>126.01669132991574</v>
      </c>
      <c r="AI296" s="58" t="str">
        <f t="shared" si="37"/>
        <v>Inlet</v>
      </c>
      <c r="AJ296">
        <v>0</v>
      </c>
      <c r="AK296" s="5">
        <f t="shared" si="38"/>
        <v>65</v>
      </c>
      <c r="AL296" s="141">
        <v>43.796579014229529</v>
      </c>
      <c r="AM296" s="52">
        <f>IF(OR(Table3[[#This Row],[T_So_CL]]="",Table3[[#This Row],[Hum_Si_C]]=""),"-",(1730.63/((1730.63/(233.426+T_Si_CL))-LOG(RH_Si_C/100)))-233.426)</f>
        <v>43.183957874473322</v>
      </c>
      <c r="AN296" s="87">
        <f>100*10^(7.337936*((Table3[[#This Row],[Hum_Si_C]])/(Table3[[#This Row],[Hum_Si_C]]+229.3975)-Table3[[#This Row],[T_Si_CL]]/(Table3[[#This Row],[T_Si_CL]]+229.3975)))</f>
        <v>45.186903370441598</v>
      </c>
      <c r="AO296" s="83">
        <f t="shared" si="39"/>
        <v>71</v>
      </c>
      <c r="AP296" s="60">
        <f>Table3[[#This Row],[T_So_CL]]-Table3[[#This Row],[T_Si_CL]]</f>
        <v>11</v>
      </c>
      <c r="AQ296" s="178">
        <f>IF(OR(AC296&gt;1200,AA296&gt;4000,Table3[[#This Row],[Hum_Si_A]]&lt;20,Table3[[#This Row],[Hum_Si_C]]&lt;20,AG296&gt;8000, AJ296&lt;0, O296&gt;90),1,0)</f>
        <v>0</v>
      </c>
      <c r="AR296">
        <f>IF(Table3[[#This Row],[F_Cell_CL]]&gt;0, Table3[[#This Row],[F_Cell_CL]], IF(Table3[[#This Row],[I_S]]&lt;450, 0.45, IF(Table3[[#This Row],[I_S]]&lt;600, 0.6, 0.75)))</f>
        <v>0.75</v>
      </c>
    </row>
    <row r="297" spans="1:44" s="4" customFormat="1">
      <c r="A297" s="49">
        <f t="shared" si="34"/>
        <v>286</v>
      </c>
      <c r="B297" s="51" t="s">
        <v>100</v>
      </c>
      <c r="C297" s="50" t="s">
        <v>387</v>
      </c>
      <c r="D297" s="51">
        <v>900</v>
      </c>
      <c r="E297" s="138">
        <f>IF(Table3[[#This Row],[Approx. step time]]="-","ERR",IF(E296="Acc. Time",Table3[[#This Row],[Approx. step time]]/60,E296+D297/60))</f>
        <v>4290</v>
      </c>
      <c r="F297" s="48">
        <v>520</v>
      </c>
      <c r="G297" s="86">
        <f t="shared" si="33"/>
        <v>1.7333333333333334</v>
      </c>
      <c r="H297" s="48" t="s">
        <v>33</v>
      </c>
      <c r="I297" s="51">
        <v>0</v>
      </c>
      <c r="J297" s="51" t="s">
        <v>102</v>
      </c>
      <c r="K297" s="147"/>
      <c r="L297" s="52" t="str">
        <f>IF(Table3[[#This Row],[F_Cell_CL]]="","-",Table3[[#This Row],[F_Cell_CL]]*Cell_count)</f>
        <v>-</v>
      </c>
      <c r="M297">
        <v>2.1500000000000004</v>
      </c>
      <c r="N297">
        <v>60</v>
      </c>
      <c r="O297" s="51">
        <v>71</v>
      </c>
      <c r="P297" s="60">
        <f>Table3[[#This Row],[T_So_CL]]-Table3[[#This Row],[T_Si_CL]]</f>
        <v>11</v>
      </c>
      <c r="Q297">
        <v>1.4500000000000002</v>
      </c>
      <c r="R297" s="53">
        <f>IF(Table3[[#This Row],[I_S]]=0,"∞",Table3[[#This Row],[FN_Si_A_H2]]*1000/(Table3[[#This Row],[I_S]]*Q_H2*Cell_count))</f>
        <v>1.4500000000000002</v>
      </c>
      <c r="S297">
        <v>75</v>
      </c>
      <c r="T297" s="58" t="str">
        <f t="shared" si="35"/>
        <v>Inlet</v>
      </c>
      <c r="U297">
        <v>1.9500000000000002</v>
      </c>
      <c r="V297" s="51">
        <f t="shared" si="36"/>
        <v>65</v>
      </c>
      <c r="W297" s="141">
        <v>52.541643531388246</v>
      </c>
      <c r="X297" s="52">
        <f>IF(OR(Table3[[#This Row],[T_So_CL]]="",Table3[[#This Row],[Hum_Si_A]]=""),"-",(1730.63/((1730.63/(233.426+T_Si_CL))-LOG(RH_Si_A/100)))-233.426)</f>
        <v>46.7241785104884</v>
      </c>
      <c r="Y297" s="87">
        <f>100*10^(7.337936*((Table3[[#This Row],[Hum_Si_A]])/(Table3[[#This Row],[Hum_Si_A]]+229.3975)-Table3[[#This Row],[T_Si_CL]]/(Table3[[#This Row],[T_Si_CL]]+229.3975)))</f>
        <v>70.166436673146862</v>
      </c>
      <c r="Z29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1935.2666666666669</v>
      </c>
      <c r="AA297" s="53">
        <f>Table3[[#This Row],[FN_Si_Atot]]*Table3[[#This Row],[Conc_Si_A_H2]]/100</f>
        <v>1451.4500000000003</v>
      </c>
      <c r="AB297" s="54">
        <f>IF(Table3[[#This Row],[FN_Si_A_H2]]="-","-",Table3[[#This Row],[FN_Si_A_H2]]/60*H2_dens_gL)</f>
        <v>2.1754022703347227</v>
      </c>
      <c r="AC297" s="53">
        <f>IF(OR(Table3[[#This Row],[Conc_Si_A_H2]]="",Table3[[#This Row],[FN_Si_A_H2]]="",Table3[[#This Row],[FN_Si_A_H2]]="-"),"-",(FN_Si_H2/CMP_A)*(100-CMP_A))</f>
        <v>483.81666666666678</v>
      </c>
      <c r="AD297" s="55">
        <f>IF(Table3[[#This Row],[F_Si_A_N2]]="-","-",Table3[[#This Row],[F_Si_A_N2]]/60*N2_dens_gL)</f>
        <v>10.076342460508748</v>
      </c>
      <c r="AE297">
        <v>1.9500000000000002</v>
      </c>
      <c r="AF297" s="53">
        <f>IF(OR(Table3[[#This Row],[I_S]]=0,Table3[[#This Row],[FN_Si_C_Air]]="-",Table3[[#This Row],[FN_Si_C_Air]]="0"),"∞",Table3[[#This Row],[FN_Si_C_Air]]*1000/(Table3[[#This Row],[I_S]]*Q_air*Cell_count))</f>
        <v>1.9500000000000008</v>
      </c>
      <c r="AG297" s="56">
        <f>IF(OR(Table3[[#This Row],[I_S]]="",Table3[[#This Row],[STC_C]]=""),"-",IF(Table3[[#This Row],[I_S]]&gt;=Table3[[#This Row],[I_MinGasFlow]],Table3[[#This Row],[I_S]]*Table3[[#This Row],[STC_C]]*16.6*Cell_count/1000,Table3[[#This Row],[I_MinGasFlow]]*Table3[[#This Row],[STC_C]]*16.6*Cell_count/1000))</f>
        <v>4628.9100000000017</v>
      </c>
      <c r="AH297" s="140">
        <f>IF(Table3[[#This Row],[FN_Si_C_Air]]="-","-",Table3[[#This Row],[FN_Si_C_Air]]/60*air_dens_gL)</f>
        <v>99.285878017509404</v>
      </c>
      <c r="AI297" s="58" t="str">
        <f t="shared" si="37"/>
        <v>Inlet</v>
      </c>
      <c r="AJ297">
        <v>1.6500000000000001</v>
      </c>
      <c r="AK297" s="5">
        <f t="shared" si="38"/>
        <v>65</v>
      </c>
      <c r="AL297" s="141">
        <v>47.70338140569995</v>
      </c>
      <c r="AM297" s="52">
        <f>IF(OR(Table3[[#This Row],[T_So_CL]]="",Table3[[#This Row],[Hum_Si_C]]=""),"-",(1730.63/((1730.63/(233.426+T_Si_CL))-LOG(RH_Si_C/100)))-233.426)</f>
        <v>44.834375752164703</v>
      </c>
      <c r="AN297" s="87">
        <f>100*10^(7.337936*((Table3[[#This Row],[Hum_Si_C]])/(Table3[[#This Row],[Hum_Si_C]]+229.3975)-Table3[[#This Row],[T_Si_CL]]/(Table3[[#This Row],[T_Si_CL]]+229.3975)))</f>
        <v>55.192947470894019</v>
      </c>
      <c r="AO297" s="83">
        <f t="shared" si="39"/>
        <v>71</v>
      </c>
      <c r="AP297" s="60">
        <f>Table3[[#This Row],[T_So_CL]]-Table3[[#This Row],[T_Si_CL]]</f>
        <v>11</v>
      </c>
      <c r="AQ297" s="178">
        <f>IF(OR(AC297&gt;1200,AA297&gt;4000,Table3[[#This Row],[Hum_Si_A]]&lt;20,Table3[[#This Row],[Hum_Si_C]]&lt;20,AG297&gt;8000, AJ297&lt;0, O297&gt;90),1,0)</f>
        <v>0</v>
      </c>
      <c r="AR297">
        <f>IF(Table3[[#This Row],[F_Cell_CL]]&gt;0, Table3[[#This Row],[F_Cell_CL]], IF(Table3[[#This Row],[I_S]]&lt;450, 0.45, IF(Table3[[#This Row],[I_S]]&lt;600, 0.6, 0.75)))</f>
        <v>0.6</v>
      </c>
    </row>
    <row r="298" spans="1:44" s="4" customFormat="1">
      <c r="A298" s="49">
        <f t="shared" si="34"/>
        <v>287</v>
      </c>
      <c r="B298" s="51" t="s">
        <v>100</v>
      </c>
      <c r="C298" s="50" t="s">
        <v>388</v>
      </c>
      <c r="D298" s="51">
        <v>900</v>
      </c>
      <c r="E298" s="138">
        <f>IF(Table3[[#This Row],[Approx. step time]]="-","ERR",IF(E297="Acc. Time",Table3[[#This Row],[Approx. step time]]/60,E297+D298/60))</f>
        <v>4305</v>
      </c>
      <c r="F298" s="48">
        <v>530</v>
      </c>
      <c r="G298" s="86">
        <f t="shared" si="33"/>
        <v>1.7666666666666666</v>
      </c>
      <c r="H298" s="48" t="s">
        <v>33</v>
      </c>
      <c r="I298" s="51">
        <v>0</v>
      </c>
      <c r="J298" s="51" t="s">
        <v>102</v>
      </c>
      <c r="K298" s="147"/>
      <c r="L298" s="52" t="str">
        <f>IF(Table3[[#This Row],[F_Cell_CL]]="","-",Table3[[#This Row],[F_Cell_CL]]*Cell_count)</f>
        <v>-</v>
      </c>
      <c r="M298">
        <v>1.9000000000000001</v>
      </c>
      <c r="N298">
        <v>60</v>
      </c>
      <c r="O298" s="51">
        <v>71</v>
      </c>
      <c r="P298" s="60">
        <f>Table3[[#This Row],[T_So_CL]]-Table3[[#This Row],[T_Si_CL]]</f>
        <v>11</v>
      </c>
      <c r="Q298">
        <v>1.4500000000000002</v>
      </c>
      <c r="R298" s="53">
        <f>IF(Table3[[#This Row],[I_S]]=0,"∞",Table3[[#This Row],[FN_Si_A_H2]]*1000/(Table3[[#This Row],[I_S]]*Q_H2*Cell_count))</f>
        <v>1.4500000000000002</v>
      </c>
      <c r="S298">
        <v>80</v>
      </c>
      <c r="T298" s="58" t="str">
        <f t="shared" si="35"/>
        <v>Inlet</v>
      </c>
      <c r="U298">
        <v>1.7000000000000002</v>
      </c>
      <c r="V298" s="51">
        <f t="shared" si="36"/>
        <v>65</v>
      </c>
      <c r="W298" s="141">
        <v>39.049440497631743</v>
      </c>
      <c r="X298" s="52">
        <f>IF(OR(Table3[[#This Row],[T_So_CL]]="",Table3[[#This Row],[Hum_Si_A]]=""),"-",(1730.63/((1730.63/(233.426+T_Si_CL))-LOG(RH_Si_A/100)))-233.426)</f>
        <v>40.998527039814974</v>
      </c>
      <c r="Y298" s="87">
        <f>100*10^(7.337936*((Table3[[#This Row],[Hum_Si_A]])/(Table3[[#This Row],[Hum_Si_A]]+229.3975)-Table3[[#This Row],[T_Si_CL]]/(Table3[[#This Row],[T_Si_CL]]+229.3975)))</f>
        <v>35.160348040135688</v>
      </c>
      <c r="Z29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1849.2031250000002</v>
      </c>
      <c r="AA298" s="53">
        <f>Table3[[#This Row],[FN_Si_Atot]]*Table3[[#This Row],[Conc_Si_A_H2]]/100</f>
        <v>1479.3625000000002</v>
      </c>
      <c r="AB298" s="54">
        <f>IF(Table3[[#This Row],[FN_Si_A_H2]]="-","-",Table3[[#This Row],[FN_Si_A_H2]]/60*H2_dens_gL)</f>
        <v>2.217236929379621</v>
      </c>
      <c r="AC298" s="53">
        <f>IF(OR(Table3[[#This Row],[Conc_Si_A_H2]]="",Table3[[#This Row],[FN_Si_A_H2]]="",Table3[[#This Row],[FN_Si_A_H2]]="-"),"-",(FN_Si_H2/CMP_A)*(100-CMP_A))</f>
        <v>369.84062500000005</v>
      </c>
      <c r="AD298" s="55">
        <f>IF(Table3[[#This Row],[F_Si_A_N2]]="-","-",Table3[[#This Row],[F_Si_A_N2]]/60*N2_dens_gL)</f>
        <v>7.7025887077927448</v>
      </c>
      <c r="AE298">
        <v>2.3000000000000003</v>
      </c>
      <c r="AF298" s="53">
        <f>IF(OR(Table3[[#This Row],[I_S]]=0,Table3[[#This Row],[FN_Si_C_Air]]="-",Table3[[#This Row],[FN_Si_C_Air]]="0"),"∞",Table3[[#This Row],[FN_Si_C_Air]]*1000/(Table3[[#This Row],[I_S]]*Q_air*Cell_count))</f>
        <v>2.3000000000000007</v>
      </c>
      <c r="AG298" s="56">
        <f>IF(OR(Table3[[#This Row],[I_S]]="",Table3[[#This Row],[STC_C]]=""),"-",IF(Table3[[#This Row],[I_S]]&gt;=Table3[[#This Row],[I_MinGasFlow]],Table3[[#This Row],[I_S]]*Table3[[#This Row],[STC_C]]*16.6*Cell_count/1000,Table3[[#This Row],[I_MinGasFlow]]*Table3[[#This Row],[STC_C]]*16.6*Cell_count/1000))</f>
        <v>5564.7350000000015</v>
      </c>
      <c r="AH298" s="140">
        <f>IF(Table3[[#This Row],[FN_Si_C_Air]]="-","-",Table3[[#This Row],[FN_Si_C_Air]]/60*air_dens_gL)</f>
        <v>119.35846676858378</v>
      </c>
      <c r="AI298" s="58" t="str">
        <f t="shared" si="37"/>
        <v>Inlet</v>
      </c>
      <c r="AJ298">
        <v>1.85</v>
      </c>
      <c r="AK298" s="5">
        <f t="shared" si="38"/>
        <v>65</v>
      </c>
      <c r="AL298" s="141">
        <v>51.03781689552909</v>
      </c>
      <c r="AM298" s="52">
        <f>IF(OR(Table3[[#This Row],[T_So_CL]]="",Table3[[#This Row],[Hum_Si_C]]=""),"-",(1730.63/((1730.63/(233.426+T_Si_CL))-LOG(RH_Si_C/100)))-233.426)</f>
        <v>46.153408940343468</v>
      </c>
      <c r="AN298" s="87">
        <f>100*10^(7.337936*((Table3[[#This Row],[Hum_Si_C]])/(Table3[[#This Row],[Hum_Si_C]]+229.3975)-Table3[[#This Row],[T_Si_CL]]/(Table3[[#This Row],[T_Si_CL]]+229.3975)))</f>
        <v>65.179802040925978</v>
      </c>
      <c r="AO298" s="83">
        <f t="shared" si="39"/>
        <v>71</v>
      </c>
      <c r="AP298" s="60">
        <f>Table3[[#This Row],[T_So_CL]]-Table3[[#This Row],[T_Si_CL]]</f>
        <v>11</v>
      </c>
      <c r="AQ298" s="178">
        <f>IF(OR(AC298&gt;1200,AA298&gt;4000,Table3[[#This Row],[Hum_Si_A]]&lt;20,Table3[[#This Row],[Hum_Si_C]]&lt;20,AG298&gt;8000, AJ298&lt;0, O298&gt;90),1,0)</f>
        <v>0</v>
      </c>
      <c r="AR298">
        <f>IF(Table3[[#This Row],[F_Cell_CL]]&gt;0, Table3[[#This Row],[F_Cell_CL]], IF(Table3[[#This Row],[I_S]]&lt;450, 0.45, IF(Table3[[#This Row],[I_S]]&lt;600, 0.6, 0.75)))</f>
        <v>0.6</v>
      </c>
    </row>
    <row r="299" spans="1:44" s="4" customFormat="1">
      <c r="A299" s="49">
        <f t="shared" si="34"/>
        <v>288</v>
      </c>
      <c r="B299" s="51" t="s">
        <v>100</v>
      </c>
      <c r="C299" s="50" t="s">
        <v>389</v>
      </c>
      <c r="D299" s="51">
        <v>900</v>
      </c>
      <c r="E299" s="138">
        <f>IF(Table3[[#This Row],[Approx. step time]]="-","ERR",IF(E298="Acc. Time",Table3[[#This Row],[Approx. step time]]/60,E298+D299/60))</f>
        <v>4320</v>
      </c>
      <c r="F299" s="48">
        <v>690</v>
      </c>
      <c r="G299" s="86">
        <f t="shared" si="33"/>
        <v>2.2999999999999998</v>
      </c>
      <c r="H299" s="48" t="s">
        <v>33</v>
      </c>
      <c r="I299" s="51">
        <v>0</v>
      </c>
      <c r="J299" s="51" t="s">
        <v>102</v>
      </c>
      <c r="K299" s="147"/>
      <c r="L299" s="52" t="str">
        <f>IF(Table3[[#This Row],[F_Cell_CL]]="","-",Table3[[#This Row],[F_Cell_CL]]*Cell_count)</f>
        <v>-</v>
      </c>
      <c r="M299">
        <v>0.85000000000000009</v>
      </c>
      <c r="N299">
        <v>60</v>
      </c>
      <c r="O299" s="51">
        <v>72</v>
      </c>
      <c r="P299" s="60">
        <f>Table3[[#This Row],[T_So_CL]]-Table3[[#This Row],[T_Si_CL]]</f>
        <v>12</v>
      </c>
      <c r="Q299">
        <v>1.5</v>
      </c>
      <c r="R299" s="53">
        <f>IF(Table3[[#This Row],[I_S]]=0,"∞",Table3[[#This Row],[FN_Si_A_H2]]*1000/(Table3[[#This Row],[I_S]]*Q_H2*Cell_count))</f>
        <v>1.5</v>
      </c>
      <c r="S299">
        <v>100</v>
      </c>
      <c r="T299" s="58" t="str">
        <f t="shared" si="35"/>
        <v>Inlet</v>
      </c>
      <c r="U299">
        <v>0.65</v>
      </c>
      <c r="V299" s="51">
        <f t="shared" si="36"/>
        <v>65</v>
      </c>
      <c r="W299" s="141">
        <v>36.214618745616193</v>
      </c>
      <c r="X299" s="52">
        <f>IF(OR(Table3[[#This Row],[T_So_CL]]="",Table3[[#This Row],[Hum_Si_A]]=""),"-",(1730.63/((1730.63/(233.426+T_Si_CL))-LOG(RH_Si_A/100)))-233.426)</f>
        <v>39.581587442675072</v>
      </c>
      <c r="Y299" s="87">
        <f>100*10^(7.337936*((Table3[[#This Row],[Hum_Si_A]])/(Table3[[#This Row],[Hum_Si_A]]+229.3975)-Table3[[#This Row],[T_Si_CL]]/(Table3[[#This Row],[T_Si_CL]]+229.3975)))</f>
        <v>30.139021384893542</v>
      </c>
      <c r="Z29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1992.375</v>
      </c>
      <c r="AA299" s="53">
        <f>Table3[[#This Row],[FN_Si_Atot]]*Table3[[#This Row],[Conc_Si_A_H2]]/100</f>
        <v>1992.375</v>
      </c>
      <c r="AB299" s="54">
        <f>IF(Table3[[#This Row],[FN_Si_A_H2]]="-","-",Table3[[#This Row],[FN_Si_A_H2]]/60*H2_dens_gL)</f>
        <v>2.9861291111358583</v>
      </c>
      <c r="AC299" s="53">
        <f>IF(OR(Table3[[#This Row],[Conc_Si_A_H2]]="",Table3[[#This Row],[FN_Si_A_H2]]="",Table3[[#This Row],[FN_Si_A_H2]]="-"),"-",(FN_Si_H2/CMP_A)*(100-CMP_A))</f>
        <v>0</v>
      </c>
      <c r="AD299" s="55">
        <f>IF(Table3[[#This Row],[F_Si_A_N2]]="-","-",Table3[[#This Row],[F_Si_A_N2]]/60*N2_dens_gL)</f>
        <v>0</v>
      </c>
      <c r="AE299">
        <v>1.9500000000000002</v>
      </c>
      <c r="AF299" s="53">
        <f>IF(OR(Table3[[#This Row],[I_S]]=0,Table3[[#This Row],[FN_Si_C_Air]]="-",Table3[[#This Row],[FN_Si_C_Air]]="0"),"∞",Table3[[#This Row],[FN_Si_C_Air]]*1000/(Table3[[#This Row],[I_S]]*Q_air*Cell_count))</f>
        <v>1.9500000000000004</v>
      </c>
      <c r="AG299" s="56">
        <f>IF(OR(Table3[[#This Row],[I_S]]="",Table3[[#This Row],[STC_C]]=""),"-",IF(Table3[[#This Row],[I_S]]&gt;=Table3[[#This Row],[I_MinGasFlow]],Table3[[#This Row],[I_S]]*Table3[[#This Row],[STC_C]]*16.6*Cell_count/1000,Table3[[#This Row],[I_MinGasFlow]]*Table3[[#This Row],[STC_C]]*16.6*Cell_count/1000))</f>
        <v>6142.2075000000023</v>
      </c>
      <c r="AH299" s="140">
        <f>IF(Table3[[#This Row],[FN_Si_C_Air]]="-","-",Table3[[#This Row],[FN_Si_C_Air]]/60*air_dens_gL)</f>
        <v>131.74472275400288</v>
      </c>
      <c r="AI299" s="58" t="str">
        <f t="shared" si="37"/>
        <v>Inlet</v>
      </c>
      <c r="AJ299">
        <v>0.70000000000000007</v>
      </c>
      <c r="AK299" s="5">
        <f t="shared" si="38"/>
        <v>65</v>
      </c>
      <c r="AL299" s="141">
        <v>51.03781689552909</v>
      </c>
      <c r="AM299" s="52">
        <f>IF(OR(Table3[[#This Row],[T_So_CL]]="",Table3[[#This Row],[Hum_Si_C]]=""),"-",(1730.63/((1730.63/(233.426+T_Si_CL))-LOG(RH_Si_C/100)))-233.426)</f>
        <v>46.153408940343468</v>
      </c>
      <c r="AN299" s="87">
        <f>100*10^(7.337936*((Table3[[#This Row],[Hum_Si_C]])/(Table3[[#This Row],[Hum_Si_C]]+229.3975)-Table3[[#This Row],[T_Si_CL]]/(Table3[[#This Row],[T_Si_CL]]+229.3975)))</f>
        <v>65.179802040925978</v>
      </c>
      <c r="AO299" s="83">
        <f t="shared" si="39"/>
        <v>72</v>
      </c>
      <c r="AP299" s="60">
        <f>Table3[[#This Row],[T_So_CL]]-Table3[[#This Row],[T_Si_CL]]</f>
        <v>12</v>
      </c>
      <c r="AQ299" s="178">
        <f>IF(OR(AC299&gt;1200,AA299&gt;4000,Table3[[#This Row],[Hum_Si_A]]&lt;20,Table3[[#This Row],[Hum_Si_C]]&lt;20,AG299&gt;8000, AJ299&lt;0, O299&gt;90),1,0)</f>
        <v>0</v>
      </c>
      <c r="AR299">
        <f>IF(Table3[[#This Row],[F_Cell_CL]]&gt;0, Table3[[#This Row],[F_Cell_CL]], IF(Table3[[#This Row],[I_S]]&lt;450, 0.45, IF(Table3[[#This Row],[I_S]]&lt;600, 0.6, 0.75)))</f>
        <v>0.75</v>
      </c>
    </row>
    <row r="300" spans="1:44" s="4" customFormat="1">
      <c r="A300" s="49">
        <f t="shared" si="34"/>
        <v>289</v>
      </c>
      <c r="B300" s="51" t="s">
        <v>100</v>
      </c>
      <c r="C300" s="50" t="s">
        <v>390</v>
      </c>
      <c r="D300" s="51">
        <v>900</v>
      </c>
      <c r="E300" s="87">
        <f>IF(Table3[[#This Row],[Approx. step time]]="-","ERR",IF(E299="Acc. Time",Table3[[#This Row],[Approx. step time]]/60,E299+D300/60))</f>
        <v>4335</v>
      </c>
      <c r="F300" s="48">
        <v>490</v>
      </c>
      <c r="G300" s="86">
        <f t="shared" si="33"/>
        <v>1.6333333333333333</v>
      </c>
      <c r="H300" s="48" t="s">
        <v>33</v>
      </c>
      <c r="I300" s="51">
        <v>0</v>
      </c>
      <c r="J300" s="51" t="s">
        <v>102</v>
      </c>
      <c r="K300" s="147"/>
      <c r="L300" s="52" t="str">
        <f>IF(Table3[[#This Row],[F_Cell_CL]]="","-",Table3[[#This Row],[F_Cell_CL]]*Cell_count)</f>
        <v>-</v>
      </c>
      <c r="M300">
        <v>0.90000000000000013</v>
      </c>
      <c r="N300">
        <v>60</v>
      </c>
      <c r="O300" s="51">
        <v>72</v>
      </c>
      <c r="P300" s="60">
        <f>Table3[[#This Row],[T_So_CL]]-Table3[[#This Row],[T_Si_CL]]</f>
        <v>12</v>
      </c>
      <c r="Q300">
        <v>1.3</v>
      </c>
      <c r="R300" s="53">
        <f>IF(Table3[[#This Row],[I_S]]=0,"∞",Table3[[#This Row],[FN_Si_A_H2]]*1000/(Table3[[#This Row],[I_S]]*Q_H2*Cell_count))</f>
        <v>1.3</v>
      </c>
      <c r="S300">
        <v>95</v>
      </c>
      <c r="T300" s="58" t="str">
        <f t="shared" si="35"/>
        <v>Inlet</v>
      </c>
      <c r="U300">
        <v>0.70000000000000007</v>
      </c>
      <c r="V300" s="51">
        <f t="shared" si="36"/>
        <v>65</v>
      </c>
      <c r="W300" s="141">
        <v>29.023164602431375</v>
      </c>
      <c r="X300" s="52">
        <f>IF(OR(Table3[[#This Row],[T_So_CL]]="",Table3[[#This Row],[Hum_Si_A]]=""),"-",(1730.63/((1730.63/(233.426+T_Si_CL))-LOG(RH_Si_A/100)))-233.426)</f>
        <v>35.503012598598161</v>
      </c>
      <c r="Y300" s="87">
        <f>100*10^(7.337936*((Table3[[#This Row],[Hum_Si_A]])/(Table3[[#This Row],[Hum_Si_A]]+229.3975)-Table3[[#This Row],[T_Si_CL]]/(Table3[[#This Row],[T_Si_CL]]+229.3975)))</f>
        <v>20.080174452998499</v>
      </c>
      <c r="Z30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1290.7631578947369</v>
      </c>
      <c r="AA300" s="53">
        <f>Table3[[#This Row],[FN_Si_Atot]]*Table3[[#This Row],[Conc_Si_A_H2]]/100</f>
        <v>1226.2249999999999</v>
      </c>
      <c r="AB300" s="54">
        <f>IF(Table3[[#This Row],[FN_Si_A_H2]]="-","-",Table3[[#This Row],[FN_Si_A_H2]]/60*H2_dens_gL)</f>
        <v>1.8378398490758856</v>
      </c>
      <c r="AC300" s="53">
        <f>IF(OR(Table3[[#This Row],[Conc_Si_A_H2]]="",Table3[[#This Row],[FN_Si_A_H2]]="",Table3[[#This Row],[FN_Si_A_H2]]="-"),"-",(FN_Si_H2/CMP_A)*(100-CMP_A))</f>
        <v>64.538157894736827</v>
      </c>
      <c r="AD300" s="55">
        <f>IF(Table3[[#This Row],[F_Si_A_N2]]="-","-",Table3[[#This Row],[F_Si_A_N2]]/60*N2_dens_gL)</f>
        <v>1.344121907164052</v>
      </c>
      <c r="AE300">
        <v>1.6500000000000001</v>
      </c>
      <c r="AF300" s="53">
        <f>IF(OR(Table3[[#This Row],[I_S]]=0,Table3[[#This Row],[FN_Si_C_Air]]="-",Table3[[#This Row],[FN_Si_C_Air]]="0"),"∞",Table3[[#This Row],[FN_Si_C_Air]]*1000/(Table3[[#This Row],[I_S]]*Q_air*Cell_count))</f>
        <v>1.65</v>
      </c>
      <c r="AG300" s="56">
        <f>IF(OR(Table3[[#This Row],[I_S]]="",Table3[[#This Row],[STC_C]]=""),"-",IF(Table3[[#This Row],[I_S]]&gt;=Table3[[#This Row],[I_MinGasFlow]],Table3[[#This Row],[I_S]]*Table3[[#This Row],[STC_C]]*16.6*Cell_count/1000,Table3[[#This Row],[I_MinGasFlow]]*Table3[[#This Row],[STC_C]]*16.6*Cell_count/1000))</f>
        <v>3690.8025000000007</v>
      </c>
      <c r="AH300" s="140">
        <f>IF(Table3[[#This Row],[FN_Si_C_Air]]="-","-",Table3[[#This Row],[FN_Si_C_Air]]/60*air_dens_gL)</f>
        <v>79.164331732895803</v>
      </c>
      <c r="AI300" s="58" t="str">
        <f t="shared" si="37"/>
        <v>Inlet</v>
      </c>
      <c r="AJ300">
        <v>0.95000000000000007</v>
      </c>
      <c r="AK300" s="5">
        <f t="shared" si="38"/>
        <v>65</v>
      </c>
      <c r="AL300" s="141">
        <v>53.955563277624904</v>
      </c>
      <c r="AM300" s="52">
        <f>IF(OR(Table3[[#This Row],[T_So_CL]]="",Table3[[#This Row],[Hum_Si_C]]=""),"-",(1730.63/((1730.63/(233.426+T_Si_CL))-LOG(RH_Si_C/100)))-233.426)</f>
        <v>47.248159432913724</v>
      </c>
      <c r="AN300" s="87">
        <f>100*10^(7.337936*((Table3[[#This Row],[Hum_Si_C]])/(Table3[[#This Row],[Hum_Si_C]]+229.3975)-Table3[[#This Row],[T_Si_CL]]/(Table3[[#This Row],[T_Si_CL]]+229.3975)))</f>
        <v>75.148743689283577</v>
      </c>
      <c r="AO300" s="83">
        <f t="shared" si="39"/>
        <v>72</v>
      </c>
      <c r="AP300" s="60">
        <f>Table3[[#This Row],[T_So_CL]]-Table3[[#This Row],[T_Si_CL]]</f>
        <v>12</v>
      </c>
      <c r="AQ300" s="178">
        <f>IF(OR(AC300&gt;1200,AA300&gt;4000,Table3[[#This Row],[Hum_Si_A]]&lt;20,Table3[[#This Row],[Hum_Si_C]]&lt;20,AG300&gt;8000, AJ300&lt;0, O300&gt;90),1,0)</f>
        <v>0</v>
      </c>
      <c r="AR300">
        <f>IF(Table3[[#This Row],[F_Cell_CL]]&gt;0, Table3[[#This Row],[F_Cell_CL]], IF(Table3[[#This Row],[I_S]]&lt;450, 0.45, IF(Table3[[#This Row],[I_S]]&lt;600, 0.6, 0.75)))</f>
        <v>0.6</v>
      </c>
    </row>
    <row r="301" spans="1:44" s="4" customFormat="1">
      <c r="A301" s="49">
        <f t="shared" si="34"/>
        <v>290</v>
      </c>
      <c r="B301" s="51" t="s">
        <v>100</v>
      </c>
      <c r="C301" s="50" t="s">
        <v>391</v>
      </c>
      <c r="D301" s="51">
        <v>900</v>
      </c>
      <c r="E301" s="138">
        <f>IF(Table3[[#This Row],[Approx. step time]]="-","ERR",IF(E300="Acc. Time",Table3[[#This Row],[Approx. step time]]/60,E300+D301/60))</f>
        <v>4350</v>
      </c>
      <c r="F301" s="48">
        <v>480</v>
      </c>
      <c r="G301" s="86">
        <f t="shared" si="33"/>
        <v>1.6</v>
      </c>
      <c r="H301" s="48" t="s">
        <v>33</v>
      </c>
      <c r="I301" s="51">
        <v>0</v>
      </c>
      <c r="J301" s="51" t="s">
        <v>102</v>
      </c>
      <c r="K301" s="147"/>
      <c r="L301" s="52" t="str">
        <f>IF(Table3[[#This Row],[F_Cell_CL]]="","-",Table3[[#This Row],[F_Cell_CL]]*Cell_count)</f>
        <v>-</v>
      </c>
      <c r="M301">
        <v>0.60000000000000009</v>
      </c>
      <c r="N301">
        <v>60</v>
      </c>
      <c r="O301" s="51">
        <v>72</v>
      </c>
      <c r="P301" s="60">
        <f>Table3[[#This Row],[T_So_CL]]-Table3[[#This Row],[T_Si_CL]]</f>
        <v>12</v>
      </c>
      <c r="Q301">
        <v>1.8</v>
      </c>
      <c r="R301" s="53">
        <f>IF(Table3[[#This Row],[I_S]]=0,"∞",Table3[[#This Row],[FN_Si_A_H2]]*1000/(Table3[[#This Row],[I_S]]*Q_H2*Cell_count))</f>
        <v>1.8</v>
      </c>
      <c r="S301">
        <v>90</v>
      </c>
      <c r="T301" s="58" t="str">
        <f t="shared" si="35"/>
        <v>Inlet</v>
      </c>
      <c r="U301">
        <v>0.4</v>
      </c>
      <c r="V301" s="51">
        <f t="shared" si="36"/>
        <v>65</v>
      </c>
      <c r="W301" s="141">
        <v>32.934418699004908</v>
      </c>
      <c r="X301" s="52">
        <f>IF(OR(Table3[[#This Row],[T_So_CL]]="",Table3[[#This Row],[Hum_Si_A]]=""),"-",(1730.63/((1730.63/(233.426+T_Si_CL))-LOG(RH_Si_A/100)))-233.426)</f>
        <v>37.817240516413108</v>
      </c>
      <c r="Y301" s="87">
        <f>100*10^(7.337936*((Table3[[#This Row],[Hum_Si_A]])/(Table3[[#This Row],[Hum_Si_A]]+229.3975)-Table3[[#This Row],[T_Si_CL]]/(Table3[[#This Row],[T_Si_CL]]+229.3975)))</f>
        <v>25.112248439338032</v>
      </c>
      <c r="Z30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1848</v>
      </c>
      <c r="AA301" s="53">
        <f>Table3[[#This Row],[FN_Si_Atot]]*Table3[[#This Row],[Conc_Si_A_H2]]/100</f>
        <v>1663.2</v>
      </c>
      <c r="AB301" s="54">
        <f>IF(Table3[[#This Row],[FN_Si_A_H2]]="-","-",Table3[[#This Row],[FN_Si_A_H2]]/60*H2_dens_gL)</f>
        <v>2.4927686492960213</v>
      </c>
      <c r="AC301" s="53">
        <f>IF(OR(Table3[[#This Row],[Conc_Si_A_H2]]="",Table3[[#This Row],[FN_Si_A_H2]]="",Table3[[#This Row],[FN_Si_A_H2]]="-"),"-",(FN_Si_H2/CMP_A)*(100-CMP_A))</f>
        <v>184.8</v>
      </c>
      <c r="AD301" s="55">
        <f>IF(Table3[[#This Row],[F_Si_A_N2]]="-","-",Table3[[#This Row],[F_Si_A_N2]]/60*N2_dens_gL)</f>
        <v>3.8487886321306619</v>
      </c>
      <c r="AE301">
        <v>2.35</v>
      </c>
      <c r="AF301" s="53">
        <f>IF(OR(Table3[[#This Row],[I_S]]=0,Table3[[#This Row],[FN_Si_C_Air]]="-",Table3[[#This Row],[FN_Si_C_Air]]="0"),"∞",Table3[[#This Row],[FN_Si_C_Air]]*1000/(Table3[[#This Row],[I_S]]*Q_air*Cell_count))</f>
        <v>2.35</v>
      </c>
      <c r="AG301" s="56">
        <f>IF(OR(Table3[[#This Row],[I_S]]="",Table3[[#This Row],[STC_C]]=""),"-",IF(Table3[[#This Row],[I_S]]&gt;=Table3[[#This Row],[I_MinGasFlow]],Table3[[#This Row],[I_S]]*Table3[[#This Row],[STC_C]]*16.6*Cell_count/1000,Table3[[#This Row],[I_MinGasFlow]]*Table3[[#This Row],[STC_C]]*16.6*Cell_count/1000))</f>
        <v>5149.3200000000006</v>
      </c>
      <c r="AH301" s="140">
        <f>IF(Table3[[#This Row],[FN_Si_C_Air]]="-","-",Table3[[#This Row],[FN_Si_C_Air]]/60*air_dens_gL)</f>
        <v>110.44819566444832</v>
      </c>
      <c r="AI301" s="58" t="str">
        <f t="shared" si="37"/>
        <v>Inlet</v>
      </c>
      <c r="AJ301">
        <v>0.70000000000000007</v>
      </c>
      <c r="AK301" s="5">
        <f t="shared" si="38"/>
        <v>65</v>
      </c>
      <c r="AL301" s="141">
        <v>39.049440497631743</v>
      </c>
      <c r="AM301" s="52">
        <f>IF(OR(Table3[[#This Row],[T_So_CL]]="",Table3[[#This Row],[Hum_Si_C]]=""),"-",(1730.63/((1730.63/(233.426+T_Si_CL))-LOG(RH_Si_C/100)))-233.426)</f>
        <v>40.998527039814974</v>
      </c>
      <c r="AN301" s="87">
        <f>100*10^(7.337936*((Table3[[#This Row],[Hum_Si_C]])/(Table3[[#This Row],[Hum_Si_C]]+229.3975)-Table3[[#This Row],[T_Si_CL]]/(Table3[[#This Row],[T_Si_CL]]+229.3975)))</f>
        <v>35.160348040135688</v>
      </c>
      <c r="AO301" s="83">
        <f t="shared" si="39"/>
        <v>72</v>
      </c>
      <c r="AP301" s="60">
        <f>Table3[[#This Row],[T_So_CL]]-Table3[[#This Row],[T_Si_CL]]</f>
        <v>12</v>
      </c>
      <c r="AQ301" s="178">
        <f>IF(OR(AC301&gt;1200,AA301&gt;4000,Table3[[#This Row],[Hum_Si_A]]&lt;20,Table3[[#This Row],[Hum_Si_C]]&lt;20,AG301&gt;8000, AJ301&lt;0, O301&gt;90),1,0)</f>
        <v>0</v>
      </c>
      <c r="AR301">
        <f>IF(Table3[[#This Row],[F_Cell_CL]]&gt;0, Table3[[#This Row],[F_Cell_CL]], IF(Table3[[#This Row],[I_S]]&lt;450, 0.45, IF(Table3[[#This Row],[I_S]]&lt;600, 0.6, 0.75)))</f>
        <v>0.6</v>
      </c>
    </row>
    <row r="302" spans="1:44" s="4" customFormat="1">
      <c r="A302" s="49">
        <f t="shared" si="34"/>
        <v>291</v>
      </c>
      <c r="B302" s="51" t="s">
        <v>100</v>
      </c>
      <c r="C302" s="50" t="s">
        <v>392</v>
      </c>
      <c r="D302" s="51">
        <v>900</v>
      </c>
      <c r="E302" s="138">
        <f>IF(Table3[[#This Row],[Approx. step time]]="-","ERR",IF(E301="Acc. Time",Table3[[#This Row],[Approx. step time]]/60,E301+D302/60))</f>
        <v>4365</v>
      </c>
      <c r="F302" s="48">
        <v>610</v>
      </c>
      <c r="G302" s="86">
        <f t="shared" si="33"/>
        <v>2.0333333333333332</v>
      </c>
      <c r="H302" s="48" t="s">
        <v>33</v>
      </c>
      <c r="I302" s="51">
        <v>0</v>
      </c>
      <c r="J302" s="51" t="s">
        <v>102</v>
      </c>
      <c r="K302" s="147"/>
      <c r="L302" s="52" t="str">
        <f>IF(Table3[[#This Row],[F_Cell_CL]]="","-",Table3[[#This Row],[F_Cell_CL]]*Cell_count)</f>
        <v>-</v>
      </c>
      <c r="M302">
        <v>1.9000000000000001</v>
      </c>
      <c r="N302">
        <v>60</v>
      </c>
      <c r="O302" s="51">
        <v>72</v>
      </c>
      <c r="P302" s="60">
        <f>Table3[[#This Row],[T_So_CL]]-Table3[[#This Row],[T_Si_CL]]</f>
        <v>12</v>
      </c>
      <c r="Q302">
        <v>1.5</v>
      </c>
      <c r="R302" s="53">
        <f>IF(Table3[[#This Row],[I_S]]=0,"∞",Table3[[#This Row],[FN_Si_A_H2]]*1000/(Table3[[#This Row],[I_S]]*Q_H2*Cell_count))</f>
        <v>1.4999999999999998</v>
      </c>
      <c r="S302">
        <v>85</v>
      </c>
      <c r="T302" s="58" t="str">
        <f t="shared" si="35"/>
        <v>Inlet</v>
      </c>
      <c r="U302">
        <v>1.7000000000000002</v>
      </c>
      <c r="V302" s="51">
        <f t="shared" si="36"/>
        <v>65</v>
      </c>
      <c r="W302" s="141">
        <v>43.796579014229529</v>
      </c>
      <c r="X302" s="52">
        <f>IF(OR(Table3[[#This Row],[T_So_CL]]="",Table3[[#This Row],[Hum_Si_A]]=""),"-",(1730.63/((1730.63/(233.426+T_Si_CL))-LOG(RH_Si_A/100)))-233.426)</f>
        <v>43.183957874473322</v>
      </c>
      <c r="Y302" s="87">
        <f>100*10^(7.337936*((Table3[[#This Row],[Hum_Si_A]])/(Table3[[#This Row],[Hum_Si_A]]+229.3975)-Table3[[#This Row],[T_Si_CL]]/(Table3[[#This Row],[T_Si_CL]]+229.3975)))</f>
        <v>45.186903370441598</v>
      </c>
      <c r="Z30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2072.205882352941</v>
      </c>
      <c r="AA302" s="53">
        <f>Table3[[#This Row],[FN_Si_Atot]]*Table3[[#This Row],[Conc_Si_A_H2]]/100</f>
        <v>1761.3749999999998</v>
      </c>
      <c r="AB302" s="54">
        <f>IF(Table3[[#This Row],[FN_Si_A_H2]]="-","-",Table3[[#This Row],[FN_Si_A_H2]]/60*H2_dens_gL)</f>
        <v>2.6399112431780773</v>
      </c>
      <c r="AC302" s="53">
        <f>IF(OR(Table3[[#This Row],[Conc_Si_A_H2]]="",Table3[[#This Row],[FN_Si_A_H2]]="",Table3[[#This Row],[FN_Si_A_H2]]="-"),"-",(FN_Si_H2/CMP_A)*(100-CMP_A))</f>
        <v>310.8308823529411</v>
      </c>
      <c r="AD302" s="55">
        <f>IF(Table3[[#This Row],[F_Si_A_N2]]="-","-",Table3[[#This Row],[F_Si_A_N2]]/60*N2_dens_gL)</f>
        <v>6.473605879410945</v>
      </c>
      <c r="AE302">
        <v>2</v>
      </c>
      <c r="AF302" s="53">
        <f>IF(OR(Table3[[#This Row],[I_S]]=0,Table3[[#This Row],[FN_Si_C_Air]]="-",Table3[[#This Row],[FN_Si_C_Air]]="0"),"∞",Table3[[#This Row],[FN_Si_C_Air]]*1000/(Table3[[#This Row],[I_S]]*Q_air*Cell_count))</f>
        <v>2</v>
      </c>
      <c r="AG302" s="56">
        <f>IF(OR(Table3[[#This Row],[I_S]]="",Table3[[#This Row],[STC_C]]=""),"-",IF(Table3[[#This Row],[I_S]]&gt;=Table3[[#This Row],[I_MinGasFlow]],Table3[[#This Row],[I_S]]*Table3[[#This Row],[STC_C]]*16.6*Cell_count/1000,Table3[[#This Row],[I_MinGasFlow]]*Table3[[#This Row],[STC_C]]*16.6*Cell_count/1000))</f>
        <v>5569.3</v>
      </c>
      <c r="AH302" s="140">
        <f>IF(Table3[[#This Row],[FN_Si_C_Air]]="-","-",Table3[[#This Row],[FN_Si_C_Air]]/60*air_dens_gL)</f>
        <v>119.45638183566217</v>
      </c>
      <c r="AI302" s="58" t="str">
        <f t="shared" si="37"/>
        <v>Inlet</v>
      </c>
      <c r="AJ302">
        <v>1.3000000000000003</v>
      </c>
      <c r="AK302" s="5">
        <f t="shared" si="38"/>
        <v>65</v>
      </c>
      <c r="AL302" s="141">
        <v>41.552009307523242</v>
      </c>
      <c r="AM302" s="52">
        <f>IF(OR(Table3[[#This Row],[T_So_CL]]="",Table3[[#This Row],[Hum_Si_C]]=""),"-",(1730.63/((1730.63/(233.426+T_Si_CL))-LOG(RH_Si_C/100)))-233.426)</f>
        <v>42.177490937481423</v>
      </c>
      <c r="AN302" s="87">
        <f>100*10^(7.337936*((Table3[[#This Row],[Hum_Si_C]])/(Table3[[#This Row],[Hum_Si_C]]+229.3975)-Table3[[#This Row],[T_Si_CL]]/(Table3[[#This Row],[T_Si_CL]]+229.3975)))</f>
        <v>40.176268476934098</v>
      </c>
      <c r="AO302" s="83">
        <f t="shared" si="39"/>
        <v>72</v>
      </c>
      <c r="AP302" s="60">
        <f>Table3[[#This Row],[T_So_CL]]-Table3[[#This Row],[T_Si_CL]]</f>
        <v>12</v>
      </c>
      <c r="AQ302" s="178">
        <f>IF(OR(AC302&gt;1200,AA302&gt;4000,Table3[[#This Row],[Hum_Si_A]]&lt;20,Table3[[#This Row],[Hum_Si_C]]&lt;20,AG302&gt;8000, AJ302&lt;0, O302&gt;90),1,0)</f>
        <v>0</v>
      </c>
      <c r="AR302">
        <f>IF(Table3[[#This Row],[F_Cell_CL]]&gt;0, Table3[[#This Row],[F_Cell_CL]], IF(Table3[[#This Row],[I_S]]&lt;450, 0.45, IF(Table3[[#This Row],[I_S]]&lt;600, 0.6, 0.75)))</f>
        <v>0.75</v>
      </c>
    </row>
    <row r="303" spans="1:44" s="4" customFormat="1">
      <c r="A303" s="49">
        <f t="shared" si="34"/>
        <v>292</v>
      </c>
      <c r="B303" s="51" t="s">
        <v>100</v>
      </c>
      <c r="C303" s="50" t="s">
        <v>393</v>
      </c>
      <c r="D303" s="51">
        <v>900</v>
      </c>
      <c r="E303" s="138">
        <f>IF(Table3[[#This Row],[Approx. step time]]="-","ERR",IF(E302="Acc. Time",Table3[[#This Row],[Approx. step time]]/60,E302+D303/60))</f>
        <v>4380</v>
      </c>
      <c r="F303" s="48">
        <v>530</v>
      </c>
      <c r="G303" s="86">
        <f t="shared" si="33"/>
        <v>1.7666666666666666</v>
      </c>
      <c r="H303" s="48" t="s">
        <v>33</v>
      </c>
      <c r="I303" s="51">
        <v>0</v>
      </c>
      <c r="J303" s="51" t="s">
        <v>102</v>
      </c>
      <c r="K303" s="147"/>
      <c r="L303" s="52" t="str">
        <f>IF(Table3[[#This Row],[F_Cell_CL]]="","-",Table3[[#This Row],[F_Cell_CL]]*Cell_count)</f>
        <v>-</v>
      </c>
      <c r="M303">
        <v>0.8</v>
      </c>
      <c r="N303">
        <v>60</v>
      </c>
      <c r="O303" s="51">
        <v>73</v>
      </c>
      <c r="P303" s="60">
        <f>Table3[[#This Row],[T_So_CL]]-Table3[[#This Row],[T_Si_CL]]</f>
        <v>13</v>
      </c>
      <c r="Q303">
        <v>1.8</v>
      </c>
      <c r="R303" s="53">
        <f>IF(Table3[[#This Row],[I_S]]=0,"∞",Table3[[#This Row],[FN_Si_A_H2]]*1000/(Table3[[#This Row],[I_S]]*Q_H2*Cell_count))</f>
        <v>1.8</v>
      </c>
      <c r="S303">
        <v>75</v>
      </c>
      <c r="T303" s="58" t="str">
        <f t="shared" si="35"/>
        <v>Inlet</v>
      </c>
      <c r="U303">
        <v>0.60000000000000009</v>
      </c>
      <c r="V303" s="51">
        <f t="shared" si="36"/>
        <v>65</v>
      </c>
      <c r="W303" s="141">
        <v>41.552009307523242</v>
      </c>
      <c r="X303" s="52">
        <f>IF(OR(Table3[[#This Row],[T_So_CL]]="",Table3[[#This Row],[Hum_Si_A]]=""),"-",(1730.63/((1730.63/(233.426+T_Si_CL))-LOG(RH_Si_A/100)))-233.426)</f>
        <v>42.177490937481423</v>
      </c>
      <c r="Y303" s="87">
        <f>100*10^(7.337936*((Table3[[#This Row],[Hum_Si_A]])/(Table3[[#This Row],[Hum_Si_A]]+229.3975)-Table3[[#This Row],[T_Si_CL]]/(Table3[[#This Row],[T_Si_CL]]+229.3975)))</f>
        <v>40.176268476934098</v>
      </c>
      <c r="Z30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2448.6</v>
      </c>
      <c r="AA303" s="53">
        <f>Table3[[#This Row],[FN_Si_Atot]]*Table3[[#This Row],[Conc_Si_A_H2]]/100</f>
        <v>1836.45</v>
      </c>
      <c r="AB303" s="54">
        <f>IF(Table3[[#This Row],[FN_Si_A_H2]]="-","-",Table3[[#This Row],[FN_Si_A_H2]]/60*H2_dens_gL)</f>
        <v>2.7524320502643569</v>
      </c>
      <c r="AC303" s="53">
        <f>IF(OR(Table3[[#This Row],[Conc_Si_A_H2]]="",Table3[[#This Row],[FN_Si_A_H2]]="",Table3[[#This Row],[FN_Si_A_H2]]="-"),"-",(FN_Si_H2/CMP_A)*(100-CMP_A))</f>
        <v>612.15</v>
      </c>
      <c r="AD303" s="55">
        <f>IF(Table3[[#This Row],[F_Si_A_N2]]="-","-",Table3[[#This Row],[F_Si_A_N2]]/60*N2_dens_gL)</f>
        <v>12.749112343932815</v>
      </c>
      <c r="AE303">
        <v>1.6</v>
      </c>
      <c r="AF303" s="53">
        <f>IF(OR(Table3[[#This Row],[I_S]]=0,Table3[[#This Row],[FN_Si_C_Air]]="-",Table3[[#This Row],[FN_Si_C_Air]]="0"),"∞",Table3[[#This Row],[FN_Si_C_Air]]*1000/(Table3[[#This Row],[I_S]]*Q_air*Cell_count))</f>
        <v>1.6</v>
      </c>
      <c r="AG303" s="56">
        <f>IF(OR(Table3[[#This Row],[I_S]]="",Table3[[#This Row],[STC_C]]=""),"-",IF(Table3[[#This Row],[I_S]]&gt;=Table3[[#This Row],[I_MinGasFlow]],Table3[[#This Row],[I_S]]*Table3[[#This Row],[STC_C]]*16.6*Cell_count/1000,Table3[[#This Row],[I_MinGasFlow]]*Table3[[#This Row],[STC_C]]*16.6*Cell_count/1000))</f>
        <v>3871.1200000000003</v>
      </c>
      <c r="AH303" s="140">
        <f>IF(Table3[[#This Row],[FN_Si_C_Air]]="-","-",Table3[[#This Row],[FN_Si_C_Air]]/60*air_dens_gL)</f>
        <v>83.031976882493055</v>
      </c>
      <c r="AI303" s="58" t="str">
        <f t="shared" si="37"/>
        <v>Inlet</v>
      </c>
      <c r="AJ303">
        <v>0.10000000000000009</v>
      </c>
      <c r="AK303" s="5">
        <f t="shared" si="38"/>
        <v>65</v>
      </c>
      <c r="AL303" s="141">
        <v>47.70338140569995</v>
      </c>
      <c r="AM303" s="52">
        <f>IF(OR(Table3[[#This Row],[T_So_CL]]="",Table3[[#This Row],[Hum_Si_C]]=""),"-",(1730.63/((1730.63/(233.426+T_Si_CL))-LOG(RH_Si_C/100)))-233.426)</f>
        <v>44.834375752164703</v>
      </c>
      <c r="AN303" s="87">
        <f>100*10^(7.337936*((Table3[[#This Row],[Hum_Si_C]])/(Table3[[#This Row],[Hum_Si_C]]+229.3975)-Table3[[#This Row],[T_Si_CL]]/(Table3[[#This Row],[T_Si_CL]]+229.3975)))</f>
        <v>55.192947470894019</v>
      </c>
      <c r="AO303" s="83">
        <f t="shared" si="39"/>
        <v>73</v>
      </c>
      <c r="AP303" s="60">
        <f>Table3[[#This Row],[T_So_CL]]-Table3[[#This Row],[T_Si_CL]]</f>
        <v>13</v>
      </c>
      <c r="AQ303" s="178">
        <f>IF(OR(AC303&gt;1200,AA303&gt;4000,Table3[[#This Row],[Hum_Si_A]]&lt;20,Table3[[#This Row],[Hum_Si_C]]&lt;20,AG303&gt;8000, AJ303&lt;0, O303&gt;90),1,0)</f>
        <v>0</v>
      </c>
      <c r="AR303">
        <f>IF(Table3[[#This Row],[F_Cell_CL]]&gt;0, Table3[[#This Row],[F_Cell_CL]], IF(Table3[[#This Row],[I_S]]&lt;450, 0.45, IF(Table3[[#This Row],[I_S]]&lt;600, 0.6, 0.75)))</f>
        <v>0.6</v>
      </c>
    </row>
    <row r="304" spans="1:44" s="4" customFormat="1">
      <c r="A304" s="49">
        <f t="shared" si="34"/>
        <v>293</v>
      </c>
      <c r="B304" s="51" t="s">
        <v>100</v>
      </c>
      <c r="C304" s="50" t="s">
        <v>394</v>
      </c>
      <c r="D304" s="51">
        <v>900</v>
      </c>
      <c r="E304" s="87">
        <f>IF(Table3[[#This Row],[Approx. step time]]="-","ERR",IF(E303="Acc. Time",Table3[[#This Row],[Approx. step time]]/60,E303+D304/60))</f>
        <v>4395</v>
      </c>
      <c r="F304" s="48">
        <v>710</v>
      </c>
      <c r="G304" s="86">
        <f t="shared" si="33"/>
        <v>2.3666666666666667</v>
      </c>
      <c r="H304" s="48" t="s">
        <v>33</v>
      </c>
      <c r="I304" s="51">
        <v>0</v>
      </c>
      <c r="J304" s="51" t="s">
        <v>102</v>
      </c>
      <c r="K304" s="147"/>
      <c r="L304" s="52" t="str">
        <f>IF(Table3[[#This Row],[F_Cell_CL]]="","-",Table3[[#This Row],[F_Cell_CL]]*Cell_count)</f>
        <v>-</v>
      </c>
      <c r="M304">
        <v>1.4000000000000001</v>
      </c>
      <c r="N304">
        <v>60</v>
      </c>
      <c r="O304" s="51">
        <v>73</v>
      </c>
      <c r="P304" s="60">
        <f>Table3[[#This Row],[T_So_CL]]-Table3[[#This Row],[T_Si_CL]]</f>
        <v>13</v>
      </c>
      <c r="Q304">
        <v>1.5</v>
      </c>
      <c r="R304" s="53">
        <f>IF(Table3[[#This Row],[I_S]]=0,"∞",Table3[[#This Row],[FN_Si_A_H2]]*1000/(Table3[[#This Row],[I_S]]*Q_H2*Cell_count))</f>
        <v>1.5</v>
      </c>
      <c r="S304">
        <v>90</v>
      </c>
      <c r="T304" s="58" t="str">
        <f t="shared" si="35"/>
        <v>Inlet</v>
      </c>
      <c r="U304">
        <v>1.2000000000000002</v>
      </c>
      <c r="V304" s="51">
        <f t="shared" si="36"/>
        <v>65</v>
      </c>
      <c r="W304" s="141">
        <v>49.430655641788434</v>
      </c>
      <c r="X304" s="52">
        <f>IF(OR(Table3[[#This Row],[T_So_CL]]="",Table3[[#This Row],[Hum_Si_A]]=""),"-",(1730.63/((1730.63/(233.426+T_Si_CL))-LOG(RH_Si_A/100)))-233.426)</f>
        <v>45.527208562604983</v>
      </c>
      <c r="Y304" s="87">
        <f>100*10^(7.337936*((Table3[[#This Row],[Hum_Si_A]])/(Table3[[#This Row],[Hum_Si_A]]+229.3975)-Table3[[#This Row],[T_Si_CL]]/(Table3[[#This Row],[T_Si_CL]]+229.3975)))</f>
        <v>60.18869117093508</v>
      </c>
      <c r="Z30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2277.9166666666665</v>
      </c>
      <c r="AA304" s="53">
        <f>Table3[[#This Row],[FN_Si_Atot]]*Table3[[#This Row],[Conc_Si_A_H2]]/100</f>
        <v>2050.125</v>
      </c>
      <c r="AB304" s="54">
        <f>IF(Table3[[#This Row],[FN_Si_A_H2]]="-","-",Table3[[#This Row],[FN_Si_A_H2]]/60*H2_dens_gL)</f>
        <v>3.0726835781253041</v>
      </c>
      <c r="AC304" s="53">
        <f>IF(OR(Table3[[#This Row],[Conc_Si_A_H2]]="",Table3[[#This Row],[FN_Si_A_H2]]="",Table3[[#This Row],[FN_Si_A_H2]]="-"),"-",(FN_Si_H2/CMP_A)*(100-CMP_A))</f>
        <v>227.79166666666666</v>
      </c>
      <c r="AD304" s="55">
        <f>IF(Table3[[#This Row],[F_Si_A_N2]]="-","-",Table3[[#This Row],[F_Si_A_N2]]/60*N2_dens_gL)</f>
        <v>4.7441665430777249</v>
      </c>
      <c r="AE304">
        <v>2.4500000000000002</v>
      </c>
      <c r="AF304" s="53">
        <f>IF(OR(Table3[[#This Row],[I_S]]=0,Table3[[#This Row],[FN_Si_C_Air]]="-",Table3[[#This Row],[FN_Si_C_Air]]="0"),"∞",Table3[[#This Row],[FN_Si_C_Air]]*1000/(Table3[[#This Row],[I_S]]*Q_air*Cell_count))</f>
        <v>2.4500000000000002</v>
      </c>
      <c r="AG304" s="56">
        <f>IF(OR(Table3[[#This Row],[I_S]]="",Table3[[#This Row],[STC_C]]=""),"-",IF(Table3[[#This Row],[I_S]]&gt;=Table3[[#This Row],[I_MinGasFlow]],Table3[[#This Row],[I_S]]*Table3[[#This Row],[STC_C]]*16.6*Cell_count/1000,Table3[[#This Row],[I_MinGasFlow]]*Table3[[#This Row],[STC_C]]*16.6*Cell_count/1000))</f>
        <v>7940.8175000000019</v>
      </c>
      <c r="AH304" s="140">
        <f>IF(Table3[[#This Row],[FN_Si_C_Air]]="-","-",Table3[[#This Row],[FN_Si_C_Air]]/60*air_dens_gL)</f>
        <v>170.32325918289703</v>
      </c>
      <c r="AI304" s="58" t="str">
        <f t="shared" si="37"/>
        <v>Inlet</v>
      </c>
      <c r="AJ304">
        <v>1.0500000000000003</v>
      </c>
      <c r="AK304" s="5">
        <f t="shared" si="38"/>
        <v>65</v>
      </c>
      <c r="AL304" s="141">
        <v>57.757947226817528</v>
      </c>
      <c r="AM304" s="52">
        <f>IF(OR(Table3[[#This Row],[T_So_CL]]="",Table3[[#This Row],[Hum_Si_C]]=""),"-",(1730.63/((1730.63/(233.426+T_Si_CL))-LOG(RH_Si_C/100)))-233.426)</f>
        <v>48.600920638323316</v>
      </c>
      <c r="AN304" s="87">
        <f>100*10^(7.337936*((Table3[[#This Row],[Hum_Si_C]])/(Table3[[#This Row],[Hum_Si_C]]+229.3975)-Table3[[#This Row],[T_Si_CL]]/(Table3[[#This Row],[T_Si_CL]]+229.3975)))</f>
        <v>90.071062251193652</v>
      </c>
      <c r="AO304" s="83">
        <f t="shared" si="39"/>
        <v>73</v>
      </c>
      <c r="AP304" s="60">
        <f>Table3[[#This Row],[T_So_CL]]-Table3[[#This Row],[T_Si_CL]]</f>
        <v>13</v>
      </c>
      <c r="AQ304" s="178">
        <f>IF(OR(AC304&gt;1200,AA304&gt;4000,Table3[[#This Row],[Hum_Si_A]]&lt;20,Table3[[#This Row],[Hum_Si_C]]&lt;20,AG304&gt;8000, AJ304&lt;0, O304&gt;90),1,0)</f>
        <v>0</v>
      </c>
      <c r="AR304">
        <f>IF(Table3[[#This Row],[F_Cell_CL]]&gt;0, Table3[[#This Row],[F_Cell_CL]], IF(Table3[[#This Row],[I_S]]&lt;450, 0.45, IF(Table3[[#This Row],[I_S]]&lt;600, 0.6, 0.75)))</f>
        <v>0.75</v>
      </c>
    </row>
    <row r="305" spans="1:44" s="4" customFormat="1">
      <c r="A305" s="49">
        <f t="shared" si="34"/>
        <v>294</v>
      </c>
      <c r="B305" s="51" t="s">
        <v>100</v>
      </c>
      <c r="C305" s="50" t="s">
        <v>395</v>
      </c>
      <c r="D305" s="51">
        <v>900</v>
      </c>
      <c r="E305" s="138">
        <f>IF(Table3[[#This Row],[Approx. step time]]="-","ERR",IF(E304="Acc. Time",Table3[[#This Row],[Approx. step time]]/60,E304+D305/60))</f>
        <v>4410</v>
      </c>
      <c r="F305" s="48">
        <v>500</v>
      </c>
      <c r="G305" s="86">
        <f t="shared" si="33"/>
        <v>1.6666666666666667</v>
      </c>
      <c r="H305" s="48" t="s">
        <v>33</v>
      </c>
      <c r="I305" s="51">
        <v>0</v>
      </c>
      <c r="J305" s="51" t="s">
        <v>102</v>
      </c>
      <c r="K305" s="147"/>
      <c r="L305" s="52" t="str">
        <f>IF(Table3[[#This Row],[F_Cell_CL]]="","-",Table3[[#This Row],[F_Cell_CL]]*Cell_count)</f>
        <v>-</v>
      </c>
      <c r="M305">
        <v>0.60000000000000009</v>
      </c>
      <c r="N305">
        <v>60</v>
      </c>
      <c r="O305" s="51">
        <v>73</v>
      </c>
      <c r="P305" s="60">
        <f>Table3[[#This Row],[T_So_CL]]-Table3[[#This Row],[T_Si_CL]]</f>
        <v>13</v>
      </c>
      <c r="Q305">
        <v>1.3</v>
      </c>
      <c r="R305" s="53">
        <f>IF(Table3[[#This Row],[I_S]]=0,"∞",Table3[[#This Row],[FN_Si_A_H2]]*1000/(Table3[[#This Row],[I_S]]*Q_H2*Cell_count))</f>
        <v>1.3</v>
      </c>
      <c r="S305">
        <v>70</v>
      </c>
      <c r="T305" s="58" t="str">
        <f t="shared" si="35"/>
        <v>Inlet</v>
      </c>
      <c r="U305">
        <v>0.4</v>
      </c>
      <c r="V305" s="51">
        <f t="shared" si="36"/>
        <v>65</v>
      </c>
      <c r="W305" s="141">
        <v>57.757947226817528</v>
      </c>
      <c r="X305" s="52">
        <f>IF(OR(Table3[[#This Row],[T_So_CL]]="",Table3[[#This Row],[Hum_Si_A]]=""),"-",(1730.63/((1730.63/(233.426+T_Si_CL))-LOG(RH_Si_A/100)))-233.426)</f>
        <v>48.600920638323316</v>
      </c>
      <c r="Y305" s="87">
        <f>100*10^(7.337936*((Table3[[#This Row],[Hum_Si_A]])/(Table3[[#This Row],[Hum_Si_A]]+229.3975)-Table3[[#This Row],[T_Si_CL]]/(Table3[[#This Row],[T_Si_CL]]+229.3975)))</f>
        <v>90.071062251193652</v>
      </c>
      <c r="Z30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1787.5</v>
      </c>
      <c r="AA305" s="53">
        <f>Table3[[#This Row],[FN_Si_Atot]]*Table3[[#This Row],[Conc_Si_A_H2]]/100</f>
        <v>1251.25</v>
      </c>
      <c r="AB305" s="54">
        <f>IF(Table3[[#This Row],[FN_Si_A_H2]]="-","-",Table3[[#This Row],[FN_Si_A_H2]]/60*H2_dens_gL)</f>
        <v>1.8753467847713123</v>
      </c>
      <c r="AC305" s="53">
        <f>IF(OR(Table3[[#This Row],[Conc_Si_A_H2]]="",Table3[[#This Row],[FN_Si_A_H2]]="",Table3[[#This Row],[FN_Si_A_H2]]="-"),"-",(FN_Si_H2/CMP_A)*(100-CMP_A))</f>
        <v>536.25</v>
      </c>
      <c r="AD305" s="55">
        <f>IF(Table3[[#This Row],[F_Si_A_N2]]="-","-",Table3[[#This Row],[F_Si_A_N2]]/60*N2_dens_gL)</f>
        <v>11.168359870022009</v>
      </c>
      <c r="AE305">
        <v>2.1</v>
      </c>
      <c r="AF305" s="53">
        <f>IF(OR(Table3[[#This Row],[I_S]]=0,Table3[[#This Row],[FN_Si_C_Air]]="-",Table3[[#This Row],[FN_Si_C_Air]]="0"),"∞",Table3[[#This Row],[FN_Si_C_Air]]*1000/(Table3[[#This Row],[I_S]]*Q_air*Cell_count))</f>
        <v>2.1</v>
      </c>
      <c r="AG305" s="56">
        <f>IF(OR(Table3[[#This Row],[I_S]]="",Table3[[#This Row],[STC_C]]=""),"-",IF(Table3[[#This Row],[I_S]]&gt;=Table3[[#This Row],[I_MinGasFlow]],Table3[[#This Row],[I_S]]*Table3[[#This Row],[STC_C]]*16.6*Cell_count/1000,Table3[[#This Row],[I_MinGasFlow]]*Table3[[#This Row],[STC_C]]*16.6*Cell_count/1000))</f>
        <v>4793.25</v>
      </c>
      <c r="AH305" s="140">
        <f>IF(Table3[[#This Row],[FN_Si_C_Air]]="-","-",Table3[[#This Row],[FN_Si_C_Air]]/60*air_dens_gL)</f>
        <v>102.81082043233219</v>
      </c>
      <c r="AI305" s="58" t="str">
        <f t="shared" si="37"/>
        <v>Inlet</v>
      </c>
      <c r="AJ305">
        <v>0.45</v>
      </c>
      <c r="AK305" s="5">
        <f t="shared" si="38"/>
        <v>65</v>
      </c>
      <c r="AL305" s="141">
        <v>43.796579014229529</v>
      </c>
      <c r="AM305" s="52">
        <f>IF(OR(Table3[[#This Row],[T_So_CL]]="",Table3[[#This Row],[Hum_Si_C]]=""),"-",(1730.63/((1730.63/(233.426+T_Si_CL))-LOG(RH_Si_C/100)))-233.426)</f>
        <v>43.183957874473322</v>
      </c>
      <c r="AN305" s="87">
        <f>100*10^(7.337936*((Table3[[#This Row],[Hum_Si_C]])/(Table3[[#This Row],[Hum_Si_C]]+229.3975)-Table3[[#This Row],[T_Si_CL]]/(Table3[[#This Row],[T_Si_CL]]+229.3975)))</f>
        <v>45.186903370441598</v>
      </c>
      <c r="AO305" s="83">
        <f t="shared" si="39"/>
        <v>73</v>
      </c>
      <c r="AP305" s="60">
        <f>Table3[[#This Row],[T_So_CL]]-Table3[[#This Row],[T_Si_CL]]</f>
        <v>13</v>
      </c>
      <c r="AQ305" s="178">
        <f>IF(OR(AC305&gt;1200,AA305&gt;4000,Table3[[#This Row],[Hum_Si_A]]&lt;20,Table3[[#This Row],[Hum_Si_C]]&lt;20,AG305&gt;8000, AJ305&lt;0, O305&gt;90),1,0)</f>
        <v>0</v>
      </c>
      <c r="AR305">
        <f>IF(Table3[[#This Row],[F_Cell_CL]]&gt;0, Table3[[#This Row],[F_Cell_CL]], IF(Table3[[#This Row],[I_S]]&lt;450, 0.45, IF(Table3[[#This Row],[I_S]]&lt;600, 0.6, 0.75)))</f>
        <v>0.6</v>
      </c>
    </row>
    <row r="306" spans="1:44" s="4" customFormat="1">
      <c r="A306" s="49">
        <f t="shared" si="34"/>
        <v>295</v>
      </c>
      <c r="B306" s="51" t="s">
        <v>100</v>
      </c>
      <c r="C306" s="50" t="s">
        <v>396</v>
      </c>
      <c r="D306" s="51">
        <v>900</v>
      </c>
      <c r="E306" s="138">
        <f>IF(Table3[[#This Row],[Approx. step time]]="-","ERR",IF(E305="Acc. Time",Table3[[#This Row],[Approx. step time]]/60,E305+D306/60))</f>
        <v>4425</v>
      </c>
      <c r="F306" s="48">
        <v>460</v>
      </c>
      <c r="G306" s="86">
        <f t="shared" si="33"/>
        <v>1.5333333333333334</v>
      </c>
      <c r="H306" s="48" t="s">
        <v>33</v>
      </c>
      <c r="I306" s="51">
        <v>0</v>
      </c>
      <c r="J306" s="51" t="s">
        <v>102</v>
      </c>
      <c r="K306" s="147"/>
      <c r="L306" s="52" t="str">
        <f>IF(Table3[[#This Row],[F_Cell_CL]]="","-",Table3[[#This Row],[F_Cell_CL]]*Cell_count)</f>
        <v>-</v>
      </c>
      <c r="M306">
        <v>2.1500000000000004</v>
      </c>
      <c r="N306">
        <v>60</v>
      </c>
      <c r="O306" s="51">
        <v>73</v>
      </c>
      <c r="P306" s="60">
        <f>Table3[[#This Row],[T_So_CL]]-Table3[[#This Row],[T_Si_CL]]</f>
        <v>13</v>
      </c>
      <c r="Q306">
        <v>1.4500000000000002</v>
      </c>
      <c r="R306" s="53">
        <f>IF(Table3[[#This Row],[I_S]]=0,"∞",Table3[[#This Row],[FN_Si_A_H2]]*1000/(Table3[[#This Row],[I_S]]*Q_H2*Cell_count))</f>
        <v>1.4500000000000002</v>
      </c>
      <c r="S306">
        <v>95</v>
      </c>
      <c r="T306" s="58" t="str">
        <f t="shared" si="35"/>
        <v>Inlet</v>
      </c>
      <c r="U306">
        <v>1.9500000000000002</v>
      </c>
      <c r="V306" s="51">
        <f t="shared" si="36"/>
        <v>65</v>
      </c>
      <c r="W306" s="141">
        <v>41.552009307523242</v>
      </c>
      <c r="X306" s="52">
        <f>IF(OR(Table3[[#This Row],[T_So_CL]]="",Table3[[#This Row],[Hum_Si_A]]=""),"-",(1730.63/((1730.63/(233.426+T_Si_CL))-LOG(RH_Si_A/100)))-233.426)</f>
        <v>42.177490937481423</v>
      </c>
      <c r="Y306" s="87">
        <f>100*10^(7.337936*((Table3[[#This Row],[Hum_Si_A]])/(Table3[[#This Row],[Hum_Si_A]]+229.3975)-Table3[[#This Row],[T_Si_CL]]/(Table3[[#This Row],[T_Si_CL]]+229.3975)))</f>
        <v>40.176268476934098</v>
      </c>
      <c r="Z30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1351.5526315789475</v>
      </c>
      <c r="AA306" s="53">
        <f>Table3[[#This Row],[FN_Si_Atot]]*Table3[[#This Row],[Conc_Si_A_H2]]/100</f>
        <v>1283.9750000000001</v>
      </c>
      <c r="AB306" s="54">
        <f>IF(Table3[[#This Row],[FN_Si_A_H2]]="-","-",Table3[[#This Row],[FN_Si_A_H2]]/60*H2_dens_gL)</f>
        <v>1.9243943160653314</v>
      </c>
      <c r="AC306" s="53">
        <f>IF(OR(Table3[[#This Row],[Conc_Si_A_H2]]="",Table3[[#This Row],[FN_Si_A_H2]]="",Table3[[#This Row],[FN_Si_A_H2]]="-"),"-",(FN_Si_H2/CMP_A)*(100-CMP_A))</f>
        <v>67.577631578947376</v>
      </c>
      <c r="AD306" s="55">
        <f>IF(Table3[[#This Row],[F_Si_A_N2]]="-","-",Table3[[#This Row],[F_Si_A_N2]]/60*N2_dens_gL)</f>
        <v>1.4074243517714649</v>
      </c>
      <c r="AE306">
        <v>2.5</v>
      </c>
      <c r="AF306" s="53">
        <f>IF(OR(Table3[[#This Row],[I_S]]=0,Table3[[#This Row],[FN_Si_C_Air]]="-",Table3[[#This Row],[FN_Si_C_Air]]="0"),"∞",Table3[[#This Row],[FN_Si_C_Air]]*1000/(Table3[[#This Row],[I_S]]*Q_air*Cell_count))</f>
        <v>2.4999999999999996</v>
      </c>
      <c r="AG306" s="56">
        <f>IF(OR(Table3[[#This Row],[I_S]]="",Table3[[#This Row],[STC_C]]=""),"-",IF(Table3[[#This Row],[I_S]]&gt;=Table3[[#This Row],[I_MinGasFlow]],Table3[[#This Row],[I_S]]*Table3[[#This Row],[STC_C]]*16.6*Cell_count/1000,Table3[[#This Row],[I_MinGasFlow]]*Table3[[#This Row],[STC_C]]*16.6*Cell_count/1000))</f>
        <v>5249.75</v>
      </c>
      <c r="AH306" s="140">
        <f>IF(Table3[[#This Row],[FN_Si_C_Air]]="-","-",Table3[[#This Row],[FN_Si_C_Air]]/60*air_dens_gL)</f>
        <v>112.60232714017336</v>
      </c>
      <c r="AI306" s="58" t="str">
        <f t="shared" si="37"/>
        <v>Inlet</v>
      </c>
      <c r="AJ306">
        <v>1.6500000000000001</v>
      </c>
      <c r="AK306" s="5">
        <f t="shared" si="38"/>
        <v>65</v>
      </c>
      <c r="AL306" s="141">
        <v>49.430655641788434</v>
      </c>
      <c r="AM306" s="52">
        <f>IF(OR(Table3[[#This Row],[T_So_CL]]="",Table3[[#This Row],[Hum_Si_C]]=""),"-",(1730.63/((1730.63/(233.426+T_Si_CL))-LOG(RH_Si_C/100)))-233.426)</f>
        <v>45.527208562604983</v>
      </c>
      <c r="AN306" s="87">
        <f>100*10^(7.337936*((Table3[[#This Row],[Hum_Si_C]])/(Table3[[#This Row],[Hum_Si_C]]+229.3975)-Table3[[#This Row],[T_Si_CL]]/(Table3[[#This Row],[T_Si_CL]]+229.3975)))</f>
        <v>60.18869117093508</v>
      </c>
      <c r="AO306" s="83">
        <f t="shared" si="39"/>
        <v>73</v>
      </c>
      <c r="AP306" s="60">
        <f>Table3[[#This Row],[T_So_CL]]-Table3[[#This Row],[T_Si_CL]]</f>
        <v>13</v>
      </c>
      <c r="AQ306" s="178">
        <f>IF(OR(AC306&gt;1200,AA306&gt;4000,Table3[[#This Row],[Hum_Si_A]]&lt;20,Table3[[#This Row],[Hum_Si_C]]&lt;20,AG306&gt;8000, AJ306&lt;0, O306&gt;90),1,0)</f>
        <v>0</v>
      </c>
      <c r="AR306">
        <f>IF(Table3[[#This Row],[F_Cell_CL]]&gt;0, Table3[[#This Row],[F_Cell_CL]], IF(Table3[[#This Row],[I_S]]&lt;450, 0.45, IF(Table3[[#This Row],[I_S]]&lt;600, 0.6, 0.75)))</f>
        <v>0.6</v>
      </c>
    </row>
    <row r="307" spans="1:44" s="4" customFormat="1">
      <c r="A307" s="49">
        <f t="shared" si="34"/>
        <v>296</v>
      </c>
      <c r="B307" s="51" t="s">
        <v>100</v>
      </c>
      <c r="C307" s="50" t="s">
        <v>397</v>
      </c>
      <c r="D307" s="51">
        <v>900</v>
      </c>
      <c r="E307" s="138">
        <f>IF(Table3[[#This Row],[Approx. step time]]="-","ERR",IF(E306="Acc. Time",Table3[[#This Row],[Approx. step time]]/60,E306+D307/60))</f>
        <v>4440</v>
      </c>
      <c r="F307" s="48">
        <v>630</v>
      </c>
      <c r="G307" s="86">
        <f t="shared" si="33"/>
        <v>2.1</v>
      </c>
      <c r="H307" s="48" t="s">
        <v>33</v>
      </c>
      <c r="I307" s="51">
        <v>0</v>
      </c>
      <c r="J307" s="51" t="s">
        <v>102</v>
      </c>
      <c r="K307" s="147"/>
      <c r="L307" s="52" t="str">
        <f>IF(Table3[[#This Row],[F_Cell_CL]]="","-",Table3[[#This Row],[F_Cell_CL]]*Cell_count)</f>
        <v>-</v>
      </c>
      <c r="M307">
        <v>1.75</v>
      </c>
      <c r="N307">
        <v>60</v>
      </c>
      <c r="O307" s="51">
        <v>73</v>
      </c>
      <c r="P307" s="60">
        <f>Table3[[#This Row],[T_So_CL]]-Table3[[#This Row],[T_Si_CL]]</f>
        <v>13</v>
      </c>
      <c r="Q307">
        <v>2</v>
      </c>
      <c r="R307" s="53">
        <f>IF(Table3[[#This Row],[I_S]]=0,"∞",Table3[[#This Row],[FN_Si_A_H2]]*1000/(Table3[[#This Row],[I_S]]*Q_H2*Cell_count))</f>
        <v>2</v>
      </c>
      <c r="S307">
        <v>100</v>
      </c>
      <c r="T307" s="58" t="str">
        <f t="shared" si="35"/>
        <v>Inlet</v>
      </c>
      <c r="U307">
        <v>1.55</v>
      </c>
      <c r="V307" s="51">
        <f t="shared" si="36"/>
        <v>65</v>
      </c>
      <c r="W307" s="141">
        <v>32.934418699004908</v>
      </c>
      <c r="X307" s="52">
        <f>IF(OR(Table3[[#This Row],[T_So_CL]]="",Table3[[#This Row],[Hum_Si_A]]=""),"-",(1730.63/((1730.63/(233.426+T_Si_CL))-LOG(RH_Si_A/100)))-233.426)</f>
        <v>37.817240516413108</v>
      </c>
      <c r="Y307" s="87">
        <f>100*10^(7.337936*((Table3[[#This Row],[Hum_Si_A]])/(Table3[[#This Row],[Hum_Si_A]]+229.3975)-Table3[[#This Row],[T_Si_CL]]/(Table3[[#This Row],[T_Si_CL]]+229.3975)))</f>
        <v>25.112248439338032</v>
      </c>
      <c r="Z30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2425.5</v>
      </c>
      <c r="AA307" s="53">
        <f>Table3[[#This Row],[FN_Si_Atot]]*Table3[[#This Row],[Conc_Si_A_H2]]/100</f>
        <v>2425.5</v>
      </c>
      <c r="AB307" s="54">
        <f>IF(Table3[[#This Row],[FN_Si_A_H2]]="-","-",Table3[[#This Row],[FN_Si_A_H2]]/60*H2_dens_gL)</f>
        <v>3.6352876135566974</v>
      </c>
      <c r="AC307" s="53">
        <f>IF(OR(Table3[[#This Row],[Conc_Si_A_H2]]="",Table3[[#This Row],[FN_Si_A_H2]]="",Table3[[#This Row],[FN_Si_A_H2]]="-"),"-",(FN_Si_H2/CMP_A)*(100-CMP_A))</f>
        <v>0</v>
      </c>
      <c r="AD307" s="55">
        <f>IF(Table3[[#This Row],[F_Si_A_N2]]="-","-",Table3[[#This Row],[F_Si_A_N2]]/60*N2_dens_gL)</f>
        <v>0</v>
      </c>
      <c r="AE307">
        <v>1.9500000000000002</v>
      </c>
      <c r="AF307" s="53">
        <f>IF(OR(Table3[[#This Row],[I_S]]=0,Table3[[#This Row],[FN_Si_C_Air]]="-",Table3[[#This Row],[FN_Si_C_Air]]="0"),"∞",Table3[[#This Row],[FN_Si_C_Air]]*1000/(Table3[[#This Row],[I_S]]*Q_air*Cell_count))</f>
        <v>1.9500000000000004</v>
      </c>
      <c r="AG307" s="56">
        <f>IF(OR(Table3[[#This Row],[I_S]]="",Table3[[#This Row],[STC_C]]=""),"-",IF(Table3[[#This Row],[I_S]]&gt;=Table3[[#This Row],[I_MinGasFlow]],Table3[[#This Row],[I_S]]*Table3[[#This Row],[STC_C]]*16.6*Cell_count/1000,Table3[[#This Row],[I_MinGasFlow]]*Table3[[#This Row],[STC_C]]*16.6*Cell_count/1000))</f>
        <v>5608.1025000000009</v>
      </c>
      <c r="AH307" s="140">
        <f>IF(Table3[[#This Row],[FN_Si_C_Air]]="-","-",Table3[[#This Row],[FN_Si_C_Air]]/60*air_dens_gL)</f>
        <v>120.28865990582868</v>
      </c>
      <c r="AI307" s="58" t="str">
        <f t="shared" si="37"/>
        <v>Inlet</v>
      </c>
      <c r="AJ307">
        <v>1.7000000000000002</v>
      </c>
      <c r="AK307" s="5">
        <f t="shared" si="38"/>
        <v>65</v>
      </c>
      <c r="AL307" s="141">
        <v>47.70338140569995</v>
      </c>
      <c r="AM307" s="52">
        <f>IF(OR(Table3[[#This Row],[T_So_CL]]="",Table3[[#This Row],[Hum_Si_C]]=""),"-",(1730.63/((1730.63/(233.426+T_Si_CL))-LOG(RH_Si_C/100)))-233.426)</f>
        <v>44.834375752164703</v>
      </c>
      <c r="AN307" s="87">
        <f>100*10^(7.337936*((Table3[[#This Row],[Hum_Si_C]])/(Table3[[#This Row],[Hum_Si_C]]+229.3975)-Table3[[#This Row],[T_Si_CL]]/(Table3[[#This Row],[T_Si_CL]]+229.3975)))</f>
        <v>55.192947470894019</v>
      </c>
      <c r="AO307" s="83">
        <f t="shared" si="39"/>
        <v>73</v>
      </c>
      <c r="AP307" s="60">
        <f>Table3[[#This Row],[T_So_CL]]-Table3[[#This Row],[T_Si_CL]]</f>
        <v>13</v>
      </c>
      <c r="AQ307" s="178">
        <f>IF(OR(AC307&gt;1200,AA307&gt;4000,Table3[[#This Row],[Hum_Si_A]]&lt;20,Table3[[#This Row],[Hum_Si_C]]&lt;20,AG307&gt;8000, AJ307&lt;0, O307&gt;90),1,0)</f>
        <v>0</v>
      </c>
      <c r="AR307">
        <f>IF(Table3[[#This Row],[F_Cell_CL]]&gt;0, Table3[[#This Row],[F_Cell_CL]], IF(Table3[[#This Row],[I_S]]&lt;450, 0.45, IF(Table3[[#This Row],[I_S]]&lt;600, 0.6, 0.75)))</f>
        <v>0.75</v>
      </c>
    </row>
    <row r="308" spans="1:44" s="4" customFormat="1">
      <c r="A308" s="49">
        <f t="shared" si="34"/>
        <v>297</v>
      </c>
      <c r="B308" s="51" t="s">
        <v>100</v>
      </c>
      <c r="C308" s="50" t="s">
        <v>398</v>
      </c>
      <c r="D308" s="51">
        <v>900</v>
      </c>
      <c r="E308" s="87">
        <f>IF(Table3[[#This Row],[Approx. step time]]="-","ERR",IF(E307="Acc. Time",Table3[[#This Row],[Approx. step time]]/60,E307+D308/60))</f>
        <v>4455</v>
      </c>
      <c r="F308" s="48">
        <v>540</v>
      </c>
      <c r="G308" s="86">
        <f t="shared" si="33"/>
        <v>1.8</v>
      </c>
      <c r="H308" s="48" t="s">
        <v>33</v>
      </c>
      <c r="I308" s="51">
        <v>0</v>
      </c>
      <c r="J308" s="51" t="s">
        <v>102</v>
      </c>
      <c r="K308" s="147"/>
      <c r="L308" s="52" t="str">
        <f>IF(Table3[[#This Row],[F_Cell_CL]]="","-",Table3[[#This Row],[F_Cell_CL]]*Cell_count)</f>
        <v>-</v>
      </c>
      <c r="M308">
        <v>0.2</v>
      </c>
      <c r="N308">
        <v>60</v>
      </c>
      <c r="O308" s="51">
        <v>74</v>
      </c>
      <c r="P308" s="60">
        <f>Table3[[#This Row],[T_So_CL]]-Table3[[#This Row],[T_Si_CL]]</f>
        <v>14</v>
      </c>
      <c r="Q308">
        <v>1.4000000000000001</v>
      </c>
      <c r="R308" s="53">
        <f>IF(Table3[[#This Row],[I_S]]=0,"∞",Table3[[#This Row],[FN_Si_A_H2]]*1000/(Table3[[#This Row],[I_S]]*Q_H2*Cell_count))</f>
        <v>1.4000000000000001</v>
      </c>
      <c r="S308">
        <v>95</v>
      </c>
      <c r="T308" s="58" t="str">
        <f t="shared" si="35"/>
        <v>Inlet</v>
      </c>
      <c r="U308">
        <v>0</v>
      </c>
      <c r="V308" s="51">
        <f t="shared" si="36"/>
        <v>65</v>
      </c>
      <c r="W308" s="141">
        <v>41.552009307523242</v>
      </c>
      <c r="X308" s="52">
        <f>IF(OR(Table3[[#This Row],[T_So_CL]]="",Table3[[#This Row],[Hum_Si_A]]=""),"-",(1730.63/((1730.63/(233.426+T_Si_CL))-LOG(RH_Si_A/100)))-233.426)</f>
        <v>42.177490937481423</v>
      </c>
      <c r="Y308" s="87">
        <f>100*10^(7.337936*((Table3[[#This Row],[Hum_Si_A]])/(Table3[[#This Row],[Hum_Si_A]]+229.3975)-Table3[[#This Row],[T_Si_CL]]/(Table3[[#This Row],[T_Si_CL]]+229.3975)))</f>
        <v>40.176268476934098</v>
      </c>
      <c r="Z30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1531.8947368421054</v>
      </c>
      <c r="AA308" s="53">
        <f>Table3[[#This Row],[FN_Si_Atot]]*Table3[[#This Row],[Conc_Si_A_H2]]/100</f>
        <v>1455.3000000000002</v>
      </c>
      <c r="AB308" s="54">
        <f>IF(Table3[[#This Row],[FN_Si_A_H2]]="-","-",Table3[[#This Row],[FN_Si_A_H2]]/60*H2_dens_gL)</f>
        <v>2.1811725681340186</v>
      </c>
      <c r="AC308" s="53">
        <f>IF(OR(Table3[[#This Row],[Conc_Si_A_H2]]="",Table3[[#This Row],[FN_Si_A_H2]]="",Table3[[#This Row],[FN_Si_A_H2]]="-"),"-",(FN_Si_H2/CMP_A)*(100-CMP_A))</f>
        <v>76.594736842105277</v>
      </c>
      <c r="AD308" s="55">
        <f>IF(Table3[[#This Row],[F_Si_A_N2]]="-","-",Table3[[#This Row],[F_Si_A_N2]]/60*N2_dens_gL)</f>
        <v>1.5952216041067877</v>
      </c>
      <c r="AE308">
        <v>1.4500000000000002</v>
      </c>
      <c r="AF308" s="53">
        <f>IF(OR(Table3[[#This Row],[I_S]]=0,Table3[[#This Row],[FN_Si_C_Air]]="-",Table3[[#This Row],[FN_Si_C_Air]]="0"),"∞",Table3[[#This Row],[FN_Si_C_Air]]*1000/(Table3[[#This Row],[I_S]]*Q_air*Cell_count))</f>
        <v>1.4500000000000004</v>
      </c>
      <c r="AG308" s="56">
        <f>IF(OR(Table3[[#This Row],[I_S]]="",Table3[[#This Row],[STC_C]]=""),"-",IF(Table3[[#This Row],[I_S]]&gt;=Table3[[#This Row],[I_MinGasFlow]],Table3[[#This Row],[I_S]]*Table3[[#This Row],[STC_C]]*16.6*Cell_count/1000,Table3[[#This Row],[I_MinGasFlow]]*Table3[[#This Row],[STC_C]]*16.6*Cell_count/1000))</f>
        <v>3574.3950000000009</v>
      </c>
      <c r="AH308" s="140">
        <f>IF(Table3[[#This Row],[FN_Si_C_Air]]="-","-",Table3[[#This Row],[FN_Si_C_Air]]/60*air_dens_gL)</f>
        <v>76.667497522396317</v>
      </c>
      <c r="AI308" s="58" t="str">
        <f t="shared" si="37"/>
        <v>Inlet</v>
      </c>
      <c r="AJ308">
        <v>0.2</v>
      </c>
      <c r="AK308" s="5">
        <f t="shared" si="38"/>
        <v>65</v>
      </c>
      <c r="AL308" s="141">
        <v>52.541643531388246</v>
      </c>
      <c r="AM308" s="52">
        <f>IF(OR(Table3[[#This Row],[T_So_CL]]="",Table3[[#This Row],[Hum_Si_C]]=""),"-",(1730.63/((1730.63/(233.426+T_Si_CL))-LOG(RH_Si_C/100)))-233.426)</f>
        <v>46.7241785104884</v>
      </c>
      <c r="AN308" s="87">
        <f>100*10^(7.337936*((Table3[[#This Row],[Hum_Si_C]])/(Table3[[#This Row],[Hum_Si_C]]+229.3975)-Table3[[#This Row],[T_Si_CL]]/(Table3[[#This Row],[T_Si_CL]]+229.3975)))</f>
        <v>70.166436673146862</v>
      </c>
      <c r="AO308" s="83">
        <f t="shared" si="39"/>
        <v>74</v>
      </c>
      <c r="AP308" s="60">
        <f>Table3[[#This Row],[T_So_CL]]-Table3[[#This Row],[T_Si_CL]]</f>
        <v>14</v>
      </c>
      <c r="AQ308" s="178">
        <f>IF(OR(AC308&gt;1200,AA308&gt;4000,Table3[[#This Row],[Hum_Si_A]]&lt;20,Table3[[#This Row],[Hum_Si_C]]&lt;20,AG308&gt;8000, AJ308&lt;0, O308&gt;90),1,0)</f>
        <v>0</v>
      </c>
      <c r="AR308">
        <f>IF(Table3[[#This Row],[F_Cell_CL]]&gt;0, Table3[[#This Row],[F_Cell_CL]], IF(Table3[[#This Row],[I_S]]&lt;450, 0.45, IF(Table3[[#This Row],[I_S]]&lt;600, 0.6, 0.75)))</f>
        <v>0.6</v>
      </c>
    </row>
    <row r="309" spans="1:44" s="4" customFormat="1">
      <c r="A309" s="49">
        <f t="shared" si="34"/>
        <v>298</v>
      </c>
      <c r="B309" s="51" t="s">
        <v>100</v>
      </c>
      <c r="C309" s="50" t="s">
        <v>399</v>
      </c>
      <c r="D309" s="51">
        <v>900</v>
      </c>
      <c r="E309" s="138">
        <f>IF(Table3[[#This Row],[Approx. step time]]="-","ERR",IF(E308="Acc. Time",Table3[[#This Row],[Approx. step time]]/60,E308+D309/60))</f>
        <v>4470</v>
      </c>
      <c r="F309" s="48">
        <v>560</v>
      </c>
      <c r="G309" s="86">
        <f t="shared" si="33"/>
        <v>1.8666666666666667</v>
      </c>
      <c r="H309" s="48" t="s">
        <v>33</v>
      </c>
      <c r="I309" s="51">
        <v>0</v>
      </c>
      <c r="J309" s="51" t="s">
        <v>102</v>
      </c>
      <c r="K309" s="147"/>
      <c r="L309" s="52" t="str">
        <f>IF(Table3[[#This Row],[F_Cell_CL]]="","-",Table3[[#This Row],[F_Cell_CL]]*Cell_count)</f>
        <v>-</v>
      </c>
      <c r="M309">
        <v>1.9000000000000001</v>
      </c>
      <c r="N309">
        <v>60</v>
      </c>
      <c r="O309" s="51">
        <v>74</v>
      </c>
      <c r="P309" s="60">
        <f>Table3[[#This Row],[T_So_CL]]-Table3[[#This Row],[T_Si_CL]]</f>
        <v>14</v>
      </c>
      <c r="Q309">
        <v>1.85</v>
      </c>
      <c r="R309" s="53">
        <f>IF(Table3[[#This Row],[I_S]]=0,"∞",Table3[[#This Row],[FN_Si_A_H2]]*1000/(Table3[[#This Row],[I_S]]*Q_H2*Cell_count))</f>
        <v>1.8499999999999999</v>
      </c>
      <c r="S309">
        <v>85</v>
      </c>
      <c r="T309" s="58" t="str">
        <f t="shared" si="35"/>
        <v>Inlet</v>
      </c>
      <c r="U309">
        <v>1.7000000000000002</v>
      </c>
      <c r="V309" s="51">
        <f t="shared" si="36"/>
        <v>65</v>
      </c>
      <c r="W309" s="141">
        <v>41.552009307523242</v>
      </c>
      <c r="X309" s="52">
        <f>IF(OR(Table3[[#This Row],[T_So_CL]]="",Table3[[#This Row],[Hum_Si_A]]=""),"-",(1730.63/((1730.63/(233.426+T_Si_CL))-LOG(RH_Si_A/100)))-233.426)</f>
        <v>42.177490937481423</v>
      </c>
      <c r="Y309" s="87">
        <f>100*10^(7.337936*((Table3[[#This Row],[Hum_Si_A]])/(Table3[[#This Row],[Hum_Si_A]]+229.3975)-Table3[[#This Row],[T_Si_CL]]/(Table3[[#This Row],[T_Si_CL]]+229.3975)))</f>
        <v>40.176268476934098</v>
      </c>
      <c r="Z30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2346.2352941176468</v>
      </c>
      <c r="AA309" s="53">
        <f>Table3[[#This Row],[FN_Si_Atot]]*Table3[[#This Row],[Conc_Si_A_H2]]/100</f>
        <v>1994.2999999999997</v>
      </c>
      <c r="AB309" s="54">
        <f>IF(Table3[[#This Row],[FN_Si_A_H2]]="-","-",Table3[[#This Row],[FN_Si_A_H2]]/60*H2_dens_gL)</f>
        <v>2.9890142600355065</v>
      </c>
      <c r="AC309" s="53">
        <f>IF(OR(Table3[[#This Row],[Conc_Si_A_H2]]="",Table3[[#This Row],[FN_Si_A_H2]]="",Table3[[#This Row],[FN_Si_A_H2]]="-"),"-",(FN_Si_H2/CMP_A)*(100-CMP_A))</f>
        <v>351.935294117647</v>
      </c>
      <c r="AD309" s="55">
        <f>IF(Table3[[#This Row],[F_Si_A_N2]]="-","-",Table3[[#This Row],[F_Si_A_N2]]/60*N2_dens_gL)</f>
        <v>7.3296783508958914</v>
      </c>
      <c r="AE309">
        <v>2.4000000000000004</v>
      </c>
      <c r="AF309" s="53">
        <f>IF(OR(Table3[[#This Row],[I_S]]=0,Table3[[#This Row],[FN_Si_C_Air]]="-",Table3[[#This Row],[FN_Si_C_Air]]="0"),"∞",Table3[[#This Row],[FN_Si_C_Air]]*1000/(Table3[[#This Row],[I_S]]*Q_air*Cell_count))</f>
        <v>2.4000000000000008</v>
      </c>
      <c r="AG309" s="56">
        <f>IF(OR(Table3[[#This Row],[I_S]]="",Table3[[#This Row],[STC_C]]=""),"-",IF(Table3[[#This Row],[I_S]]&gt;=Table3[[#This Row],[I_MinGasFlow]],Table3[[#This Row],[I_S]]*Table3[[#This Row],[STC_C]]*16.6*Cell_count/1000,Table3[[#This Row],[I_MinGasFlow]]*Table3[[#This Row],[STC_C]]*16.6*Cell_count/1000))</f>
        <v>6135.3600000000015</v>
      </c>
      <c r="AH309" s="140">
        <f>IF(Table3[[#This Row],[FN_Si_C_Air]]="-","-",Table3[[#This Row],[FN_Si_C_Air]]/60*air_dens_gL)</f>
        <v>131.59785015338525</v>
      </c>
      <c r="AI309" s="58" t="str">
        <f t="shared" si="37"/>
        <v>Inlet</v>
      </c>
      <c r="AJ309">
        <v>1.35</v>
      </c>
      <c r="AK309" s="5">
        <f t="shared" si="38"/>
        <v>65</v>
      </c>
      <c r="AL309" s="141">
        <v>41.552009307523242</v>
      </c>
      <c r="AM309" s="52">
        <f>IF(OR(Table3[[#This Row],[T_So_CL]]="",Table3[[#This Row],[Hum_Si_C]]=""),"-",(1730.63/((1730.63/(233.426+T_Si_CL))-LOG(RH_Si_C/100)))-233.426)</f>
        <v>42.177490937481423</v>
      </c>
      <c r="AN309" s="87">
        <f>100*10^(7.337936*((Table3[[#This Row],[Hum_Si_C]])/(Table3[[#This Row],[Hum_Si_C]]+229.3975)-Table3[[#This Row],[T_Si_CL]]/(Table3[[#This Row],[T_Si_CL]]+229.3975)))</f>
        <v>40.176268476934098</v>
      </c>
      <c r="AO309" s="83">
        <f t="shared" si="39"/>
        <v>74</v>
      </c>
      <c r="AP309" s="60">
        <f>Table3[[#This Row],[T_So_CL]]-Table3[[#This Row],[T_Si_CL]]</f>
        <v>14</v>
      </c>
      <c r="AQ309" s="178">
        <f>IF(OR(AC309&gt;1200,AA309&gt;4000,Table3[[#This Row],[Hum_Si_A]]&lt;20,Table3[[#This Row],[Hum_Si_C]]&lt;20,AG309&gt;8000, AJ309&lt;0, O309&gt;90),1,0)</f>
        <v>0</v>
      </c>
      <c r="AR309">
        <f>IF(Table3[[#This Row],[F_Cell_CL]]&gt;0, Table3[[#This Row],[F_Cell_CL]], IF(Table3[[#This Row],[I_S]]&lt;450, 0.45, IF(Table3[[#This Row],[I_S]]&lt;600, 0.6, 0.75)))</f>
        <v>0.6</v>
      </c>
    </row>
    <row r="310" spans="1:44">
      <c r="A310" s="49">
        <f t="shared" si="34"/>
        <v>299</v>
      </c>
      <c r="B310" s="51" t="s">
        <v>100</v>
      </c>
      <c r="C310" s="50" t="s">
        <v>400</v>
      </c>
      <c r="D310" s="51">
        <v>900</v>
      </c>
      <c r="E310" s="138">
        <f>IF(Table3[[#This Row],[Approx. step time]]="-","ERR",IF(E309="Acc. Time",Table3[[#This Row],[Approx. step time]]/60,E309+D310/60))</f>
        <v>4485</v>
      </c>
      <c r="F310" s="48">
        <v>580</v>
      </c>
      <c r="G310" s="86">
        <f t="shared" ref="G310:G597" si="40">I_S/Cell_area</f>
        <v>1.9333333333333333</v>
      </c>
      <c r="H310" s="48" t="s">
        <v>33</v>
      </c>
      <c r="I310" s="51">
        <v>0</v>
      </c>
      <c r="J310" s="51" t="s">
        <v>102</v>
      </c>
      <c r="K310" s="147"/>
      <c r="L310" s="52" t="str">
        <f>IF(Table3[[#This Row],[F_Cell_CL]]="","-",Table3[[#This Row],[F_Cell_CL]]*Cell_count)</f>
        <v>-</v>
      </c>
      <c r="M310">
        <v>0.4</v>
      </c>
      <c r="N310">
        <v>60</v>
      </c>
      <c r="O310" s="51">
        <v>74</v>
      </c>
      <c r="P310" s="60">
        <f>Table3[[#This Row],[T_So_CL]]-Table3[[#This Row],[T_Si_CL]]</f>
        <v>14</v>
      </c>
      <c r="Q310">
        <v>1.35</v>
      </c>
      <c r="R310" s="53">
        <f>IF(Table3[[#This Row],[I_S]]=0,"∞",Table3[[#This Row],[FN_Si_A_H2]]*1000/(Table3[[#This Row],[I_S]]*Q_H2*Cell_count))</f>
        <v>1.35</v>
      </c>
      <c r="S310">
        <v>90</v>
      </c>
      <c r="T310" s="58" t="str">
        <f t="shared" si="1"/>
        <v>Inlet</v>
      </c>
      <c r="U310">
        <v>0.2</v>
      </c>
      <c r="V310" s="51">
        <f t="shared" si="2"/>
        <v>65</v>
      </c>
      <c r="W310" s="141">
        <v>52.541643531388246</v>
      </c>
      <c r="X310" s="52">
        <f>IF(OR(Table3[[#This Row],[T_So_CL]]="",Table3[[#This Row],[Hum_Si_A]]=""),"-",(1730.63/((1730.63/(233.426+T_Si_CL))-LOG(RH_Si_A/100)))-233.426)</f>
        <v>46.7241785104884</v>
      </c>
      <c r="Y310" s="87">
        <f>100*10^(7.337936*((Table3[[#This Row],[Hum_Si_A]])/(Table3[[#This Row],[Hum_Si_A]]+229.3975)-Table3[[#This Row],[T_Si_CL]]/(Table3[[#This Row],[T_Si_CL]]+229.3975)))</f>
        <v>70.166436673146862</v>
      </c>
      <c r="Z31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1674.75</v>
      </c>
      <c r="AA310" s="53">
        <f>Table3[[#This Row],[FN_Si_Atot]]*Table3[[#This Row],[Conc_Si_A_H2]]/100</f>
        <v>1507.2750000000001</v>
      </c>
      <c r="AB310" s="54">
        <f>IF(Table3[[#This Row],[FN_Si_A_H2]]="-","-",Table3[[#This Row],[FN_Si_A_H2]]/60*H2_dens_gL)</f>
        <v>2.2590715884245189</v>
      </c>
      <c r="AC310" s="53">
        <f>IF(OR(Table3[[#This Row],[Conc_Si_A_H2]]="",Table3[[#This Row],[FN_Si_A_H2]]="",Table3[[#This Row],[FN_Si_A_H2]]="-"),"-",(FN_Si_H2/CMP_A)*(100-CMP_A))</f>
        <v>167.47500000000002</v>
      </c>
      <c r="AD310" s="55">
        <f>IF(Table3[[#This Row],[F_Si_A_N2]]="-","-",Table3[[#This Row],[F_Si_A_N2]]/60*N2_dens_gL)</f>
        <v>3.4879646978684122</v>
      </c>
      <c r="AE310">
        <v>1.5</v>
      </c>
      <c r="AF310" s="53">
        <f>IF(OR(Table3[[#This Row],[I_S]]=0,Table3[[#This Row],[FN_Si_C_Air]]="-",Table3[[#This Row],[FN_Si_C_Air]]="0"),"∞",Table3[[#This Row],[FN_Si_C_Air]]*1000/(Table3[[#This Row],[I_S]]*Q_air*Cell_count))</f>
        <v>1.5000000000000002</v>
      </c>
      <c r="AG310" s="52">
        <f>IF(OR(Table3[[#This Row],[I_S]]="",Table3[[#This Row],[STC_C]]=""),"-",IF(Table3[[#This Row],[I_S]]&gt;=Table3[[#This Row],[I_MinGasFlow]],Table3[[#This Row],[I_S]]*Table3[[#This Row],[STC_C]]*16.6*Cell_count/1000,Table3[[#This Row],[I_MinGasFlow]]*Table3[[#This Row],[STC_C]]*16.6*Cell_count/1000))</f>
        <v>3971.5500000000006</v>
      </c>
      <c r="AH310" s="53">
        <f>IF(Table3[[#This Row],[FN_Si_C_Air]]="-","-",Table3[[#This Row],[FN_Si_C_Air]]/60*air_dens_gL)</f>
        <v>85.186108358218121</v>
      </c>
      <c r="AI310" s="58" t="str">
        <f t="shared" si="3"/>
        <v>Inlet</v>
      </c>
      <c r="AJ310">
        <v>0</v>
      </c>
      <c r="AK310" s="51">
        <f t="shared" si="4"/>
        <v>65</v>
      </c>
      <c r="AL310" s="141">
        <v>41.552009307523242</v>
      </c>
      <c r="AM310" s="52">
        <f>IF(OR(Table3[[#This Row],[T_So_CL]]="",Table3[[#This Row],[Hum_Si_C]]=""),"-",(1730.63/((1730.63/(233.426+T_Si_CL))-LOG(RH_Si_C/100)))-233.426)</f>
        <v>42.177490937481423</v>
      </c>
      <c r="AN310" s="87">
        <f>100*10^(7.337936*((Table3[[#This Row],[Hum_Si_C]])/(Table3[[#This Row],[Hum_Si_C]]+229.3975)-Table3[[#This Row],[T_Si_CL]]/(Table3[[#This Row],[T_Si_CL]]+229.3975)))</f>
        <v>40.176268476934098</v>
      </c>
      <c r="AO310" s="83">
        <f t="shared" si="5"/>
        <v>74</v>
      </c>
      <c r="AP310" s="60">
        <f>Table3[[#This Row],[T_So_CL]]-Table3[[#This Row],[T_Si_CL]]</f>
        <v>14</v>
      </c>
      <c r="AQ310" s="178">
        <f>IF(OR(AC310&gt;1200,AA310&gt;4000,Table3[[#This Row],[Hum_Si_A]]&lt;20,Table3[[#This Row],[Hum_Si_C]]&lt;20,AG310&gt;8000, AJ310&lt;0, O310&gt;90),1,0)</f>
        <v>0</v>
      </c>
      <c r="AR310">
        <f>IF(Table3[[#This Row],[F_Cell_CL]]&gt;0, Table3[[#This Row],[F_Cell_CL]], IF(Table3[[#This Row],[I_S]]&lt;450, 0.45, IF(Table3[[#This Row],[I_S]]&lt;600, 0.6, 0.75)))</f>
        <v>0.6</v>
      </c>
    </row>
    <row r="311" spans="1:44" s="4" customFormat="1">
      <c r="A311" s="49">
        <f t="shared" si="34"/>
        <v>300</v>
      </c>
      <c r="B311" s="51" t="s">
        <v>100</v>
      </c>
      <c r="C311" s="50" t="s">
        <v>401</v>
      </c>
      <c r="D311" s="51">
        <v>900</v>
      </c>
      <c r="E311" s="138">
        <f>IF(Table3[[#This Row],[Approx. step time]]="-","ERR",IF(E310="Acc. Time",Table3[[#This Row],[Approx. step time]]/60,E310+D311/60))</f>
        <v>4500</v>
      </c>
      <c r="F311" s="48">
        <v>540</v>
      </c>
      <c r="G311" s="86">
        <f t="shared" si="40"/>
        <v>1.8</v>
      </c>
      <c r="H311" s="48" t="s">
        <v>33</v>
      </c>
      <c r="I311" s="51">
        <v>0</v>
      </c>
      <c r="J311" s="51" t="s">
        <v>102</v>
      </c>
      <c r="K311" s="147"/>
      <c r="L311" s="52" t="str">
        <f>IF(Table3[[#This Row],[F_Cell_CL]]="","-",Table3[[#This Row],[F_Cell_CL]]*Cell_count)</f>
        <v>-</v>
      </c>
      <c r="M311">
        <v>1.2</v>
      </c>
      <c r="N311">
        <v>60</v>
      </c>
      <c r="O311" s="51">
        <v>75</v>
      </c>
      <c r="P311" s="60">
        <f>Table3[[#This Row],[T_So_CL]]-Table3[[#This Row],[T_Si_CL]]</f>
        <v>15</v>
      </c>
      <c r="Q311">
        <v>1.9500000000000002</v>
      </c>
      <c r="R311" s="53">
        <f>IF(Table3[[#This Row],[I_S]]=0,"∞",Table3[[#This Row],[FN_Si_A_H2]]*1000/(Table3[[#This Row],[I_S]]*Q_H2*Cell_count))</f>
        <v>1.95</v>
      </c>
      <c r="S311">
        <v>75</v>
      </c>
      <c r="T311" s="58" t="str">
        <f t="shared" si="1"/>
        <v>Inlet</v>
      </c>
      <c r="U311">
        <v>1</v>
      </c>
      <c r="V311" s="51">
        <f t="shared" si="2"/>
        <v>65</v>
      </c>
      <c r="W311" s="141">
        <v>56.555451973619419</v>
      </c>
      <c r="X311" s="52">
        <f>IF(OR(Table3[[#This Row],[T_So_CL]]="",Table3[[#This Row],[Hum_Si_A]]=""),"-",(1730.63/((1730.63/(233.426+T_Si_CL))-LOG(RH_Si_A/100)))-233.426)</f>
        <v>48.181599007800685</v>
      </c>
      <c r="Y311" s="87">
        <f>100*10^(7.337936*((Table3[[#This Row],[Hum_Si_A]])/(Table3[[#This Row],[Hum_Si_A]]+229.3975)-Table3[[#This Row],[T_Si_CL]]/(Table3[[#This Row],[T_Si_CL]]+229.3975)))</f>
        <v>85.100928158852184</v>
      </c>
      <c r="Z31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2702.7</v>
      </c>
      <c r="AA311" s="53">
        <f>Table3[[#This Row],[FN_Si_Atot]]*Table3[[#This Row],[Conc_Si_A_H2]]/100</f>
        <v>2027.0250000000001</v>
      </c>
      <c r="AB311" s="54">
        <f>IF(Table3[[#This Row],[FN_Si_A_H2]]="-","-",Table3[[#This Row],[FN_Si_A_H2]]/60*H2_dens_gL)</f>
        <v>3.0380617913295263</v>
      </c>
      <c r="AC311" s="53">
        <f>IF(OR(Table3[[#This Row],[Conc_Si_A_H2]]="",Table3[[#This Row],[FN_Si_A_H2]]="",Table3[[#This Row],[FN_Si_A_H2]]="-"),"-",(FN_Si_H2/CMP_A)*(100-CMP_A))</f>
        <v>675.67500000000007</v>
      </c>
      <c r="AD311" s="55">
        <f>IF(Table3[[#This Row],[F_Si_A_N2]]="-","-",Table3[[#This Row],[F_Si_A_N2]]/60*N2_dens_gL)</f>
        <v>14.072133436227732</v>
      </c>
      <c r="AE311">
        <v>2.4500000000000002</v>
      </c>
      <c r="AF311" s="53">
        <f>IF(OR(Table3[[#This Row],[I_S]]=0,Table3[[#This Row],[FN_Si_C_Air]]="-",Table3[[#This Row],[FN_Si_C_Air]]="0"),"∞",Table3[[#This Row],[FN_Si_C_Air]]*1000/(Table3[[#This Row],[I_S]]*Q_air*Cell_count))</f>
        <v>2.4500000000000002</v>
      </c>
      <c r="AG311" s="52">
        <f>IF(OR(Table3[[#This Row],[I_S]]="",Table3[[#This Row],[STC_C]]=""),"-",IF(Table3[[#This Row],[I_S]]&gt;=Table3[[#This Row],[I_MinGasFlow]],Table3[[#This Row],[I_S]]*Table3[[#This Row],[STC_C]]*16.6*Cell_count/1000,Table3[[#This Row],[I_MinGasFlow]]*Table3[[#This Row],[STC_C]]*16.6*Cell_count/1000))</f>
        <v>6039.4950000000008</v>
      </c>
      <c r="AH311" s="53">
        <f>IF(Table3[[#This Row],[FN_Si_C_Air]]="-","-",Table3[[#This Row],[FN_Si_C_Air]]/60*air_dens_gL)</f>
        <v>129.54163374473856</v>
      </c>
      <c r="AI311" s="58" t="str">
        <f t="shared" si="3"/>
        <v>Inlet</v>
      </c>
      <c r="AJ311">
        <v>1.05</v>
      </c>
      <c r="AK311" s="5">
        <f t="shared" si="4"/>
        <v>65</v>
      </c>
      <c r="AL311" s="141">
        <v>45.834629514265586</v>
      </c>
      <c r="AM311" s="52">
        <f>IF(OR(Table3[[#This Row],[T_So_CL]]="",Table3[[#This Row],[Hum_Si_C]]=""),"-",(1730.63/((1730.63/(233.426+T_Si_CL))-LOG(RH_Si_C/100)))-233.426)</f>
        <v>44.060049636205918</v>
      </c>
      <c r="AN311" s="87">
        <f>100*10^(7.337936*((Table3[[#This Row],[Hum_Si_C]])/(Table3[[#This Row],[Hum_Si_C]]+229.3975)-Table3[[#This Row],[T_Si_CL]]/(Table3[[#This Row],[T_Si_CL]]+229.3975)))</f>
        <v>50.192407465845847</v>
      </c>
      <c r="AO311" s="83">
        <f t="shared" si="5"/>
        <v>75</v>
      </c>
      <c r="AP311" s="60">
        <f>Table3[[#This Row],[T_So_CL]]-Table3[[#This Row],[T_Si_CL]]</f>
        <v>15</v>
      </c>
      <c r="AQ311" s="179">
        <f>IF(OR(AC311&gt;1200,AA311&gt;4000,Table3[[#This Row],[Hum_Si_A]]&lt;20,Table3[[#This Row],[Hum_Si_C]]&lt;20,AG311&gt;8000, AJ311&lt;0, O311&gt;90),1,0)</f>
        <v>0</v>
      </c>
      <c r="AR311" s="167">
        <f>IF(Table3[[#This Row],[F_Cell_CL]]&gt;0, Table3[[#This Row],[F_Cell_CL]], IF(Table3[[#This Row],[I_S]]&lt;450, 0.45, IF(Table3[[#This Row],[I_S]]&lt;600, 0.6, 0.75)))</f>
        <v>0.6</v>
      </c>
    </row>
    <row r="312" spans="1:44">
      <c r="A312" s="49">
        <f t="shared" si="34"/>
        <v>301</v>
      </c>
      <c r="B312" s="51" t="s">
        <v>100</v>
      </c>
      <c r="C312" s="50" t="s">
        <v>402</v>
      </c>
      <c r="D312" s="51">
        <v>900</v>
      </c>
      <c r="E312" s="87">
        <f>IF(Table3[[#This Row],[Approx. step time]]="-","ERR",IF(E311="Acc. Time",Table3[[#This Row],[Approx. step time]]/60,E311+D312/60))</f>
        <v>4515</v>
      </c>
      <c r="F312" s="48">
        <v>700</v>
      </c>
      <c r="G312" s="86">
        <f t="shared" si="40"/>
        <v>2.3333333333333335</v>
      </c>
      <c r="H312" s="48" t="s">
        <v>33</v>
      </c>
      <c r="I312" s="51">
        <v>0</v>
      </c>
      <c r="J312" s="51" t="s">
        <v>102</v>
      </c>
      <c r="K312" s="147"/>
      <c r="L312" s="52" t="str">
        <f>IF(Table3[[#This Row],[F_Cell_CL]]="","-",Table3[[#This Row],[F_Cell_CL]]*Cell_count)</f>
        <v>-</v>
      </c>
      <c r="M312">
        <v>0.35000000000000003</v>
      </c>
      <c r="N312">
        <v>65</v>
      </c>
      <c r="O312" s="51">
        <v>65</v>
      </c>
      <c r="P312" s="60">
        <f>Table3[[#This Row],[T_So_CL]]-Table3[[#This Row],[T_Si_CL]]</f>
        <v>0</v>
      </c>
      <c r="Q312">
        <v>1.5</v>
      </c>
      <c r="R312" s="53">
        <f>IF(Table3[[#This Row],[I_S]]=0,"∞",Table3[[#This Row],[FN_Si_A_H2]]*1000/(Table3[[#This Row],[I_S]]*Q_H2*Cell_count))</f>
        <v>1.5</v>
      </c>
      <c r="S312">
        <v>100</v>
      </c>
      <c r="T312" s="58" t="str">
        <f t="shared" si="1"/>
        <v>Inlet</v>
      </c>
      <c r="U312">
        <v>0.15000000000000002</v>
      </c>
      <c r="V312" s="51">
        <f t="shared" si="2"/>
        <v>70</v>
      </c>
      <c r="W312" s="141">
        <v>33.046421131917413</v>
      </c>
      <c r="X312" s="52">
        <f>IF(OR(Table3[[#This Row],[T_So_CL]]="",Table3[[#This Row],[Hum_Si_A]]=""),"-",(1730.63/((1730.63/(233.426+T_Si_CL))-LOG(RH_Si_A/100)))-233.426)</f>
        <v>42.149012286926904</v>
      </c>
      <c r="Y312" s="87">
        <f>100*10^(7.337936*((Table3[[#This Row],[Hum_Si_A]])/(Table3[[#This Row],[Hum_Si_A]]+229.3975)-Table3[[#This Row],[T_Si_CL]]/(Table3[[#This Row],[T_Si_CL]]+229.3975)))</f>
        <v>20.129646281342449</v>
      </c>
      <c r="Z31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2021.25</v>
      </c>
      <c r="AA312" s="53">
        <f>Table3[[#This Row],[FN_Si_Atot]]*Table3[[#This Row],[Conc_Si_A_H2]]/100</f>
        <v>2021.25</v>
      </c>
      <c r="AB312" s="54">
        <f>IF(Table3[[#This Row],[FN_Si_A_H2]]="-","-",Table3[[#This Row],[FN_Si_A_H2]]/60*H2_dens_gL)</f>
        <v>3.0294063446305812</v>
      </c>
      <c r="AC312" s="53">
        <f>IF(OR(Table3[[#This Row],[Conc_Si_A_H2]]="",Table3[[#This Row],[FN_Si_A_H2]]="",Table3[[#This Row],[FN_Si_A_H2]]="-"),"-",(FN_Si_H2/CMP_A)*(100-CMP_A))</f>
        <v>0</v>
      </c>
      <c r="AD312" s="55">
        <f>IF(Table3[[#This Row],[F_Si_A_N2]]="-","-",Table3[[#This Row],[F_Si_A_N2]]/60*N2_dens_gL)</f>
        <v>0</v>
      </c>
      <c r="AE312">
        <v>1.6</v>
      </c>
      <c r="AF312" s="53">
        <f>IF(OR(Table3[[#This Row],[I_S]]=0,Table3[[#This Row],[FN_Si_C_Air]]="-",Table3[[#This Row],[FN_Si_C_Air]]="0"),"∞",Table3[[#This Row],[FN_Si_C_Air]]*1000/(Table3[[#This Row],[I_S]]*Q_air*Cell_count))</f>
        <v>1.5999999999999999</v>
      </c>
      <c r="AG312" s="52">
        <f>IF(OR(Table3[[#This Row],[I_S]]="",Table3[[#This Row],[STC_C]]=""),"-",IF(Table3[[#This Row],[I_S]]&gt;=Table3[[#This Row],[I_MinGasFlow]],Table3[[#This Row],[I_S]]*Table3[[#This Row],[STC_C]]*16.6*Cell_count/1000,Table3[[#This Row],[I_MinGasFlow]]*Table3[[#This Row],[STC_C]]*16.6*Cell_count/1000))</f>
        <v>5112.8</v>
      </c>
      <c r="AH312" s="53">
        <f>IF(Table3[[#This Row],[FN_Si_C_Air]]="-","-",Table3[[#This Row],[FN_Si_C_Air]]/60*air_dens_gL)</f>
        <v>109.66487512782101</v>
      </c>
      <c r="AI312" s="58" t="str">
        <f t="shared" si="3"/>
        <v>Inlet</v>
      </c>
      <c r="AJ312">
        <v>5.0000000000000017E-2</v>
      </c>
      <c r="AK312" s="51">
        <f t="shared" si="4"/>
        <v>70</v>
      </c>
      <c r="AL312" s="141">
        <v>43.377055699689087</v>
      </c>
      <c r="AM312" s="52">
        <f>IF(OR(Table3[[#This Row],[T_So_CL]]="",Table3[[#This Row],[Hum_Si_C]]=""),"-",(1730.63/((1730.63/(233.426+T_Si_CL))-LOG(RH_Si_C/100)))-233.426)</f>
        <v>47.432294250041707</v>
      </c>
      <c r="AN312" s="87">
        <f>100*10^(7.337936*((Table3[[#This Row],[Hum_Si_C]])/(Table3[[#This Row],[Hum_Si_C]]+229.3975)-Table3[[#This Row],[T_Si_CL]]/(Table3[[#This Row],[T_Si_CL]]+229.3975)))</f>
        <v>35.216669858301266</v>
      </c>
      <c r="AO312" s="83">
        <f>T_Si_CL+dT_CL</f>
        <v>65</v>
      </c>
      <c r="AP312" s="60">
        <f>Table3[[#This Row],[T_So_CL]]-Table3[[#This Row],[T_Si_CL]]</f>
        <v>0</v>
      </c>
      <c r="AQ312" s="180">
        <f>IF(OR(AC312&gt;1200,AA312&gt;4000,Table3[[#This Row],[Hum_Si_A]]&lt;20,Table3[[#This Row],[Hum_Si_C]]&lt;20,AG312&gt;8000, AJ312&lt;0, O312&gt;90),1,0)</f>
        <v>0</v>
      </c>
      <c r="AR312" s="5">
        <f>IF(Table3[[#This Row],[F_Cell_CL]]&gt;0, Table3[[#This Row],[F_Cell_CL]], IF(Table3[[#This Row],[I_S]]&lt;450, 0.45, IF(Table3[[#This Row],[I_S]]&lt;600, 0.6, 0.75)))</f>
        <v>0.75</v>
      </c>
    </row>
    <row r="313" spans="1:44" s="4" customFormat="1">
      <c r="A313" s="49">
        <f t="shared" si="34"/>
        <v>302</v>
      </c>
      <c r="B313" s="51" t="s">
        <v>100</v>
      </c>
      <c r="C313" s="50" t="s">
        <v>403</v>
      </c>
      <c r="D313" s="51">
        <v>900</v>
      </c>
      <c r="E313" s="138">
        <f>IF(Table3[[#This Row],[Approx. step time]]="-","ERR",IF(E312="Acc. Time",Table3[[#This Row],[Approx. step time]]/60,E312+D313/60))</f>
        <v>4530</v>
      </c>
      <c r="F313" s="48">
        <v>410</v>
      </c>
      <c r="G313" s="86">
        <f t="shared" si="40"/>
        <v>1.3666666666666667</v>
      </c>
      <c r="H313" s="48" t="s">
        <v>33</v>
      </c>
      <c r="I313" s="51">
        <v>0</v>
      </c>
      <c r="J313" s="51" t="s">
        <v>102</v>
      </c>
      <c r="K313" s="147"/>
      <c r="L313" s="52" t="str">
        <f>IF(Table3[[#This Row],[F_Cell_CL]]="","-",Table3[[#This Row],[F_Cell_CL]]*Cell_count)</f>
        <v>-</v>
      </c>
      <c r="M313">
        <v>1.3</v>
      </c>
      <c r="N313">
        <v>65</v>
      </c>
      <c r="O313" s="51">
        <v>66</v>
      </c>
      <c r="P313" s="60">
        <f>Table3[[#This Row],[T_So_CL]]-Table3[[#This Row],[T_Si_CL]]</f>
        <v>1</v>
      </c>
      <c r="Q313">
        <v>2.25</v>
      </c>
      <c r="R313" s="53">
        <f>IF(Table3[[#This Row],[I_S]]=0,"∞",Table3[[#This Row],[FN_Si_A_H2]]*1000/(Table3[[#This Row],[I_S]]*Q_H2*Cell_count))</f>
        <v>2.25</v>
      </c>
      <c r="S313">
        <v>95</v>
      </c>
      <c r="T313" s="58" t="str">
        <f t="shared" si="1"/>
        <v>Inlet</v>
      </c>
      <c r="U313">
        <v>1.1000000000000001</v>
      </c>
      <c r="V313" s="51">
        <f t="shared" si="2"/>
        <v>70</v>
      </c>
      <c r="W313" s="141">
        <v>62.68363425633882</v>
      </c>
      <c r="X313" s="52">
        <f>IF(OR(Table3[[#This Row],[T_So_CL]]="",Table3[[#This Row],[Hum_Si_A]]=""),"-",(1730.63/((1730.63/(233.426+T_Si_CL))-LOG(RH_Si_A/100)))-233.426)</f>
        <v>54.914348946399912</v>
      </c>
      <c r="Y313" s="87">
        <f>100*10^(7.337936*((Table3[[#This Row],[Hum_Si_A]])/(Table3[[#This Row],[Hum_Si_A]]+229.3975)-Table3[[#This Row],[T_Si_CL]]/(Table3[[#This Row],[T_Si_CL]]+229.3975)))</f>
        <v>90.085463572708875</v>
      </c>
      <c r="Z31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1869.2763157894738</v>
      </c>
      <c r="AA313" s="53">
        <f>Table3[[#This Row],[FN_Si_Atot]]*Table3[[#This Row],[Conc_Si_A_H2]]/100</f>
        <v>1775.8125</v>
      </c>
      <c r="AB313" s="54">
        <f>IF(Table3[[#This Row],[FN_Si_A_H2]]="-","-",Table3[[#This Row],[FN_Si_A_H2]]/60*H2_dens_gL)</f>
        <v>2.6615498599254392</v>
      </c>
      <c r="AC313" s="53">
        <f>IF(OR(Table3[[#This Row],[Conc_Si_A_H2]]="",Table3[[#This Row],[FN_Si_A_H2]]="",Table3[[#This Row],[FN_Si_A_H2]]="-"),"-",(FN_Si_H2/CMP_A)*(100-CMP_A))</f>
        <v>93.463815789473699</v>
      </c>
      <c r="AD313" s="55">
        <f>IF(Table3[[#This Row],[F_Si_A_N2]]="-","-",Table3[[#This Row],[F_Si_A_N2]]/60*N2_dens_gL)</f>
        <v>1.9465501716779257</v>
      </c>
      <c r="AE313">
        <v>2.1</v>
      </c>
      <c r="AF313" s="53">
        <f>IF(OR(Table3[[#This Row],[I_S]]=0,Table3[[#This Row],[FN_Si_C_Air]]="-",Table3[[#This Row],[FN_Si_C_Air]]="0"),"∞",Table3[[#This Row],[FN_Si_C_Air]]*1000/(Table3[[#This Row],[I_S]]*Q_air*Cell_count))</f>
        <v>2.0999999999999996</v>
      </c>
      <c r="AG313" s="52">
        <f>IF(OR(Table3[[#This Row],[I_S]]="",Table3[[#This Row],[STC_C]]=""),"-",IF(Table3[[#This Row],[I_S]]&gt;=Table3[[#This Row],[I_MinGasFlow]],Table3[[#This Row],[I_S]]*Table3[[#This Row],[STC_C]]*16.6*Cell_count/1000,Table3[[#This Row],[I_MinGasFlow]]*Table3[[#This Row],[STC_C]]*16.6*Cell_count/1000))</f>
        <v>3930.4650000000001</v>
      </c>
      <c r="AH313" s="53">
        <f>IF(Table3[[#This Row],[FN_Si_C_Air]]="-","-",Table3[[#This Row],[FN_Si_C_Air]]/60*air_dens_gL)</f>
        <v>84.304872754512402</v>
      </c>
      <c r="AI313" s="58" t="str">
        <f t="shared" si="3"/>
        <v>Inlet</v>
      </c>
      <c r="AJ313">
        <v>0.8</v>
      </c>
      <c r="AK313" s="5">
        <f t="shared" si="4"/>
        <v>70</v>
      </c>
      <c r="AL313" s="141">
        <v>60.135053860479971</v>
      </c>
      <c r="AM313" s="52">
        <f>IF(OR(Table3[[#This Row],[T_So_CL]]="",Table3[[#This Row],[Hum_Si_C]]=""),"-",(1730.63/((1730.63/(233.426+T_Si_CL))-LOG(RH_Si_C/100)))-233.426)</f>
        <v>54.050943571160644</v>
      </c>
      <c r="AN313" s="87">
        <f>100*10^(7.337936*((Table3[[#This Row],[Hum_Si_C]])/(Table3[[#This Row],[Hum_Si_C]]+229.3975)-Table3[[#This Row],[T_Si_CL]]/(Table3[[#This Row],[T_Si_CL]]+229.3975)))</f>
        <v>80.154015110448142</v>
      </c>
      <c r="AO313" s="83">
        <f t="shared" si="5"/>
        <v>66</v>
      </c>
      <c r="AP313" s="60">
        <f>Table3[[#This Row],[T_So_CL]]-Table3[[#This Row],[T_Si_CL]]</f>
        <v>1</v>
      </c>
      <c r="AQ313" s="179">
        <f>IF(OR(AC313&gt;1200,AA313&gt;4000,Table3[[#This Row],[Hum_Si_A]]&lt;20,Table3[[#This Row],[Hum_Si_C]]&lt;20,AG313&gt;8000, AJ313&lt;0, O313&gt;90),1,0)</f>
        <v>0</v>
      </c>
      <c r="AR313" s="167">
        <f>IF(Table3[[#This Row],[F_Cell_CL]]&gt;0, Table3[[#This Row],[F_Cell_CL]], IF(Table3[[#This Row],[I_S]]&lt;450, 0.45, IF(Table3[[#This Row],[I_S]]&lt;600, 0.6, 0.75)))</f>
        <v>0.45</v>
      </c>
    </row>
    <row r="314" spans="1:44">
      <c r="A314" s="49">
        <f t="shared" si="34"/>
        <v>303</v>
      </c>
      <c r="B314" s="51" t="s">
        <v>100</v>
      </c>
      <c r="C314" s="50" t="s">
        <v>404</v>
      </c>
      <c r="D314" s="51">
        <v>900</v>
      </c>
      <c r="E314" s="138">
        <f>IF(Table3[[#This Row],[Approx. step time]]="-","ERR",IF(E313="Acc. Time",Table3[[#This Row],[Approx. step time]]/60,E313+D314/60))</f>
        <v>4545</v>
      </c>
      <c r="F314" s="48">
        <v>410</v>
      </c>
      <c r="G314" s="86">
        <f t="shared" si="40"/>
        <v>1.3666666666666667</v>
      </c>
      <c r="H314" s="48" t="s">
        <v>33</v>
      </c>
      <c r="I314" s="51">
        <v>0</v>
      </c>
      <c r="J314" s="51" t="s">
        <v>102</v>
      </c>
      <c r="K314" s="147"/>
      <c r="L314" s="52" t="str">
        <f>IF(Table3[[#This Row],[F_Cell_CL]]="","-",Table3[[#This Row],[F_Cell_CL]]*Cell_count)</f>
        <v>-</v>
      </c>
      <c r="M314">
        <v>2.1500000000000004</v>
      </c>
      <c r="N314">
        <v>65</v>
      </c>
      <c r="O314" s="51">
        <v>66</v>
      </c>
      <c r="P314" s="60">
        <f>Table3[[#This Row],[T_So_CL]]-Table3[[#This Row],[T_Si_CL]]</f>
        <v>1</v>
      </c>
      <c r="Q314">
        <v>2.8000000000000003</v>
      </c>
      <c r="R314" s="53">
        <f>IF(Table3[[#This Row],[I_S]]=0,"∞",Table3[[#This Row],[FN_Si_A_H2]]*1000/(Table3[[#This Row],[I_S]]*Q_H2*Cell_count))</f>
        <v>2.8</v>
      </c>
      <c r="S314">
        <v>80</v>
      </c>
      <c r="T314" s="58" t="str">
        <f t="shared" si="1"/>
        <v>Inlet</v>
      </c>
      <c r="U314">
        <v>1.9500000000000002</v>
      </c>
      <c r="V314" s="51">
        <f t="shared" si="2"/>
        <v>70</v>
      </c>
      <c r="W314" s="141">
        <v>40.455037615424601</v>
      </c>
      <c r="X314" s="52">
        <f>IF(OR(Table3[[#This Row],[T_So_CL]]="",Table3[[#This Row],[Hum_Si_A]]=""),"-",(1730.63/((1730.63/(233.426+T_Si_CL))-LOG(RH_Si_A/100)))-233.426)</f>
        <v>46.058556898669735</v>
      </c>
      <c r="Y314" s="87">
        <f>100*10^(7.337936*((Table3[[#This Row],[Hum_Si_A]])/(Table3[[#This Row],[Hum_Si_A]]+229.3975)-Table3[[#This Row],[T_Si_CL]]/(Table3[[#This Row],[T_Si_CL]]+229.3975)))</f>
        <v>30.194438154326875</v>
      </c>
      <c r="Z31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2762.375</v>
      </c>
      <c r="AA314" s="53">
        <f>Table3[[#This Row],[FN_Si_Atot]]*Table3[[#This Row],[Conc_Si_A_H2]]/100</f>
        <v>2209.9</v>
      </c>
      <c r="AB314" s="54">
        <f>IF(Table3[[#This Row],[FN_Si_A_H2]]="-","-",Table3[[#This Row],[FN_Si_A_H2]]/60*H2_dens_gL)</f>
        <v>3.3121509367961024</v>
      </c>
      <c r="AC314" s="53">
        <f>IF(OR(Table3[[#This Row],[Conc_Si_A_H2]]="",Table3[[#This Row],[FN_Si_A_H2]]="",Table3[[#This Row],[FN_Si_A_H2]]="-"),"-",(FN_Si_H2/CMP_A)*(100-CMP_A))</f>
        <v>552.47500000000002</v>
      </c>
      <c r="AD314" s="55">
        <f>IF(Table3[[#This Row],[F_Si_A_N2]]="-","-",Table3[[#This Row],[F_Si_A_N2]]/60*N2_dens_gL)</f>
        <v>11.506274348140625</v>
      </c>
      <c r="AE314">
        <v>3.4000000000000004</v>
      </c>
      <c r="AF314" s="53">
        <f>IF(OR(Table3[[#This Row],[I_S]]=0,Table3[[#This Row],[FN_Si_C_Air]]="-",Table3[[#This Row],[FN_Si_C_Air]]="0"),"∞",Table3[[#This Row],[FN_Si_C_Air]]*1000/(Table3[[#This Row],[I_S]]*Q_air*Cell_count))</f>
        <v>3.4000000000000004</v>
      </c>
      <c r="AG314" s="52">
        <f>IF(OR(Table3[[#This Row],[I_S]]="",Table3[[#This Row],[STC_C]]=""),"-",IF(Table3[[#This Row],[I_S]]&gt;=Table3[[#This Row],[I_MinGasFlow]],Table3[[#This Row],[I_S]]*Table3[[#This Row],[STC_C]]*16.6*Cell_count/1000,Table3[[#This Row],[I_MinGasFlow]]*Table3[[#This Row],[STC_C]]*16.6*Cell_count/1000))</f>
        <v>6363.6100000000015</v>
      </c>
      <c r="AH314" s="53">
        <f>IF(Table3[[#This Row],[FN_Si_C_Air]]="-","-",Table3[[#This Row],[FN_Si_C_Air]]/60*air_dens_gL)</f>
        <v>136.49360350730581</v>
      </c>
      <c r="AI314" s="58" t="str">
        <f t="shared" si="3"/>
        <v>Inlet</v>
      </c>
      <c r="AJ314">
        <v>1.6</v>
      </c>
      <c r="AK314" s="51">
        <f t="shared" si="4"/>
        <v>70</v>
      </c>
      <c r="AL314" s="141">
        <v>40.455037615424601</v>
      </c>
      <c r="AM314" s="52">
        <f>IF(OR(Table3[[#This Row],[T_So_CL]]="",Table3[[#This Row],[Hum_Si_C]]=""),"-",(1730.63/((1730.63/(233.426+T_Si_CL))-LOG(RH_Si_C/100)))-233.426)</f>
        <v>46.058556898669735</v>
      </c>
      <c r="AN314" s="87">
        <f>100*10^(7.337936*((Table3[[#This Row],[Hum_Si_C]])/(Table3[[#This Row],[Hum_Si_C]]+229.3975)-Table3[[#This Row],[T_Si_CL]]/(Table3[[#This Row],[T_Si_CL]]+229.3975)))</f>
        <v>30.194438154326875</v>
      </c>
      <c r="AO314" s="83">
        <f t="shared" si="5"/>
        <v>66</v>
      </c>
      <c r="AP314" s="60">
        <f>Table3[[#This Row],[T_So_CL]]-Table3[[#This Row],[T_Si_CL]]</f>
        <v>1</v>
      </c>
      <c r="AQ314" s="178">
        <f>IF(OR(AC314&gt;1200,AA314&gt;4000,Table3[[#This Row],[Hum_Si_A]]&lt;20,Table3[[#This Row],[Hum_Si_C]]&lt;20,AG314&gt;8000, AJ314&lt;0, O314&gt;90),1,0)</f>
        <v>0</v>
      </c>
      <c r="AR314">
        <f>IF(Table3[[#This Row],[F_Cell_CL]]&gt;0, Table3[[#This Row],[F_Cell_CL]], IF(Table3[[#This Row],[I_S]]&lt;450, 0.45, IF(Table3[[#This Row],[I_S]]&lt;600, 0.6, 0.75)))</f>
        <v>0.45</v>
      </c>
    </row>
    <row r="315" spans="1:44">
      <c r="A315" s="49">
        <f t="shared" si="34"/>
        <v>304</v>
      </c>
      <c r="B315" s="51" t="s">
        <v>100</v>
      </c>
      <c r="C315" s="50" t="s">
        <v>405</v>
      </c>
      <c r="D315" s="51">
        <v>900</v>
      </c>
      <c r="E315" s="138">
        <f>IF(Table3[[#This Row],[Approx. step time]]="-","ERR",IF(E314="Acc. Time",Table3[[#This Row],[Approx. step time]]/60,E314+D315/60))</f>
        <v>4560</v>
      </c>
      <c r="F315" s="48">
        <v>690</v>
      </c>
      <c r="G315" s="86">
        <f t="shared" ref="G315:G378" si="41">I_S/Cell_area</f>
        <v>2.2999999999999998</v>
      </c>
      <c r="H315" s="48" t="s">
        <v>33</v>
      </c>
      <c r="I315" s="51">
        <v>0</v>
      </c>
      <c r="J315" s="51" t="s">
        <v>102</v>
      </c>
      <c r="K315" s="147"/>
      <c r="L315" s="52" t="str">
        <f>IF(Table3[[#This Row],[F_Cell_CL]]="","-",Table3[[#This Row],[F_Cell_CL]]*Cell_count)</f>
        <v>-</v>
      </c>
      <c r="M315">
        <v>2</v>
      </c>
      <c r="N315">
        <v>65</v>
      </c>
      <c r="O315" s="51">
        <v>66</v>
      </c>
      <c r="P315" s="60">
        <f>Table3[[#This Row],[T_So_CL]]-Table3[[#This Row],[T_Si_CL]]</f>
        <v>1</v>
      </c>
      <c r="Q315">
        <v>2</v>
      </c>
      <c r="R315" s="53">
        <f>IF(Table3[[#This Row],[I_S]]=0,"∞",Table3[[#This Row],[FN_Si_A_H2]]*1000/(Table3[[#This Row],[I_S]]*Q_H2*Cell_count))</f>
        <v>2</v>
      </c>
      <c r="S315">
        <v>70</v>
      </c>
      <c r="T315" s="58" t="str">
        <f t="shared" ref="T315:T346" si="42">"Inlet"</f>
        <v>Inlet</v>
      </c>
      <c r="U315">
        <v>1.8</v>
      </c>
      <c r="V315" s="51">
        <f t="shared" ref="V315:V378" si="43">T_Si_CL+5</f>
        <v>70</v>
      </c>
      <c r="W315" s="141">
        <v>61.44151517907563</v>
      </c>
      <c r="X315" s="52">
        <f>IF(OR(Table3[[#This Row],[T_So_CL]]="",Table3[[#This Row],[Hum_Si_A]]=""),"-",(1730.63/((1730.63/(233.426+T_Si_CL))-LOG(RH_Si_A/100)))-233.426)</f>
        <v>54.497373611490275</v>
      </c>
      <c r="Y315" s="87">
        <f>100*10^(7.337936*((Table3[[#This Row],[Hum_Si_A]])/(Table3[[#This Row],[Hum_Si_A]]+229.3975)-Table3[[#This Row],[T_Si_CL]]/(Table3[[#This Row],[T_Si_CL]]+229.3975)))</f>
        <v>85.121923380792666</v>
      </c>
      <c r="Z31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3795</v>
      </c>
      <c r="AA315" s="53">
        <f>Table3[[#This Row],[FN_Si_Atot]]*Table3[[#This Row],[Conc_Si_A_H2]]/100</f>
        <v>2656.5</v>
      </c>
      <c r="AB315" s="54">
        <f>IF(Table3[[#This Row],[FN_Si_A_H2]]="-","-",Table3[[#This Row],[FN_Si_A_H2]]/60*H2_dens_gL)</f>
        <v>3.9815054815144779</v>
      </c>
      <c r="AC315" s="53">
        <f>IF(OR(Table3[[#This Row],[Conc_Si_A_H2]]="",Table3[[#This Row],[FN_Si_A_H2]]="",Table3[[#This Row],[FN_Si_A_H2]]="-"),"-",(FN_Si_H2/CMP_A)*(100-CMP_A))</f>
        <v>1138.5</v>
      </c>
      <c r="AD315" s="55">
        <f>IF(Table3[[#This Row],[F_Si_A_N2]]="-","-",Table3[[#This Row],[F_Si_A_N2]]/60*N2_dens_gL)</f>
        <v>23.711287108662113</v>
      </c>
      <c r="AE315">
        <v>1.9000000000000001</v>
      </c>
      <c r="AF315" s="53">
        <f>IF(OR(Table3[[#This Row],[I_S]]=0,Table3[[#This Row],[FN_Si_C_Air]]="-",Table3[[#This Row],[FN_Si_C_Air]]="0"),"∞",Table3[[#This Row],[FN_Si_C_Air]]*1000/(Table3[[#This Row],[I_S]]*Q_air*Cell_count))</f>
        <v>1.9</v>
      </c>
      <c r="AG315" s="52">
        <f>IF(OR(Table3[[#This Row],[I_S]]="",Table3[[#This Row],[STC_C]]=""),"-",IF(Table3[[#This Row],[I_S]]&gt;=Table3[[#This Row],[I_MinGasFlow]],Table3[[#This Row],[I_S]]*Table3[[#This Row],[STC_C]]*16.6*Cell_count/1000,Table3[[#This Row],[I_MinGasFlow]]*Table3[[#This Row],[STC_C]]*16.6*Cell_count/1000))</f>
        <v>5984.7150000000011</v>
      </c>
      <c r="AH315" s="139">
        <f>IF(Table3[[#This Row],[FN_Si_C_Air]]="-","-",Table3[[#This Row],[FN_Si_C_Air]]/60*air_dens_gL)</f>
        <v>128.36665293979763</v>
      </c>
      <c r="AI315" s="58" t="str">
        <f t="shared" ref="AI315:AI346" si="44">"Inlet"</f>
        <v>Inlet</v>
      </c>
      <c r="AJ315">
        <v>1.4</v>
      </c>
      <c r="AK315" s="5">
        <f t="shared" ref="AK315:AK378" si="45">T_Si_CL+5</f>
        <v>70</v>
      </c>
      <c r="AL315" s="141">
        <v>58.756512478406592</v>
      </c>
      <c r="AM315" s="52">
        <f>IF(OR(Table3[[#This Row],[T_So_CL]]="",Table3[[#This Row],[Hum_Si_C]]=""),"-",(1730.63/((1730.63/(233.426+T_Si_CL))-LOG(RH_Si_C/100)))-233.426)</f>
        <v>53.570791990531916</v>
      </c>
      <c r="AN315" s="87">
        <f>100*10^(7.337936*((Table3[[#This Row],[Hum_Si_C]])/(Table3[[#This Row],[Hum_Si_C]]+229.3975)-Table3[[#This Row],[T_Si_CL]]/(Table3[[#This Row],[T_Si_CL]]+229.3975)))</f>
        <v>75.181585728458927</v>
      </c>
      <c r="AO315" s="83">
        <f t="shared" ref="AO315:AO378" si="46">T_Si_CL+dT_CL</f>
        <v>66</v>
      </c>
      <c r="AP315" s="60">
        <f>Table3[[#This Row],[T_So_CL]]-Table3[[#This Row],[T_Si_CL]]</f>
        <v>1</v>
      </c>
      <c r="AQ315" s="178">
        <f>IF(OR(AC315&gt;1200,AA315&gt;4000,Table3[[#This Row],[Hum_Si_A]]&lt;20,Table3[[#This Row],[Hum_Si_C]]&lt;20,AG315&gt;8000, AJ315&lt;0, O315&gt;90),1,0)</f>
        <v>0</v>
      </c>
      <c r="AR315">
        <f>IF(Table3[[#This Row],[F_Cell_CL]]&gt;0, Table3[[#This Row],[F_Cell_CL]], IF(Table3[[#This Row],[I_S]]&lt;450, 0.45, IF(Table3[[#This Row],[I_S]]&lt;600, 0.6, 0.75)))</f>
        <v>0.75</v>
      </c>
    </row>
    <row r="316" spans="1:44">
      <c r="A316" s="49">
        <f t="shared" si="34"/>
        <v>305</v>
      </c>
      <c r="B316" s="51" t="s">
        <v>100</v>
      </c>
      <c r="C316" s="50" t="s">
        <v>406</v>
      </c>
      <c r="D316" s="51">
        <v>900</v>
      </c>
      <c r="E316" s="87">
        <f>IF(Table3[[#This Row],[Approx. step time]]="-","ERR",IF(E315="Acc. Time",Table3[[#This Row],[Approx. step time]]/60,E315+D316/60))</f>
        <v>4575</v>
      </c>
      <c r="F316" s="48">
        <v>470</v>
      </c>
      <c r="G316" s="86">
        <f t="shared" si="41"/>
        <v>1.5666666666666667</v>
      </c>
      <c r="H316" s="48" t="s">
        <v>33</v>
      </c>
      <c r="I316" s="51">
        <v>0</v>
      </c>
      <c r="J316" s="51" t="s">
        <v>102</v>
      </c>
      <c r="K316" s="147"/>
      <c r="L316" s="52" t="str">
        <f>IF(Table3[[#This Row],[F_Cell_CL]]="","-",Table3[[#This Row],[F_Cell_CL]]*Cell_count)</f>
        <v>-</v>
      </c>
      <c r="M316">
        <v>1.9000000000000001</v>
      </c>
      <c r="N316">
        <v>65</v>
      </c>
      <c r="O316" s="51">
        <v>66</v>
      </c>
      <c r="P316" s="60">
        <f>Table3[[#This Row],[T_So_CL]]-Table3[[#This Row],[T_Si_CL]]</f>
        <v>1</v>
      </c>
      <c r="Q316">
        <v>1.85</v>
      </c>
      <c r="R316" s="53">
        <f>IF(Table3[[#This Row],[I_S]]=0,"∞",Table3[[#This Row],[FN_Si_A_H2]]*1000/(Table3[[#This Row],[I_S]]*Q_H2*Cell_count))</f>
        <v>1.85</v>
      </c>
      <c r="S316">
        <v>85</v>
      </c>
      <c r="T316" s="58" t="str">
        <f t="shared" si="42"/>
        <v>Inlet</v>
      </c>
      <c r="U316">
        <v>1.7000000000000002</v>
      </c>
      <c r="V316" s="51">
        <f t="shared" si="43"/>
        <v>70</v>
      </c>
      <c r="W316" s="141">
        <v>33.046421131917413</v>
      </c>
      <c r="X316" s="52">
        <f>IF(OR(Table3[[#This Row],[T_So_CL]]="",Table3[[#This Row],[Hum_Si_A]]=""),"-",(1730.63/((1730.63/(233.426+T_Si_CL))-LOG(RH_Si_A/100)))-233.426)</f>
        <v>42.149012286926904</v>
      </c>
      <c r="Y316" s="87">
        <f>100*10^(7.337936*((Table3[[#This Row],[Hum_Si_A]])/(Table3[[#This Row],[Hum_Si_A]]+229.3975)-Table3[[#This Row],[T_Si_CL]]/(Table3[[#This Row],[T_Si_CL]]+229.3975)))</f>
        <v>20.129646281342449</v>
      </c>
      <c r="Z31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1969.1617647058824</v>
      </c>
      <c r="AA316" s="53">
        <f>Table3[[#This Row],[FN_Si_Atot]]*Table3[[#This Row],[Conc_Si_A_H2]]/100</f>
        <v>1673.7874999999999</v>
      </c>
      <c r="AB316" s="54">
        <f>IF(Table3[[#This Row],[FN_Si_A_H2]]="-","-",Table3[[#This Row],[FN_Si_A_H2]]/60*H2_dens_gL)</f>
        <v>2.5086369682440859</v>
      </c>
      <c r="AC316" s="53">
        <f>IF(OR(Table3[[#This Row],[Conc_Si_A_H2]]="",Table3[[#This Row],[FN_Si_A_H2]]="",Table3[[#This Row],[FN_Si_A_H2]]="-"),"-",(FN_Si_H2/CMP_A)*(100-CMP_A))</f>
        <v>295.37426470588235</v>
      </c>
      <c r="AD316" s="55">
        <f>IF(Table3[[#This Row],[F_Si_A_N2]]="-","-",Table3[[#This Row],[F_Si_A_N2]]/60*N2_dens_gL)</f>
        <v>6.1516943302161957</v>
      </c>
      <c r="AE316">
        <v>1.6</v>
      </c>
      <c r="AF316" s="53">
        <f>IF(OR(Table3[[#This Row],[I_S]]=0,Table3[[#This Row],[FN_Si_C_Air]]="-",Table3[[#This Row],[FN_Si_C_Air]]="0"),"∞",Table3[[#This Row],[FN_Si_C_Air]]*1000/(Table3[[#This Row],[I_S]]*Q_air*Cell_count))</f>
        <v>1.5999999999999996</v>
      </c>
      <c r="AG316" s="52">
        <f>IF(OR(Table3[[#This Row],[I_S]]="",Table3[[#This Row],[STC_C]]=""),"-",IF(Table3[[#This Row],[I_S]]&gt;=Table3[[#This Row],[I_MinGasFlow]],Table3[[#This Row],[I_S]]*Table3[[#This Row],[STC_C]]*16.6*Cell_count/1000,Table3[[#This Row],[I_MinGasFlow]]*Table3[[#This Row],[STC_C]]*16.6*Cell_count/1000))</f>
        <v>3432.88</v>
      </c>
      <c r="AH316" s="139">
        <f>IF(Table3[[#This Row],[FN_Si_C_Air]]="-","-",Table3[[#This Row],[FN_Si_C_Air]]/60*air_dens_gL)</f>
        <v>73.632130442965533</v>
      </c>
      <c r="AI316" s="58" t="str">
        <f t="shared" si="44"/>
        <v>Inlet</v>
      </c>
      <c r="AJ316">
        <v>1.7000000000000002</v>
      </c>
      <c r="AK316" s="5">
        <f t="shared" si="45"/>
        <v>70</v>
      </c>
      <c r="AL316" s="141">
        <v>40.455037615424601</v>
      </c>
      <c r="AM316" s="52">
        <f>IF(OR(Table3[[#This Row],[T_So_CL]]="",Table3[[#This Row],[Hum_Si_C]]=""),"-",(1730.63/((1730.63/(233.426+T_Si_CL))-LOG(RH_Si_C/100)))-233.426)</f>
        <v>46.058556898669735</v>
      </c>
      <c r="AN316" s="87">
        <f>100*10^(7.337936*((Table3[[#This Row],[Hum_Si_C]])/(Table3[[#This Row],[Hum_Si_C]]+229.3975)-Table3[[#This Row],[T_Si_CL]]/(Table3[[#This Row],[T_Si_CL]]+229.3975)))</f>
        <v>30.194438154326875</v>
      </c>
      <c r="AO316" s="83">
        <f t="shared" si="46"/>
        <v>66</v>
      </c>
      <c r="AP316" s="60">
        <f>Table3[[#This Row],[T_So_CL]]-Table3[[#This Row],[T_Si_CL]]</f>
        <v>1</v>
      </c>
      <c r="AQ316" s="178">
        <f>IF(OR(AC316&gt;1200,AA316&gt;4000,Table3[[#This Row],[Hum_Si_A]]&lt;20,Table3[[#This Row],[Hum_Si_C]]&lt;20,AG316&gt;8000, AJ316&lt;0, O316&gt;90),1,0)</f>
        <v>0</v>
      </c>
      <c r="AR316">
        <f>IF(Table3[[#This Row],[F_Cell_CL]]&gt;0, Table3[[#This Row],[F_Cell_CL]], IF(Table3[[#This Row],[I_S]]&lt;450, 0.45, IF(Table3[[#This Row],[I_S]]&lt;600, 0.6, 0.75)))</f>
        <v>0.6</v>
      </c>
    </row>
    <row r="317" spans="1:44">
      <c r="A317" s="49">
        <f t="shared" si="34"/>
        <v>306</v>
      </c>
      <c r="B317" s="51" t="s">
        <v>100</v>
      </c>
      <c r="C317" s="50" t="s">
        <v>407</v>
      </c>
      <c r="D317" s="51">
        <v>900</v>
      </c>
      <c r="E317" s="138">
        <f>IF(Table3[[#This Row],[Approx. step time]]="-","ERR",IF(E316="Acc. Time",Table3[[#This Row],[Approx. step time]]/60,E316+D317/60))</f>
        <v>4590</v>
      </c>
      <c r="F317" s="48">
        <v>480</v>
      </c>
      <c r="G317" s="86">
        <f t="shared" si="41"/>
        <v>1.6</v>
      </c>
      <c r="H317" s="48" t="s">
        <v>33</v>
      </c>
      <c r="I317" s="51">
        <v>0</v>
      </c>
      <c r="J317" s="51" t="s">
        <v>102</v>
      </c>
      <c r="K317" s="147"/>
      <c r="L317" s="52" t="str">
        <f>IF(Table3[[#This Row],[F_Cell_CL]]="","-",Table3[[#This Row],[F_Cell_CL]]*Cell_count)</f>
        <v>-</v>
      </c>
      <c r="M317">
        <v>1.3</v>
      </c>
      <c r="N317">
        <v>65</v>
      </c>
      <c r="O317" s="51">
        <v>66</v>
      </c>
      <c r="P317" s="60">
        <f>Table3[[#This Row],[T_So_CL]]-Table3[[#This Row],[T_Si_CL]]</f>
        <v>1</v>
      </c>
      <c r="Q317">
        <v>1.6500000000000001</v>
      </c>
      <c r="R317" s="53">
        <f>IF(Table3[[#This Row],[I_S]]=0,"∞",Table3[[#This Row],[FN_Si_A_H2]]*1000/(Table3[[#This Row],[I_S]]*Q_H2*Cell_count))</f>
        <v>1.6500000000000006</v>
      </c>
      <c r="S317">
        <v>90</v>
      </c>
      <c r="T317" s="58" t="str">
        <f t="shared" si="42"/>
        <v>Inlet</v>
      </c>
      <c r="U317">
        <v>1.1000000000000001</v>
      </c>
      <c r="V317" s="51">
        <f t="shared" si="43"/>
        <v>70</v>
      </c>
      <c r="W317" s="141">
        <v>52.302759341356662</v>
      </c>
      <c r="X317" s="52">
        <f>IF(OR(Table3[[#This Row],[T_So_CL]]="",Table3[[#This Row],[Hum_Si_A]]=""),"-",(1730.63/((1730.63/(233.426+T_Si_CL))-LOG(RH_Si_A/100)))-233.426)</f>
        <v>51.185798934405739</v>
      </c>
      <c r="Y317" s="87">
        <f>100*10^(7.337936*((Table3[[#This Row],[Hum_Si_A]])/(Table3[[#This Row],[Hum_Si_A]]+229.3975)-Table3[[#This Row],[T_Si_CL]]/(Table3[[#This Row],[T_Si_CL]]+229.3975)))</f>
        <v>55.243163146003901</v>
      </c>
      <c r="Z31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1694.0000000000002</v>
      </c>
      <c r="AA317" s="53">
        <f>Table3[[#This Row],[FN_Si_Atot]]*Table3[[#This Row],[Conc_Si_A_H2]]/100</f>
        <v>1524.6000000000004</v>
      </c>
      <c r="AB317" s="54">
        <f>IF(Table3[[#This Row],[FN_Si_A_H2]]="-","-",Table3[[#This Row],[FN_Si_A_H2]]/60*H2_dens_gL)</f>
        <v>2.2850379285213531</v>
      </c>
      <c r="AC317" s="53">
        <f>IF(OR(Table3[[#This Row],[Conc_Si_A_H2]]="",Table3[[#This Row],[FN_Si_A_H2]]="",Table3[[#This Row],[FN_Si_A_H2]]="-"),"-",(FN_Si_H2/CMP_A)*(100-CMP_A))</f>
        <v>169.40000000000003</v>
      </c>
      <c r="AD317" s="55">
        <f>IF(Table3[[#This Row],[F_Si_A_N2]]="-","-",Table3[[#This Row],[F_Si_A_N2]]/60*N2_dens_gL)</f>
        <v>3.5280562461197738</v>
      </c>
      <c r="AE317">
        <v>1.9500000000000002</v>
      </c>
      <c r="AF317" s="53">
        <f>IF(OR(Table3[[#This Row],[I_S]]=0,Table3[[#This Row],[FN_Si_C_Air]]="-",Table3[[#This Row],[FN_Si_C_Air]]="0"),"∞",Table3[[#This Row],[FN_Si_C_Air]]*1000/(Table3[[#This Row],[I_S]]*Q_air*Cell_count))</f>
        <v>1.95</v>
      </c>
      <c r="AG317" s="52">
        <f>IF(OR(Table3[[#This Row],[I_S]]="",Table3[[#This Row],[STC_C]]=""),"-",IF(Table3[[#This Row],[I_S]]&gt;=Table3[[#This Row],[I_MinGasFlow]],Table3[[#This Row],[I_S]]*Table3[[#This Row],[STC_C]]*16.6*Cell_count/1000,Table3[[#This Row],[I_MinGasFlow]]*Table3[[#This Row],[STC_C]]*16.6*Cell_count/1000))</f>
        <v>4272.8400000000011</v>
      </c>
      <c r="AH317" s="139">
        <f>IF(Table3[[#This Row],[FN_Si_C_Air]]="-","-",Table3[[#This Row],[FN_Si_C_Air]]/60*air_dens_gL)</f>
        <v>91.648502785393291</v>
      </c>
      <c r="AI317" s="58" t="str">
        <f t="shared" si="44"/>
        <v>Inlet</v>
      </c>
      <c r="AJ317">
        <v>0.75</v>
      </c>
      <c r="AK317" s="5">
        <f t="shared" si="45"/>
        <v>70</v>
      </c>
      <c r="AL317" s="141">
        <v>54.085282145855849</v>
      </c>
      <c r="AM317" s="52">
        <f>IF(OR(Table3[[#This Row],[T_So_CL]]="",Table3[[#This Row],[Hum_Si_C]]=""),"-",(1730.63/((1730.63/(233.426+T_Si_CL))-LOG(RH_Si_C/100)))-233.426)</f>
        <v>51.868671341733148</v>
      </c>
      <c r="AN317" s="87">
        <f>100*10^(7.337936*((Table3[[#This Row],[Hum_Si_C]])/(Table3[[#This Row],[Hum_Si_C]]+229.3975)-Table3[[#This Row],[T_Si_CL]]/(Table3[[#This Row],[T_Si_CL]]+229.3975)))</f>
        <v>60.235458472367952</v>
      </c>
      <c r="AO317" s="83">
        <f t="shared" si="46"/>
        <v>66</v>
      </c>
      <c r="AP317" s="60">
        <f>Table3[[#This Row],[T_So_CL]]-Table3[[#This Row],[T_Si_CL]]</f>
        <v>1</v>
      </c>
      <c r="AQ317" s="178">
        <f>IF(OR(AC317&gt;1200,AA317&gt;4000,Table3[[#This Row],[Hum_Si_A]]&lt;20,Table3[[#This Row],[Hum_Si_C]]&lt;20,AG317&gt;8000, AJ317&lt;0, O317&gt;90),1,0)</f>
        <v>0</v>
      </c>
      <c r="AR317">
        <f>IF(Table3[[#This Row],[F_Cell_CL]]&gt;0, Table3[[#This Row],[F_Cell_CL]], IF(Table3[[#This Row],[I_S]]&lt;450, 0.45, IF(Table3[[#This Row],[I_S]]&lt;600, 0.6, 0.75)))</f>
        <v>0.6</v>
      </c>
    </row>
    <row r="318" spans="1:44">
      <c r="A318" s="49">
        <f t="shared" si="34"/>
        <v>307</v>
      </c>
      <c r="B318" s="51" t="s">
        <v>100</v>
      </c>
      <c r="C318" s="50" t="s">
        <v>408</v>
      </c>
      <c r="D318" s="51">
        <v>900</v>
      </c>
      <c r="E318" s="138">
        <f>IF(Table3[[#This Row],[Approx. step time]]="-","ERR",IF(E317="Acc. Time",Table3[[#This Row],[Approx. step time]]/60,E317+D318/60))</f>
        <v>4605</v>
      </c>
      <c r="F318" s="48">
        <v>700</v>
      </c>
      <c r="G318" s="86">
        <f t="shared" si="41"/>
        <v>2.3333333333333335</v>
      </c>
      <c r="H318" s="48" t="s">
        <v>33</v>
      </c>
      <c r="I318" s="51">
        <v>0</v>
      </c>
      <c r="J318" s="51" t="s">
        <v>102</v>
      </c>
      <c r="K318" s="147"/>
      <c r="L318" s="52" t="str">
        <f>IF(Table3[[#This Row],[F_Cell_CL]]="","-",Table3[[#This Row],[F_Cell_CL]]*Cell_count)</f>
        <v>-</v>
      </c>
      <c r="M318">
        <v>0.55000000000000004</v>
      </c>
      <c r="N318">
        <v>65</v>
      </c>
      <c r="O318" s="51">
        <v>67</v>
      </c>
      <c r="P318" s="60">
        <f>Table3[[#This Row],[T_So_CL]]-Table3[[#This Row],[T_Si_CL]]</f>
        <v>2</v>
      </c>
      <c r="Q318">
        <v>1.55</v>
      </c>
      <c r="R318" s="53">
        <f>IF(Table3[[#This Row],[I_S]]=0,"∞",Table3[[#This Row],[FN_Si_A_H2]]*1000/(Table3[[#This Row],[I_S]]*Q_H2*Cell_count))</f>
        <v>1.55</v>
      </c>
      <c r="S318">
        <v>75</v>
      </c>
      <c r="T318" s="58" t="str">
        <f t="shared" si="42"/>
        <v>Inlet</v>
      </c>
      <c r="U318">
        <v>0.35000000000000003</v>
      </c>
      <c r="V318" s="51">
        <f t="shared" si="43"/>
        <v>70</v>
      </c>
      <c r="W318" s="141">
        <v>43.377055699689087</v>
      </c>
      <c r="X318" s="52">
        <f>IF(OR(Table3[[#This Row],[T_So_CL]]="",Table3[[#This Row],[Hum_Si_A]]=""),"-",(1730.63/((1730.63/(233.426+T_Si_CL))-LOG(RH_Si_A/100)))-233.426)</f>
        <v>47.432294250041707</v>
      </c>
      <c r="Y318" s="87">
        <f>100*10^(7.337936*((Table3[[#This Row],[Hum_Si_A]])/(Table3[[#This Row],[Hum_Si_A]]+229.3975)-Table3[[#This Row],[T_Si_CL]]/(Table3[[#This Row],[T_Si_CL]]+229.3975)))</f>
        <v>35.216669858301266</v>
      </c>
      <c r="Z31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2784.8333333333335</v>
      </c>
      <c r="AA318" s="53">
        <f>Table3[[#This Row],[FN_Si_Atot]]*Table3[[#This Row],[Conc_Si_A_H2]]/100</f>
        <v>2088.625</v>
      </c>
      <c r="AB318" s="54">
        <f>IF(Table3[[#This Row],[FN_Si_A_H2]]="-","-",Table3[[#This Row],[FN_Si_A_H2]]/60*H2_dens_gL)</f>
        <v>3.1303865561182675</v>
      </c>
      <c r="AC318" s="53">
        <f>IF(OR(Table3[[#This Row],[Conc_Si_A_H2]]="",Table3[[#This Row],[FN_Si_A_H2]]="",Table3[[#This Row],[FN_Si_A_H2]]="-"),"-",(FN_Si_H2/CMP_A)*(100-CMP_A))</f>
        <v>696.20833333333337</v>
      </c>
      <c r="AD318" s="55">
        <f>IF(Table3[[#This Row],[F_Si_A_N2]]="-","-",Table3[[#This Row],[F_Si_A_N2]]/60*N2_dens_gL)</f>
        <v>14.499776617575584</v>
      </c>
      <c r="AE318">
        <v>2.4500000000000002</v>
      </c>
      <c r="AF318" s="53">
        <f>IF(OR(Table3[[#This Row],[I_S]]=0,Table3[[#This Row],[FN_Si_C_Air]]="-",Table3[[#This Row],[FN_Si_C_Air]]="0"),"∞",Table3[[#This Row],[FN_Si_C_Air]]*1000/(Table3[[#This Row],[I_S]]*Q_air*Cell_count))</f>
        <v>2.4500000000000002</v>
      </c>
      <c r="AG318" s="52">
        <f>IF(OR(Table3[[#This Row],[I_S]]="",Table3[[#This Row],[STC_C]]=""),"-",IF(Table3[[#This Row],[I_S]]&gt;=Table3[[#This Row],[I_MinGasFlow]],Table3[[#This Row],[I_S]]*Table3[[#This Row],[STC_C]]*16.6*Cell_count/1000,Table3[[#This Row],[I_MinGasFlow]]*Table3[[#This Row],[STC_C]]*16.6*Cell_count/1000))</f>
        <v>7828.9750000000022</v>
      </c>
      <c r="AH318" s="139">
        <f>IF(Table3[[#This Row],[FN_Si_C_Air]]="-","-",Table3[[#This Row],[FN_Si_C_Air]]/60*air_dens_gL)</f>
        <v>167.92434003947596</v>
      </c>
      <c r="AI318" s="58" t="str">
        <f t="shared" si="44"/>
        <v>Inlet</v>
      </c>
      <c r="AJ318">
        <v>0</v>
      </c>
      <c r="AK318" s="5">
        <f t="shared" si="45"/>
        <v>70</v>
      </c>
      <c r="AL318" s="141">
        <v>61.44151517907563</v>
      </c>
      <c r="AM318" s="52">
        <f>IF(OR(Table3[[#This Row],[T_So_CL]]="",Table3[[#This Row],[Hum_Si_C]]=""),"-",(1730.63/((1730.63/(233.426+T_Si_CL))-LOG(RH_Si_C/100)))-233.426)</f>
        <v>54.497373611490275</v>
      </c>
      <c r="AN318" s="87">
        <f>100*10^(7.337936*((Table3[[#This Row],[Hum_Si_C]])/(Table3[[#This Row],[Hum_Si_C]]+229.3975)-Table3[[#This Row],[T_Si_CL]]/(Table3[[#This Row],[T_Si_CL]]+229.3975)))</f>
        <v>85.121923380792666</v>
      </c>
      <c r="AO318" s="83">
        <f t="shared" si="46"/>
        <v>67</v>
      </c>
      <c r="AP318" s="60">
        <f>Table3[[#This Row],[T_So_CL]]-Table3[[#This Row],[T_Si_CL]]</f>
        <v>2</v>
      </c>
      <c r="AQ318" s="178">
        <f>IF(OR(AC318&gt;1200,AA318&gt;4000,Table3[[#This Row],[Hum_Si_A]]&lt;20,Table3[[#This Row],[Hum_Si_C]]&lt;20,AG318&gt;8000, AJ318&lt;0, O318&gt;90),1,0)</f>
        <v>0</v>
      </c>
      <c r="AR318">
        <f>IF(Table3[[#This Row],[F_Cell_CL]]&gt;0, Table3[[#This Row],[F_Cell_CL]], IF(Table3[[#This Row],[I_S]]&lt;450, 0.45, IF(Table3[[#This Row],[I_S]]&lt;600, 0.6, 0.75)))</f>
        <v>0.75</v>
      </c>
    </row>
    <row r="319" spans="1:44">
      <c r="A319" s="49">
        <f t="shared" si="34"/>
        <v>308</v>
      </c>
      <c r="B319" s="51" t="s">
        <v>100</v>
      </c>
      <c r="C319" s="50" t="s">
        <v>409</v>
      </c>
      <c r="D319" s="51">
        <v>900</v>
      </c>
      <c r="E319" s="138">
        <f>IF(Table3[[#This Row],[Approx. step time]]="-","ERR",IF(E318="Acc. Time",Table3[[#This Row],[Approx. step time]]/60,E318+D319/60))</f>
        <v>4620</v>
      </c>
      <c r="F319" s="48">
        <v>750</v>
      </c>
      <c r="G319" s="86">
        <f t="shared" si="41"/>
        <v>2.5</v>
      </c>
      <c r="H319" s="48" t="s">
        <v>33</v>
      </c>
      <c r="I319" s="51">
        <v>0</v>
      </c>
      <c r="J319" s="51" t="s">
        <v>102</v>
      </c>
      <c r="K319" s="147"/>
      <c r="L319" s="52" t="str">
        <f>IF(Table3[[#This Row],[F_Cell_CL]]="","-",Table3[[#This Row],[F_Cell_CL]]*Cell_count)</f>
        <v>-</v>
      </c>
      <c r="M319">
        <v>2</v>
      </c>
      <c r="N319">
        <v>65</v>
      </c>
      <c r="O319" s="51">
        <v>67</v>
      </c>
      <c r="P319" s="60">
        <f>Table3[[#This Row],[T_So_CL]]-Table3[[#This Row],[T_Si_CL]]</f>
        <v>2</v>
      </c>
      <c r="Q319">
        <v>1.8</v>
      </c>
      <c r="R319" s="53">
        <f>IF(Table3[[#This Row],[I_S]]=0,"∞",Table3[[#This Row],[FN_Si_A_H2]]*1000/(Table3[[#This Row],[I_S]]*Q_H2*Cell_count))</f>
        <v>1.8</v>
      </c>
      <c r="S319">
        <v>100</v>
      </c>
      <c r="T319" s="58" t="str">
        <f t="shared" si="42"/>
        <v>Inlet</v>
      </c>
      <c r="U319">
        <v>1.8</v>
      </c>
      <c r="V319" s="51">
        <f t="shared" si="43"/>
        <v>70</v>
      </c>
      <c r="W319" s="141">
        <v>43.377055699689087</v>
      </c>
      <c r="X319" s="52">
        <f>IF(OR(Table3[[#This Row],[T_So_CL]]="",Table3[[#This Row],[Hum_Si_A]]=""),"-",(1730.63/((1730.63/(233.426+T_Si_CL))-LOG(RH_Si_A/100)))-233.426)</f>
        <v>47.432294250041707</v>
      </c>
      <c r="Y319" s="87">
        <f>100*10^(7.337936*((Table3[[#This Row],[Hum_Si_A]])/(Table3[[#This Row],[Hum_Si_A]]+229.3975)-Table3[[#This Row],[T_Si_CL]]/(Table3[[#This Row],[T_Si_CL]]+229.3975)))</f>
        <v>35.216669858301266</v>
      </c>
      <c r="Z31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2598.75</v>
      </c>
      <c r="AA319" s="53">
        <f>Table3[[#This Row],[FN_Si_Atot]]*Table3[[#This Row],[Conc_Si_A_H2]]/100</f>
        <v>2598.75</v>
      </c>
      <c r="AB319" s="54">
        <f>IF(Table3[[#This Row],[FN_Si_A_H2]]="-","-",Table3[[#This Row],[FN_Si_A_H2]]/60*H2_dens_gL)</f>
        <v>3.894951014525033</v>
      </c>
      <c r="AC319" s="53">
        <f>IF(OR(Table3[[#This Row],[Conc_Si_A_H2]]="",Table3[[#This Row],[FN_Si_A_H2]]="",Table3[[#This Row],[FN_Si_A_H2]]="-"),"-",(FN_Si_H2/CMP_A)*(100-CMP_A))</f>
        <v>0</v>
      </c>
      <c r="AD319" s="55">
        <f>IF(Table3[[#This Row],[F_Si_A_N2]]="-","-",Table3[[#This Row],[F_Si_A_N2]]/60*N2_dens_gL)</f>
        <v>0</v>
      </c>
      <c r="AE319">
        <v>1.6500000000000001</v>
      </c>
      <c r="AF319" s="53">
        <f>IF(OR(Table3[[#This Row],[I_S]]=0,Table3[[#This Row],[FN_Si_C_Air]]="-",Table3[[#This Row],[FN_Si_C_Air]]="0"),"∞",Table3[[#This Row],[FN_Si_C_Air]]*1000/(Table3[[#This Row],[I_S]]*Q_air*Cell_count))</f>
        <v>1.6499999999999997</v>
      </c>
      <c r="AG319" s="52">
        <f>IF(OR(Table3[[#This Row],[I_S]]="",Table3[[#This Row],[STC_C]]=""),"-",IF(Table3[[#This Row],[I_S]]&gt;=Table3[[#This Row],[I_MinGasFlow]],Table3[[#This Row],[I_S]]*Table3[[#This Row],[STC_C]]*16.6*Cell_count/1000,Table3[[#This Row],[I_MinGasFlow]]*Table3[[#This Row],[STC_C]]*16.6*Cell_count/1000))</f>
        <v>5649.1875</v>
      </c>
      <c r="AH319" s="139">
        <f>IF(Table3[[#This Row],[FN_Si_C_Air]]="-","-",Table3[[#This Row],[FN_Si_C_Air]]/60*air_dens_gL)</f>
        <v>121.16989550953437</v>
      </c>
      <c r="AI319" s="58" t="str">
        <f t="shared" si="44"/>
        <v>Inlet</v>
      </c>
      <c r="AJ319">
        <v>1.9500000000000002</v>
      </c>
      <c r="AK319" s="5">
        <f t="shared" si="45"/>
        <v>70</v>
      </c>
      <c r="AL319" s="141">
        <v>43.377055699689087</v>
      </c>
      <c r="AM319" s="52">
        <f>IF(OR(Table3[[#This Row],[T_So_CL]]="",Table3[[#This Row],[Hum_Si_C]]=""),"-",(1730.63/((1730.63/(233.426+T_Si_CL))-LOG(RH_Si_C/100)))-233.426)</f>
        <v>47.432294250041707</v>
      </c>
      <c r="AN319" s="87">
        <f>100*10^(7.337936*((Table3[[#This Row],[Hum_Si_C]])/(Table3[[#This Row],[Hum_Si_C]]+229.3975)-Table3[[#This Row],[T_Si_CL]]/(Table3[[#This Row],[T_Si_CL]]+229.3975)))</f>
        <v>35.216669858301266</v>
      </c>
      <c r="AO319" s="83">
        <f t="shared" si="46"/>
        <v>67</v>
      </c>
      <c r="AP319" s="60">
        <f>Table3[[#This Row],[T_So_CL]]-Table3[[#This Row],[T_Si_CL]]</f>
        <v>2</v>
      </c>
      <c r="AQ319" s="178">
        <f>IF(OR(AC319&gt;1200,AA319&gt;4000,Table3[[#This Row],[Hum_Si_A]]&lt;20,Table3[[#This Row],[Hum_Si_C]]&lt;20,AG319&gt;8000, AJ319&lt;0, O319&gt;90),1,0)</f>
        <v>0</v>
      </c>
      <c r="AR319">
        <f>IF(Table3[[#This Row],[F_Cell_CL]]&gt;0, Table3[[#This Row],[F_Cell_CL]], IF(Table3[[#This Row],[I_S]]&lt;450, 0.45, IF(Table3[[#This Row],[I_S]]&lt;600, 0.6, 0.75)))</f>
        <v>0.75</v>
      </c>
    </row>
    <row r="320" spans="1:44">
      <c r="A320" s="49">
        <f t="shared" si="34"/>
        <v>309</v>
      </c>
      <c r="B320" s="51" t="s">
        <v>100</v>
      </c>
      <c r="C320" s="50" t="s">
        <v>410</v>
      </c>
      <c r="D320" s="51">
        <v>900</v>
      </c>
      <c r="E320" s="87">
        <f>IF(Table3[[#This Row],[Approx. step time]]="-","ERR",IF(E319="Acc. Time",Table3[[#This Row],[Approx. step time]]/60,E319+D320/60))</f>
        <v>4635</v>
      </c>
      <c r="F320" s="48">
        <v>600</v>
      </c>
      <c r="G320" s="86">
        <f t="shared" si="41"/>
        <v>2</v>
      </c>
      <c r="H320" s="48" t="s">
        <v>33</v>
      </c>
      <c r="I320" s="51">
        <v>0</v>
      </c>
      <c r="J320" s="51" t="s">
        <v>102</v>
      </c>
      <c r="K320" s="147"/>
      <c r="L320" s="52" t="str">
        <f>IF(Table3[[#This Row],[F_Cell_CL]]="","-",Table3[[#This Row],[F_Cell_CL]]*Cell_count)</f>
        <v>-</v>
      </c>
      <c r="M320">
        <v>1.55</v>
      </c>
      <c r="N320">
        <v>65</v>
      </c>
      <c r="O320" s="51">
        <v>67</v>
      </c>
      <c r="P320" s="60">
        <f>Table3[[#This Row],[T_So_CL]]-Table3[[#This Row],[T_Si_CL]]</f>
        <v>2</v>
      </c>
      <c r="Q320">
        <v>1.35</v>
      </c>
      <c r="R320" s="53">
        <f>IF(Table3[[#This Row],[I_S]]=0,"∞",Table3[[#This Row],[FN_Si_A_H2]]*1000/(Table3[[#This Row],[I_S]]*Q_H2*Cell_count))</f>
        <v>1.35</v>
      </c>
      <c r="S320">
        <v>95</v>
      </c>
      <c r="T320" s="58" t="str">
        <f t="shared" si="42"/>
        <v>Inlet</v>
      </c>
      <c r="U320">
        <v>1.35</v>
      </c>
      <c r="V320" s="51">
        <f t="shared" si="43"/>
        <v>70</v>
      </c>
      <c r="W320" s="141">
        <v>60.135053860479971</v>
      </c>
      <c r="X320" s="52">
        <f>IF(OR(Table3[[#This Row],[T_So_CL]]="",Table3[[#This Row],[Hum_Si_A]]=""),"-",(1730.63/((1730.63/(233.426+T_Si_CL))-LOG(RH_Si_A/100)))-233.426)</f>
        <v>54.050943571160644</v>
      </c>
      <c r="Y320" s="87">
        <f>100*10^(7.337936*((Table3[[#This Row],[Hum_Si_A]])/(Table3[[#This Row],[Hum_Si_A]]+229.3975)-Table3[[#This Row],[T_Si_CL]]/(Table3[[#This Row],[T_Si_CL]]+229.3975)))</f>
        <v>80.154015110448142</v>
      </c>
      <c r="Z32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1641.3157894736842</v>
      </c>
      <c r="AA320" s="53">
        <f>Table3[[#This Row],[FN_Si_Atot]]*Table3[[#This Row],[Conc_Si_A_H2]]/100</f>
        <v>1559.25</v>
      </c>
      <c r="AB320" s="54">
        <f>IF(Table3[[#This Row],[FN_Si_A_H2]]="-","-",Table3[[#This Row],[FN_Si_A_H2]]/60*H2_dens_gL)</f>
        <v>2.3369706087150197</v>
      </c>
      <c r="AC320" s="53">
        <f>IF(OR(Table3[[#This Row],[Conc_Si_A_H2]]="",Table3[[#This Row],[FN_Si_A_H2]]="",Table3[[#This Row],[FN_Si_A_H2]]="-"),"-",(FN_Si_H2/CMP_A)*(100-CMP_A))</f>
        <v>82.065789473684205</v>
      </c>
      <c r="AD320" s="55">
        <f>IF(Table3[[#This Row],[F_Si_A_N2]]="-","-",Table3[[#This Row],[F_Si_A_N2]]/60*N2_dens_gL)</f>
        <v>1.7091660044001291</v>
      </c>
      <c r="AE320">
        <v>2.4000000000000004</v>
      </c>
      <c r="AF320" s="53">
        <f>IF(OR(Table3[[#This Row],[I_S]]=0,Table3[[#This Row],[FN_Si_C_Air]]="-",Table3[[#This Row],[FN_Si_C_Air]]="0"),"∞",Table3[[#This Row],[FN_Si_C_Air]]*1000/(Table3[[#This Row],[I_S]]*Q_air*Cell_count))</f>
        <v>2.4000000000000008</v>
      </c>
      <c r="AG320" s="52">
        <f>IF(OR(Table3[[#This Row],[I_S]]="",Table3[[#This Row],[STC_C]]=""),"-",IF(Table3[[#This Row],[I_S]]&gt;=Table3[[#This Row],[I_MinGasFlow]],Table3[[#This Row],[I_S]]*Table3[[#This Row],[STC_C]]*16.6*Cell_count/1000,Table3[[#This Row],[I_MinGasFlow]]*Table3[[#This Row],[STC_C]]*16.6*Cell_count/1000))</f>
        <v>6573.6000000000022</v>
      </c>
      <c r="AH320" s="139">
        <f>IF(Table3[[#This Row],[FN_Si_C_Air]]="-","-",Table3[[#This Row],[FN_Si_C_Air]]/60*air_dens_gL)</f>
        <v>140.99769659291277</v>
      </c>
      <c r="AI320" s="58" t="str">
        <f t="shared" si="44"/>
        <v>Inlet</v>
      </c>
      <c r="AJ320">
        <v>1.55</v>
      </c>
      <c r="AK320" s="5">
        <f t="shared" si="45"/>
        <v>70</v>
      </c>
      <c r="AL320" s="141">
        <v>55.744150999390818</v>
      </c>
      <c r="AM320" s="52">
        <f>IF(OR(Table3[[#This Row],[T_So_CL]]="",Table3[[#This Row],[Hum_Si_C]]=""),"-",(1730.63/((1730.63/(233.426+T_Si_CL))-LOG(RH_Si_C/100)))-233.426)</f>
        <v>52.487063648610558</v>
      </c>
      <c r="AN320" s="87">
        <f>100*10^(7.337936*((Table3[[#This Row],[Hum_Si_C]])/(Table3[[#This Row],[Hum_Si_C]]+229.3975)-Table3[[#This Row],[T_Si_CL]]/(Table3[[#This Row],[T_Si_CL]]+229.3975)))</f>
        <v>65.222491987370745</v>
      </c>
      <c r="AO320" s="83">
        <f t="shared" si="46"/>
        <v>67</v>
      </c>
      <c r="AP320" s="60">
        <f>Table3[[#This Row],[T_So_CL]]-Table3[[#This Row],[T_Si_CL]]</f>
        <v>2</v>
      </c>
      <c r="AQ320" s="178">
        <f>IF(OR(AC320&gt;1200,AA320&gt;4000,Table3[[#This Row],[Hum_Si_A]]&lt;20,Table3[[#This Row],[Hum_Si_C]]&lt;20,AG320&gt;8000, AJ320&lt;0, O320&gt;90),1,0)</f>
        <v>0</v>
      </c>
      <c r="AR320">
        <f>IF(Table3[[#This Row],[F_Cell_CL]]&gt;0, Table3[[#This Row],[F_Cell_CL]], IF(Table3[[#This Row],[I_S]]&lt;450, 0.45, IF(Table3[[#This Row],[I_S]]&lt;600, 0.6, 0.75)))</f>
        <v>0.75</v>
      </c>
    </row>
    <row r="321" spans="1:44">
      <c r="A321" s="49">
        <f t="shared" si="34"/>
        <v>310</v>
      </c>
      <c r="B321" s="51" t="s">
        <v>100</v>
      </c>
      <c r="C321" s="50" t="s">
        <v>411</v>
      </c>
      <c r="D321" s="51">
        <v>900</v>
      </c>
      <c r="E321" s="138">
        <f>IF(Table3[[#This Row],[Approx. step time]]="-","ERR",IF(E320="Acc. Time",Table3[[#This Row],[Approx. step time]]/60,E320+D321/60))</f>
        <v>4650</v>
      </c>
      <c r="F321" s="48">
        <v>490</v>
      </c>
      <c r="G321" s="86">
        <f t="shared" si="41"/>
        <v>1.6333333333333333</v>
      </c>
      <c r="H321" s="48" t="s">
        <v>33</v>
      </c>
      <c r="I321" s="51">
        <v>0</v>
      </c>
      <c r="J321" s="51" t="s">
        <v>102</v>
      </c>
      <c r="K321" s="147"/>
      <c r="L321" s="52" t="str">
        <f>IF(Table3[[#This Row],[F_Cell_CL]]="","-",Table3[[#This Row],[F_Cell_CL]]*Cell_count)</f>
        <v>-</v>
      </c>
      <c r="M321">
        <v>1.55</v>
      </c>
      <c r="N321">
        <v>65</v>
      </c>
      <c r="O321" s="51">
        <v>67</v>
      </c>
      <c r="P321" s="60">
        <f>Table3[[#This Row],[T_So_CL]]-Table3[[#This Row],[T_Si_CL]]</f>
        <v>2</v>
      </c>
      <c r="Q321">
        <v>1.6500000000000001</v>
      </c>
      <c r="R321" s="53">
        <f>IF(Table3[[#This Row],[I_S]]=0,"∞",Table3[[#This Row],[FN_Si_A_H2]]*1000/(Table3[[#This Row],[I_S]]*Q_H2*Cell_count))</f>
        <v>1.65</v>
      </c>
      <c r="S321">
        <v>75</v>
      </c>
      <c r="T321" s="58" t="str">
        <f t="shared" si="42"/>
        <v>Inlet</v>
      </c>
      <c r="U321">
        <v>1.35</v>
      </c>
      <c r="V321" s="51">
        <f t="shared" si="43"/>
        <v>70</v>
      </c>
      <c r="W321" s="141">
        <v>40.455037615424601</v>
      </c>
      <c r="X321" s="52">
        <f>IF(OR(Table3[[#This Row],[T_So_CL]]="",Table3[[#This Row],[Hum_Si_A]]=""),"-",(1730.63/((1730.63/(233.426+T_Si_CL))-LOG(RH_Si_A/100)))-233.426)</f>
        <v>46.058556898669735</v>
      </c>
      <c r="Y321" s="87">
        <f>100*10^(7.337936*((Table3[[#This Row],[Hum_Si_A]])/(Table3[[#This Row],[Hum_Si_A]]+229.3975)-Table3[[#This Row],[T_Si_CL]]/(Table3[[#This Row],[T_Si_CL]]+229.3975)))</f>
        <v>30.194438154326875</v>
      </c>
      <c r="Z32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2075.15</v>
      </c>
      <c r="AA321" s="53">
        <f>Table3[[#This Row],[FN_Si_Atot]]*Table3[[#This Row],[Conc_Si_A_H2]]/100</f>
        <v>1556.3625</v>
      </c>
      <c r="AB321" s="54">
        <f>IF(Table3[[#This Row],[FN_Si_A_H2]]="-","-",Table3[[#This Row],[FN_Si_A_H2]]/60*H2_dens_gL)</f>
        <v>2.3326428853655474</v>
      </c>
      <c r="AC321" s="53">
        <f>IF(OR(Table3[[#This Row],[Conc_Si_A_H2]]="",Table3[[#This Row],[FN_Si_A_H2]]="",Table3[[#This Row],[FN_Si_A_H2]]="-"),"-",(FN_Si_H2/CMP_A)*(100-CMP_A))</f>
        <v>518.78750000000002</v>
      </c>
      <c r="AD321" s="55">
        <f>IF(Table3[[#This Row],[F_Si_A_N2]]="-","-",Table3[[#This Row],[F_Si_A_N2]]/60*N2_dens_gL)</f>
        <v>10.804672253741806</v>
      </c>
      <c r="AE321">
        <v>1.55</v>
      </c>
      <c r="AF321" s="53">
        <f>IF(OR(Table3[[#This Row],[I_S]]=0,Table3[[#This Row],[FN_Si_C_Air]]="-",Table3[[#This Row],[FN_Si_C_Air]]="0"),"∞",Table3[[#This Row],[FN_Si_C_Air]]*1000/(Table3[[#This Row],[I_S]]*Q_air*Cell_count))</f>
        <v>1.5499999999999996</v>
      </c>
      <c r="AG321" s="52">
        <f>IF(OR(Table3[[#This Row],[I_S]]="",Table3[[#This Row],[STC_C]]=""),"-",IF(Table3[[#This Row],[I_S]]&gt;=Table3[[#This Row],[I_MinGasFlow]],Table3[[#This Row],[I_S]]*Table3[[#This Row],[STC_C]]*16.6*Cell_count/1000,Table3[[#This Row],[I_MinGasFlow]]*Table3[[#This Row],[STC_C]]*16.6*Cell_count/1000))</f>
        <v>3467.1174999999998</v>
      </c>
      <c r="AH321" s="139">
        <f>IF(Table3[[#This Row],[FN_Si_C_Air]]="-","-",Table3[[#This Row],[FN_Si_C_Air]]/60*air_dens_gL)</f>
        <v>74.366493446053624</v>
      </c>
      <c r="AI321" s="58" t="str">
        <f t="shared" si="44"/>
        <v>Inlet</v>
      </c>
      <c r="AJ321">
        <v>1.5</v>
      </c>
      <c r="AK321" s="5">
        <f t="shared" si="45"/>
        <v>70</v>
      </c>
      <c r="AL321" s="141">
        <v>62.68363425633882</v>
      </c>
      <c r="AM321" s="52">
        <f>IF(OR(Table3[[#This Row],[T_So_CL]]="",Table3[[#This Row],[Hum_Si_C]]=""),"-",(1730.63/((1730.63/(233.426+T_Si_CL))-LOG(RH_Si_C/100)))-233.426)</f>
        <v>54.914348946399912</v>
      </c>
      <c r="AN321" s="87">
        <f>100*10^(7.337936*((Table3[[#This Row],[Hum_Si_C]])/(Table3[[#This Row],[Hum_Si_C]]+229.3975)-Table3[[#This Row],[T_Si_CL]]/(Table3[[#This Row],[T_Si_CL]]+229.3975)))</f>
        <v>90.085463572708875</v>
      </c>
      <c r="AO321" s="83">
        <f t="shared" si="46"/>
        <v>67</v>
      </c>
      <c r="AP321" s="60">
        <f>Table3[[#This Row],[T_So_CL]]-Table3[[#This Row],[T_Si_CL]]</f>
        <v>2</v>
      </c>
      <c r="AQ321" s="178">
        <f>IF(OR(AC321&gt;1200,AA321&gt;4000,Table3[[#This Row],[Hum_Si_A]]&lt;20,Table3[[#This Row],[Hum_Si_C]]&lt;20,AG321&gt;8000, AJ321&lt;0, O321&gt;90),1,0)</f>
        <v>0</v>
      </c>
      <c r="AR321">
        <f>IF(Table3[[#This Row],[F_Cell_CL]]&gt;0, Table3[[#This Row],[F_Cell_CL]], IF(Table3[[#This Row],[I_S]]&lt;450, 0.45, IF(Table3[[#This Row],[I_S]]&lt;600, 0.6, 0.75)))</f>
        <v>0.6</v>
      </c>
    </row>
    <row r="322" spans="1:44">
      <c r="A322" s="49">
        <f t="shared" si="34"/>
        <v>311</v>
      </c>
      <c r="B322" s="51" t="s">
        <v>100</v>
      </c>
      <c r="C322" s="50" t="s">
        <v>412</v>
      </c>
      <c r="D322" s="51">
        <v>900</v>
      </c>
      <c r="E322" s="138">
        <f>IF(Table3[[#This Row],[Approx. step time]]="-","ERR",IF(E321="Acc. Time",Table3[[#This Row],[Approx. step time]]/60,E321+D322/60))</f>
        <v>4665</v>
      </c>
      <c r="F322" s="48">
        <v>500</v>
      </c>
      <c r="G322" s="86">
        <f t="shared" si="41"/>
        <v>1.6666666666666667</v>
      </c>
      <c r="H322" s="48" t="s">
        <v>33</v>
      </c>
      <c r="I322" s="51">
        <v>0</v>
      </c>
      <c r="J322" s="51" t="s">
        <v>102</v>
      </c>
      <c r="K322" s="147"/>
      <c r="L322" s="52" t="str">
        <f>IF(Table3[[#This Row],[F_Cell_CL]]="","-",Table3[[#This Row],[F_Cell_CL]]*Cell_count)</f>
        <v>-</v>
      </c>
      <c r="M322">
        <v>0.7</v>
      </c>
      <c r="N322">
        <v>65</v>
      </c>
      <c r="O322" s="51">
        <v>67</v>
      </c>
      <c r="P322" s="60">
        <f>Table3[[#This Row],[T_So_CL]]-Table3[[#This Row],[T_Si_CL]]</f>
        <v>2</v>
      </c>
      <c r="Q322">
        <v>1.8</v>
      </c>
      <c r="R322" s="53">
        <f>IF(Table3[[#This Row],[I_S]]=0,"∞",Table3[[#This Row],[FN_Si_A_H2]]*1000/(Table3[[#This Row],[I_S]]*Q_H2*Cell_count))</f>
        <v>1.8</v>
      </c>
      <c r="S322">
        <v>90</v>
      </c>
      <c r="T322" s="58" t="str">
        <f t="shared" si="42"/>
        <v>Inlet</v>
      </c>
      <c r="U322">
        <v>0.5</v>
      </c>
      <c r="V322" s="51">
        <f t="shared" si="43"/>
        <v>70</v>
      </c>
      <c r="W322" s="141">
        <v>50.374610876472573</v>
      </c>
      <c r="X322" s="52">
        <f>IF(OR(Table3[[#This Row],[T_So_CL]]="",Table3[[#This Row],[Hum_Si_A]]=""),"-",(1730.63/((1730.63/(233.426+T_Si_CL))-LOG(RH_Si_A/100)))-233.426)</f>
        <v>50.424300299450465</v>
      </c>
      <c r="Y322" s="87">
        <f>100*10^(7.337936*((Table3[[#This Row],[Hum_Si_A]])/(Table3[[#This Row],[Hum_Si_A]]+229.3975)-Table3[[#This Row],[T_Si_CL]]/(Table3[[#This Row],[T_Si_CL]]+229.3975)))</f>
        <v>50.245383021423351</v>
      </c>
      <c r="Z32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1925</v>
      </c>
      <c r="AA322" s="53">
        <f>Table3[[#This Row],[FN_Si_Atot]]*Table3[[#This Row],[Conc_Si_A_H2]]/100</f>
        <v>1732.5</v>
      </c>
      <c r="AB322" s="54">
        <f>IF(Table3[[#This Row],[FN_Si_A_H2]]="-","-",Table3[[#This Row],[FN_Si_A_H2]]/60*H2_dens_gL)</f>
        <v>2.5966340096833553</v>
      </c>
      <c r="AC322" s="53">
        <f>IF(OR(Table3[[#This Row],[Conc_Si_A_H2]]="",Table3[[#This Row],[FN_Si_A_H2]]="",Table3[[#This Row],[FN_Si_A_H2]]="-"),"-",(FN_Si_H2/CMP_A)*(100-CMP_A))</f>
        <v>192.5</v>
      </c>
      <c r="AD322" s="55">
        <f>IF(Table3[[#This Row],[F_Si_A_N2]]="-","-",Table3[[#This Row],[F_Si_A_N2]]/60*N2_dens_gL)</f>
        <v>4.0091548251361058</v>
      </c>
      <c r="AE322">
        <v>2.15</v>
      </c>
      <c r="AF322" s="53">
        <f>IF(OR(Table3[[#This Row],[I_S]]=0,Table3[[#This Row],[FN_Si_C_Air]]="-",Table3[[#This Row],[FN_Si_C_Air]]="0"),"∞",Table3[[#This Row],[FN_Si_C_Air]]*1000/(Table3[[#This Row],[I_S]]*Q_air*Cell_count))</f>
        <v>2.15</v>
      </c>
      <c r="AG322" s="52">
        <f>IF(OR(Table3[[#This Row],[I_S]]="",Table3[[#This Row],[STC_C]]=""),"-",IF(Table3[[#This Row],[I_S]]&gt;=Table3[[#This Row],[I_MinGasFlow]],Table3[[#This Row],[I_S]]*Table3[[#This Row],[STC_C]]*16.6*Cell_count/1000,Table3[[#This Row],[I_MinGasFlow]]*Table3[[#This Row],[STC_C]]*16.6*Cell_count/1000))</f>
        <v>4907.375</v>
      </c>
      <c r="AH322" s="139">
        <f>IF(Table3[[#This Row],[FN_Si_C_Air]]="-","-",Table3[[#This Row],[FN_Si_C_Air]]/60*air_dens_gL)</f>
        <v>105.2586971092925</v>
      </c>
      <c r="AI322" s="58" t="str">
        <f t="shared" si="44"/>
        <v>Inlet</v>
      </c>
      <c r="AJ322">
        <v>0.85000000000000009</v>
      </c>
      <c r="AK322" s="5">
        <f t="shared" si="45"/>
        <v>70</v>
      </c>
      <c r="AL322" s="141">
        <v>57.296623434961354</v>
      </c>
      <c r="AM322" s="52">
        <f>IF(OR(Table3[[#This Row],[T_So_CL]]="",Table3[[#This Row],[Hum_Si_C]]=""),"-",(1730.63/((1730.63/(233.426+T_Si_CL))-LOG(RH_Si_C/100)))-233.426)</f>
        <v>53.051676741969629</v>
      </c>
      <c r="AN322" s="87">
        <f>100*10^(7.337936*((Table3[[#This Row],[Hum_Si_C]])/(Table3[[#This Row],[Hum_Si_C]]+229.3975)-Table3[[#This Row],[T_Si_CL]]/(Table3[[#This Row],[T_Si_CL]]+229.3975)))</f>
        <v>70.204470535647218</v>
      </c>
      <c r="AO322" s="83">
        <f t="shared" si="46"/>
        <v>67</v>
      </c>
      <c r="AP322" s="60">
        <f>Table3[[#This Row],[T_So_CL]]-Table3[[#This Row],[T_Si_CL]]</f>
        <v>2</v>
      </c>
      <c r="AQ322" s="178">
        <f>IF(OR(AC322&gt;1200,AA322&gt;4000,Table3[[#This Row],[Hum_Si_A]]&lt;20,Table3[[#This Row],[Hum_Si_C]]&lt;20,AG322&gt;8000, AJ322&lt;0, O322&gt;90),1,0)</f>
        <v>0</v>
      </c>
      <c r="AR322">
        <f>IF(Table3[[#This Row],[F_Cell_CL]]&gt;0, Table3[[#This Row],[F_Cell_CL]], IF(Table3[[#This Row],[I_S]]&lt;450, 0.45, IF(Table3[[#This Row],[I_S]]&lt;600, 0.6, 0.75)))</f>
        <v>0.6</v>
      </c>
    </row>
    <row r="323" spans="1:44">
      <c r="A323" s="49">
        <f t="shared" si="34"/>
        <v>312</v>
      </c>
      <c r="B323" s="51" t="s">
        <v>100</v>
      </c>
      <c r="C323" s="50" t="s">
        <v>413</v>
      </c>
      <c r="D323" s="51">
        <v>900</v>
      </c>
      <c r="E323" s="138">
        <f>IF(Table3[[#This Row],[Approx. step time]]="-","ERR",IF(E322="Acc. Time",Table3[[#This Row],[Approx. step time]]/60,E322+D323/60))</f>
        <v>4680</v>
      </c>
      <c r="F323" s="48">
        <v>300</v>
      </c>
      <c r="G323" s="86">
        <f t="shared" si="41"/>
        <v>1</v>
      </c>
      <c r="H323" s="48" t="s">
        <v>33</v>
      </c>
      <c r="I323" s="51">
        <v>0</v>
      </c>
      <c r="J323" s="51" t="s">
        <v>102</v>
      </c>
      <c r="K323" s="147"/>
      <c r="L323" s="52" t="str">
        <f>IF(Table3[[#This Row],[F_Cell_CL]]="","-",Table3[[#This Row],[F_Cell_CL]]*Cell_count)</f>
        <v>-</v>
      </c>
      <c r="M323">
        <v>1.6500000000000001</v>
      </c>
      <c r="N323">
        <v>65</v>
      </c>
      <c r="O323" s="51">
        <v>68</v>
      </c>
      <c r="P323" s="60">
        <f>Table3[[#This Row],[T_So_CL]]-Table3[[#This Row],[T_Si_CL]]</f>
        <v>3</v>
      </c>
      <c r="Q323">
        <v>2.3000000000000003</v>
      </c>
      <c r="R323" s="53">
        <f>IF(Table3[[#This Row],[I_S]]=0,"∞",Table3[[#This Row],[FN_Si_A_H2]]*1000/(Table3[[#This Row],[I_S]]*Q_H2*Cell_count))</f>
        <v>2.3000000000000003</v>
      </c>
      <c r="S323">
        <v>85</v>
      </c>
      <c r="T323" s="58" t="str">
        <f t="shared" si="42"/>
        <v>Inlet</v>
      </c>
      <c r="U323">
        <v>1.4500000000000002</v>
      </c>
      <c r="V323" s="51">
        <f t="shared" si="43"/>
        <v>70</v>
      </c>
      <c r="W323" s="141">
        <v>48.272229703243596</v>
      </c>
      <c r="X323" s="52">
        <f>IF(OR(Table3[[#This Row],[T_So_CL]]="",Table3[[#This Row],[Hum_Si_A]]=""),"-",(1730.63/((1730.63/(233.426+T_Si_CL))-LOG(RH_Si_A/100)))-233.426)</f>
        <v>49.564958292230358</v>
      </c>
      <c r="Y323" s="87">
        <f>100*10^(7.337936*((Table3[[#This Row],[Hum_Si_A]])/(Table3[[#This Row],[Hum_Si_A]]+229.3975)-Table3[[#This Row],[T_Si_CL]]/(Table3[[#This Row],[T_Si_CL]]+229.3975)))</f>
        <v>45.241878740536592</v>
      </c>
      <c r="Z32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1562.6470588235297</v>
      </c>
      <c r="AA323" s="53">
        <f>Table3[[#This Row],[FN_Si_Atot]]*Table3[[#This Row],[Conc_Si_A_H2]]/100</f>
        <v>1328.2500000000002</v>
      </c>
      <c r="AB323" s="54">
        <f>IF(Table3[[#This Row],[FN_Si_A_H2]]="-","-",Table3[[#This Row],[FN_Si_A_H2]]/60*H2_dens_gL)</f>
        <v>1.9907527407572394</v>
      </c>
      <c r="AC323" s="53">
        <f>IF(OR(Table3[[#This Row],[Conc_Si_A_H2]]="",Table3[[#This Row],[FN_Si_A_H2]]="",Table3[[#This Row],[FN_Si_A_H2]]="-"),"-",(FN_Si_H2/CMP_A)*(100-CMP_A))</f>
        <v>234.39705882352945</v>
      </c>
      <c r="AD323" s="55">
        <f>IF(Table3[[#This Row],[F_Si_A_N2]]="-","-",Table3[[#This Row],[F_Si_A_N2]]/60*N2_dens_gL)</f>
        <v>4.8817355811951417</v>
      </c>
      <c r="AE323">
        <v>3</v>
      </c>
      <c r="AF323" s="53">
        <f>IF(OR(Table3[[#This Row],[I_S]]=0,Table3[[#This Row],[FN_Si_C_Air]]="-",Table3[[#This Row],[FN_Si_C_Air]]="0"),"∞",Table3[[#This Row],[FN_Si_C_Air]]*1000/(Table3[[#This Row],[I_S]]*Q_air*Cell_count))</f>
        <v>3.0000000000000009</v>
      </c>
      <c r="AG323" s="52">
        <f>IF(OR(Table3[[#This Row],[I_S]]="",Table3[[#This Row],[STC_C]]=""),"-",IF(Table3[[#This Row],[I_S]]&gt;=Table3[[#This Row],[I_MinGasFlow]],Table3[[#This Row],[I_S]]*Table3[[#This Row],[STC_C]]*16.6*Cell_count/1000,Table3[[#This Row],[I_MinGasFlow]]*Table3[[#This Row],[STC_C]]*16.6*Cell_count/1000))</f>
        <v>4108.5000000000009</v>
      </c>
      <c r="AH323" s="139">
        <f>IF(Table3[[#This Row],[FN_Si_C_Air]]="-","-",Table3[[#This Row],[FN_Si_C_Air]]/60*air_dens_gL)</f>
        <v>88.123560370570459</v>
      </c>
      <c r="AI323" s="58" t="str">
        <f t="shared" si="44"/>
        <v>Inlet</v>
      </c>
      <c r="AJ323">
        <v>1.8000000000000003</v>
      </c>
      <c r="AK323" s="5">
        <f t="shared" si="45"/>
        <v>70</v>
      </c>
      <c r="AL323" s="141">
        <v>43.377055699689087</v>
      </c>
      <c r="AM323" s="52">
        <f>IF(OR(Table3[[#This Row],[T_So_CL]]="",Table3[[#This Row],[Hum_Si_C]]=""),"-",(1730.63/((1730.63/(233.426+T_Si_CL))-LOG(RH_Si_C/100)))-233.426)</f>
        <v>47.432294250041707</v>
      </c>
      <c r="AN323" s="87">
        <f>100*10^(7.337936*((Table3[[#This Row],[Hum_Si_C]])/(Table3[[#This Row],[Hum_Si_C]]+229.3975)-Table3[[#This Row],[T_Si_CL]]/(Table3[[#This Row],[T_Si_CL]]+229.3975)))</f>
        <v>35.216669858301266</v>
      </c>
      <c r="AO323" s="83">
        <f t="shared" si="46"/>
        <v>68</v>
      </c>
      <c r="AP323" s="60">
        <f>Table3[[#This Row],[T_So_CL]]-Table3[[#This Row],[T_Si_CL]]</f>
        <v>3</v>
      </c>
      <c r="AQ323" s="178">
        <f>IF(OR(AC323&gt;1200,AA323&gt;4000,Table3[[#This Row],[Hum_Si_A]]&lt;20,Table3[[#This Row],[Hum_Si_C]]&lt;20,AG323&gt;8000, AJ323&lt;0, O323&gt;90),1,0)</f>
        <v>0</v>
      </c>
      <c r="AR323">
        <f>IF(Table3[[#This Row],[F_Cell_CL]]&gt;0, Table3[[#This Row],[F_Cell_CL]], IF(Table3[[#This Row],[I_S]]&lt;450, 0.45, IF(Table3[[#This Row],[I_S]]&lt;600, 0.6, 0.75)))</f>
        <v>0.45</v>
      </c>
    </row>
    <row r="324" spans="1:44">
      <c r="A324" s="49">
        <f t="shared" si="34"/>
        <v>313</v>
      </c>
      <c r="B324" s="51" t="s">
        <v>100</v>
      </c>
      <c r="C324" s="50" t="s">
        <v>414</v>
      </c>
      <c r="D324" s="51">
        <v>900</v>
      </c>
      <c r="E324" s="87">
        <f>IF(Table3[[#This Row],[Approx. step time]]="-","ERR",IF(E323="Acc. Time",Table3[[#This Row],[Approx. step time]]/60,E323+D324/60))</f>
        <v>4695</v>
      </c>
      <c r="F324" s="48">
        <v>330</v>
      </c>
      <c r="G324" s="86">
        <f t="shared" si="41"/>
        <v>1.1000000000000001</v>
      </c>
      <c r="H324" s="48" t="s">
        <v>33</v>
      </c>
      <c r="I324" s="51">
        <v>0</v>
      </c>
      <c r="J324" s="51" t="s">
        <v>102</v>
      </c>
      <c r="K324" s="147"/>
      <c r="L324" s="52" t="str">
        <f>IF(Table3[[#This Row],[F_Cell_CL]]="","-",Table3[[#This Row],[F_Cell_CL]]*Cell_count)</f>
        <v>-</v>
      </c>
      <c r="M324">
        <v>2.0500000000000003</v>
      </c>
      <c r="N324">
        <v>65</v>
      </c>
      <c r="O324" s="51">
        <v>68</v>
      </c>
      <c r="P324" s="60">
        <f>Table3[[#This Row],[T_So_CL]]-Table3[[#This Row],[T_Si_CL]]</f>
        <v>3</v>
      </c>
      <c r="Q324">
        <v>2.8000000000000003</v>
      </c>
      <c r="R324" s="53">
        <f>IF(Table3[[#This Row],[I_S]]=0,"∞",Table3[[#This Row],[FN_Si_A_H2]]*1000/(Table3[[#This Row],[I_S]]*Q_H2*Cell_count))</f>
        <v>2.8000000000000003</v>
      </c>
      <c r="S324">
        <v>85</v>
      </c>
      <c r="T324" s="58" t="str">
        <f t="shared" si="42"/>
        <v>Inlet</v>
      </c>
      <c r="U324">
        <v>1.85</v>
      </c>
      <c r="V324" s="51">
        <f t="shared" si="43"/>
        <v>70</v>
      </c>
      <c r="W324" s="141">
        <v>61.44151517907563</v>
      </c>
      <c r="X324" s="52">
        <f>IF(OR(Table3[[#This Row],[T_So_CL]]="",Table3[[#This Row],[Hum_Si_A]]=""),"-",(1730.63/((1730.63/(233.426+T_Si_CL))-LOG(RH_Si_A/100)))-233.426)</f>
        <v>54.497373611490275</v>
      </c>
      <c r="Y324" s="87">
        <f>100*10^(7.337936*((Table3[[#This Row],[Hum_Si_A]])/(Table3[[#This Row],[Hum_Si_A]]+229.3975)-Table3[[#This Row],[T_Si_CL]]/(Table3[[#This Row],[T_Si_CL]]+229.3975)))</f>
        <v>85.121923380792666</v>
      </c>
      <c r="Z32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2092.588235294118</v>
      </c>
      <c r="AA324" s="53">
        <f>Table3[[#This Row],[FN_Si_Atot]]*Table3[[#This Row],[Conc_Si_A_H2]]/100</f>
        <v>1778.7000000000003</v>
      </c>
      <c r="AB324" s="54">
        <f>IF(Table3[[#This Row],[FN_Si_A_H2]]="-","-",Table3[[#This Row],[FN_Si_A_H2]]/60*H2_dens_gL)</f>
        <v>2.665877583274912</v>
      </c>
      <c r="AC324" s="53">
        <f>IF(OR(Table3[[#This Row],[Conc_Si_A_H2]]="",Table3[[#This Row],[FN_Si_A_H2]]="",Table3[[#This Row],[FN_Si_A_H2]]="-"),"-",(FN_Si_H2/CMP_A)*(100-CMP_A))</f>
        <v>313.88823529411769</v>
      </c>
      <c r="AD324" s="55">
        <f>IF(Table3[[#This Row],[F_Si_A_N2]]="-","-",Table3[[#This Row],[F_Si_A_N2]]/60*N2_dens_gL)</f>
        <v>6.5372806913395811</v>
      </c>
      <c r="AE324">
        <v>2.6500000000000004</v>
      </c>
      <c r="AF324" s="53">
        <f>IF(OR(Table3[[#This Row],[I_S]]=0,Table3[[#This Row],[FN_Si_C_Air]]="-",Table3[[#This Row],[FN_Si_C_Air]]="0"),"∞",Table3[[#This Row],[FN_Si_C_Air]]*1000/(Table3[[#This Row],[I_S]]*Q_air*Cell_count))</f>
        <v>2.6500000000000004</v>
      </c>
      <c r="AG324" s="52">
        <f>IF(OR(Table3[[#This Row],[I_S]]="",Table3[[#This Row],[STC_C]]=""),"-",IF(Table3[[#This Row],[I_S]]&gt;=Table3[[#This Row],[I_MinGasFlow]],Table3[[#This Row],[I_S]]*Table3[[#This Row],[STC_C]]*16.6*Cell_count/1000,Table3[[#This Row],[I_MinGasFlow]]*Table3[[#This Row],[STC_C]]*16.6*Cell_count/1000))</f>
        <v>3992.0925000000011</v>
      </c>
      <c r="AH324" s="139">
        <f>IF(Table3[[#This Row],[FN_Si_C_Air]]="-","-",Table3[[#This Row],[FN_Si_C_Air]]/60*air_dens_gL)</f>
        <v>85.626726160070973</v>
      </c>
      <c r="AI324" s="58" t="str">
        <f t="shared" si="44"/>
        <v>Inlet</v>
      </c>
      <c r="AJ324">
        <v>1.9500000000000002</v>
      </c>
      <c r="AK324" s="5">
        <f t="shared" si="45"/>
        <v>70</v>
      </c>
      <c r="AL324" s="141">
        <v>62.68363425633882</v>
      </c>
      <c r="AM324" s="52">
        <f>IF(OR(Table3[[#This Row],[T_So_CL]]="",Table3[[#This Row],[Hum_Si_C]]=""),"-",(1730.63/((1730.63/(233.426+T_Si_CL))-LOG(RH_Si_C/100)))-233.426)</f>
        <v>54.914348946399912</v>
      </c>
      <c r="AN324" s="87">
        <f>100*10^(7.337936*((Table3[[#This Row],[Hum_Si_C]])/(Table3[[#This Row],[Hum_Si_C]]+229.3975)-Table3[[#This Row],[T_Si_CL]]/(Table3[[#This Row],[T_Si_CL]]+229.3975)))</f>
        <v>90.085463572708875</v>
      </c>
      <c r="AO324" s="83">
        <f t="shared" si="46"/>
        <v>68</v>
      </c>
      <c r="AP324" s="60">
        <f>Table3[[#This Row],[T_So_CL]]-Table3[[#This Row],[T_Si_CL]]</f>
        <v>3</v>
      </c>
      <c r="AQ324" s="178">
        <f>IF(OR(AC324&gt;1200,AA324&gt;4000,Table3[[#This Row],[Hum_Si_A]]&lt;20,Table3[[#This Row],[Hum_Si_C]]&lt;20,AG324&gt;8000, AJ324&lt;0, O324&gt;90),1,0)</f>
        <v>0</v>
      </c>
      <c r="AR324">
        <f>IF(Table3[[#This Row],[F_Cell_CL]]&gt;0, Table3[[#This Row],[F_Cell_CL]], IF(Table3[[#This Row],[I_S]]&lt;450, 0.45, IF(Table3[[#This Row],[I_S]]&lt;600, 0.6, 0.75)))</f>
        <v>0.45</v>
      </c>
    </row>
    <row r="325" spans="1:44">
      <c r="A325" s="49">
        <f t="shared" si="34"/>
        <v>314</v>
      </c>
      <c r="B325" s="51" t="s">
        <v>100</v>
      </c>
      <c r="C325" s="50" t="s">
        <v>415</v>
      </c>
      <c r="D325" s="51">
        <v>900</v>
      </c>
      <c r="E325" s="138">
        <f>IF(Table3[[#This Row],[Approx. step time]]="-","ERR",IF(E324="Acc. Time",Table3[[#This Row],[Approx. step time]]/60,E324+D325/60))</f>
        <v>4710</v>
      </c>
      <c r="F325" s="48">
        <v>350</v>
      </c>
      <c r="G325" s="86">
        <f t="shared" si="41"/>
        <v>1.1666666666666667</v>
      </c>
      <c r="H325" s="48" t="s">
        <v>33</v>
      </c>
      <c r="I325" s="51">
        <v>0</v>
      </c>
      <c r="J325" s="51" t="s">
        <v>102</v>
      </c>
      <c r="K325" s="147"/>
      <c r="L325" s="52" t="str">
        <f>IF(Table3[[#This Row],[F_Cell_CL]]="","-",Table3[[#This Row],[F_Cell_CL]]*Cell_count)</f>
        <v>-</v>
      </c>
      <c r="M325">
        <v>0.2</v>
      </c>
      <c r="N325">
        <v>65</v>
      </c>
      <c r="O325" s="51">
        <v>68</v>
      </c>
      <c r="P325" s="60">
        <f>Table3[[#This Row],[T_So_CL]]-Table3[[#This Row],[T_Si_CL]]</f>
        <v>3</v>
      </c>
      <c r="Q325">
        <v>1.8</v>
      </c>
      <c r="R325" s="53">
        <f>IF(Table3[[#This Row],[I_S]]=0,"∞",Table3[[#This Row],[FN_Si_A_H2]]*1000/(Table3[[#This Row],[I_S]]*Q_H2*Cell_count))</f>
        <v>1.8</v>
      </c>
      <c r="S325">
        <v>90</v>
      </c>
      <c r="T325" s="58" t="str">
        <f t="shared" si="42"/>
        <v>Inlet</v>
      </c>
      <c r="U325">
        <v>0</v>
      </c>
      <c r="V325" s="51">
        <f t="shared" si="43"/>
        <v>70</v>
      </c>
      <c r="W325" s="141">
        <v>50.374610876472573</v>
      </c>
      <c r="X325" s="52">
        <f>IF(OR(Table3[[#This Row],[T_So_CL]]="",Table3[[#This Row],[Hum_Si_A]]=""),"-",(1730.63/((1730.63/(233.426+T_Si_CL))-LOG(RH_Si_A/100)))-233.426)</f>
        <v>50.424300299450465</v>
      </c>
      <c r="Y325" s="87">
        <f>100*10^(7.337936*((Table3[[#This Row],[Hum_Si_A]])/(Table3[[#This Row],[Hum_Si_A]]+229.3975)-Table3[[#This Row],[T_Si_CL]]/(Table3[[#This Row],[T_Si_CL]]+229.3975)))</f>
        <v>50.245383021423351</v>
      </c>
      <c r="Z32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1347.5</v>
      </c>
      <c r="AA325" s="53">
        <f>Table3[[#This Row],[FN_Si_Atot]]*Table3[[#This Row],[Conc_Si_A_H2]]/100</f>
        <v>1212.75</v>
      </c>
      <c r="AB325" s="54">
        <f>IF(Table3[[#This Row],[FN_Si_A_H2]]="-","-",Table3[[#This Row],[FN_Si_A_H2]]/60*H2_dens_gL)</f>
        <v>1.8176438067783487</v>
      </c>
      <c r="AC325" s="53">
        <f>IF(OR(Table3[[#This Row],[Conc_Si_A_H2]]="",Table3[[#This Row],[FN_Si_A_H2]]="",Table3[[#This Row],[FN_Si_A_H2]]="-"),"-",(FN_Si_H2/CMP_A)*(100-CMP_A))</f>
        <v>134.75</v>
      </c>
      <c r="AD325" s="55">
        <f>IF(Table3[[#This Row],[F_Si_A_N2]]="-","-",Table3[[#This Row],[F_Si_A_N2]]/60*N2_dens_gL)</f>
        <v>2.806408377595274</v>
      </c>
      <c r="AE325">
        <v>1.85</v>
      </c>
      <c r="AF325" s="53">
        <f>IF(OR(Table3[[#This Row],[I_S]]=0,Table3[[#This Row],[FN_Si_C_Air]]="-",Table3[[#This Row],[FN_Si_C_Air]]="0"),"∞",Table3[[#This Row],[FN_Si_C_Air]]*1000/(Table3[[#This Row],[I_S]]*Q_air*Cell_count))</f>
        <v>1.85</v>
      </c>
      <c r="AG325" s="52">
        <f>IF(OR(Table3[[#This Row],[I_S]]="",Table3[[#This Row],[STC_C]]=""),"-",IF(Table3[[#This Row],[I_S]]&gt;=Table3[[#This Row],[I_MinGasFlow]],Table3[[#This Row],[I_S]]*Table3[[#This Row],[STC_C]]*16.6*Cell_count/1000,Table3[[#This Row],[I_MinGasFlow]]*Table3[[#This Row],[STC_C]]*16.6*Cell_count/1000))</f>
        <v>2955.8375000000005</v>
      </c>
      <c r="AH325" s="139">
        <f>IF(Table3[[#This Row],[FN_Si_C_Air]]="-","-",Table3[[#This Row],[FN_Si_C_Air]]/60*air_dens_gL)</f>
        <v>63.40000593327153</v>
      </c>
      <c r="AI325" s="58" t="str">
        <f t="shared" si="44"/>
        <v>Inlet</v>
      </c>
      <c r="AJ325">
        <v>0.30000000000000004</v>
      </c>
      <c r="AK325" s="5">
        <f t="shared" si="45"/>
        <v>70</v>
      </c>
      <c r="AL325" s="141">
        <v>54.085282145855849</v>
      </c>
      <c r="AM325" s="52">
        <f>IF(OR(Table3[[#This Row],[T_So_CL]]="",Table3[[#This Row],[Hum_Si_C]]=""),"-",(1730.63/((1730.63/(233.426+T_Si_CL))-LOG(RH_Si_C/100)))-233.426)</f>
        <v>51.868671341733148</v>
      </c>
      <c r="AN325" s="87">
        <f>100*10^(7.337936*((Table3[[#This Row],[Hum_Si_C]])/(Table3[[#This Row],[Hum_Si_C]]+229.3975)-Table3[[#This Row],[T_Si_CL]]/(Table3[[#This Row],[T_Si_CL]]+229.3975)))</f>
        <v>60.235458472367952</v>
      </c>
      <c r="AO325" s="83">
        <f t="shared" si="46"/>
        <v>68</v>
      </c>
      <c r="AP325" s="60">
        <f>Table3[[#This Row],[T_So_CL]]-Table3[[#This Row],[T_Si_CL]]</f>
        <v>3</v>
      </c>
      <c r="AQ325" s="178">
        <f>IF(OR(AC325&gt;1200,AA325&gt;4000,Table3[[#This Row],[Hum_Si_A]]&lt;20,Table3[[#This Row],[Hum_Si_C]]&lt;20,AG325&gt;8000, AJ325&lt;0, O325&gt;90),1,0)</f>
        <v>0</v>
      </c>
      <c r="AR325">
        <f>IF(Table3[[#This Row],[F_Cell_CL]]&gt;0, Table3[[#This Row],[F_Cell_CL]], IF(Table3[[#This Row],[I_S]]&lt;450, 0.45, IF(Table3[[#This Row],[I_S]]&lt;600, 0.6, 0.75)))</f>
        <v>0.45</v>
      </c>
    </row>
    <row r="326" spans="1:44">
      <c r="A326" s="49">
        <f t="shared" si="34"/>
        <v>315</v>
      </c>
      <c r="B326" s="51" t="s">
        <v>100</v>
      </c>
      <c r="C326" s="50" t="s">
        <v>416</v>
      </c>
      <c r="D326" s="51">
        <v>900</v>
      </c>
      <c r="E326" s="138">
        <f>IF(Table3[[#This Row],[Approx. step time]]="-","ERR",IF(E325="Acc. Time",Table3[[#This Row],[Approx. step time]]/60,E325+D326/60))</f>
        <v>4725</v>
      </c>
      <c r="F326" s="48">
        <v>570</v>
      </c>
      <c r="G326" s="86">
        <f t="shared" si="41"/>
        <v>1.9</v>
      </c>
      <c r="H326" s="48" t="s">
        <v>33</v>
      </c>
      <c r="I326" s="51">
        <v>0</v>
      </c>
      <c r="J326" s="51" t="s">
        <v>102</v>
      </c>
      <c r="K326" s="147"/>
      <c r="L326" s="52" t="str">
        <f>IF(Table3[[#This Row],[F_Cell_CL]]="","-",Table3[[#This Row],[F_Cell_CL]]*Cell_count)</f>
        <v>-</v>
      </c>
      <c r="M326">
        <v>1.75</v>
      </c>
      <c r="N326">
        <v>65</v>
      </c>
      <c r="O326" s="51">
        <v>68</v>
      </c>
      <c r="P326" s="60">
        <f>Table3[[#This Row],[T_So_CL]]-Table3[[#This Row],[T_Si_CL]]</f>
        <v>3</v>
      </c>
      <c r="Q326">
        <v>1.35</v>
      </c>
      <c r="R326" s="53">
        <f>IF(Table3[[#This Row],[I_S]]=0,"∞",Table3[[#This Row],[FN_Si_A_H2]]*1000/(Table3[[#This Row],[I_S]]*Q_H2*Cell_count))</f>
        <v>1.35</v>
      </c>
      <c r="S326">
        <v>90</v>
      </c>
      <c r="T326" s="58" t="str">
        <f t="shared" si="42"/>
        <v>Inlet</v>
      </c>
      <c r="U326">
        <v>1.55</v>
      </c>
      <c r="V326" s="51">
        <f t="shared" si="43"/>
        <v>70</v>
      </c>
      <c r="W326" s="141">
        <v>57.296623434961354</v>
      </c>
      <c r="X326" s="52">
        <f>IF(OR(Table3[[#This Row],[T_So_CL]]="",Table3[[#This Row],[Hum_Si_A]]=""),"-",(1730.63/((1730.63/(233.426+T_Si_CL))-LOG(RH_Si_A/100)))-233.426)</f>
        <v>53.051676741969629</v>
      </c>
      <c r="Y326" s="87">
        <f>100*10^(7.337936*((Table3[[#This Row],[Hum_Si_A]])/(Table3[[#This Row],[Hum_Si_A]]+229.3975)-Table3[[#This Row],[T_Si_CL]]/(Table3[[#This Row],[T_Si_CL]]+229.3975)))</f>
        <v>70.204470535647218</v>
      </c>
      <c r="Z32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1645.875</v>
      </c>
      <c r="AA326" s="53">
        <f>Table3[[#This Row],[FN_Si_Atot]]*Table3[[#This Row],[Conc_Si_A_H2]]/100</f>
        <v>1481.2874999999999</v>
      </c>
      <c r="AB326" s="54">
        <f>IF(Table3[[#This Row],[FN_Si_A_H2]]="-","-",Table3[[#This Row],[FN_Si_A_H2]]/60*H2_dens_gL)</f>
        <v>2.2201220782792688</v>
      </c>
      <c r="AC326" s="53">
        <f>IF(OR(Table3[[#This Row],[Conc_Si_A_H2]]="",Table3[[#This Row],[FN_Si_A_H2]]="",Table3[[#This Row],[FN_Si_A_H2]]="-"),"-",(FN_Si_H2/CMP_A)*(100-CMP_A))</f>
        <v>164.58749999999998</v>
      </c>
      <c r="AD326" s="55">
        <f>IF(Table3[[#This Row],[F_Si_A_N2]]="-","-",Table3[[#This Row],[F_Si_A_N2]]/60*N2_dens_gL)</f>
        <v>3.4278273754913702</v>
      </c>
      <c r="AE326">
        <v>2.3000000000000003</v>
      </c>
      <c r="AF326" s="53">
        <f>IF(OR(Table3[[#This Row],[I_S]]=0,Table3[[#This Row],[FN_Si_C_Air]]="-",Table3[[#This Row],[FN_Si_C_Air]]="0"),"∞",Table3[[#This Row],[FN_Si_C_Air]]*1000/(Table3[[#This Row],[I_S]]*Q_air*Cell_count))</f>
        <v>2.3000000000000007</v>
      </c>
      <c r="AG326" s="52">
        <f>IF(OR(Table3[[#This Row],[I_S]]="",Table3[[#This Row],[STC_C]]=""),"-",IF(Table3[[#This Row],[I_S]]&gt;=Table3[[#This Row],[I_MinGasFlow]],Table3[[#This Row],[I_S]]*Table3[[#This Row],[STC_C]]*16.6*Cell_count/1000,Table3[[#This Row],[I_MinGasFlow]]*Table3[[#This Row],[STC_C]]*16.6*Cell_count/1000))</f>
        <v>5984.715000000002</v>
      </c>
      <c r="AH326" s="139">
        <f>IF(Table3[[#This Row],[FN_Si_C_Air]]="-","-",Table3[[#This Row],[FN_Si_C_Air]]/60*air_dens_gL)</f>
        <v>128.36665293979766</v>
      </c>
      <c r="AI326" s="58" t="str">
        <f t="shared" si="44"/>
        <v>Inlet</v>
      </c>
      <c r="AJ326">
        <v>1.25</v>
      </c>
      <c r="AK326" s="5">
        <f t="shared" si="45"/>
        <v>70</v>
      </c>
      <c r="AL326" s="141">
        <v>48.272229703243596</v>
      </c>
      <c r="AM326" s="52">
        <f>IF(OR(Table3[[#This Row],[T_So_CL]]="",Table3[[#This Row],[Hum_Si_C]]=""),"-",(1730.63/((1730.63/(233.426+T_Si_CL))-LOG(RH_Si_C/100)))-233.426)</f>
        <v>49.564958292230358</v>
      </c>
      <c r="AN326" s="87">
        <f>100*10^(7.337936*((Table3[[#This Row],[Hum_Si_C]])/(Table3[[#This Row],[Hum_Si_C]]+229.3975)-Table3[[#This Row],[T_Si_CL]]/(Table3[[#This Row],[T_Si_CL]]+229.3975)))</f>
        <v>45.241878740536592</v>
      </c>
      <c r="AO326" s="83">
        <f t="shared" si="46"/>
        <v>68</v>
      </c>
      <c r="AP326" s="60">
        <f>Table3[[#This Row],[T_So_CL]]-Table3[[#This Row],[T_Si_CL]]</f>
        <v>3</v>
      </c>
      <c r="AQ326" s="178">
        <f>IF(OR(AC326&gt;1200,AA326&gt;4000,Table3[[#This Row],[Hum_Si_A]]&lt;20,Table3[[#This Row],[Hum_Si_C]]&lt;20,AG326&gt;8000, AJ326&lt;0, O326&gt;90),1,0)</f>
        <v>0</v>
      </c>
      <c r="AR326">
        <f>IF(Table3[[#This Row],[F_Cell_CL]]&gt;0, Table3[[#This Row],[F_Cell_CL]], IF(Table3[[#This Row],[I_S]]&lt;450, 0.45, IF(Table3[[#This Row],[I_S]]&lt;600, 0.6, 0.75)))</f>
        <v>0.6</v>
      </c>
    </row>
    <row r="327" spans="1:44">
      <c r="A327" s="49">
        <f t="shared" si="34"/>
        <v>316</v>
      </c>
      <c r="B327" s="51" t="s">
        <v>100</v>
      </c>
      <c r="C327" s="50" t="s">
        <v>417</v>
      </c>
      <c r="D327" s="51">
        <v>900</v>
      </c>
      <c r="E327" s="138">
        <f>IF(Table3[[#This Row],[Approx. step time]]="-","ERR",IF(E326="Acc. Time",Table3[[#This Row],[Approx. step time]]/60,E326+D327/60))</f>
        <v>4740</v>
      </c>
      <c r="F327" s="48">
        <v>520</v>
      </c>
      <c r="G327" s="86">
        <f t="shared" si="41"/>
        <v>1.7333333333333334</v>
      </c>
      <c r="H327" s="48" t="s">
        <v>33</v>
      </c>
      <c r="I327" s="51">
        <v>0</v>
      </c>
      <c r="J327" s="51" t="s">
        <v>102</v>
      </c>
      <c r="K327" s="147"/>
      <c r="L327" s="52" t="str">
        <f>IF(Table3[[#This Row],[F_Cell_CL]]="","-",Table3[[#This Row],[F_Cell_CL]]*Cell_count)</f>
        <v>-</v>
      </c>
      <c r="M327">
        <v>0.95</v>
      </c>
      <c r="N327">
        <v>65</v>
      </c>
      <c r="O327" s="51">
        <v>68</v>
      </c>
      <c r="P327" s="60">
        <f>Table3[[#This Row],[T_So_CL]]-Table3[[#This Row],[T_Si_CL]]</f>
        <v>3</v>
      </c>
      <c r="Q327">
        <v>1.8</v>
      </c>
      <c r="R327" s="53">
        <f>IF(Table3[[#This Row],[I_S]]=0,"∞",Table3[[#This Row],[FN_Si_A_H2]]*1000/(Table3[[#This Row],[I_S]]*Q_H2*Cell_count))</f>
        <v>1.8</v>
      </c>
      <c r="S327">
        <v>90</v>
      </c>
      <c r="T327" s="58" t="str">
        <f t="shared" si="42"/>
        <v>Inlet</v>
      </c>
      <c r="U327">
        <v>0.75</v>
      </c>
      <c r="V327" s="51">
        <f t="shared" si="43"/>
        <v>70</v>
      </c>
      <c r="W327" s="141">
        <v>52.302759341356662</v>
      </c>
      <c r="X327" s="52">
        <f>IF(OR(Table3[[#This Row],[T_So_CL]]="",Table3[[#This Row],[Hum_Si_A]]=""),"-",(1730.63/((1730.63/(233.426+T_Si_CL))-LOG(RH_Si_A/100)))-233.426)</f>
        <v>51.185798934405739</v>
      </c>
      <c r="Y327" s="87">
        <f>100*10^(7.337936*((Table3[[#This Row],[Hum_Si_A]])/(Table3[[#This Row],[Hum_Si_A]]+229.3975)-Table3[[#This Row],[T_Si_CL]]/(Table3[[#This Row],[T_Si_CL]]+229.3975)))</f>
        <v>55.243163146003901</v>
      </c>
      <c r="Z32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2002</v>
      </c>
      <c r="AA327" s="53">
        <f>Table3[[#This Row],[FN_Si_Atot]]*Table3[[#This Row],[Conc_Si_A_H2]]/100</f>
        <v>1801.8</v>
      </c>
      <c r="AB327" s="54">
        <f>IF(Table3[[#This Row],[FN_Si_A_H2]]="-","-",Table3[[#This Row],[FN_Si_A_H2]]/60*H2_dens_gL)</f>
        <v>2.7004993700706894</v>
      </c>
      <c r="AC327" s="53">
        <f>IF(OR(Table3[[#This Row],[Conc_Si_A_H2]]="",Table3[[#This Row],[FN_Si_A_H2]]="",Table3[[#This Row],[FN_Si_A_H2]]="-"),"-",(FN_Si_H2/CMP_A)*(100-CMP_A))</f>
        <v>200.2</v>
      </c>
      <c r="AD327" s="55">
        <f>IF(Table3[[#This Row],[F_Si_A_N2]]="-","-",Table3[[#This Row],[F_Si_A_N2]]/60*N2_dens_gL)</f>
        <v>4.1695210181415501</v>
      </c>
      <c r="AE327">
        <v>2.5</v>
      </c>
      <c r="AF327" s="53">
        <f>IF(OR(Table3[[#This Row],[I_S]]=0,Table3[[#This Row],[FN_Si_C_Air]]="-",Table3[[#This Row],[FN_Si_C_Air]]="0"),"∞",Table3[[#This Row],[FN_Si_C_Air]]*1000/(Table3[[#This Row],[I_S]]*Q_air*Cell_count))</f>
        <v>2.5000000000000004</v>
      </c>
      <c r="AG327" s="52">
        <f>IF(OR(Table3[[#This Row],[I_S]]="",Table3[[#This Row],[STC_C]]=""),"-",IF(Table3[[#This Row],[I_S]]&gt;=Table3[[#This Row],[I_MinGasFlow]],Table3[[#This Row],[I_S]]*Table3[[#This Row],[STC_C]]*16.6*Cell_count/1000,Table3[[#This Row],[I_MinGasFlow]]*Table3[[#This Row],[STC_C]]*16.6*Cell_count/1000))</f>
        <v>5934.5000000000009</v>
      </c>
      <c r="AH327" s="139">
        <f>IF(Table3[[#This Row],[FN_Si_C_Air]]="-","-",Table3[[#This Row],[FN_Si_C_Air]]/60*air_dens_gL)</f>
        <v>127.28958720193511</v>
      </c>
      <c r="AI327" s="58" t="str">
        <f t="shared" si="44"/>
        <v>Inlet</v>
      </c>
      <c r="AJ327">
        <v>0.95</v>
      </c>
      <c r="AK327" s="5">
        <f t="shared" si="45"/>
        <v>70</v>
      </c>
      <c r="AL327" s="141">
        <v>50.374610876472573</v>
      </c>
      <c r="AM327" s="52">
        <f>IF(OR(Table3[[#This Row],[T_So_CL]]="",Table3[[#This Row],[Hum_Si_C]]=""),"-",(1730.63/((1730.63/(233.426+T_Si_CL))-LOG(RH_Si_C/100)))-233.426)</f>
        <v>50.424300299450465</v>
      </c>
      <c r="AN327" s="87">
        <f>100*10^(7.337936*((Table3[[#This Row],[Hum_Si_C]])/(Table3[[#This Row],[Hum_Si_C]]+229.3975)-Table3[[#This Row],[T_Si_CL]]/(Table3[[#This Row],[T_Si_CL]]+229.3975)))</f>
        <v>50.245383021423351</v>
      </c>
      <c r="AO327" s="83">
        <f t="shared" si="46"/>
        <v>68</v>
      </c>
      <c r="AP327" s="60">
        <f>Table3[[#This Row],[T_So_CL]]-Table3[[#This Row],[T_Si_CL]]</f>
        <v>3</v>
      </c>
      <c r="AQ327" s="178">
        <f>IF(OR(AC327&gt;1200,AA327&gt;4000,Table3[[#This Row],[Hum_Si_A]]&lt;20,Table3[[#This Row],[Hum_Si_C]]&lt;20,AG327&gt;8000, AJ327&lt;0, O327&gt;90),1,0)</f>
        <v>0</v>
      </c>
      <c r="AR327">
        <f>IF(Table3[[#This Row],[F_Cell_CL]]&gt;0, Table3[[#This Row],[F_Cell_CL]], IF(Table3[[#This Row],[I_S]]&lt;450, 0.45, IF(Table3[[#This Row],[I_S]]&lt;600, 0.6, 0.75)))</f>
        <v>0.6</v>
      </c>
    </row>
    <row r="328" spans="1:44">
      <c r="A328" s="49">
        <f t="shared" si="34"/>
        <v>317</v>
      </c>
      <c r="B328" s="51" t="s">
        <v>100</v>
      </c>
      <c r="C328" s="50" t="s">
        <v>418</v>
      </c>
      <c r="D328" s="51">
        <v>900</v>
      </c>
      <c r="E328" s="87">
        <f>IF(Table3[[#This Row],[Approx. step time]]="-","ERR",IF(E327="Acc. Time",Table3[[#This Row],[Approx. step time]]/60,E327+D328/60))</f>
        <v>4755</v>
      </c>
      <c r="F328" s="48">
        <v>670</v>
      </c>
      <c r="G328" s="86">
        <f t="shared" si="41"/>
        <v>2.2333333333333334</v>
      </c>
      <c r="H328" s="48" t="s">
        <v>33</v>
      </c>
      <c r="I328" s="51">
        <v>0</v>
      </c>
      <c r="J328" s="51" t="s">
        <v>102</v>
      </c>
      <c r="K328" s="147"/>
      <c r="L328" s="52" t="str">
        <f>IF(Table3[[#This Row],[F_Cell_CL]]="","-",Table3[[#This Row],[F_Cell_CL]]*Cell_count)</f>
        <v>-</v>
      </c>
      <c r="M328">
        <v>0.75</v>
      </c>
      <c r="N328">
        <v>65</v>
      </c>
      <c r="O328" s="51">
        <v>68</v>
      </c>
      <c r="P328" s="60">
        <f>Table3[[#This Row],[T_So_CL]]-Table3[[#This Row],[T_Si_CL]]</f>
        <v>3</v>
      </c>
      <c r="Q328">
        <v>1.4500000000000002</v>
      </c>
      <c r="R328" s="53">
        <f>IF(Table3[[#This Row],[I_S]]=0,"∞",Table3[[#This Row],[FN_Si_A_H2]]*1000/(Table3[[#This Row],[I_S]]*Q_H2*Cell_count))</f>
        <v>1.4500000000000002</v>
      </c>
      <c r="S328">
        <v>75</v>
      </c>
      <c r="T328" s="58" t="str">
        <f t="shared" si="42"/>
        <v>Inlet</v>
      </c>
      <c r="U328">
        <v>0.55000000000000004</v>
      </c>
      <c r="V328" s="51">
        <f t="shared" si="43"/>
        <v>70</v>
      </c>
      <c r="W328" s="141">
        <v>43.377055699689087</v>
      </c>
      <c r="X328" s="52">
        <f>IF(OR(Table3[[#This Row],[T_So_CL]]="",Table3[[#This Row],[Hum_Si_A]]=""),"-",(1730.63/((1730.63/(233.426+T_Si_CL))-LOG(RH_Si_A/100)))-233.426)</f>
        <v>47.432294250041707</v>
      </c>
      <c r="Y328" s="87">
        <f>100*10^(7.337936*((Table3[[#This Row],[Hum_Si_A]])/(Table3[[#This Row],[Hum_Si_A]]+229.3975)-Table3[[#This Row],[T_Si_CL]]/(Table3[[#This Row],[T_Si_CL]]+229.3975)))</f>
        <v>35.216669858301266</v>
      </c>
      <c r="Z32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2493.5166666666669</v>
      </c>
      <c r="AA328" s="53">
        <f>Table3[[#This Row],[FN_Si_Atot]]*Table3[[#This Row],[Conc_Si_A_H2]]/100</f>
        <v>1870.1375000000003</v>
      </c>
      <c r="AB328" s="54">
        <f>IF(Table3[[#This Row],[FN_Si_A_H2]]="-","-",Table3[[#This Row],[FN_Si_A_H2]]/60*H2_dens_gL)</f>
        <v>2.8029221560082003</v>
      </c>
      <c r="AC328" s="53">
        <f>IF(OR(Table3[[#This Row],[Conc_Si_A_H2]]="",Table3[[#This Row],[FN_Si_A_H2]]="",Table3[[#This Row],[FN_Si_A_H2]]="-"),"-",(FN_Si_H2/CMP_A)*(100-CMP_A))</f>
        <v>623.37916666666672</v>
      </c>
      <c r="AD328" s="55">
        <f>IF(Table3[[#This Row],[F_Si_A_N2]]="-","-",Table3[[#This Row],[F_Si_A_N2]]/60*N2_dens_gL)</f>
        <v>12.982979708732424</v>
      </c>
      <c r="AE328">
        <v>2.1</v>
      </c>
      <c r="AF328" s="53">
        <f>IF(OR(Table3[[#This Row],[I_S]]=0,Table3[[#This Row],[FN_Si_C_Air]]="-",Table3[[#This Row],[FN_Si_C_Air]]="0"),"∞",Table3[[#This Row],[FN_Si_C_Air]]*1000/(Table3[[#This Row],[I_S]]*Q_air*Cell_count))</f>
        <v>2.0999999999999996</v>
      </c>
      <c r="AG328" s="52">
        <f>IF(OR(Table3[[#This Row],[I_S]]="",Table3[[#This Row],[STC_C]]=""),"-",IF(Table3[[#This Row],[I_S]]&gt;=Table3[[#This Row],[I_MinGasFlow]],Table3[[#This Row],[I_S]]*Table3[[#This Row],[STC_C]]*16.6*Cell_count/1000,Table3[[#This Row],[I_MinGasFlow]]*Table3[[#This Row],[STC_C]]*16.6*Cell_count/1000))</f>
        <v>6422.9549999999999</v>
      </c>
      <c r="AH328" s="139">
        <f>IF(Table3[[#This Row],[FN_Si_C_Air]]="-","-",Table3[[#This Row],[FN_Si_C_Air]]/60*air_dens_gL)</f>
        <v>137.76649937932513</v>
      </c>
      <c r="AI328" s="58" t="str">
        <f t="shared" si="44"/>
        <v>Inlet</v>
      </c>
      <c r="AJ328">
        <v>0.30000000000000004</v>
      </c>
      <c r="AK328" s="5">
        <f t="shared" si="45"/>
        <v>70</v>
      </c>
      <c r="AL328" s="141">
        <v>58.756512478406592</v>
      </c>
      <c r="AM328" s="52">
        <f>IF(OR(Table3[[#This Row],[T_So_CL]]="",Table3[[#This Row],[Hum_Si_C]]=""),"-",(1730.63/((1730.63/(233.426+T_Si_CL))-LOG(RH_Si_C/100)))-233.426)</f>
        <v>53.570791990531916</v>
      </c>
      <c r="AN328" s="87">
        <f>100*10^(7.337936*((Table3[[#This Row],[Hum_Si_C]])/(Table3[[#This Row],[Hum_Si_C]]+229.3975)-Table3[[#This Row],[T_Si_CL]]/(Table3[[#This Row],[T_Si_CL]]+229.3975)))</f>
        <v>75.181585728458927</v>
      </c>
      <c r="AO328" s="83">
        <f t="shared" si="46"/>
        <v>68</v>
      </c>
      <c r="AP328" s="60">
        <f>Table3[[#This Row],[T_So_CL]]-Table3[[#This Row],[T_Si_CL]]</f>
        <v>3</v>
      </c>
      <c r="AQ328" s="178">
        <f>IF(OR(AC328&gt;1200,AA328&gt;4000,Table3[[#This Row],[Hum_Si_A]]&lt;20,Table3[[#This Row],[Hum_Si_C]]&lt;20,AG328&gt;8000, AJ328&lt;0, O328&gt;90),1,0)</f>
        <v>0</v>
      </c>
      <c r="AR328">
        <f>IF(Table3[[#This Row],[F_Cell_CL]]&gt;0, Table3[[#This Row],[F_Cell_CL]], IF(Table3[[#This Row],[I_S]]&lt;450, 0.45, IF(Table3[[#This Row],[I_S]]&lt;600, 0.6, 0.75)))</f>
        <v>0.75</v>
      </c>
    </row>
    <row r="329" spans="1:44">
      <c r="A329" s="49">
        <f t="shared" si="34"/>
        <v>318</v>
      </c>
      <c r="B329" s="51" t="s">
        <v>100</v>
      </c>
      <c r="C329" s="50" t="s">
        <v>419</v>
      </c>
      <c r="D329" s="51">
        <v>900</v>
      </c>
      <c r="E329" s="138">
        <f>IF(Table3[[#This Row],[Approx. step time]]="-","ERR",IF(E328="Acc. Time",Table3[[#This Row],[Approx. step time]]/60,E328+D329/60))</f>
        <v>4770</v>
      </c>
      <c r="F329" s="48">
        <v>690</v>
      </c>
      <c r="G329" s="86">
        <f t="shared" si="41"/>
        <v>2.2999999999999998</v>
      </c>
      <c r="H329" s="48" t="s">
        <v>33</v>
      </c>
      <c r="I329" s="51">
        <v>0</v>
      </c>
      <c r="J329" s="51" t="s">
        <v>102</v>
      </c>
      <c r="K329" s="147"/>
      <c r="L329" s="52" t="str">
        <f>IF(Table3[[#This Row],[F_Cell_CL]]="","-",Table3[[#This Row],[F_Cell_CL]]*Cell_count)</f>
        <v>-</v>
      </c>
      <c r="M329">
        <v>1.5</v>
      </c>
      <c r="N329">
        <v>65</v>
      </c>
      <c r="O329" s="51">
        <v>68</v>
      </c>
      <c r="P329" s="60">
        <f>Table3[[#This Row],[T_So_CL]]-Table3[[#This Row],[T_Si_CL]]</f>
        <v>3</v>
      </c>
      <c r="Q329">
        <v>1.7000000000000002</v>
      </c>
      <c r="R329" s="53">
        <f>IF(Table3[[#This Row],[I_S]]=0,"∞",Table3[[#This Row],[FN_Si_A_H2]]*1000/(Table3[[#This Row],[I_S]]*Q_H2*Cell_count))</f>
        <v>1.7</v>
      </c>
      <c r="S329">
        <v>90</v>
      </c>
      <c r="T329" s="58" t="str">
        <f t="shared" si="42"/>
        <v>Inlet</v>
      </c>
      <c r="U329">
        <v>1.3</v>
      </c>
      <c r="V329" s="51">
        <f t="shared" si="43"/>
        <v>70</v>
      </c>
      <c r="W329" s="141">
        <v>45.957349937400146</v>
      </c>
      <c r="X329" s="52">
        <f>IF(OR(Table3[[#This Row],[T_So_CL]]="",Table3[[#This Row],[Hum_Si_A]]=""),"-",(1730.63/((1730.63/(233.426+T_Si_CL))-LOG(RH_Si_A/100)))-233.426)</f>
        <v>48.580786816443208</v>
      </c>
      <c r="Y329" s="87">
        <f>100*10^(7.337936*((Table3[[#This Row],[Hum_Si_A]])/(Table3[[#This Row],[Hum_Si_A]]+229.3975)-Table3[[#This Row],[T_Si_CL]]/(Table3[[#This Row],[T_Si_CL]]+229.3975)))</f>
        <v>40.232395905376798</v>
      </c>
      <c r="Z32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2508.916666666667</v>
      </c>
      <c r="AA329" s="53">
        <f>Table3[[#This Row],[FN_Si_Atot]]*Table3[[#This Row],[Conc_Si_A_H2]]/100</f>
        <v>2258.0250000000001</v>
      </c>
      <c r="AB329" s="54">
        <f>IF(Table3[[#This Row],[FN_Si_A_H2]]="-","-",Table3[[#This Row],[FN_Si_A_H2]]/60*H2_dens_gL)</f>
        <v>3.3842796592873063</v>
      </c>
      <c r="AC329" s="53">
        <f>IF(OR(Table3[[#This Row],[Conc_Si_A_H2]]="",Table3[[#This Row],[FN_Si_A_H2]]="",Table3[[#This Row],[FN_Si_A_H2]]="-"),"-",(FN_Si_H2/CMP_A)*(100-CMP_A))</f>
        <v>250.89166666666668</v>
      </c>
      <c r="AD329" s="55">
        <f>IF(Table3[[#This Row],[F_Si_A_N2]]="-","-",Table3[[#This Row],[F_Si_A_N2]]/60*N2_dens_gL)</f>
        <v>5.2252651220940587</v>
      </c>
      <c r="AE329">
        <v>2.1</v>
      </c>
      <c r="AF329" s="53">
        <f>IF(OR(Table3[[#This Row],[I_S]]=0,Table3[[#This Row],[FN_Si_C_Air]]="-",Table3[[#This Row],[FN_Si_C_Air]]="0"),"∞",Table3[[#This Row],[FN_Si_C_Air]]*1000/(Table3[[#This Row],[I_S]]*Q_air*Cell_count))</f>
        <v>2.0999999999999996</v>
      </c>
      <c r="AG329" s="52">
        <f>IF(OR(Table3[[#This Row],[I_S]]="",Table3[[#This Row],[STC_C]]=""),"-",IF(Table3[[#This Row],[I_S]]&gt;=Table3[[#This Row],[I_MinGasFlow]],Table3[[#This Row],[I_S]]*Table3[[#This Row],[STC_C]]*16.6*Cell_count/1000,Table3[[#This Row],[I_MinGasFlow]]*Table3[[#This Row],[STC_C]]*16.6*Cell_count/1000))</f>
        <v>6614.6850000000004</v>
      </c>
      <c r="AH329" s="139">
        <f>IF(Table3[[#This Row],[FN_Si_C_Air]]="-","-",Table3[[#This Row],[FN_Si_C_Air]]/60*air_dens_gL)</f>
        <v>141.87893219661845</v>
      </c>
      <c r="AI329" s="58" t="str">
        <f t="shared" si="44"/>
        <v>Inlet</v>
      </c>
      <c r="AJ329">
        <v>1.4000000000000001</v>
      </c>
      <c r="AK329" s="5">
        <f t="shared" si="45"/>
        <v>70</v>
      </c>
      <c r="AL329" s="141">
        <v>50.374610876472573</v>
      </c>
      <c r="AM329" s="52">
        <f>IF(OR(Table3[[#This Row],[T_So_CL]]="",Table3[[#This Row],[Hum_Si_C]]=""),"-",(1730.63/((1730.63/(233.426+T_Si_CL))-LOG(RH_Si_C/100)))-233.426)</f>
        <v>50.424300299450465</v>
      </c>
      <c r="AN329" s="87">
        <f>100*10^(7.337936*((Table3[[#This Row],[Hum_Si_C]])/(Table3[[#This Row],[Hum_Si_C]]+229.3975)-Table3[[#This Row],[T_Si_CL]]/(Table3[[#This Row],[T_Si_CL]]+229.3975)))</f>
        <v>50.245383021423351</v>
      </c>
      <c r="AO329" s="83">
        <f t="shared" si="46"/>
        <v>68</v>
      </c>
      <c r="AP329" s="60">
        <f>Table3[[#This Row],[T_So_CL]]-Table3[[#This Row],[T_Si_CL]]</f>
        <v>3</v>
      </c>
      <c r="AQ329" s="178">
        <f>IF(OR(AC329&gt;1200,AA329&gt;4000,Table3[[#This Row],[Hum_Si_A]]&lt;20,Table3[[#This Row],[Hum_Si_C]]&lt;20,AG329&gt;8000, AJ329&lt;0, O329&gt;90),1,0)</f>
        <v>0</v>
      </c>
      <c r="AR329">
        <f>IF(Table3[[#This Row],[F_Cell_CL]]&gt;0, Table3[[#This Row],[F_Cell_CL]], IF(Table3[[#This Row],[I_S]]&lt;450, 0.45, IF(Table3[[#This Row],[I_S]]&lt;600, 0.6, 0.75)))</f>
        <v>0.75</v>
      </c>
    </row>
    <row r="330" spans="1:44">
      <c r="A330" s="49">
        <f t="shared" si="34"/>
        <v>319</v>
      </c>
      <c r="B330" s="51" t="s">
        <v>100</v>
      </c>
      <c r="C330" s="50" t="s">
        <v>420</v>
      </c>
      <c r="D330" s="51">
        <v>900</v>
      </c>
      <c r="E330" s="138">
        <f>IF(Table3[[#This Row],[Approx. step time]]="-","ERR",IF(E329="Acc. Time",Table3[[#This Row],[Approx. step time]]/60,E329+D330/60))</f>
        <v>4785</v>
      </c>
      <c r="F330" s="48">
        <v>710</v>
      </c>
      <c r="G330" s="86">
        <f t="shared" si="41"/>
        <v>2.3666666666666667</v>
      </c>
      <c r="H330" s="48" t="s">
        <v>33</v>
      </c>
      <c r="I330" s="51">
        <v>0</v>
      </c>
      <c r="J330" s="51" t="s">
        <v>102</v>
      </c>
      <c r="K330" s="147"/>
      <c r="L330" s="52" t="str">
        <f>IF(Table3[[#This Row],[F_Cell_CL]]="","-",Table3[[#This Row],[F_Cell_CL]]*Cell_count)</f>
        <v>-</v>
      </c>
      <c r="M330">
        <v>1.45</v>
      </c>
      <c r="N330">
        <v>65</v>
      </c>
      <c r="O330" s="51">
        <v>69</v>
      </c>
      <c r="P330" s="60">
        <f>Table3[[#This Row],[T_So_CL]]-Table3[[#This Row],[T_Si_CL]]</f>
        <v>4</v>
      </c>
      <c r="Q330">
        <v>1.35</v>
      </c>
      <c r="R330" s="53">
        <f>IF(Table3[[#This Row],[I_S]]=0,"∞",Table3[[#This Row],[FN_Si_A_H2]]*1000/(Table3[[#This Row],[I_S]]*Q_H2*Cell_count))</f>
        <v>1.35</v>
      </c>
      <c r="S330">
        <v>85</v>
      </c>
      <c r="T330" s="58" t="str">
        <f t="shared" si="42"/>
        <v>Inlet</v>
      </c>
      <c r="U330">
        <v>1.25</v>
      </c>
      <c r="V330" s="51">
        <f t="shared" si="43"/>
        <v>70</v>
      </c>
      <c r="W330" s="141">
        <v>61.44151517907563</v>
      </c>
      <c r="X330" s="52">
        <f>IF(OR(Table3[[#This Row],[T_So_CL]]="",Table3[[#This Row],[Hum_Si_A]]=""),"-",(1730.63/((1730.63/(233.426+T_Si_CL))-LOG(RH_Si_A/100)))-233.426)</f>
        <v>54.497373611490275</v>
      </c>
      <c r="Y330" s="87">
        <f>100*10^(7.337936*((Table3[[#This Row],[Hum_Si_A]])/(Table3[[#This Row],[Hum_Si_A]]+229.3975)-Table3[[#This Row],[T_Si_CL]]/(Table3[[#This Row],[T_Si_CL]]+229.3975)))</f>
        <v>85.121923380792666</v>
      </c>
      <c r="Z33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2170.7205882352946</v>
      </c>
      <c r="AA330" s="53">
        <f>Table3[[#This Row],[FN_Si_Atot]]*Table3[[#This Row],[Conc_Si_A_H2]]/100</f>
        <v>1845.1125000000002</v>
      </c>
      <c r="AB330" s="54">
        <f>IF(Table3[[#This Row],[FN_Si_A_H2]]="-","-",Table3[[#This Row],[FN_Si_A_H2]]/60*H2_dens_gL)</f>
        <v>2.7654152203127738</v>
      </c>
      <c r="AC330" s="53">
        <f>IF(OR(Table3[[#This Row],[Conc_Si_A_H2]]="",Table3[[#This Row],[FN_Si_A_H2]]="",Table3[[#This Row],[FN_Si_A_H2]]="-"),"-",(FN_Si_H2/CMP_A)*(100-CMP_A))</f>
        <v>325.60808823529419</v>
      </c>
      <c r="AD330" s="55">
        <f>IF(Table3[[#This Row],[F_Si_A_N2]]="-","-",Table3[[#This Row],[F_Si_A_N2]]/60*N2_dens_gL)</f>
        <v>6.7813674703993376</v>
      </c>
      <c r="AE330">
        <v>1.4000000000000001</v>
      </c>
      <c r="AF330" s="53">
        <f>IF(OR(Table3[[#This Row],[I_S]]=0,Table3[[#This Row],[FN_Si_C_Air]]="-",Table3[[#This Row],[FN_Si_C_Air]]="0"),"∞",Table3[[#This Row],[FN_Si_C_Air]]*1000/(Table3[[#This Row],[I_S]]*Q_air*Cell_count))</f>
        <v>1.4000000000000004</v>
      </c>
      <c r="AG330" s="52">
        <f>IF(OR(Table3[[#This Row],[I_S]]="",Table3[[#This Row],[STC_C]]=""),"-",IF(Table3[[#This Row],[I_S]]&gt;=Table3[[#This Row],[I_MinGasFlow]],Table3[[#This Row],[I_S]]*Table3[[#This Row],[STC_C]]*16.6*Cell_count/1000,Table3[[#This Row],[I_MinGasFlow]]*Table3[[#This Row],[STC_C]]*16.6*Cell_count/1000))</f>
        <v>4537.6100000000015</v>
      </c>
      <c r="AH330" s="139">
        <f>IF(Table3[[#This Row],[FN_Si_C_Air]]="-","-",Table3[[#This Row],[FN_Si_C_Air]]/60*air_dens_gL)</f>
        <v>97.32757667594116</v>
      </c>
      <c r="AI330" s="58" t="str">
        <f t="shared" si="44"/>
        <v>Inlet</v>
      </c>
      <c r="AJ330">
        <v>1.25</v>
      </c>
      <c r="AK330" s="5">
        <f t="shared" si="45"/>
        <v>70</v>
      </c>
      <c r="AL330" s="141">
        <v>52.302759341356662</v>
      </c>
      <c r="AM330" s="52">
        <f>IF(OR(Table3[[#This Row],[T_So_CL]]="",Table3[[#This Row],[Hum_Si_C]]=""),"-",(1730.63/((1730.63/(233.426+T_Si_CL))-LOG(RH_Si_C/100)))-233.426)</f>
        <v>51.185798934405739</v>
      </c>
      <c r="AN330" s="87">
        <f>100*10^(7.337936*((Table3[[#This Row],[Hum_Si_C]])/(Table3[[#This Row],[Hum_Si_C]]+229.3975)-Table3[[#This Row],[T_Si_CL]]/(Table3[[#This Row],[T_Si_CL]]+229.3975)))</f>
        <v>55.243163146003901</v>
      </c>
      <c r="AO330" s="83">
        <f t="shared" si="46"/>
        <v>69</v>
      </c>
      <c r="AP330" s="60">
        <f>Table3[[#This Row],[T_So_CL]]-Table3[[#This Row],[T_Si_CL]]</f>
        <v>4</v>
      </c>
      <c r="AQ330" s="178">
        <f>IF(OR(AC330&gt;1200,AA330&gt;4000,Table3[[#This Row],[Hum_Si_A]]&lt;20,Table3[[#This Row],[Hum_Si_C]]&lt;20,AG330&gt;8000, AJ330&lt;0, O330&gt;90),1,0)</f>
        <v>0</v>
      </c>
      <c r="AR330">
        <f>IF(Table3[[#This Row],[F_Cell_CL]]&gt;0, Table3[[#This Row],[F_Cell_CL]], IF(Table3[[#This Row],[I_S]]&lt;450, 0.45, IF(Table3[[#This Row],[I_S]]&lt;600, 0.6, 0.75)))</f>
        <v>0.75</v>
      </c>
    </row>
    <row r="331" spans="1:44">
      <c r="A331" s="49">
        <f t="shared" si="34"/>
        <v>320</v>
      </c>
      <c r="B331" s="51" t="s">
        <v>100</v>
      </c>
      <c r="C331" s="50" t="s">
        <v>421</v>
      </c>
      <c r="D331" s="51">
        <v>900</v>
      </c>
      <c r="E331" s="138">
        <f>IF(Table3[[#This Row],[Approx. step time]]="-","ERR",IF(E330="Acc. Time",Table3[[#This Row],[Approx. step time]]/60,E330+D331/60))</f>
        <v>4800</v>
      </c>
      <c r="F331" s="48">
        <v>470</v>
      </c>
      <c r="G331" s="86">
        <f t="shared" si="41"/>
        <v>1.5666666666666667</v>
      </c>
      <c r="H331" s="48" t="s">
        <v>33</v>
      </c>
      <c r="I331" s="51">
        <v>0</v>
      </c>
      <c r="J331" s="51" t="s">
        <v>102</v>
      </c>
      <c r="K331" s="147"/>
      <c r="L331" s="52" t="str">
        <f>IF(Table3[[#This Row],[F_Cell_CL]]="","-",Table3[[#This Row],[F_Cell_CL]]*Cell_count)</f>
        <v>-</v>
      </c>
      <c r="M331">
        <v>1.8</v>
      </c>
      <c r="N331">
        <v>65</v>
      </c>
      <c r="O331" s="51">
        <v>69</v>
      </c>
      <c r="P331" s="60">
        <f>Table3[[#This Row],[T_So_CL]]-Table3[[#This Row],[T_Si_CL]]</f>
        <v>4</v>
      </c>
      <c r="Q331">
        <v>1.6</v>
      </c>
      <c r="R331" s="53">
        <f>IF(Table3[[#This Row],[I_S]]=0,"∞",Table3[[#This Row],[FN_Si_A_H2]]*1000/(Table3[[#This Row],[I_S]]*Q_H2*Cell_count))</f>
        <v>1.6</v>
      </c>
      <c r="S331">
        <v>80</v>
      </c>
      <c r="T331" s="58" t="str">
        <f t="shared" si="42"/>
        <v>Inlet</v>
      </c>
      <c r="U331">
        <v>1.6</v>
      </c>
      <c r="V331" s="51">
        <f t="shared" si="43"/>
        <v>70</v>
      </c>
      <c r="W331" s="141">
        <v>60.135053860479971</v>
      </c>
      <c r="X331" s="52">
        <f>IF(OR(Table3[[#This Row],[T_So_CL]]="",Table3[[#This Row],[Hum_Si_A]]=""),"-",(1730.63/((1730.63/(233.426+T_Si_CL))-LOG(RH_Si_A/100)))-233.426)</f>
        <v>54.050943571160644</v>
      </c>
      <c r="Y331" s="87">
        <f>100*10^(7.337936*((Table3[[#This Row],[Hum_Si_A]])/(Table3[[#This Row],[Hum_Si_A]]+229.3975)-Table3[[#This Row],[T_Si_CL]]/(Table3[[#This Row],[T_Si_CL]]+229.3975)))</f>
        <v>80.154015110448142</v>
      </c>
      <c r="Z33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1809.5</v>
      </c>
      <c r="AA331" s="53">
        <f>Table3[[#This Row],[FN_Si_Atot]]*Table3[[#This Row],[Conc_Si_A_H2]]/100</f>
        <v>1447.6</v>
      </c>
      <c r="AB331" s="54">
        <f>IF(Table3[[#This Row],[FN_Si_A_H2]]="-","-",Table3[[#This Row],[FN_Si_A_H2]]/60*H2_dens_gL)</f>
        <v>2.1696319725354258</v>
      </c>
      <c r="AC331" s="53">
        <f>IF(OR(Table3[[#This Row],[Conc_Si_A_H2]]="",Table3[[#This Row],[FN_Si_A_H2]]="",Table3[[#This Row],[FN_Si_A_H2]]="-"),"-",(FN_Si_H2/CMP_A)*(100-CMP_A))</f>
        <v>361.9</v>
      </c>
      <c r="AD331" s="55">
        <f>IF(Table3[[#This Row],[F_Si_A_N2]]="-","-",Table3[[#This Row],[F_Si_A_N2]]/60*N2_dens_gL)</f>
        <v>7.5372110712558786</v>
      </c>
      <c r="AE331">
        <v>2.2000000000000002</v>
      </c>
      <c r="AF331" s="53">
        <f>IF(OR(Table3[[#This Row],[I_S]]=0,Table3[[#This Row],[FN_Si_C_Air]]="-",Table3[[#This Row],[FN_Si_C_Air]]="0"),"∞",Table3[[#This Row],[FN_Si_C_Air]]*1000/(Table3[[#This Row],[I_S]]*Q_air*Cell_count))</f>
        <v>2.1999999999999997</v>
      </c>
      <c r="AG331" s="52">
        <f>IF(OR(Table3[[#This Row],[I_S]]="",Table3[[#This Row],[STC_C]]=""),"-",IF(Table3[[#This Row],[I_S]]&gt;=Table3[[#This Row],[I_MinGasFlow]],Table3[[#This Row],[I_S]]*Table3[[#This Row],[STC_C]]*16.6*Cell_count/1000,Table3[[#This Row],[I_MinGasFlow]]*Table3[[#This Row],[STC_C]]*16.6*Cell_count/1000))</f>
        <v>4720.21</v>
      </c>
      <c r="AH331" s="139">
        <f>IF(Table3[[#This Row],[FN_Si_C_Air]]="-","-",Table3[[#This Row],[FN_Si_C_Air]]/60*air_dens_gL)</f>
        <v>101.24417935907762</v>
      </c>
      <c r="AI331" s="58" t="str">
        <f t="shared" si="44"/>
        <v>Inlet</v>
      </c>
      <c r="AJ331">
        <v>1.2000000000000002</v>
      </c>
      <c r="AK331" s="5">
        <f t="shared" si="45"/>
        <v>70</v>
      </c>
      <c r="AL331" s="141">
        <v>43.377055699689087</v>
      </c>
      <c r="AM331" s="52">
        <f>IF(OR(Table3[[#This Row],[T_So_CL]]="",Table3[[#This Row],[Hum_Si_C]]=""),"-",(1730.63/((1730.63/(233.426+T_Si_CL))-LOG(RH_Si_C/100)))-233.426)</f>
        <v>47.432294250041707</v>
      </c>
      <c r="AN331" s="87">
        <f>100*10^(7.337936*((Table3[[#This Row],[Hum_Si_C]])/(Table3[[#This Row],[Hum_Si_C]]+229.3975)-Table3[[#This Row],[T_Si_CL]]/(Table3[[#This Row],[T_Si_CL]]+229.3975)))</f>
        <v>35.216669858301266</v>
      </c>
      <c r="AO331" s="83">
        <f t="shared" si="46"/>
        <v>69</v>
      </c>
      <c r="AP331" s="60">
        <f>Table3[[#This Row],[T_So_CL]]-Table3[[#This Row],[T_Si_CL]]</f>
        <v>4</v>
      </c>
      <c r="AQ331" s="178">
        <f>IF(OR(AC331&gt;1200,AA331&gt;4000,Table3[[#This Row],[Hum_Si_A]]&lt;20,Table3[[#This Row],[Hum_Si_C]]&lt;20,AG331&gt;8000, AJ331&lt;0, O331&gt;90),1,0)</f>
        <v>0</v>
      </c>
      <c r="AR331">
        <f>IF(Table3[[#This Row],[F_Cell_CL]]&gt;0, Table3[[#This Row],[F_Cell_CL]], IF(Table3[[#This Row],[I_S]]&lt;450, 0.45, IF(Table3[[#This Row],[I_S]]&lt;600, 0.6, 0.75)))</f>
        <v>0.6</v>
      </c>
    </row>
    <row r="332" spans="1:44">
      <c r="A332" s="49">
        <f t="shared" si="34"/>
        <v>321</v>
      </c>
      <c r="B332" s="51" t="s">
        <v>100</v>
      </c>
      <c r="C332" s="50" t="s">
        <v>422</v>
      </c>
      <c r="D332" s="51">
        <v>900</v>
      </c>
      <c r="E332" s="87">
        <f>IF(Table3[[#This Row],[Approx. step time]]="-","ERR",IF(E331="Acc. Time",Table3[[#This Row],[Approx. step time]]/60,E331+D332/60))</f>
        <v>4815</v>
      </c>
      <c r="F332" s="48">
        <v>340</v>
      </c>
      <c r="G332" s="86">
        <f t="shared" si="41"/>
        <v>1.1333333333333333</v>
      </c>
      <c r="H332" s="48" t="s">
        <v>33</v>
      </c>
      <c r="I332" s="51">
        <v>0</v>
      </c>
      <c r="J332" s="51" t="s">
        <v>102</v>
      </c>
      <c r="K332" s="147"/>
      <c r="L332" s="52" t="str">
        <f>IF(Table3[[#This Row],[F_Cell_CL]]="","-",Table3[[#This Row],[F_Cell_CL]]*Cell_count)</f>
        <v>-</v>
      </c>
      <c r="M332">
        <v>2</v>
      </c>
      <c r="N332">
        <v>65</v>
      </c>
      <c r="O332" s="51">
        <v>70</v>
      </c>
      <c r="P332" s="60">
        <f>Table3[[#This Row],[T_So_CL]]-Table3[[#This Row],[T_Si_CL]]</f>
        <v>5</v>
      </c>
      <c r="Q332">
        <v>1.9000000000000001</v>
      </c>
      <c r="R332" s="53">
        <f>IF(Table3[[#This Row],[I_S]]=0,"∞",Table3[[#This Row],[FN_Si_A_H2]]*1000/(Table3[[#This Row],[I_S]]*Q_H2*Cell_count))</f>
        <v>1.9</v>
      </c>
      <c r="S332">
        <v>90</v>
      </c>
      <c r="T332" s="58" t="str">
        <f t="shared" si="42"/>
        <v>Inlet</v>
      </c>
      <c r="U332">
        <v>1.8</v>
      </c>
      <c r="V332" s="51">
        <f t="shared" si="43"/>
        <v>70</v>
      </c>
      <c r="W332" s="141">
        <v>55.744150999390818</v>
      </c>
      <c r="X332" s="52">
        <f>IF(OR(Table3[[#This Row],[T_So_CL]]="",Table3[[#This Row],[Hum_Si_A]]=""),"-",(1730.63/((1730.63/(233.426+T_Si_CL))-LOG(RH_Si_A/100)))-233.426)</f>
        <v>52.487063648610558</v>
      </c>
      <c r="Y332" s="87">
        <f>100*10^(7.337936*((Table3[[#This Row],[Hum_Si_A]])/(Table3[[#This Row],[Hum_Si_A]]+229.3975)-Table3[[#This Row],[T_Si_CL]]/(Table3[[#This Row],[T_Si_CL]]+229.3975)))</f>
        <v>65.222491987370745</v>
      </c>
      <c r="Z33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1381.7222222222222</v>
      </c>
      <c r="AA332" s="53">
        <f>Table3[[#This Row],[FN_Si_Atot]]*Table3[[#This Row],[Conc_Si_A_H2]]/100</f>
        <v>1243.55</v>
      </c>
      <c r="AB332" s="54">
        <f>IF(Table3[[#This Row],[FN_Si_A_H2]]="-","-",Table3[[#This Row],[FN_Si_A_H2]]/60*H2_dens_gL)</f>
        <v>1.8638061891727196</v>
      </c>
      <c r="AC332" s="53">
        <f>IF(OR(Table3[[#This Row],[Conc_Si_A_H2]]="",Table3[[#This Row],[FN_Si_A_H2]]="",Table3[[#This Row],[FN_Si_A_H2]]="-"),"-",(FN_Si_H2/CMP_A)*(100-CMP_A))</f>
        <v>138.17222222222222</v>
      </c>
      <c r="AD332" s="55">
        <f>IF(Table3[[#This Row],[F_Si_A_N2]]="-","-",Table3[[#This Row],[F_Si_A_N2]]/60*N2_dens_gL)</f>
        <v>2.8776822411532494</v>
      </c>
      <c r="AE332">
        <v>2.95</v>
      </c>
      <c r="AF332" s="53">
        <f>IF(OR(Table3[[#This Row],[I_S]]=0,Table3[[#This Row],[FN_Si_C_Air]]="-",Table3[[#This Row],[FN_Si_C_Air]]="0"),"∞",Table3[[#This Row],[FN_Si_C_Air]]*1000/(Table3[[#This Row],[I_S]]*Q_air*Cell_count))</f>
        <v>2.95</v>
      </c>
      <c r="AG332" s="52">
        <f>IF(OR(Table3[[#This Row],[I_S]]="",Table3[[#This Row],[STC_C]]=""),"-",IF(Table3[[#This Row],[I_S]]&gt;=Table3[[#This Row],[I_MinGasFlow]],Table3[[#This Row],[I_S]]*Table3[[#This Row],[STC_C]]*16.6*Cell_count/1000,Table3[[#This Row],[I_MinGasFlow]]*Table3[[#This Row],[STC_C]]*16.6*Cell_count/1000))</f>
        <v>4578.6950000000006</v>
      </c>
      <c r="AH332" s="139">
        <f>IF(Table3[[#This Row],[FN_Si_C_Air]]="-","-",Table3[[#This Row],[FN_Si_C_Air]]/60*air_dens_gL)</f>
        <v>98.208812279646864</v>
      </c>
      <c r="AI332" s="58" t="str">
        <f t="shared" si="44"/>
        <v>Inlet</v>
      </c>
      <c r="AJ332">
        <v>1.7</v>
      </c>
      <c r="AK332" s="5">
        <f t="shared" si="45"/>
        <v>70</v>
      </c>
      <c r="AL332" s="141">
        <v>54.085282145855849</v>
      </c>
      <c r="AM332" s="52">
        <f>IF(OR(Table3[[#This Row],[T_So_CL]]="",Table3[[#This Row],[Hum_Si_C]]=""),"-",(1730.63/((1730.63/(233.426+T_Si_CL))-LOG(RH_Si_C/100)))-233.426)</f>
        <v>51.868671341733148</v>
      </c>
      <c r="AN332" s="87">
        <f>100*10^(7.337936*((Table3[[#This Row],[Hum_Si_C]])/(Table3[[#This Row],[Hum_Si_C]]+229.3975)-Table3[[#This Row],[T_Si_CL]]/(Table3[[#This Row],[T_Si_CL]]+229.3975)))</f>
        <v>60.235458472367952</v>
      </c>
      <c r="AO332" s="83">
        <f t="shared" si="46"/>
        <v>70</v>
      </c>
      <c r="AP332" s="60">
        <f>Table3[[#This Row],[T_So_CL]]-Table3[[#This Row],[T_Si_CL]]</f>
        <v>5</v>
      </c>
      <c r="AQ332" s="178">
        <f>IF(OR(AC332&gt;1200,AA332&gt;4000,Table3[[#This Row],[Hum_Si_A]]&lt;20,Table3[[#This Row],[Hum_Si_C]]&lt;20,AG332&gt;8000, AJ332&lt;0, O332&gt;90),1,0)</f>
        <v>0</v>
      </c>
      <c r="AR332">
        <f>IF(Table3[[#This Row],[F_Cell_CL]]&gt;0, Table3[[#This Row],[F_Cell_CL]], IF(Table3[[#This Row],[I_S]]&lt;450, 0.45, IF(Table3[[#This Row],[I_S]]&lt;600, 0.6, 0.75)))</f>
        <v>0.45</v>
      </c>
    </row>
    <row r="333" spans="1:44">
      <c r="A333" s="49">
        <f t="shared" ref="A333:A396" si="47">A332+1</f>
        <v>322</v>
      </c>
      <c r="B333" s="51" t="s">
        <v>100</v>
      </c>
      <c r="C333" s="50" t="s">
        <v>423</v>
      </c>
      <c r="D333" s="51">
        <v>900</v>
      </c>
      <c r="E333" s="138">
        <f>IF(Table3[[#This Row],[Approx. step time]]="-","ERR",IF(E332="Acc. Time",Table3[[#This Row],[Approx. step time]]/60,E332+D333/60))</f>
        <v>4830</v>
      </c>
      <c r="F333" s="48">
        <v>660</v>
      </c>
      <c r="G333" s="86">
        <f t="shared" si="41"/>
        <v>2.2000000000000002</v>
      </c>
      <c r="H333" s="48" t="s">
        <v>33</v>
      </c>
      <c r="I333" s="51">
        <v>0</v>
      </c>
      <c r="J333" s="51" t="s">
        <v>102</v>
      </c>
      <c r="K333" s="147"/>
      <c r="L333" s="52" t="str">
        <f>IF(Table3[[#This Row],[F_Cell_CL]]="","-",Table3[[#This Row],[F_Cell_CL]]*Cell_count)</f>
        <v>-</v>
      </c>
      <c r="M333">
        <v>2.1</v>
      </c>
      <c r="N333">
        <v>65</v>
      </c>
      <c r="O333" s="51">
        <v>70</v>
      </c>
      <c r="P333" s="60">
        <f>Table3[[#This Row],[T_So_CL]]-Table3[[#This Row],[T_Si_CL]]</f>
        <v>5</v>
      </c>
      <c r="Q333">
        <v>1.8</v>
      </c>
      <c r="R333" s="53">
        <f>IF(Table3[[#This Row],[I_S]]=0,"∞",Table3[[#This Row],[FN_Si_A_H2]]*1000/(Table3[[#This Row],[I_S]]*Q_H2*Cell_count))</f>
        <v>1.7999999999999996</v>
      </c>
      <c r="S333">
        <v>95</v>
      </c>
      <c r="T333" s="58" t="str">
        <f t="shared" si="42"/>
        <v>Inlet</v>
      </c>
      <c r="U333">
        <v>1.9000000000000001</v>
      </c>
      <c r="V333" s="51">
        <f t="shared" si="43"/>
        <v>70</v>
      </c>
      <c r="W333" s="141">
        <v>55.744150999390818</v>
      </c>
      <c r="X333" s="52">
        <f>IF(OR(Table3[[#This Row],[T_So_CL]]="",Table3[[#This Row],[Hum_Si_A]]=""),"-",(1730.63/((1730.63/(233.426+T_Si_CL))-LOG(RH_Si_A/100)))-233.426)</f>
        <v>52.487063648610558</v>
      </c>
      <c r="Y333" s="87">
        <f>100*10^(7.337936*((Table3[[#This Row],[Hum_Si_A]])/(Table3[[#This Row],[Hum_Si_A]]+229.3975)-Table3[[#This Row],[T_Si_CL]]/(Table3[[#This Row],[T_Si_CL]]+229.3975)))</f>
        <v>65.222491987370745</v>
      </c>
      <c r="Z33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2407.2631578947367</v>
      </c>
      <c r="AA333" s="53">
        <f>Table3[[#This Row],[FN_Si_Atot]]*Table3[[#This Row],[Conc_Si_A_H2]]/100</f>
        <v>2286.8999999999996</v>
      </c>
      <c r="AB333" s="54">
        <f>IF(Table3[[#This Row],[FN_Si_A_H2]]="-","-",Table3[[#This Row],[FN_Si_A_H2]]/60*H2_dens_gL)</f>
        <v>3.4275568927820288</v>
      </c>
      <c r="AC333" s="53">
        <f>IF(OR(Table3[[#This Row],[Conc_Si_A_H2]]="",Table3[[#This Row],[FN_Si_A_H2]]="",Table3[[#This Row],[FN_Si_A_H2]]="-"),"-",(FN_Si_H2/CMP_A)*(100-CMP_A))</f>
        <v>120.36315789473683</v>
      </c>
      <c r="AD333" s="55">
        <f>IF(Table3[[#This Row],[F_Si_A_N2]]="-","-",Table3[[#This Row],[F_Si_A_N2]]/60*N2_dens_gL)</f>
        <v>2.506776806453523</v>
      </c>
      <c r="AE333">
        <v>2</v>
      </c>
      <c r="AF333" s="53">
        <f>IF(OR(Table3[[#This Row],[I_S]]=0,Table3[[#This Row],[FN_Si_C_Air]]="-",Table3[[#This Row],[FN_Si_C_Air]]="0"),"∞",Table3[[#This Row],[FN_Si_C_Air]]*1000/(Table3[[#This Row],[I_S]]*Q_air*Cell_count))</f>
        <v>2</v>
      </c>
      <c r="AG333" s="52">
        <f>IF(OR(Table3[[#This Row],[I_S]]="",Table3[[#This Row],[STC_C]]=""),"-",IF(Table3[[#This Row],[I_S]]&gt;=Table3[[#This Row],[I_MinGasFlow]],Table3[[#This Row],[I_S]]*Table3[[#This Row],[STC_C]]*16.6*Cell_count/1000,Table3[[#This Row],[I_MinGasFlow]]*Table3[[#This Row],[STC_C]]*16.6*Cell_count/1000))</f>
        <v>6025.8000000000011</v>
      </c>
      <c r="AH333" s="139">
        <f>IF(Table3[[#This Row],[FN_Si_C_Air]]="-","-",Table3[[#This Row],[FN_Si_C_Air]]/60*air_dens_gL)</f>
        <v>129.24788854350336</v>
      </c>
      <c r="AI333" s="58" t="str">
        <f t="shared" si="44"/>
        <v>Inlet</v>
      </c>
      <c r="AJ333">
        <v>1.7000000000000002</v>
      </c>
      <c r="AK333" s="5">
        <f t="shared" si="45"/>
        <v>70</v>
      </c>
      <c r="AL333" s="141">
        <v>60.135053860479971</v>
      </c>
      <c r="AM333" s="52">
        <f>IF(OR(Table3[[#This Row],[T_So_CL]]="",Table3[[#This Row],[Hum_Si_C]]=""),"-",(1730.63/((1730.63/(233.426+T_Si_CL))-LOG(RH_Si_C/100)))-233.426)</f>
        <v>54.050943571160644</v>
      </c>
      <c r="AN333" s="87">
        <f>100*10^(7.337936*((Table3[[#This Row],[Hum_Si_C]])/(Table3[[#This Row],[Hum_Si_C]]+229.3975)-Table3[[#This Row],[T_Si_CL]]/(Table3[[#This Row],[T_Si_CL]]+229.3975)))</f>
        <v>80.154015110448142</v>
      </c>
      <c r="AO333" s="83">
        <f t="shared" si="46"/>
        <v>70</v>
      </c>
      <c r="AP333" s="60">
        <f>Table3[[#This Row],[T_So_CL]]-Table3[[#This Row],[T_Si_CL]]</f>
        <v>5</v>
      </c>
      <c r="AQ333" s="178">
        <f>IF(OR(AC333&gt;1200,AA333&gt;4000,Table3[[#This Row],[Hum_Si_A]]&lt;20,Table3[[#This Row],[Hum_Si_C]]&lt;20,AG333&gt;8000, AJ333&lt;0, O333&gt;90),1,0)</f>
        <v>0</v>
      </c>
      <c r="AR333">
        <f>IF(Table3[[#This Row],[F_Cell_CL]]&gt;0, Table3[[#This Row],[F_Cell_CL]], IF(Table3[[#This Row],[I_S]]&lt;450, 0.45, IF(Table3[[#This Row],[I_S]]&lt;600, 0.6, 0.75)))</f>
        <v>0.75</v>
      </c>
    </row>
    <row r="334" spans="1:44">
      <c r="A334" s="49">
        <f t="shared" si="47"/>
        <v>323</v>
      </c>
      <c r="B334" s="51" t="s">
        <v>100</v>
      </c>
      <c r="C334" s="50" t="s">
        <v>424</v>
      </c>
      <c r="D334" s="51">
        <v>900</v>
      </c>
      <c r="E334" s="138">
        <f>IF(Table3[[#This Row],[Approx. step time]]="-","ERR",IF(E333="Acc. Time",Table3[[#This Row],[Approx. step time]]/60,E333+D334/60))</f>
        <v>4845</v>
      </c>
      <c r="F334" s="48">
        <v>620</v>
      </c>
      <c r="G334" s="86">
        <f t="shared" si="41"/>
        <v>2.0666666666666669</v>
      </c>
      <c r="H334" s="48" t="s">
        <v>33</v>
      </c>
      <c r="I334" s="51">
        <v>0</v>
      </c>
      <c r="J334" s="51" t="s">
        <v>102</v>
      </c>
      <c r="K334" s="147"/>
      <c r="L334" s="52" t="str">
        <f>IF(Table3[[#This Row],[F_Cell_CL]]="","-",Table3[[#This Row],[F_Cell_CL]]*Cell_count)</f>
        <v>-</v>
      </c>
      <c r="M334">
        <v>1.75</v>
      </c>
      <c r="N334">
        <v>65</v>
      </c>
      <c r="O334" s="51">
        <v>70</v>
      </c>
      <c r="P334" s="60">
        <f>Table3[[#This Row],[T_So_CL]]-Table3[[#This Row],[T_Si_CL]]</f>
        <v>5</v>
      </c>
      <c r="Q334">
        <v>1.6500000000000001</v>
      </c>
      <c r="R334" s="53">
        <f>IF(Table3[[#This Row],[I_S]]=0,"∞",Table3[[#This Row],[FN_Si_A_H2]]*1000/(Table3[[#This Row],[I_S]]*Q_H2*Cell_count))</f>
        <v>1.6500000000000001</v>
      </c>
      <c r="S334">
        <v>95</v>
      </c>
      <c r="T334" s="58" t="str">
        <f t="shared" si="42"/>
        <v>Inlet</v>
      </c>
      <c r="U334">
        <v>1.55</v>
      </c>
      <c r="V334" s="51">
        <f t="shared" si="43"/>
        <v>70</v>
      </c>
      <c r="W334" s="141">
        <v>55.744150999390818</v>
      </c>
      <c r="X334" s="52">
        <f>IF(OR(Table3[[#This Row],[T_So_CL]]="",Table3[[#This Row],[Hum_Si_A]]=""),"-",(1730.63/((1730.63/(233.426+T_Si_CL))-LOG(RH_Si_A/100)))-233.426)</f>
        <v>52.487063648610558</v>
      </c>
      <c r="Y334" s="87">
        <f>100*10^(7.337936*((Table3[[#This Row],[Hum_Si_A]])/(Table3[[#This Row],[Hum_Si_A]]+229.3975)-Table3[[#This Row],[T_Si_CL]]/(Table3[[#This Row],[T_Si_CL]]+229.3975)))</f>
        <v>65.222491987370745</v>
      </c>
      <c r="Z33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2072.9210526315792</v>
      </c>
      <c r="AA334" s="53">
        <f>Table3[[#This Row],[FN_Si_Atot]]*Table3[[#This Row],[Conc_Si_A_H2]]/100</f>
        <v>1969.2750000000003</v>
      </c>
      <c r="AB334" s="54">
        <f>IF(Table3[[#This Row],[FN_Si_A_H2]]="-","-",Table3[[#This Row],[FN_Si_A_H2]]/60*H2_dens_gL)</f>
        <v>2.9515073243400813</v>
      </c>
      <c r="AC334" s="53">
        <f>IF(OR(Table3[[#This Row],[Conc_Si_A_H2]]="",Table3[[#This Row],[FN_Si_A_H2]]="",Table3[[#This Row],[FN_Si_A_H2]]="-"),"-",(FN_Si_H2/CMP_A)*(100-CMP_A))</f>
        <v>103.64605263157897</v>
      </c>
      <c r="AD334" s="55">
        <f>IF(Table3[[#This Row],[F_Si_A_N2]]="-","-",Table3[[#This Row],[F_Si_A_N2]]/60*N2_dens_gL)</f>
        <v>2.1586133611127565</v>
      </c>
      <c r="AE334">
        <v>1.4000000000000001</v>
      </c>
      <c r="AF334" s="53">
        <f>IF(OR(Table3[[#This Row],[I_S]]=0,Table3[[#This Row],[FN_Si_C_Air]]="-",Table3[[#This Row],[FN_Si_C_Air]]="0"),"∞",Table3[[#This Row],[FN_Si_C_Air]]*1000/(Table3[[#This Row],[I_S]]*Q_air*Cell_count))</f>
        <v>1.4000000000000004</v>
      </c>
      <c r="AG334" s="52">
        <f>IF(OR(Table3[[#This Row],[I_S]]="",Table3[[#This Row],[STC_C]]=""),"-",IF(Table3[[#This Row],[I_S]]&gt;=Table3[[#This Row],[I_MinGasFlow]],Table3[[#This Row],[I_S]]*Table3[[#This Row],[STC_C]]*16.6*Cell_count/1000,Table3[[#This Row],[I_MinGasFlow]]*Table3[[#This Row],[STC_C]]*16.6*Cell_count/1000))</f>
        <v>3962.420000000001</v>
      </c>
      <c r="AH334" s="139">
        <f>IF(Table3[[#This Row],[FN_Si_C_Air]]="-","-",Table3[[#This Row],[FN_Si_C_Air]]/60*air_dens_gL)</f>
        <v>84.990278224061299</v>
      </c>
      <c r="AI334" s="58" t="str">
        <f t="shared" si="44"/>
        <v>Inlet</v>
      </c>
      <c r="AJ334">
        <v>1.6500000000000001</v>
      </c>
      <c r="AK334" s="5">
        <f t="shared" si="45"/>
        <v>70</v>
      </c>
      <c r="AL334" s="141">
        <v>54.085282145855849</v>
      </c>
      <c r="AM334" s="52">
        <f>IF(OR(Table3[[#This Row],[T_So_CL]]="",Table3[[#This Row],[Hum_Si_C]]=""),"-",(1730.63/((1730.63/(233.426+T_Si_CL))-LOG(RH_Si_C/100)))-233.426)</f>
        <v>51.868671341733148</v>
      </c>
      <c r="AN334" s="87">
        <f>100*10^(7.337936*((Table3[[#This Row],[Hum_Si_C]])/(Table3[[#This Row],[Hum_Si_C]]+229.3975)-Table3[[#This Row],[T_Si_CL]]/(Table3[[#This Row],[T_Si_CL]]+229.3975)))</f>
        <v>60.235458472367952</v>
      </c>
      <c r="AO334" s="83">
        <f t="shared" si="46"/>
        <v>70</v>
      </c>
      <c r="AP334" s="60">
        <f>Table3[[#This Row],[T_So_CL]]-Table3[[#This Row],[T_Si_CL]]</f>
        <v>5</v>
      </c>
      <c r="AQ334" s="178">
        <f>IF(OR(AC334&gt;1200,AA334&gt;4000,Table3[[#This Row],[Hum_Si_A]]&lt;20,Table3[[#This Row],[Hum_Si_C]]&lt;20,AG334&gt;8000, AJ334&lt;0, O334&gt;90),1,0)</f>
        <v>0</v>
      </c>
      <c r="AR334">
        <f>IF(Table3[[#This Row],[F_Cell_CL]]&gt;0, Table3[[#This Row],[F_Cell_CL]], IF(Table3[[#This Row],[I_S]]&lt;450, 0.45, IF(Table3[[#This Row],[I_S]]&lt;600, 0.6, 0.75)))</f>
        <v>0.75</v>
      </c>
    </row>
    <row r="335" spans="1:44">
      <c r="A335" s="49">
        <f t="shared" si="47"/>
        <v>324</v>
      </c>
      <c r="B335" s="51" t="s">
        <v>100</v>
      </c>
      <c r="C335" s="50" t="s">
        <v>425</v>
      </c>
      <c r="D335" s="51">
        <v>900</v>
      </c>
      <c r="E335" s="138">
        <f>IF(Table3[[#This Row],[Approx. step time]]="-","ERR",IF(E334="Acc. Time",Table3[[#This Row],[Approx. step time]]/60,E334+D335/60))</f>
        <v>4860</v>
      </c>
      <c r="F335" s="48">
        <v>740</v>
      </c>
      <c r="G335" s="86">
        <f t="shared" si="41"/>
        <v>2.4666666666666668</v>
      </c>
      <c r="H335" s="48" t="s">
        <v>33</v>
      </c>
      <c r="I335" s="51">
        <v>0</v>
      </c>
      <c r="J335" s="51" t="s">
        <v>102</v>
      </c>
      <c r="K335" s="147"/>
      <c r="L335" s="52" t="str">
        <f>IF(Table3[[#This Row],[F_Cell_CL]]="","-",Table3[[#This Row],[F_Cell_CL]]*Cell_count)</f>
        <v>-</v>
      </c>
      <c r="M335">
        <v>0.85000000000000009</v>
      </c>
      <c r="N335">
        <v>65</v>
      </c>
      <c r="O335" s="51">
        <v>70</v>
      </c>
      <c r="P335" s="60">
        <f>Table3[[#This Row],[T_So_CL]]-Table3[[#This Row],[T_Si_CL]]</f>
        <v>5</v>
      </c>
      <c r="Q335">
        <v>1.5</v>
      </c>
      <c r="R335" s="53">
        <f>IF(Table3[[#This Row],[I_S]]=0,"∞",Table3[[#This Row],[FN_Si_A_H2]]*1000/(Table3[[#This Row],[I_S]]*Q_H2*Cell_count))</f>
        <v>1.5</v>
      </c>
      <c r="S335">
        <v>95</v>
      </c>
      <c r="T335" s="58" t="str">
        <f t="shared" si="42"/>
        <v>Inlet</v>
      </c>
      <c r="U335">
        <v>0.65</v>
      </c>
      <c r="V335" s="51">
        <f t="shared" si="43"/>
        <v>70</v>
      </c>
      <c r="W335" s="141">
        <v>45.957349937400146</v>
      </c>
      <c r="X335" s="52">
        <f>IF(OR(Table3[[#This Row],[T_So_CL]]="",Table3[[#This Row],[Hum_Si_A]]=""),"-",(1730.63/((1730.63/(233.426+T_Si_CL))-LOG(RH_Si_A/100)))-233.426)</f>
        <v>48.580786816443208</v>
      </c>
      <c r="Y335" s="87">
        <f>100*10^(7.337936*((Table3[[#This Row],[Hum_Si_A]])/(Table3[[#This Row],[Hum_Si_A]]+229.3975)-Table3[[#This Row],[T_Si_CL]]/(Table3[[#This Row],[T_Si_CL]]+229.3975)))</f>
        <v>40.232395905376798</v>
      </c>
      <c r="Z33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2249.2105263157896</v>
      </c>
      <c r="AA335" s="53">
        <f>Table3[[#This Row],[FN_Si_Atot]]*Table3[[#This Row],[Conc_Si_A_H2]]/100</f>
        <v>2136.75</v>
      </c>
      <c r="AB335" s="54">
        <f>IF(Table3[[#This Row],[FN_Si_A_H2]]="-","-",Table3[[#This Row],[FN_Si_A_H2]]/60*H2_dens_gL)</f>
        <v>3.2025152786094715</v>
      </c>
      <c r="AC335" s="53">
        <f>IF(OR(Table3[[#This Row],[Conc_Si_A_H2]]="",Table3[[#This Row],[FN_Si_A_H2]]="",Table3[[#This Row],[FN_Si_A_H2]]="-"),"-",(FN_Si_H2/CMP_A)*(100-CMP_A))</f>
        <v>112.46052631578948</v>
      </c>
      <c r="AD335" s="55">
        <f>IF(Table3[[#This Row],[F_Si_A_N2]]="-","-",Table3[[#This Row],[F_Si_A_N2]]/60*N2_dens_gL)</f>
        <v>2.3421904504742512</v>
      </c>
      <c r="AE335">
        <v>2.35</v>
      </c>
      <c r="AF335" s="53">
        <f>IF(OR(Table3[[#This Row],[I_S]]=0,Table3[[#This Row],[FN_Si_C_Air]]="-",Table3[[#This Row],[FN_Si_C_Air]]="0"),"∞",Table3[[#This Row],[FN_Si_C_Air]]*1000/(Table3[[#This Row],[I_S]]*Q_air*Cell_count))</f>
        <v>2.3499999999999996</v>
      </c>
      <c r="AG335" s="52">
        <f>IF(OR(Table3[[#This Row],[I_S]]="",Table3[[#This Row],[STC_C]]=""),"-",IF(Table3[[#This Row],[I_S]]&gt;=Table3[[#This Row],[I_MinGasFlow]],Table3[[#This Row],[I_S]]*Table3[[#This Row],[STC_C]]*16.6*Cell_count/1000,Table3[[#This Row],[I_MinGasFlow]]*Table3[[#This Row],[STC_C]]*16.6*Cell_count/1000))</f>
        <v>7938.5349999999999</v>
      </c>
      <c r="AH335" s="139">
        <f>IF(Table3[[#This Row],[FN_Si_C_Air]]="-","-",Table3[[#This Row],[FN_Si_C_Air]]/60*air_dens_gL)</f>
        <v>170.2743016493578</v>
      </c>
      <c r="AI335" s="58" t="str">
        <f t="shared" si="44"/>
        <v>Inlet</v>
      </c>
      <c r="AJ335">
        <v>0.9</v>
      </c>
      <c r="AK335" s="5">
        <f t="shared" si="45"/>
        <v>70</v>
      </c>
      <c r="AL335" s="141">
        <v>61.44151517907563</v>
      </c>
      <c r="AM335" s="52">
        <f>IF(OR(Table3[[#This Row],[T_So_CL]]="",Table3[[#This Row],[Hum_Si_C]]=""),"-",(1730.63/((1730.63/(233.426+T_Si_CL))-LOG(RH_Si_C/100)))-233.426)</f>
        <v>54.497373611490275</v>
      </c>
      <c r="AN335" s="87">
        <f>100*10^(7.337936*((Table3[[#This Row],[Hum_Si_C]])/(Table3[[#This Row],[Hum_Si_C]]+229.3975)-Table3[[#This Row],[T_Si_CL]]/(Table3[[#This Row],[T_Si_CL]]+229.3975)))</f>
        <v>85.121923380792666</v>
      </c>
      <c r="AO335" s="83">
        <f t="shared" si="46"/>
        <v>70</v>
      </c>
      <c r="AP335" s="60">
        <f>Table3[[#This Row],[T_So_CL]]-Table3[[#This Row],[T_Si_CL]]</f>
        <v>5</v>
      </c>
      <c r="AQ335" s="178">
        <f>IF(OR(AC335&gt;1200,AA335&gt;4000,Table3[[#This Row],[Hum_Si_A]]&lt;20,Table3[[#This Row],[Hum_Si_C]]&lt;20,AG335&gt;8000, AJ335&lt;0, O335&gt;90),1,0)</f>
        <v>0</v>
      </c>
      <c r="AR335">
        <f>IF(Table3[[#This Row],[F_Cell_CL]]&gt;0, Table3[[#This Row],[F_Cell_CL]], IF(Table3[[#This Row],[I_S]]&lt;450, 0.45, IF(Table3[[#This Row],[I_S]]&lt;600, 0.6, 0.75)))</f>
        <v>0.75</v>
      </c>
    </row>
    <row r="336" spans="1:44">
      <c r="A336" s="49">
        <f t="shared" si="47"/>
        <v>325</v>
      </c>
      <c r="B336" s="51" t="s">
        <v>100</v>
      </c>
      <c r="C336" s="50" t="s">
        <v>426</v>
      </c>
      <c r="D336" s="51">
        <v>900</v>
      </c>
      <c r="E336" s="87">
        <f>IF(Table3[[#This Row],[Approx. step time]]="-","ERR",IF(E335="Acc. Time",Table3[[#This Row],[Approx. step time]]/60,E335+D336/60))</f>
        <v>4875</v>
      </c>
      <c r="F336" s="48">
        <v>580</v>
      </c>
      <c r="G336" s="86">
        <f t="shared" si="41"/>
        <v>1.9333333333333333</v>
      </c>
      <c r="H336" s="48" t="s">
        <v>33</v>
      </c>
      <c r="I336" s="51">
        <v>0</v>
      </c>
      <c r="J336" s="51" t="s">
        <v>102</v>
      </c>
      <c r="K336" s="147"/>
      <c r="L336" s="52" t="str">
        <f>IF(Table3[[#This Row],[F_Cell_CL]]="","-",Table3[[#This Row],[F_Cell_CL]]*Cell_count)</f>
        <v>-</v>
      </c>
      <c r="M336">
        <v>0.2</v>
      </c>
      <c r="N336">
        <v>65</v>
      </c>
      <c r="O336" s="51">
        <v>70</v>
      </c>
      <c r="P336" s="60">
        <f>Table3[[#This Row],[T_So_CL]]-Table3[[#This Row],[T_Si_CL]]</f>
        <v>5</v>
      </c>
      <c r="Q336">
        <v>1.6500000000000001</v>
      </c>
      <c r="R336" s="53">
        <f>IF(Table3[[#This Row],[I_S]]=0,"∞",Table3[[#This Row],[FN_Si_A_H2]]*1000/(Table3[[#This Row],[I_S]]*Q_H2*Cell_count))</f>
        <v>1.65</v>
      </c>
      <c r="S336">
        <v>85</v>
      </c>
      <c r="T336" s="58" t="str">
        <f t="shared" si="42"/>
        <v>Inlet</v>
      </c>
      <c r="U336">
        <v>0</v>
      </c>
      <c r="V336" s="51">
        <f t="shared" si="43"/>
        <v>70</v>
      </c>
      <c r="W336" s="141">
        <v>57.296623434961354</v>
      </c>
      <c r="X336" s="52">
        <f>IF(OR(Table3[[#This Row],[T_So_CL]]="",Table3[[#This Row],[Hum_Si_A]]=""),"-",(1730.63/((1730.63/(233.426+T_Si_CL))-LOG(RH_Si_A/100)))-233.426)</f>
        <v>53.051676741969629</v>
      </c>
      <c r="Y336" s="87">
        <f>100*10^(7.337936*((Table3[[#This Row],[Hum_Si_A]])/(Table3[[#This Row],[Hum_Si_A]]+229.3975)-Table3[[#This Row],[T_Si_CL]]/(Table3[[#This Row],[T_Si_CL]]+229.3975)))</f>
        <v>70.204470535647218</v>
      </c>
      <c r="Z33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2167.3235294117649</v>
      </c>
      <c r="AA336" s="53">
        <f>Table3[[#This Row],[FN_Si_Atot]]*Table3[[#This Row],[Conc_Si_A_H2]]/100</f>
        <v>1842.2249999999999</v>
      </c>
      <c r="AB336" s="54">
        <f>IF(Table3[[#This Row],[FN_Si_A_H2]]="-","-",Table3[[#This Row],[FN_Si_A_H2]]/60*H2_dens_gL)</f>
        <v>2.761087496963301</v>
      </c>
      <c r="AC336" s="53">
        <f>IF(OR(Table3[[#This Row],[Conc_Si_A_H2]]="",Table3[[#This Row],[FN_Si_A_H2]]="",Table3[[#This Row],[FN_Si_A_H2]]="-"),"-",(FN_Si_H2/CMP_A)*(100-CMP_A))</f>
        <v>325.09852941176467</v>
      </c>
      <c r="AD336" s="55">
        <f>IF(Table3[[#This Row],[F_Si_A_N2]]="-","-",Table3[[#This Row],[F_Si_A_N2]]/60*N2_dens_gL)</f>
        <v>6.7707550017445648</v>
      </c>
      <c r="AE336">
        <v>1.6500000000000001</v>
      </c>
      <c r="AF336" s="53">
        <f>IF(OR(Table3[[#This Row],[I_S]]=0,Table3[[#This Row],[FN_Si_C_Air]]="-",Table3[[#This Row],[FN_Si_C_Air]]="0"),"∞",Table3[[#This Row],[FN_Si_C_Air]]*1000/(Table3[[#This Row],[I_S]]*Q_air*Cell_count))</f>
        <v>1.6500000000000004</v>
      </c>
      <c r="AG336" s="52">
        <f>IF(OR(Table3[[#This Row],[I_S]]="",Table3[[#This Row],[STC_C]]=""),"-",IF(Table3[[#This Row],[I_S]]&gt;=Table3[[#This Row],[I_MinGasFlow]],Table3[[#This Row],[I_S]]*Table3[[#This Row],[STC_C]]*16.6*Cell_count/1000,Table3[[#This Row],[I_MinGasFlow]]*Table3[[#This Row],[STC_C]]*16.6*Cell_count/1000))</f>
        <v>4368.7050000000008</v>
      </c>
      <c r="AH336" s="139">
        <f>IF(Table3[[#This Row],[FN_Si_C_Air]]="-","-",Table3[[#This Row],[FN_Si_C_Air]]/60*air_dens_gL)</f>
        <v>93.704719194039939</v>
      </c>
      <c r="AI336" s="58" t="str">
        <f t="shared" si="44"/>
        <v>Inlet</v>
      </c>
      <c r="AJ336">
        <v>0</v>
      </c>
      <c r="AK336" s="5">
        <f t="shared" si="45"/>
        <v>70</v>
      </c>
      <c r="AL336" s="141">
        <v>52.302759341356662</v>
      </c>
      <c r="AM336" s="52">
        <f>IF(OR(Table3[[#This Row],[T_So_CL]]="",Table3[[#This Row],[Hum_Si_C]]=""),"-",(1730.63/((1730.63/(233.426+T_Si_CL))-LOG(RH_Si_C/100)))-233.426)</f>
        <v>51.185798934405739</v>
      </c>
      <c r="AN336" s="87">
        <f>100*10^(7.337936*((Table3[[#This Row],[Hum_Si_C]])/(Table3[[#This Row],[Hum_Si_C]]+229.3975)-Table3[[#This Row],[T_Si_CL]]/(Table3[[#This Row],[T_Si_CL]]+229.3975)))</f>
        <v>55.243163146003901</v>
      </c>
      <c r="AO336" s="83">
        <f t="shared" si="46"/>
        <v>70</v>
      </c>
      <c r="AP336" s="60">
        <f>Table3[[#This Row],[T_So_CL]]-Table3[[#This Row],[T_Si_CL]]</f>
        <v>5</v>
      </c>
      <c r="AQ336" s="178">
        <f>IF(OR(AC336&gt;1200,AA336&gt;4000,Table3[[#This Row],[Hum_Si_A]]&lt;20,Table3[[#This Row],[Hum_Si_C]]&lt;20,AG336&gt;8000, AJ336&lt;0, O336&gt;90),1,0)</f>
        <v>0</v>
      </c>
      <c r="AR336">
        <f>IF(Table3[[#This Row],[F_Cell_CL]]&gt;0, Table3[[#This Row],[F_Cell_CL]], IF(Table3[[#This Row],[I_S]]&lt;450, 0.45, IF(Table3[[#This Row],[I_S]]&lt;600, 0.6, 0.75)))</f>
        <v>0.6</v>
      </c>
    </row>
    <row r="337" spans="1:44">
      <c r="A337" s="49">
        <f t="shared" si="47"/>
        <v>326</v>
      </c>
      <c r="B337" s="51" t="s">
        <v>100</v>
      </c>
      <c r="C337" s="50" t="s">
        <v>427</v>
      </c>
      <c r="D337" s="51">
        <v>900</v>
      </c>
      <c r="E337" s="138">
        <f>IF(Table3[[#This Row],[Approx. step time]]="-","ERR",IF(E336="Acc. Time",Table3[[#This Row],[Approx. step time]]/60,E336+D337/60))</f>
        <v>4890</v>
      </c>
      <c r="F337" s="48">
        <v>520</v>
      </c>
      <c r="G337" s="86">
        <f t="shared" si="41"/>
        <v>1.7333333333333334</v>
      </c>
      <c r="H337" s="48" t="s">
        <v>33</v>
      </c>
      <c r="I337" s="51">
        <v>0</v>
      </c>
      <c r="J337" s="51" t="s">
        <v>102</v>
      </c>
      <c r="K337" s="147"/>
      <c r="L337" s="52" t="str">
        <f>IF(Table3[[#This Row],[F_Cell_CL]]="","-",Table3[[#This Row],[F_Cell_CL]]*Cell_count)</f>
        <v>-</v>
      </c>
      <c r="M337">
        <v>1.55</v>
      </c>
      <c r="N337">
        <v>65</v>
      </c>
      <c r="O337" s="51">
        <v>70</v>
      </c>
      <c r="P337" s="60">
        <f>Table3[[#This Row],[T_So_CL]]-Table3[[#This Row],[T_Si_CL]]</f>
        <v>5</v>
      </c>
      <c r="Q337">
        <v>1.9500000000000002</v>
      </c>
      <c r="R337" s="53">
        <f>IF(Table3[[#This Row],[I_S]]=0,"∞",Table3[[#This Row],[FN_Si_A_H2]]*1000/(Table3[[#This Row],[I_S]]*Q_H2*Cell_count))</f>
        <v>1.9500000000000002</v>
      </c>
      <c r="S337">
        <v>100</v>
      </c>
      <c r="T337" s="58" t="str">
        <f t="shared" si="42"/>
        <v>Inlet</v>
      </c>
      <c r="U337">
        <v>1.35</v>
      </c>
      <c r="V337" s="51">
        <f t="shared" si="43"/>
        <v>70</v>
      </c>
      <c r="W337" s="141">
        <v>37.075065888850936</v>
      </c>
      <c r="X337" s="52">
        <f>IF(OR(Table3[[#This Row],[T_So_CL]]="",Table3[[#This Row],[Hum_Si_A]]=""),"-",(1730.63/((1730.63/(233.426+T_Si_CL))-LOG(RH_Si_A/100)))-233.426)</f>
        <v>44.358770328280002</v>
      </c>
      <c r="Y337" s="87">
        <f>100*10^(7.337936*((Table3[[#This Row],[Hum_Si_A]])/(Table3[[#This Row],[Hum_Si_A]]+229.3975)-Table3[[#This Row],[T_Si_CL]]/(Table3[[#This Row],[T_Si_CL]]+229.3975)))</f>
        <v>25.165470935393909</v>
      </c>
      <c r="Z33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1951.9500000000003</v>
      </c>
      <c r="AA337" s="53">
        <f>Table3[[#This Row],[FN_Si_Atot]]*Table3[[#This Row],[Conc_Si_A_H2]]/100</f>
        <v>1951.9500000000003</v>
      </c>
      <c r="AB337" s="54">
        <f>IF(Table3[[#This Row],[FN_Si_A_H2]]="-","-",Table3[[#This Row],[FN_Si_A_H2]]/60*H2_dens_gL)</f>
        <v>2.9255409842432476</v>
      </c>
      <c r="AC337" s="53">
        <f>IF(OR(Table3[[#This Row],[Conc_Si_A_H2]]="",Table3[[#This Row],[FN_Si_A_H2]]="",Table3[[#This Row],[FN_Si_A_H2]]="-"),"-",(FN_Si_H2/CMP_A)*(100-CMP_A))</f>
        <v>0</v>
      </c>
      <c r="AD337" s="55">
        <f>IF(Table3[[#This Row],[F_Si_A_N2]]="-","-",Table3[[#This Row],[F_Si_A_N2]]/60*N2_dens_gL)</f>
        <v>0</v>
      </c>
      <c r="AE337">
        <v>2.0500000000000003</v>
      </c>
      <c r="AF337" s="53">
        <f>IF(OR(Table3[[#This Row],[I_S]]=0,Table3[[#This Row],[FN_Si_C_Air]]="-",Table3[[#This Row],[FN_Si_C_Air]]="0"),"∞",Table3[[#This Row],[FN_Si_C_Air]]*1000/(Table3[[#This Row],[I_S]]*Q_air*Cell_count))</f>
        <v>2.0500000000000007</v>
      </c>
      <c r="AG337" s="52">
        <f>IF(OR(Table3[[#This Row],[I_S]]="",Table3[[#This Row],[STC_C]]=""),"-",IF(Table3[[#This Row],[I_S]]&gt;=Table3[[#This Row],[I_MinGasFlow]],Table3[[#This Row],[I_S]]*Table3[[#This Row],[STC_C]]*16.6*Cell_count/1000,Table3[[#This Row],[I_MinGasFlow]]*Table3[[#This Row],[STC_C]]*16.6*Cell_count/1000))</f>
        <v>4866.2900000000018</v>
      </c>
      <c r="AH337" s="139">
        <f>IF(Table3[[#This Row],[FN_Si_C_Air]]="-","-",Table3[[#This Row],[FN_Si_C_Air]]/60*air_dens_gL)</f>
        <v>104.37746150558681</v>
      </c>
      <c r="AI337" s="58" t="str">
        <f t="shared" si="44"/>
        <v>Inlet</v>
      </c>
      <c r="AJ337">
        <v>1.1000000000000001</v>
      </c>
      <c r="AK337" s="5">
        <f t="shared" si="45"/>
        <v>70</v>
      </c>
      <c r="AL337" s="141">
        <v>43.377055699689087</v>
      </c>
      <c r="AM337" s="52">
        <f>IF(OR(Table3[[#This Row],[T_So_CL]]="",Table3[[#This Row],[Hum_Si_C]]=""),"-",(1730.63/((1730.63/(233.426+T_Si_CL))-LOG(RH_Si_C/100)))-233.426)</f>
        <v>47.432294250041707</v>
      </c>
      <c r="AN337" s="87">
        <f>100*10^(7.337936*((Table3[[#This Row],[Hum_Si_C]])/(Table3[[#This Row],[Hum_Si_C]]+229.3975)-Table3[[#This Row],[T_Si_CL]]/(Table3[[#This Row],[T_Si_CL]]+229.3975)))</f>
        <v>35.216669858301266</v>
      </c>
      <c r="AO337" s="83">
        <f t="shared" si="46"/>
        <v>70</v>
      </c>
      <c r="AP337" s="60">
        <f>Table3[[#This Row],[T_So_CL]]-Table3[[#This Row],[T_Si_CL]]</f>
        <v>5</v>
      </c>
      <c r="AQ337" s="178">
        <f>IF(OR(AC337&gt;1200,AA337&gt;4000,Table3[[#This Row],[Hum_Si_A]]&lt;20,Table3[[#This Row],[Hum_Si_C]]&lt;20,AG337&gt;8000, AJ337&lt;0, O337&gt;90),1,0)</f>
        <v>0</v>
      </c>
      <c r="AR337">
        <f>IF(Table3[[#This Row],[F_Cell_CL]]&gt;0, Table3[[#This Row],[F_Cell_CL]], IF(Table3[[#This Row],[I_S]]&lt;450, 0.45, IF(Table3[[#This Row],[I_S]]&lt;600, 0.6, 0.75)))</f>
        <v>0.6</v>
      </c>
    </row>
    <row r="338" spans="1:44">
      <c r="A338" s="49">
        <f t="shared" si="47"/>
        <v>327</v>
      </c>
      <c r="B338" s="51" t="s">
        <v>100</v>
      </c>
      <c r="C338" s="50" t="s">
        <v>428</v>
      </c>
      <c r="D338" s="51">
        <v>900</v>
      </c>
      <c r="E338" s="138">
        <f>IF(Table3[[#This Row],[Approx. step time]]="-","ERR",IF(E337="Acc. Time",Table3[[#This Row],[Approx. step time]]/60,E337+D338/60))</f>
        <v>4905</v>
      </c>
      <c r="F338" s="48">
        <v>680</v>
      </c>
      <c r="G338" s="86">
        <f t="shared" si="41"/>
        <v>2.2666666666666666</v>
      </c>
      <c r="H338" s="48" t="s">
        <v>33</v>
      </c>
      <c r="I338" s="51">
        <v>0</v>
      </c>
      <c r="J338" s="51" t="s">
        <v>102</v>
      </c>
      <c r="K338" s="147"/>
      <c r="L338" s="52" t="str">
        <f>IF(Table3[[#This Row],[F_Cell_CL]]="","-",Table3[[#This Row],[F_Cell_CL]]*Cell_count)</f>
        <v>-</v>
      </c>
      <c r="M338">
        <v>1.4000000000000001</v>
      </c>
      <c r="N338">
        <v>65</v>
      </c>
      <c r="O338" s="51">
        <v>70</v>
      </c>
      <c r="P338" s="60">
        <f>Table3[[#This Row],[T_So_CL]]-Table3[[#This Row],[T_Si_CL]]</f>
        <v>5</v>
      </c>
      <c r="Q338">
        <v>1.75</v>
      </c>
      <c r="R338" s="53">
        <f>IF(Table3[[#This Row],[I_S]]=0,"∞",Table3[[#This Row],[FN_Si_A_H2]]*1000/(Table3[[#This Row],[I_S]]*Q_H2*Cell_count))</f>
        <v>1.75</v>
      </c>
      <c r="S338">
        <v>75</v>
      </c>
      <c r="T338" s="58" t="str">
        <f t="shared" si="42"/>
        <v>Inlet</v>
      </c>
      <c r="U338">
        <v>1.2000000000000002</v>
      </c>
      <c r="V338" s="51">
        <f t="shared" si="43"/>
        <v>70</v>
      </c>
      <c r="W338" s="141">
        <v>61.44151517907563</v>
      </c>
      <c r="X338" s="52">
        <f>IF(OR(Table3[[#This Row],[T_So_CL]]="",Table3[[#This Row],[Hum_Si_A]]=""),"-",(1730.63/((1730.63/(233.426+T_Si_CL))-LOG(RH_Si_A/100)))-233.426)</f>
        <v>54.497373611490275</v>
      </c>
      <c r="Y338" s="87">
        <f>100*10^(7.337936*((Table3[[#This Row],[Hum_Si_A]])/(Table3[[#This Row],[Hum_Si_A]]+229.3975)-Table3[[#This Row],[T_Si_CL]]/(Table3[[#This Row],[T_Si_CL]]+229.3975)))</f>
        <v>85.121923380792666</v>
      </c>
      <c r="Z33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3054.3333333333335</v>
      </c>
      <c r="AA338" s="53">
        <f>Table3[[#This Row],[FN_Si_Atot]]*Table3[[#This Row],[Conc_Si_A_H2]]/100</f>
        <v>2290.75</v>
      </c>
      <c r="AB338" s="54">
        <f>IF(Table3[[#This Row],[FN_Si_A_H2]]="-","-",Table3[[#This Row],[FN_Si_A_H2]]/60*H2_dens_gL)</f>
        <v>3.4333271905813256</v>
      </c>
      <c r="AC338" s="53">
        <f>IF(OR(Table3[[#This Row],[Conc_Si_A_H2]]="",Table3[[#This Row],[FN_Si_A_H2]]="",Table3[[#This Row],[FN_Si_A_H2]]="-"),"-",(FN_Si_H2/CMP_A)*(100-CMP_A))</f>
        <v>763.58333333333337</v>
      </c>
      <c r="AD338" s="55">
        <f>IF(Table3[[#This Row],[F_Si_A_N2]]="-","-",Table3[[#This Row],[F_Si_A_N2]]/60*N2_dens_gL)</f>
        <v>15.902980806373222</v>
      </c>
      <c r="AE338">
        <v>2.2000000000000002</v>
      </c>
      <c r="AF338" s="53">
        <f>IF(OR(Table3[[#This Row],[I_S]]=0,Table3[[#This Row],[FN_Si_C_Air]]="-",Table3[[#This Row],[FN_Si_C_Air]]="0"),"∞",Table3[[#This Row],[FN_Si_C_Air]]*1000/(Table3[[#This Row],[I_S]]*Q_air*Cell_count))</f>
        <v>2.2000000000000002</v>
      </c>
      <c r="AG338" s="52">
        <f>IF(OR(Table3[[#This Row],[I_S]]="",Table3[[#This Row],[STC_C]]=""),"-",IF(Table3[[#This Row],[I_S]]&gt;=Table3[[#This Row],[I_MinGasFlow]],Table3[[#This Row],[I_S]]*Table3[[#This Row],[STC_C]]*16.6*Cell_count/1000,Table3[[#This Row],[I_MinGasFlow]]*Table3[[#This Row],[STC_C]]*16.6*Cell_count/1000))</f>
        <v>6829.2400000000016</v>
      </c>
      <c r="AH338" s="139">
        <f>IF(Table3[[#This Row],[FN_Si_C_Air]]="-","-",Table3[[#This Row],[FN_Si_C_Air]]/60*air_dens_gL)</f>
        <v>146.48094034930381</v>
      </c>
      <c r="AI338" s="58" t="str">
        <f t="shared" si="44"/>
        <v>Inlet</v>
      </c>
      <c r="AJ338">
        <v>1.1500000000000001</v>
      </c>
      <c r="AK338" s="5">
        <f t="shared" si="45"/>
        <v>70</v>
      </c>
      <c r="AL338" s="141">
        <v>40.455037615424601</v>
      </c>
      <c r="AM338" s="52">
        <f>IF(OR(Table3[[#This Row],[T_So_CL]]="",Table3[[#This Row],[Hum_Si_C]]=""),"-",(1730.63/((1730.63/(233.426+T_Si_CL))-LOG(RH_Si_C/100)))-233.426)</f>
        <v>46.058556898669735</v>
      </c>
      <c r="AN338" s="87">
        <f>100*10^(7.337936*((Table3[[#This Row],[Hum_Si_C]])/(Table3[[#This Row],[Hum_Si_C]]+229.3975)-Table3[[#This Row],[T_Si_CL]]/(Table3[[#This Row],[T_Si_CL]]+229.3975)))</f>
        <v>30.194438154326875</v>
      </c>
      <c r="AO338" s="83">
        <f t="shared" si="46"/>
        <v>70</v>
      </c>
      <c r="AP338" s="60">
        <f>Table3[[#This Row],[T_So_CL]]-Table3[[#This Row],[T_Si_CL]]</f>
        <v>5</v>
      </c>
      <c r="AQ338" s="178">
        <f>IF(OR(AC338&gt;1200,AA338&gt;4000,Table3[[#This Row],[Hum_Si_A]]&lt;20,Table3[[#This Row],[Hum_Si_C]]&lt;20,AG338&gt;8000, AJ338&lt;0, O338&gt;90),1,0)</f>
        <v>0</v>
      </c>
      <c r="AR338">
        <f>IF(Table3[[#This Row],[F_Cell_CL]]&gt;0, Table3[[#This Row],[F_Cell_CL]], IF(Table3[[#This Row],[I_S]]&lt;450, 0.45, IF(Table3[[#This Row],[I_S]]&lt;600, 0.6, 0.75)))</f>
        <v>0.75</v>
      </c>
    </row>
    <row r="339" spans="1:44">
      <c r="A339" s="49">
        <f t="shared" si="47"/>
        <v>328</v>
      </c>
      <c r="B339" s="51" t="s">
        <v>100</v>
      </c>
      <c r="C339" s="50" t="s">
        <v>429</v>
      </c>
      <c r="D339" s="51">
        <v>900</v>
      </c>
      <c r="E339" s="138">
        <f>IF(Table3[[#This Row],[Approx. step time]]="-","ERR",IF(E338="Acc. Time",Table3[[#This Row],[Approx. step time]]/60,E338+D339/60))</f>
        <v>4920</v>
      </c>
      <c r="F339" s="48">
        <v>60</v>
      </c>
      <c r="G339" s="86">
        <f t="shared" si="41"/>
        <v>0.2</v>
      </c>
      <c r="H339" s="48" t="s">
        <v>33</v>
      </c>
      <c r="I339" s="51">
        <v>0</v>
      </c>
      <c r="J339" s="51" t="s">
        <v>102</v>
      </c>
      <c r="K339" s="147">
        <v>0.4</v>
      </c>
      <c r="L339" s="52">
        <f>IF(Table3[[#This Row],[F_Cell_CL]]="","-",Table3[[#This Row],[F_Cell_CL]]*Cell_count)</f>
        <v>110</v>
      </c>
      <c r="M339">
        <v>0.7</v>
      </c>
      <c r="N339">
        <v>65</v>
      </c>
      <c r="O339" s="51">
        <v>65</v>
      </c>
      <c r="P339" s="60">
        <f>Table3[[#This Row],[T_So_CL]]-Table3[[#This Row],[T_Si_CL]]</f>
        <v>0</v>
      </c>
      <c r="Q339">
        <v>2.9000000000000004</v>
      </c>
      <c r="R339" s="53">
        <f>IF(Table3[[#This Row],[I_S]]=0,"∞",Table3[[#This Row],[FN_Si_A_H2]]*1000/(Table3[[#This Row],[I_S]]*Q_H2*Cell_count))</f>
        <v>2.9000000000000004</v>
      </c>
      <c r="S339">
        <v>75</v>
      </c>
      <c r="T339" s="58" t="str">
        <f t="shared" si="42"/>
        <v>Inlet</v>
      </c>
      <c r="U339">
        <v>0.5</v>
      </c>
      <c r="V339" s="51">
        <f t="shared" si="43"/>
        <v>70</v>
      </c>
      <c r="W339" s="141">
        <v>40.455037615424601</v>
      </c>
      <c r="X339" s="52">
        <f>IF(OR(Table3[[#This Row],[T_So_CL]]="",Table3[[#This Row],[Hum_Si_A]]=""),"-",(1730.63/((1730.63/(233.426+T_Si_CL))-LOG(RH_Si_A/100)))-233.426)</f>
        <v>46.058556898669735</v>
      </c>
      <c r="Y339" s="87">
        <f>100*10^(7.337936*((Table3[[#This Row],[Hum_Si_A]])/(Table3[[#This Row],[Hum_Si_A]]+229.3975)-Table3[[#This Row],[T_Si_CL]]/(Table3[[#This Row],[T_Si_CL]]+229.3975)))</f>
        <v>30.194438154326875</v>
      </c>
      <c r="Z33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446.60000000000008</v>
      </c>
      <c r="AA339" s="53">
        <f>Table3[[#This Row],[FN_Si_Atot]]*Table3[[#This Row],[Conc_Si_A_H2]]/100</f>
        <v>334.95000000000005</v>
      </c>
      <c r="AB339" s="54">
        <f>IF(Table3[[#This Row],[FN_Si_A_H2]]="-","-",Table3[[#This Row],[FN_Si_A_H2]]/60*H2_dens_gL)</f>
        <v>0.50201590853878209</v>
      </c>
      <c r="AC339" s="53">
        <f>IF(OR(Table3[[#This Row],[Conc_Si_A_H2]]="",Table3[[#This Row],[FN_Si_A_H2]]="",Table3[[#This Row],[FN_Si_A_H2]]="-"),"-",(FN_Si_H2/CMP_A)*(100-CMP_A))</f>
        <v>111.65</v>
      </c>
      <c r="AD339" s="55">
        <f>IF(Table3[[#This Row],[F_Si_A_N2]]="-","-",Table3[[#This Row],[F_Si_A_N2]]/60*N2_dens_gL)</f>
        <v>2.3253097985789415</v>
      </c>
      <c r="AE339">
        <v>8.1</v>
      </c>
      <c r="AF339" s="53">
        <f>IF(OR(Table3[[#This Row],[I_S]]=0,Table3[[#This Row],[FN_Si_C_Air]]="-",Table3[[#This Row],[FN_Si_C_Air]]="0"),"∞",Table3[[#This Row],[FN_Si_C_Air]]*1000/(Table3[[#This Row],[I_S]]*Q_air*Cell_count))</f>
        <v>8.0999999999999979</v>
      </c>
      <c r="AG339" s="52">
        <f>IF(OR(Table3[[#This Row],[I_S]]="",Table3[[#This Row],[STC_C]]=""),"-",IF(Table3[[#This Row],[I_S]]&gt;=Table3[[#This Row],[I_MinGasFlow]],Table3[[#This Row],[I_S]]*Table3[[#This Row],[STC_C]]*16.6*Cell_count/1000,Table3[[#This Row],[I_MinGasFlow]]*Table3[[#This Row],[STC_C]]*16.6*Cell_count/1000))</f>
        <v>2218.59</v>
      </c>
      <c r="AH339" s="139">
        <f>IF(Table3[[#This Row],[FN_Si_C_Air]]="-","-",Table3[[#This Row],[FN_Si_C_Air]]/60*air_dens_gL)</f>
        <v>47.586722600108047</v>
      </c>
      <c r="AI339" s="58" t="str">
        <f t="shared" si="44"/>
        <v>Inlet</v>
      </c>
      <c r="AJ339">
        <v>0.45</v>
      </c>
      <c r="AK339" s="5">
        <f t="shared" si="45"/>
        <v>70</v>
      </c>
      <c r="AL339" s="141">
        <v>62.68363425633882</v>
      </c>
      <c r="AM339" s="52">
        <f>IF(OR(Table3[[#This Row],[T_So_CL]]="",Table3[[#This Row],[Hum_Si_C]]=""),"-",(1730.63/((1730.63/(233.426+T_Si_CL))-LOG(RH_Si_C/100)))-233.426)</f>
        <v>54.914348946399912</v>
      </c>
      <c r="AN339" s="87">
        <f>100*10^(7.337936*((Table3[[#This Row],[Hum_Si_C]])/(Table3[[#This Row],[Hum_Si_C]]+229.3975)-Table3[[#This Row],[T_Si_CL]]/(Table3[[#This Row],[T_Si_CL]]+229.3975)))</f>
        <v>90.085463572708875</v>
      </c>
      <c r="AO339" s="83">
        <f t="shared" si="46"/>
        <v>65</v>
      </c>
      <c r="AP339" s="60">
        <f>Table3[[#This Row],[T_So_CL]]-Table3[[#This Row],[T_Si_CL]]</f>
        <v>0</v>
      </c>
      <c r="AQ339" s="178">
        <f>IF(OR(AC339&gt;1200,AA339&gt;4000,Table3[[#This Row],[Hum_Si_A]]&lt;20,Table3[[#This Row],[Hum_Si_C]]&lt;20,AG339&gt;8000, AJ339&lt;0, O339&gt;90),1,0)</f>
        <v>0</v>
      </c>
      <c r="AR339">
        <f>IF(Table3[[#This Row],[F_Cell_CL]]&gt;0, Table3[[#This Row],[F_Cell_CL]], IF(Table3[[#This Row],[I_S]]&lt;450, 0.45, IF(Table3[[#This Row],[I_S]]&lt;600, 0.6, 0.75)))</f>
        <v>0.4</v>
      </c>
    </row>
    <row r="340" spans="1:44">
      <c r="A340" s="49">
        <f t="shared" si="47"/>
        <v>329</v>
      </c>
      <c r="B340" s="51" t="s">
        <v>100</v>
      </c>
      <c r="C340" s="50" t="s">
        <v>430</v>
      </c>
      <c r="D340" s="51">
        <v>900</v>
      </c>
      <c r="E340" s="87">
        <f>IF(Table3[[#This Row],[Approx. step time]]="-","ERR",IF(E339="Acc. Time",Table3[[#This Row],[Approx. step time]]/60,E339+D340/60))</f>
        <v>4935</v>
      </c>
      <c r="F340" s="48">
        <v>80</v>
      </c>
      <c r="G340" s="86">
        <f t="shared" si="41"/>
        <v>0.26666666666666666</v>
      </c>
      <c r="H340" s="48" t="s">
        <v>33</v>
      </c>
      <c r="I340" s="51">
        <v>0</v>
      </c>
      <c r="J340" s="51" t="s">
        <v>102</v>
      </c>
      <c r="K340" s="147">
        <v>0.35000000000000003</v>
      </c>
      <c r="L340" s="52">
        <f>IF(Table3[[#This Row],[F_Cell_CL]]="","-",Table3[[#This Row],[F_Cell_CL]]*Cell_count)</f>
        <v>96.250000000000014</v>
      </c>
      <c r="M340">
        <v>1.35</v>
      </c>
      <c r="N340">
        <v>65</v>
      </c>
      <c r="O340" s="51">
        <v>65</v>
      </c>
      <c r="P340" s="60">
        <f>Table3[[#This Row],[T_So_CL]]-Table3[[#This Row],[T_Si_CL]]</f>
        <v>0</v>
      </c>
      <c r="Q340">
        <v>6.3000000000000007</v>
      </c>
      <c r="R340" s="53">
        <f>IF(Table3[[#This Row],[I_S]]=0,"∞",Table3[[#This Row],[FN_Si_A_H2]]*1000/(Table3[[#This Row],[I_S]]*Q_H2*Cell_count))</f>
        <v>6.3000000000000007</v>
      </c>
      <c r="S340">
        <v>95</v>
      </c>
      <c r="T340" s="58" t="str">
        <f t="shared" si="42"/>
        <v>Inlet</v>
      </c>
      <c r="U340">
        <v>1.1500000000000001</v>
      </c>
      <c r="V340" s="51">
        <f t="shared" si="43"/>
        <v>70</v>
      </c>
      <c r="W340" s="141">
        <v>45.957349937400146</v>
      </c>
      <c r="X340" s="52">
        <f>IF(OR(Table3[[#This Row],[T_So_CL]]="",Table3[[#This Row],[Hum_Si_A]]=""),"-",(1730.63/((1730.63/(233.426+T_Si_CL))-LOG(RH_Si_A/100)))-233.426)</f>
        <v>48.580786816443208</v>
      </c>
      <c r="Y340" s="87">
        <f>100*10^(7.337936*((Table3[[#This Row],[Hum_Si_A]])/(Table3[[#This Row],[Hum_Si_A]]+229.3975)-Table3[[#This Row],[T_Si_CL]]/(Table3[[#This Row],[T_Si_CL]]+229.3975)))</f>
        <v>40.232395905376798</v>
      </c>
      <c r="Z34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1021.263157894737</v>
      </c>
      <c r="AA340" s="53">
        <f>Table3[[#This Row],[FN_Si_Atot]]*Table3[[#This Row],[Conc_Si_A_H2]]/100</f>
        <v>970.20000000000016</v>
      </c>
      <c r="AB340" s="54">
        <f>IF(Table3[[#This Row],[FN_Si_A_H2]]="-","-",Table3[[#This Row],[FN_Si_A_H2]]/60*H2_dens_gL)</f>
        <v>1.4541150454226792</v>
      </c>
      <c r="AC340" s="53">
        <f>IF(OR(Table3[[#This Row],[Conc_Si_A_H2]]="",Table3[[#This Row],[FN_Si_A_H2]]="",Table3[[#This Row],[FN_Si_A_H2]]="-"),"-",(FN_Si_H2/CMP_A)*(100-CMP_A))</f>
        <v>51.063157894736847</v>
      </c>
      <c r="AD340" s="55">
        <f>IF(Table3[[#This Row],[F_Si_A_N2]]="-","-",Table3[[#This Row],[F_Si_A_N2]]/60*N2_dens_gL)</f>
        <v>1.0634810694045249</v>
      </c>
      <c r="AE340">
        <v>2.0500000000000003</v>
      </c>
      <c r="AF340" s="53">
        <f>IF(OR(Table3[[#This Row],[I_S]]=0,Table3[[#This Row],[FN_Si_C_Air]]="-",Table3[[#This Row],[FN_Si_C_Air]]="0"),"∞",Table3[[#This Row],[FN_Si_C_Air]]*1000/(Table3[[#This Row],[I_S]]*Q_air*Cell_count))</f>
        <v>2.0500000000000003</v>
      </c>
      <c r="AG340" s="52">
        <f>IF(OR(Table3[[#This Row],[I_S]]="",Table3[[#This Row],[STC_C]]=""),"-",IF(Table3[[#This Row],[I_S]]&gt;=Table3[[#This Row],[I_MinGasFlow]],Table3[[#This Row],[I_S]]*Table3[[#This Row],[STC_C]]*16.6*Cell_count/1000,Table3[[#This Row],[I_MinGasFlow]]*Table3[[#This Row],[STC_C]]*16.6*Cell_count/1000))</f>
        <v>748.66000000000008</v>
      </c>
      <c r="AH340" s="139">
        <f>IF(Table3[[#This Row],[FN_Si_C_Air]]="-","-",Table3[[#This Row],[FN_Si_C_Air]]/60*air_dens_gL)</f>
        <v>16.058071000859506</v>
      </c>
      <c r="AI340" s="58" t="str">
        <f t="shared" si="44"/>
        <v>Inlet</v>
      </c>
      <c r="AJ340">
        <v>0.8</v>
      </c>
      <c r="AK340" s="5">
        <f t="shared" si="45"/>
        <v>70</v>
      </c>
      <c r="AL340" s="141">
        <v>61.44151517907563</v>
      </c>
      <c r="AM340" s="52">
        <f>IF(OR(Table3[[#This Row],[T_So_CL]]="",Table3[[#This Row],[Hum_Si_C]]=""),"-",(1730.63/((1730.63/(233.426+T_Si_CL))-LOG(RH_Si_C/100)))-233.426)</f>
        <v>54.497373611490275</v>
      </c>
      <c r="AN340" s="87">
        <f>100*10^(7.337936*((Table3[[#This Row],[Hum_Si_C]])/(Table3[[#This Row],[Hum_Si_C]]+229.3975)-Table3[[#This Row],[T_Si_CL]]/(Table3[[#This Row],[T_Si_CL]]+229.3975)))</f>
        <v>85.121923380792666</v>
      </c>
      <c r="AO340" s="83">
        <f t="shared" si="46"/>
        <v>65</v>
      </c>
      <c r="AP340" s="60">
        <f>Table3[[#This Row],[T_So_CL]]-Table3[[#This Row],[T_Si_CL]]</f>
        <v>0</v>
      </c>
      <c r="AQ340" s="178">
        <f>IF(OR(AC340&gt;1200,AA340&gt;4000,Table3[[#This Row],[Hum_Si_A]]&lt;20,Table3[[#This Row],[Hum_Si_C]]&lt;20,AG340&gt;8000, AJ340&lt;0, O340&gt;90),1,0)</f>
        <v>0</v>
      </c>
      <c r="AR340">
        <f>IF(Table3[[#This Row],[F_Cell_CL]]&gt;0, Table3[[#This Row],[F_Cell_CL]], IF(Table3[[#This Row],[I_S]]&lt;450, 0.45, IF(Table3[[#This Row],[I_S]]&lt;600, 0.6, 0.75)))</f>
        <v>0.35000000000000003</v>
      </c>
    </row>
    <row r="341" spans="1:44">
      <c r="A341" s="49">
        <f t="shared" si="47"/>
        <v>330</v>
      </c>
      <c r="B341" s="51" t="s">
        <v>100</v>
      </c>
      <c r="C341" s="50" t="s">
        <v>431</v>
      </c>
      <c r="D341" s="51">
        <v>900</v>
      </c>
      <c r="E341" s="138">
        <f>IF(Table3[[#This Row],[Approx. step time]]="-","ERR",IF(E340="Acc. Time",Table3[[#This Row],[Approx. step time]]/60,E340+D341/60))</f>
        <v>4950</v>
      </c>
      <c r="F341" s="48">
        <v>20</v>
      </c>
      <c r="G341" s="86">
        <f t="shared" si="41"/>
        <v>6.6666666666666666E-2</v>
      </c>
      <c r="H341" s="48" t="s">
        <v>33</v>
      </c>
      <c r="I341" s="51">
        <v>0</v>
      </c>
      <c r="J341" s="51" t="s">
        <v>102</v>
      </c>
      <c r="K341" s="147">
        <v>0.45</v>
      </c>
      <c r="L341" s="52">
        <f>IF(Table3[[#This Row],[F_Cell_CL]]="","-",Table3[[#This Row],[F_Cell_CL]]*Cell_count)</f>
        <v>123.75</v>
      </c>
      <c r="M341">
        <v>0.25</v>
      </c>
      <c r="N341">
        <v>65</v>
      </c>
      <c r="O341" s="51">
        <v>65</v>
      </c>
      <c r="P341" s="60">
        <f>Table3[[#This Row],[T_So_CL]]-Table3[[#This Row],[T_Si_CL]]</f>
        <v>0</v>
      </c>
      <c r="Q341">
        <v>9.6000000000000014</v>
      </c>
      <c r="R341" s="53">
        <f>IF(Table3[[#This Row],[I_S]]=0,"∞",Table3[[#This Row],[FN_Si_A_H2]]*1000/(Table3[[#This Row],[I_S]]*Q_H2*Cell_count))</f>
        <v>9.6000000000000014</v>
      </c>
      <c r="S341">
        <v>80</v>
      </c>
      <c r="T341" s="58" t="str">
        <f t="shared" si="42"/>
        <v>Inlet</v>
      </c>
      <c r="U341">
        <v>0.05</v>
      </c>
      <c r="V341" s="51">
        <f t="shared" si="43"/>
        <v>70</v>
      </c>
      <c r="W341" s="141">
        <v>60.135053860479971</v>
      </c>
      <c r="X341" s="52">
        <f>IF(OR(Table3[[#This Row],[T_So_CL]]="",Table3[[#This Row],[Hum_Si_A]]=""),"-",(1730.63/((1730.63/(233.426+T_Si_CL))-LOG(RH_Si_A/100)))-233.426)</f>
        <v>54.050943571160644</v>
      </c>
      <c r="Y341" s="87">
        <f>100*10^(7.337936*((Table3[[#This Row],[Hum_Si_A]])/(Table3[[#This Row],[Hum_Si_A]]+229.3975)-Table3[[#This Row],[T_Si_CL]]/(Table3[[#This Row],[T_Si_CL]]+229.3975)))</f>
        <v>80.154015110448142</v>
      </c>
      <c r="Z34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462.00000000000006</v>
      </c>
      <c r="AA341" s="53">
        <f>Table3[[#This Row],[FN_Si_Atot]]*Table3[[#This Row],[Conc_Si_A_H2]]/100</f>
        <v>369.60000000000008</v>
      </c>
      <c r="AB341" s="54">
        <f>IF(Table3[[#This Row],[FN_Si_A_H2]]="-","-",Table3[[#This Row],[FN_Si_A_H2]]/60*H2_dens_gL)</f>
        <v>0.55394858873244923</v>
      </c>
      <c r="AC341" s="53">
        <f>IF(OR(Table3[[#This Row],[Conc_Si_A_H2]]="",Table3[[#This Row],[FN_Si_A_H2]]="",Table3[[#This Row],[FN_Si_A_H2]]="-"),"-",(FN_Si_H2/CMP_A)*(100-CMP_A))</f>
        <v>92.40000000000002</v>
      </c>
      <c r="AD341" s="55">
        <f>IF(Table3[[#This Row],[F_Si_A_N2]]="-","-",Table3[[#This Row],[F_Si_A_N2]]/60*N2_dens_gL)</f>
        <v>1.9243943160653312</v>
      </c>
      <c r="AE341">
        <v>7.15</v>
      </c>
      <c r="AF341" s="53">
        <f>IF(OR(Table3[[#This Row],[I_S]]=0,Table3[[#This Row],[FN_Si_C_Air]]="-",Table3[[#This Row],[FN_Si_C_Air]]="0"),"∞",Table3[[#This Row],[FN_Si_C_Air]]*1000/(Table3[[#This Row],[I_S]]*Q_air*Cell_count))</f>
        <v>7.15</v>
      </c>
      <c r="AG341" s="52">
        <f>IF(OR(Table3[[#This Row],[I_S]]="",Table3[[#This Row],[STC_C]]=""),"-",IF(Table3[[#This Row],[I_S]]&gt;=Table3[[#This Row],[I_MinGasFlow]],Table3[[#This Row],[I_S]]*Table3[[#This Row],[STC_C]]*16.6*Cell_count/1000,Table3[[#This Row],[I_MinGasFlow]]*Table3[[#This Row],[STC_C]]*16.6*Cell_count/1000))</f>
        <v>652.79499999999996</v>
      </c>
      <c r="AH341" s="139">
        <f>IF(Table3[[#This Row],[FN_Si_C_Air]]="-","-",Table3[[#This Row],[FN_Si_C_Air]]/60*air_dens_gL)</f>
        <v>14.00185459221286</v>
      </c>
      <c r="AI341" s="58" t="str">
        <f t="shared" si="44"/>
        <v>Inlet</v>
      </c>
      <c r="AJ341">
        <v>0.05</v>
      </c>
      <c r="AK341" s="5">
        <f t="shared" si="45"/>
        <v>70</v>
      </c>
      <c r="AL341" s="141">
        <v>55.744150999390818</v>
      </c>
      <c r="AM341" s="52">
        <f>IF(OR(Table3[[#This Row],[T_So_CL]]="",Table3[[#This Row],[Hum_Si_C]]=""),"-",(1730.63/((1730.63/(233.426+T_Si_CL))-LOG(RH_Si_C/100)))-233.426)</f>
        <v>52.487063648610558</v>
      </c>
      <c r="AN341" s="87">
        <f>100*10^(7.337936*((Table3[[#This Row],[Hum_Si_C]])/(Table3[[#This Row],[Hum_Si_C]]+229.3975)-Table3[[#This Row],[T_Si_CL]]/(Table3[[#This Row],[T_Si_CL]]+229.3975)))</f>
        <v>65.222491987370745</v>
      </c>
      <c r="AO341" s="83">
        <f t="shared" si="46"/>
        <v>65</v>
      </c>
      <c r="AP341" s="60">
        <f>Table3[[#This Row],[T_So_CL]]-Table3[[#This Row],[T_Si_CL]]</f>
        <v>0</v>
      </c>
      <c r="AQ341" s="178">
        <f>IF(OR(AC341&gt;1200,AA341&gt;4000,Table3[[#This Row],[Hum_Si_A]]&lt;20,Table3[[#This Row],[Hum_Si_C]]&lt;20,AG341&gt;8000, AJ341&lt;0, O341&gt;90),1,0)</f>
        <v>0</v>
      </c>
      <c r="AR341">
        <f>IF(Table3[[#This Row],[F_Cell_CL]]&gt;0, Table3[[#This Row],[F_Cell_CL]], IF(Table3[[#This Row],[I_S]]&lt;450, 0.45, IF(Table3[[#This Row],[I_S]]&lt;600, 0.6, 0.75)))</f>
        <v>0.45</v>
      </c>
    </row>
    <row r="342" spans="1:44">
      <c r="A342" s="49">
        <f t="shared" si="47"/>
        <v>331</v>
      </c>
      <c r="B342" s="51" t="s">
        <v>100</v>
      </c>
      <c r="C342" s="50" t="s">
        <v>432</v>
      </c>
      <c r="D342" s="51">
        <v>900</v>
      </c>
      <c r="E342" s="138">
        <f>IF(Table3[[#This Row],[Approx. step time]]="-","ERR",IF(E341="Acc. Time",Table3[[#This Row],[Approx. step time]]/60,E341+D342/60))</f>
        <v>4965</v>
      </c>
      <c r="F342" s="48">
        <v>60</v>
      </c>
      <c r="G342" s="86">
        <f t="shared" si="41"/>
        <v>0.2</v>
      </c>
      <c r="H342" s="48" t="s">
        <v>33</v>
      </c>
      <c r="I342" s="51">
        <v>0</v>
      </c>
      <c r="J342" s="51" t="s">
        <v>102</v>
      </c>
      <c r="K342" s="147">
        <v>0.35000000000000003</v>
      </c>
      <c r="L342" s="52">
        <f>IF(Table3[[#This Row],[F_Cell_CL]]="","-",Table3[[#This Row],[F_Cell_CL]]*Cell_count)</f>
        <v>96.250000000000014</v>
      </c>
      <c r="M342">
        <v>1.6</v>
      </c>
      <c r="N342">
        <v>65</v>
      </c>
      <c r="O342" s="51">
        <v>65</v>
      </c>
      <c r="P342" s="60">
        <f>Table3[[#This Row],[T_So_CL]]-Table3[[#This Row],[T_Si_CL]]</f>
        <v>0</v>
      </c>
      <c r="Q342">
        <v>5.2</v>
      </c>
      <c r="R342" s="53">
        <f>IF(Table3[[#This Row],[I_S]]=0,"∞",Table3[[#This Row],[FN_Si_A_H2]]*1000/(Table3[[#This Row],[I_S]]*Q_H2*Cell_count))</f>
        <v>5.2</v>
      </c>
      <c r="S342">
        <v>80</v>
      </c>
      <c r="T342" s="58" t="str">
        <f t="shared" si="42"/>
        <v>Inlet</v>
      </c>
      <c r="U342">
        <v>1.4000000000000001</v>
      </c>
      <c r="V342" s="51">
        <f t="shared" si="43"/>
        <v>70</v>
      </c>
      <c r="W342" s="141">
        <v>58.756512478406592</v>
      </c>
      <c r="X342" s="52">
        <f>IF(OR(Table3[[#This Row],[T_So_CL]]="",Table3[[#This Row],[Hum_Si_A]]=""),"-",(1730.63/((1730.63/(233.426+T_Si_CL))-LOG(RH_Si_A/100)))-233.426)</f>
        <v>53.570791990531916</v>
      </c>
      <c r="Y342" s="87">
        <f>100*10^(7.337936*((Table3[[#This Row],[Hum_Si_A]])/(Table3[[#This Row],[Hum_Si_A]]+229.3975)-Table3[[#This Row],[T_Si_CL]]/(Table3[[#This Row],[T_Si_CL]]+229.3975)))</f>
        <v>75.181585728458927</v>
      </c>
      <c r="Z34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750.75</v>
      </c>
      <c r="AA342" s="53">
        <f>Table3[[#This Row],[FN_Si_Atot]]*Table3[[#This Row],[Conc_Si_A_H2]]/100</f>
        <v>600.6</v>
      </c>
      <c r="AB342" s="54">
        <f>IF(Table3[[#This Row],[FN_Si_A_H2]]="-","-",Table3[[#This Row],[FN_Si_A_H2]]/60*H2_dens_gL)</f>
        <v>0.90016645669022988</v>
      </c>
      <c r="AC342" s="53">
        <f>IF(OR(Table3[[#This Row],[Conc_Si_A_H2]]="",Table3[[#This Row],[FN_Si_A_H2]]="",Table3[[#This Row],[FN_Si_A_H2]]="-"),"-",(FN_Si_H2/CMP_A)*(100-CMP_A))</f>
        <v>150.15</v>
      </c>
      <c r="AD342" s="55">
        <f>IF(Table3[[#This Row],[F_Si_A_N2]]="-","-",Table3[[#This Row],[F_Si_A_N2]]/60*N2_dens_gL)</f>
        <v>3.1271407636061626</v>
      </c>
      <c r="AE342">
        <v>10.5</v>
      </c>
      <c r="AF342" s="53">
        <f>IF(OR(Table3[[#This Row],[I_S]]=0,Table3[[#This Row],[FN_Si_C_Air]]="-",Table3[[#This Row],[FN_Si_C_Air]]="0"),"∞",Table3[[#This Row],[FN_Si_C_Air]]*1000/(Table3[[#This Row],[I_S]]*Q_air*Cell_count))</f>
        <v>10.499999999999998</v>
      </c>
      <c r="AG342" s="52">
        <f>IF(OR(Table3[[#This Row],[I_S]]="",Table3[[#This Row],[STC_C]]=""),"-",IF(Table3[[#This Row],[I_S]]&gt;=Table3[[#This Row],[I_MinGasFlow]],Table3[[#This Row],[I_S]]*Table3[[#This Row],[STC_C]]*16.6*Cell_count/1000,Table3[[#This Row],[I_MinGasFlow]]*Table3[[#This Row],[STC_C]]*16.6*Cell_count/1000))</f>
        <v>2875.95</v>
      </c>
      <c r="AH342" s="139">
        <f>IF(Table3[[#This Row],[FN_Si_C_Air]]="-","-",Table3[[#This Row],[FN_Si_C_Air]]/60*air_dens_gL)</f>
        <v>61.686492259399316</v>
      </c>
      <c r="AI342" s="58" t="str">
        <f t="shared" si="44"/>
        <v>Inlet</v>
      </c>
      <c r="AJ342">
        <v>1.8000000000000003</v>
      </c>
      <c r="AK342" s="5">
        <f t="shared" si="45"/>
        <v>70</v>
      </c>
      <c r="AL342" s="141">
        <v>50.374610876472573</v>
      </c>
      <c r="AM342" s="52">
        <f>IF(OR(Table3[[#This Row],[T_So_CL]]="",Table3[[#This Row],[Hum_Si_C]]=""),"-",(1730.63/((1730.63/(233.426+T_Si_CL))-LOG(RH_Si_C/100)))-233.426)</f>
        <v>50.424300299450465</v>
      </c>
      <c r="AN342" s="87">
        <f>100*10^(7.337936*((Table3[[#This Row],[Hum_Si_C]])/(Table3[[#This Row],[Hum_Si_C]]+229.3975)-Table3[[#This Row],[T_Si_CL]]/(Table3[[#This Row],[T_Si_CL]]+229.3975)))</f>
        <v>50.245383021423351</v>
      </c>
      <c r="AO342" s="83">
        <f t="shared" si="46"/>
        <v>65</v>
      </c>
      <c r="AP342" s="60">
        <f>Table3[[#This Row],[T_So_CL]]-Table3[[#This Row],[T_Si_CL]]</f>
        <v>0</v>
      </c>
      <c r="AQ342" s="178">
        <f>IF(OR(AC342&gt;1200,AA342&gt;4000,Table3[[#This Row],[Hum_Si_A]]&lt;20,Table3[[#This Row],[Hum_Si_C]]&lt;20,AG342&gt;8000, AJ342&lt;0, O342&gt;90),1,0)</f>
        <v>0</v>
      </c>
      <c r="AR342">
        <f>IF(Table3[[#This Row],[F_Cell_CL]]&gt;0, Table3[[#This Row],[F_Cell_CL]], IF(Table3[[#This Row],[I_S]]&lt;450, 0.45, IF(Table3[[#This Row],[I_S]]&lt;600, 0.6, 0.75)))</f>
        <v>0.35000000000000003</v>
      </c>
    </row>
    <row r="343" spans="1:44">
      <c r="A343" s="49">
        <f t="shared" si="47"/>
        <v>332</v>
      </c>
      <c r="B343" s="51" t="s">
        <v>100</v>
      </c>
      <c r="C343" s="50" t="s">
        <v>433</v>
      </c>
      <c r="D343" s="51">
        <v>900</v>
      </c>
      <c r="E343" s="138">
        <f>IF(Table3[[#This Row],[Approx. step time]]="-","ERR",IF(E342="Acc. Time",Table3[[#This Row],[Approx. step time]]/60,E342+D343/60))</f>
        <v>4980</v>
      </c>
      <c r="F343" s="48">
        <v>70</v>
      </c>
      <c r="G343" s="86">
        <f t="shared" si="41"/>
        <v>0.23333333333333334</v>
      </c>
      <c r="H343" s="48" t="s">
        <v>33</v>
      </c>
      <c r="I343" s="51">
        <v>0</v>
      </c>
      <c r="J343" s="51" t="s">
        <v>102</v>
      </c>
      <c r="K343" s="147">
        <v>0.4</v>
      </c>
      <c r="L343" s="52">
        <f>IF(Table3[[#This Row],[F_Cell_CL]]="","-",Table3[[#This Row],[F_Cell_CL]]*Cell_count)</f>
        <v>110</v>
      </c>
      <c r="M343">
        <v>2</v>
      </c>
      <c r="N343">
        <v>65</v>
      </c>
      <c r="O343" s="51">
        <v>65</v>
      </c>
      <c r="P343" s="60">
        <f>Table3[[#This Row],[T_So_CL]]-Table3[[#This Row],[T_Si_CL]]</f>
        <v>0</v>
      </c>
      <c r="Q343">
        <v>7.15</v>
      </c>
      <c r="R343" s="53">
        <f>IF(Table3[[#This Row],[I_S]]=0,"∞",Table3[[#This Row],[FN_Si_A_H2]]*1000/(Table3[[#This Row],[I_S]]*Q_H2*Cell_count))</f>
        <v>7.15</v>
      </c>
      <c r="S343">
        <v>95</v>
      </c>
      <c r="T343" s="58" t="str">
        <f t="shared" si="42"/>
        <v>Inlet</v>
      </c>
      <c r="U343">
        <v>1.8</v>
      </c>
      <c r="V343" s="51">
        <f t="shared" si="43"/>
        <v>70</v>
      </c>
      <c r="W343" s="141">
        <v>61.44151517907563</v>
      </c>
      <c r="X343" s="52">
        <f>IF(OR(Table3[[#This Row],[T_So_CL]]="",Table3[[#This Row],[Hum_Si_A]]=""),"-",(1730.63/((1730.63/(233.426+T_Si_CL))-LOG(RH_Si_A/100)))-233.426)</f>
        <v>54.497373611490275</v>
      </c>
      <c r="Y343" s="87">
        <f>100*10^(7.337936*((Table3[[#This Row],[Hum_Si_A]])/(Table3[[#This Row],[Hum_Si_A]]+229.3975)-Table3[[#This Row],[T_Si_CL]]/(Table3[[#This Row],[T_Si_CL]]+229.3975)))</f>
        <v>85.121923380792666</v>
      </c>
      <c r="Z34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1014.171052631579</v>
      </c>
      <c r="AA343" s="53">
        <f>Table3[[#This Row],[FN_Si_Atot]]*Table3[[#This Row],[Conc_Si_A_H2]]/100</f>
        <v>963.46249999999998</v>
      </c>
      <c r="AB343" s="54">
        <f>IF(Table3[[#This Row],[FN_Si_A_H2]]="-","-",Table3[[#This Row],[FN_Si_A_H2]]/60*H2_dens_gL)</f>
        <v>1.4440170242739105</v>
      </c>
      <c r="AC343" s="53">
        <f>IF(OR(Table3[[#This Row],[Conc_Si_A_H2]]="",Table3[[#This Row],[FN_Si_A_H2]]="",Table3[[#This Row],[FN_Si_A_H2]]="-"),"-",(FN_Si_H2/CMP_A)*(100-CMP_A))</f>
        <v>50.708552631578947</v>
      </c>
      <c r="AD343" s="55">
        <f>IF(Table3[[#This Row],[F_Si_A_N2]]="-","-",Table3[[#This Row],[F_Si_A_N2]]/60*N2_dens_gL)</f>
        <v>1.0560957842003269</v>
      </c>
      <c r="AE343">
        <v>6.15</v>
      </c>
      <c r="AF343" s="53">
        <f>IF(OR(Table3[[#This Row],[I_S]]=0,Table3[[#This Row],[FN_Si_C_Air]]="-",Table3[[#This Row],[FN_Si_C_Air]]="0"),"∞",Table3[[#This Row],[FN_Si_C_Air]]*1000/(Table3[[#This Row],[I_S]]*Q_air*Cell_count))</f>
        <v>6.15</v>
      </c>
      <c r="AG343" s="52">
        <f>IF(OR(Table3[[#This Row],[I_S]]="",Table3[[#This Row],[STC_C]]=""),"-",IF(Table3[[#This Row],[I_S]]&gt;=Table3[[#This Row],[I_MinGasFlow]],Table3[[#This Row],[I_S]]*Table3[[#This Row],[STC_C]]*16.6*Cell_count/1000,Table3[[#This Row],[I_MinGasFlow]]*Table3[[#This Row],[STC_C]]*16.6*Cell_count/1000))</f>
        <v>1965.2325000000001</v>
      </c>
      <c r="AH343" s="139">
        <f>IF(Table3[[#This Row],[FN_Si_C_Air]]="-","-",Table3[[#This Row],[FN_Si_C_Air]]/60*air_dens_gL)</f>
        <v>42.152436377256201</v>
      </c>
      <c r="AI343" s="58" t="str">
        <f t="shared" si="44"/>
        <v>Inlet</v>
      </c>
      <c r="AJ343">
        <v>1.9500000000000002</v>
      </c>
      <c r="AK343" s="5">
        <f t="shared" si="45"/>
        <v>70</v>
      </c>
      <c r="AL343" s="141">
        <v>45.957349937400146</v>
      </c>
      <c r="AM343" s="52">
        <f>IF(OR(Table3[[#This Row],[T_So_CL]]="",Table3[[#This Row],[Hum_Si_C]]=""),"-",(1730.63/((1730.63/(233.426+T_Si_CL))-LOG(RH_Si_C/100)))-233.426)</f>
        <v>48.580786816443208</v>
      </c>
      <c r="AN343" s="87">
        <f>100*10^(7.337936*((Table3[[#This Row],[Hum_Si_C]])/(Table3[[#This Row],[Hum_Si_C]]+229.3975)-Table3[[#This Row],[T_Si_CL]]/(Table3[[#This Row],[T_Si_CL]]+229.3975)))</f>
        <v>40.232395905376798</v>
      </c>
      <c r="AO343" s="83">
        <f t="shared" si="46"/>
        <v>65</v>
      </c>
      <c r="AP343" s="60">
        <f>Table3[[#This Row],[T_So_CL]]-Table3[[#This Row],[T_Si_CL]]</f>
        <v>0</v>
      </c>
      <c r="AQ343" s="178">
        <f>IF(OR(AC343&gt;1200,AA343&gt;4000,Table3[[#This Row],[Hum_Si_A]]&lt;20,Table3[[#This Row],[Hum_Si_C]]&lt;20,AG343&gt;8000, AJ343&lt;0, O343&gt;90),1,0)</f>
        <v>0</v>
      </c>
      <c r="AR343">
        <f>IF(Table3[[#This Row],[F_Cell_CL]]&gt;0, Table3[[#This Row],[F_Cell_CL]], IF(Table3[[#This Row],[I_S]]&lt;450, 0.45, IF(Table3[[#This Row],[I_S]]&lt;600, 0.6, 0.75)))</f>
        <v>0.4</v>
      </c>
    </row>
    <row r="344" spans="1:44">
      <c r="A344" s="49">
        <f t="shared" si="47"/>
        <v>333</v>
      </c>
      <c r="B344" s="51" t="s">
        <v>100</v>
      </c>
      <c r="C344" s="50" t="s">
        <v>434</v>
      </c>
      <c r="D344" s="51">
        <v>900</v>
      </c>
      <c r="E344" s="87">
        <f>IF(Table3[[#This Row],[Approx. step time]]="-","ERR",IF(E343="Acc. Time",Table3[[#This Row],[Approx. step time]]/60,E343+D344/60))</f>
        <v>4995</v>
      </c>
      <c r="F344" s="48">
        <v>30</v>
      </c>
      <c r="G344" s="86">
        <f t="shared" si="41"/>
        <v>0.1</v>
      </c>
      <c r="H344" s="48" t="s">
        <v>33</v>
      </c>
      <c r="I344" s="51">
        <v>0</v>
      </c>
      <c r="J344" s="51" t="s">
        <v>102</v>
      </c>
      <c r="K344" s="147">
        <v>0.45</v>
      </c>
      <c r="L344" s="52">
        <f>IF(Table3[[#This Row],[F_Cell_CL]]="","-",Table3[[#This Row],[F_Cell_CL]]*Cell_count)</f>
        <v>123.75</v>
      </c>
      <c r="M344">
        <v>1.35</v>
      </c>
      <c r="N344">
        <v>65</v>
      </c>
      <c r="O344" s="51">
        <v>65</v>
      </c>
      <c r="P344" s="60">
        <f>Table3[[#This Row],[T_So_CL]]-Table3[[#This Row],[T_Si_CL]]</f>
        <v>0</v>
      </c>
      <c r="Q344">
        <v>7.8500000000000005</v>
      </c>
      <c r="R344" s="53">
        <f>IF(Table3[[#This Row],[I_S]]=0,"∞",Table3[[#This Row],[FN_Si_A_H2]]*1000/(Table3[[#This Row],[I_S]]*Q_H2*Cell_count))</f>
        <v>7.85</v>
      </c>
      <c r="S344">
        <v>85</v>
      </c>
      <c r="T344" s="58" t="str">
        <f t="shared" si="42"/>
        <v>Inlet</v>
      </c>
      <c r="U344">
        <v>1.1500000000000001</v>
      </c>
      <c r="V344" s="51">
        <f t="shared" si="43"/>
        <v>70</v>
      </c>
      <c r="W344" s="141">
        <v>37.075065888850936</v>
      </c>
      <c r="X344" s="52">
        <f>IF(OR(Table3[[#This Row],[T_So_CL]]="",Table3[[#This Row],[Hum_Si_A]]=""),"-",(1730.63/((1730.63/(233.426+T_Si_CL))-LOG(RH_Si_A/100)))-233.426)</f>
        <v>44.358770328280002</v>
      </c>
      <c r="Y344" s="87">
        <f>100*10^(7.337936*((Table3[[#This Row],[Hum_Si_A]])/(Table3[[#This Row],[Hum_Si_A]]+229.3975)-Table3[[#This Row],[T_Si_CL]]/(Table3[[#This Row],[T_Si_CL]]+229.3975)))</f>
        <v>25.165470935393909</v>
      </c>
      <c r="Z34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533.33823529411768</v>
      </c>
      <c r="AA344" s="53">
        <f>Table3[[#This Row],[FN_Si_Atot]]*Table3[[#This Row],[Conc_Si_A_H2]]/100</f>
        <v>453.33749999999998</v>
      </c>
      <c r="AB344" s="54">
        <f>IF(Table3[[#This Row],[FN_Si_A_H2]]="-","-",Table3[[#This Row],[FN_Si_A_H2]]/60*H2_dens_gL)</f>
        <v>0.67945256586714464</v>
      </c>
      <c r="AC344" s="53">
        <f>IF(OR(Table3[[#This Row],[Conc_Si_A_H2]]="",Table3[[#This Row],[FN_Si_A_H2]]="",Table3[[#This Row],[FN_Si_A_H2]]="-"),"-",(FN_Si_H2/CMP_A)*(100-CMP_A))</f>
        <v>80.000735294117646</v>
      </c>
      <c r="AD344" s="55">
        <f>IF(Table3[[#This Row],[F_Si_A_N2]]="-","-",Table3[[#This Row],[F_Si_A_N2]]/60*N2_dens_gL)</f>
        <v>1.6661575787992109</v>
      </c>
      <c r="AE344">
        <v>3.4000000000000004</v>
      </c>
      <c r="AF344" s="53">
        <f>IF(OR(Table3[[#This Row],[I_S]]=0,Table3[[#This Row],[FN_Si_C_Air]]="-",Table3[[#This Row],[FN_Si_C_Air]]="0"),"∞",Table3[[#This Row],[FN_Si_C_Air]]*1000/(Table3[[#This Row],[I_S]]*Q_air*Cell_count))</f>
        <v>3.4</v>
      </c>
      <c r="AG344" s="52">
        <f>IF(OR(Table3[[#This Row],[I_S]]="",Table3[[#This Row],[STC_C]]=""),"-",IF(Table3[[#This Row],[I_S]]&gt;=Table3[[#This Row],[I_MinGasFlow]],Table3[[#This Row],[I_S]]*Table3[[#This Row],[STC_C]]*16.6*Cell_count/1000,Table3[[#This Row],[I_MinGasFlow]]*Table3[[#This Row],[STC_C]]*16.6*Cell_count/1000))</f>
        <v>465.63000000000005</v>
      </c>
      <c r="AH344" s="139">
        <f>IF(Table3[[#This Row],[FN_Si_C_Air]]="-","-",Table3[[#This Row],[FN_Si_C_Air]]/60*air_dens_gL)</f>
        <v>9.9873368419979869</v>
      </c>
      <c r="AI344" s="58" t="str">
        <f t="shared" si="44"/>
        <v>Inlet</v>
      </c>
      <c r="AJ344">
        <v>0.85000000000000009</v>
      </c>
      <c r="AK344" s="5">
        <f t="shared" si="45"/>
        <v>70</v>
      </c>
      <c r="AL344" s="141">
        <v>62.68363425633882</v>
      </c>
      <c r="AM344" s="52">
        <f>IF(OR(Table3[[#This Row],[T_So_CL]]="",Table3[[#This Row],[Hum_Si_C]]=""),"-",(1730.63/((1730.63/(233.426+T_Si_CL))-LOG(RH_Si_C/100)))-233.426)</f>
        <v>54.914348946399912</v>
      </c>
      <c r="AN344" s="87">
        <f>100*10^(7.337936*((Table3[[#This Row],[Hum_Si_C]])/(Table3[[#This Row],[Hum_Si_C]]+229.3975)-Table3[[#This Row],[T_Si_CL]]/(Table3[[#This Row],[T_Si_CL]]+229.3975)))</f>
        <v>90.085463572708875</v>
      </c>
      <c r="AO344" s="83">
        <f t="shared" si="46"/>
        <v>65</v>
      </c>
      <c r="AP344" s="60">
        <f>Table3[[#This Row],[T_So_CL]]-Table3[[#This Row],[T_Si_CL]]</f>
        <v>0</v>
      </c>
      <c r="AQ344" s="178">
        <f>IF(OR(AC344&gt;1200,AA344&gt;4000,Table3[[#This Row],[Hum_Si_A]]&lt;20,Table3[[#This Row],[Hum_Si_C]]&lt;20,AG344&gt;8000, AJ344&lt;0, O344&gt;90),1,0)</f>
        <v>0</v>
      </c>
      <c r="AR344">
        <f>IF(Table3[[#This Row],[F_Cell_CL]]&gt;0, Table3[[#This Row],[F_Cell_CL]], IF(Table3[[#This Row],[I_S]]&lt;450, 0.45, IF(Table3[[#This Row],[I_S]]&lt;600, 0.6, 0.75)))</f>
        <v>0.45</v>
      </c>
    </row>
    <row r="345" spans="1:44">
      <c r="A345" s="49">
        <f t="shared" si="47"/>
        <v>334</v>
      </c>
      <c r="B345" s="51" t="s">
        <v>100</v>
      </c>
      <c r="C345" s="50" t="s">
        <v>435</v>
      </c>
      <c r="D345" s="51">
        <v>900</v>
      </c>
      <c r="E345" s="138">
        <f>IF(Table3[[#This Row],[Approx. step time]]="-","ERR",IF(E344="Acc. Time",Table3[[#This Row],[Approx. step time]]/60,E344+D345/60))</f>
        <v>5010</v>
      </c>
      <c r="F345" s="48">
        <v>20</v>
      </c>
      <c r="G345" s="86">
        <f t="shared" si="41"/>
        <v>6.6666666666666666E-2</v>
      </c>
      <c r="H345" s="48" t="s">
        <v>33</v>
      </c>
      <c r="I345" s="51">
        <v>0</v>
      </c>
      <c r="J345" s="51" t="s">
        <v>102</v>
      </c>
      <c r="K345" s="147">
        <v>0.35000000000000003</v>
      </c>
      <c r="L345" s="52">
        <f>IF(Table3[[#This Row],[F_Cell_CL]]="","-",Table3[[#This Row],[F_Cell_CL]]*Cell_count)</f>
        <v>96.250000000000014</v>
      </c>
      <c r="M345">
        <v>0.65</v>
      </c>
      <c r="N345">
        <v>65</v>
      </c>
      <c r="O345" s="51">
        <v>65</v>
      </c>
      <c r="P345" s="60">
        <f>Table3[[#This Row],[T_So_CL]]-Table3[[#This Row],[T_Si_CL]]</f>
        <v>0</v>
      </c>
      <c r="Q345">
        <v>1.7000000000000002</v>
      </c>
      <c r="R345" s="53">
        <f>IF(Table3[[#This Row],[I_S]]=0,"∞",Table3[[#This Row],[FN_Si_A_H2]]*1000/(Table3[[#This Row],[I_S]]*Q_H2*Cell_count))</f>
        <v>1.7</v>
      </c>
      <c r="S345">
        <v>85</v>
      </c>
      <c r="T345" s="58" t="str">
        <f t="shared" si="42"/>
        <v>Inlet</v>
      </c>
      <c r="U345">
        <v>0.45</v>
      </c>
      <c r="V345" s="51">
        <f t="shared" si="43"/>
        <v>70</v>
      </c>
      <c r="W345" s="141">
        <v>61.44151517907563</v>
      </c>
      <c r="X345" s="52">
        <f>IF(OR(Table3[[#This Row],[T_So_CL]]="",Table3[[#This Row],[Hum_Si_A]]=""),"-",(1730.63/((1730.63/(233.426+T_Si_CL))-LOG(RH_Si_A/100)))-233.426)</f>
        <v>54.497373611490275</v>
      </c>
      <c r="Y345" s="87">
        <f>100*10^(7.337936*((Table3[[#This Row],[Hum_Si_A]])/(Table3[[#This Row],[Hum_Si_A]]+229.3975)-Table3[[#This Row],[T_Si_CL]]/(Table3[[#This Row],[T_Si_CL]]+229.3975)))</f>
        <v>85.121923380792666</v>
      </c>
      <c r="Z34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77</v>
      </c>
      <c r="AA345" s="53">
        <f>Table3[[#This Row],[FN_Si_Atot]]*Table3[[#This Row],[Conc_Si_A_H2]]/100</f>
        <v>65.45</v>
      </c>
      <c r="AB345" s="54">
        <f>IF(Table3[[#This Row],[FN_Si_A_H2]]="-","-",Table3[[#This Row],[FN_Si_A_H2]]/60*H2_dens_gL)</f>
        <v>9.8095062588037865E-2</v>
      </c>
      <c r="AC345" s="53">
        <f>IF(OR(Table3[[#This Row],[Conc_Si_A_H2]]="",Table3[[#This Row],[FN_Si_A_H2]]="",Table3[[#This Row],[FN_Si_A_H2]]="-"),"-",(FN_Si_H2/CMP_A)*(100-CMP_A))</f>
        <v>11.55</v>
      </c>
      <c r="AD345" s="55">
        <f>IF(Table3[[#This Row],[F_Si_A_N2]]="-","-",Table3[[#This Row],[F_Si_A_N2]]/60*N2_dens_gL)</f>
        <v>0.24054928950816637</v>
      </c>
      <c r="AE345">
        <v>7.95</v>
      </c>
      <c r="AF345" s="53">
        <f>IF(OR(Table3[[#This Row],[I_S]]=0,Table3[[#This Row],[FN_Si_C_Air]]="-",Table3[[#This Row],[FN_Si_C_Air]]="0"),"∞",Table3[[#This Row],[FN_Si_C_Air]]*1000/(Table3[[#This Row],[I_S]]*Q_air*Cell_count))</f>
        <v>7.95</v>
      </c>
      <c r="AG345" s="52">
        <f>IF(OR(Table3[[#This Row],[I_S]]="",Table3[[#This Row],[STC_C]]=""),"-",IF(Table3[[#This Row],[I_S]]&gt;=Table3[[#This Row],[I_MinGasFlow]],Table3[[#This Row],[I_S]]*Table3[[#This Row],[STC_C]]*16.6*Cell_count/1000,Table3[[#This Row],[I_MinGasFlow]]*Table3[[#This Row],[STC_C]]*16.6*Cell_count/1000))</f>
        <v>725.83500000000004</v>
      </c>
      <c r="AH345" s="139">
        <f>IF(Table3[[#This Row],[FN_Si_C_Air]]="-","-",Table3[[#This Row],[FN_Si_C_Air]]/60*air_dens_gL)</f>
        <v>15.568495665467447</v>
      </c>
      <c r="AI345" s="58" t="str">
        <f t="shared" si="44"/>
        <v>Inlet</v>
      </c>
      <c r="AJ345">
        <v>0.4</v>
      </c>
      <c r="AK345" s="5">
        <f t="shared" si="45"/>
        <v>70</v>
      </c>
      <c r="AL345" s="141">
        <v>57.296623434961354</v>
      </c>
      <c r="AM345" s="52">
        <f>IF(OR(Table3[[#This Row],[T_So_CL]]="",Table3[[#This Row],[Hum_Si_C]]=""),"-",(1730.63/((1730.63/(233.426+T_Si_CL))-LOG(RH_Si_C/100)))-233.426)</f>
        <v>53.051676741969629</v>
      </c>
      <c r="AN345" s="87">
        <f>100*10^(7.337936*((Table3[[#This Row],[Hum_Si_C]])/(Table3[[#This Row],[Hum_Si_C]]+229.3975)-Table3[[#This Row],[T_Si_CL]]/(Table3[[#This Row],[T_Si_CL]]+229.3975)))</f>
        <v>70.204470535647218</v>
      </c>
      <c r="AO345" s="83">
        <f t="shared" si="46"/>
        <v>65</v>
      </c>
      <c r="AP345" s="60">
        <f>Table3[[#This Row],[T_So_CL]]-Table3[[#This Row],[T_Si_CL]]</f>
        <v>0</v>
      </c>
      <c r="AQ345" s="178">
        <f>IF(OR(AC345&gt;1200,AA345&gt;4000,Table3[[#This Row],[Hum_Si_A]]&lt;20,Table3[[#This Row],[Hum_Si_C]]&lt;20,AG345&gt;8000, AJ345&lt;0, O345&gt;90),1,0)</f>
        <v>0</v>
      </c>
      <c r="AR345">
        <f>IF(Table3[[#This Row],[F_Cell_CL]]&gt;0, Table3[[#This Row],[F_Cell_CL]], IF(Table3[[#This Row],[I_S]]&lt;450, 0.45, IF(Table3[[#This Row],[I_S]]&lt;600, 0.6, 0.75)))</f>
        <v>0.35000000000000003</v>
      </c>
    </row>
    <row r="346" spans="1:44">
      <c r="A346" s="49">
        <f t="shared" si="47"/>
        <v>335</v>
      </c>
      <c r="B346" s="51" t="s">
        <v>100</v>
      </c>
      <c r="C346" s="50" t="s">
        <v>436</v>
      </c>
      <c r="D346" s="51">
        <v>900</v>
      </c>
      <c r="E346" s="138">
        <f>IF(Table3[[#This Row],[Approx. step time]]="-","ERR",IF(E345="Acc. Time",Table3[[#This Row],[Approx. step time]]/60,E345+D346/60))</f>
        <v>5025</v>
      </c>
      <c r="F346" s="48">
        <v>90</v>
      </c>
      <c r="G346" s="86">
        <f t="shared" si="41"/>
        <v>0.3</v>
      </c>
      <c r="H346" s="48" t="s">
        <v>33</v>
      </c>
      <c r="I346" s="51">
        <v>0</v>
      </c>
      <c r="J346" s="51" t="s">
        <v>102</v>
      </c>
      <c r="K346" s="147">
        <v>0.45</v>
      </c>
      <c r="L346" s="52">
        <f>IF(Table3[[#This Row],[F_Cell_CL]]="","-",Table3[[#This Row],[F_Cell_CL]]*Cell_count)</f>
        <v>123.75</v>
      </c>
      <c r="M346">
        <v>1.85</v>
      </c>
      <c r="N346">
        <v>65</v>
      </c>
      <c r="O346" s="51">
        <v>65</v>
      </c>
      <c r="P346" s="60">
        <f>Table3[[#This Row],[T_So_CL]]-Table3[[#This Row],[T_Si_CL]]</f>
        <v>0</v>
      </c>
      <c r="Q346">
        <v>8.1</v>
      </c>
      <c r="R346" s="53">
        <f>IF(Table3[[#This Row],[I_S]]=0,"∞",Table3[[#This Row],[FN_Si_A_H2]]*1000/(Table3[[#This Row],[I_S]]*Q_H2*Cell_count))</f>
        <v>8.1</v>
      </c>
      <c r="S346">
        <v>75</v>
      </c>
      <c r="T346" s="58" t="str">
        <f t="shared" si="42"/>
        <v>Inlet</v>
      </c>
      <c r="U346">
        <v>1.6500000000000001</v>
      </c>
      <c r="V346" s="51">
        <f t="shared" si="43"/>
        <v>70</v>
      </c>
      <c r="W346" s="141">
        <v>58.756512478406592</v>
      </c>
      <c r="X346" s="52">
        <f>IF(OR(Table3[[#This Row],[T_So_CL]]="",Table3[[#This Row],[Hum_Si_A]]=""),"-",(1730.63/((1730.63/(233.426+T_Si_CL))-LOG(RH_Si_A/100)))-233.426)</f>
        <v>53.570791990531916</v>
      </c>
      <c r="Y346" s="87">
        <f>100*10^(7.337936*((Table3[[#This Row],[Hum_Si_A]])/(Table3[[#This Row],[Hum_Si_A]]+229.3975)-Table3[[#This Row],[T_Si_CL]]/(Table3[[#This Row],[T_Si_CL]]+229.3975)))</f>
        <v>75.181585728458927</v>
      </c>
      <c r="Z34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1871.1</v>
      </c>
      <c r="AA346" s="53">
        <f>Table3[[#This Row],[FN_Si_Atot]]*Table3[[#This Row],[Conc_Si_A_H2]]/100</f>
        <v>1403.325</v>
      </c>
      <c r="AB346" s="54">
        <f>IF(Table3[[#This Row],[FN_Si_A_H2]]="-","-",Table3[[#This Row],[FN_Si_A_H2]]/60*H2_dens_gL)</f>
        <v>2.1032735478435178</v>
      </c>
      <c r="AC346" s="53">
        <f>IF(OR(Table3[[#This Row],[Conc_Si_A_H2]]="",Table3[[#This Row],[FN_Si_A_H2]]="",Table3[[#This Row],[FN_Si_A_H2]]="-"),"-",(FN_Si_H2/CMP_A)*(100-CMP_A))</f>
        <v>467.77500000000003</v>
      </c>
      <c r="AD346" s="55">
        <f>IF(Table3[[#This Row],[F_Si_A_N2]]="-","-",Table3[[#This Row],[F_Si_A_N2]]/60*N2_dens_gL)</f>
        <v>9.7422462250807378</v>
      </c>
      <c r="AE346">
        <v>3.25</v>
      </c>
      <c r="AF346" s="53">
        <f>IF(OR(Table3[[#This Row],[I_S]]=0,Table3[[#This Row],[FN_Si_C_Air]]="-",Table3[[#This Row],[FN_Si_C_Air]]="0"),"∞",Table3[[#This Row],[FN_Si_C_Air]]*1000/(Table3[[#This Row],[I_S]]*Q_air*Cell_count))</f>
        <v>3.2499999999999996</v>
      </c>
      <c r="AG346" s="52">
        <f>IF(OR(Table3[[#This Row],[I_S]]="",Table3[[#This Row],[STC_C]]=""),"-",IF(Table3[[#This Row],[I_S]]&gt;=Table3[[#This Row],[I_MinGasFlow]],Table3[[#This Row],[I_S]]*Table3[[#This Row],[STC_C]]*16.6*Cell_count/1000,Table3[[#This Row],[I_MinGasFlow]]*Table3[[#This Row],[STC_C]]*16.6*Cell_count/1000))</f>
        <v>1335.2625</v>
      </c>
      <c r="AH346" s="139">
        <f>IF(Table3[[#This Row],[FN_Si_C_Air]]="-","-",Table3[[#This Row],[FN_Si_C_Air]]/60*air_dens_gL)</f>
        <v>28.640157120435397</v>
      </c>
      <c r="AI346" s="58" t="str">
        <f t="shared" si="44"/>
        <v>Inlet</v>
      </c>
      <c r="AJ346">
        <v>1.4500000000000002</v>
      </c>
      <c r="AK346" s="5">
        <f t="shared" si="45"/>
        <v>70</v>
      </c>
      <c r="AL346" s="141">
        <v>40.455037615424601</v>
      </c>
      <c r="AM346" s="52">
        <f>IF(OR(Table3[[#This Row],[T_So_CL]]="",Table3[[#This Row],[Hum_Si_C]]=""),"-",(1730.63/((1730.63/(233.426+T_Si_CL))-LOG(RH_Si_C/100)))-233.426)</f>
        <v>46.058556898669735</v>
      </c>
      <c r="AN346" s="87">
        <f>100*10^(7.337936*((Table3[[#This Row],[Hum_Si_C]])/(Table3[[#This Row],[Hum_Si_C]]+229.3975)-Table3[[#This Row],[T_Si_CL]]/(Table3[[#This Row],[T_Si_CL]]+229.3975)))</f>
        <v>30.194438154326875</v>
      </c>
      <c r="AO346" s="83">
        <f t="shared" si="46"/>
        <v>65</v>
      </c>
      <c r="AP346" s="60">
        <f>Table3[[#This Row],[T_So_CL]]-Table3[[#This Row],[T_Si_CL]]</f>
        <v>0</v>
      </c>
      <c r="AQ346" s="178">
        <f>IF(OR(AC346&gt;1200,AA346&gt;4000,Table3[[#This Row],[Hum_Si_A]]&lt;20,Table3[[#This Row],[Hum_Si_C]]&lt;20,AG346&gt;8000, AJ346&lt;0, O346&gt;90),1,0)</f>
        <v>0</v>
      </c>
      <c r="AR346">
        <f>IF(Table3[[#This Row],[F_Cell_CL]]&gt;0, Table3[[#This Row],[F_Cell_CL]], IF(Table3[[#This Row],[I_S]]&lt;450, 0.45, IF(Table3[[#This Row],[I_S]]&lt;600, 0.6, 0.75)))</f>
        <v>0.45</v>
      </c>
    </row>
    <row r="347" spans="1:44">
      <c r="A347" s="49">
        <f t="shared" si="47"/>
        <v>336</v>
      </c>
      <c r="B347" s="51" t="s">
        <v>100</v>
      </c>
      <c r="C347" s="50" t="s">
        <v>437</v>
      </c>
      <c r="D347" s="51">
        <v>900</v>
      </c>
      <c r="E347" s="138">
        <f>IF(Table3[[#This Row],[Approx. step time]]="-","ERR",IF(E346="Acc. Time",Table3[[#This Row],[Approx. step time]]/60,E346+D347/60))</f>
        <v>5040</v>
      </c>
      <c r="F347" s="48">
        <v>70</v>
      </c>
      <c r="G347" s="86">
        <f t="shared" si="41"/>
        <v>0.23333333333333334</v>
      </c>
      <c r="H347" s="48" t="s">
        <v>33</v>
      </c>
      <c r="I347" s="51">
        <v>0</v>
      </c>
      <c r="J347" s="51" t="s">
        <v>102</v>
      </c>
      <c r="K347" s="147">
        <v>0.4</v>
      </c>
      <c r="L347" s="52">
        <f>IF(Table3[[#This Row],[F_Cell_CL]]="","-",Table3[[#This Row],[F_Cell_CL]]*Cell_count)</f>
        <v>110</v>
      </c>
      <c r="M347">
        <v>1.25</v>
      </c>
      <c r="N347">
        <v>65</v>
      </c>
      <c r="O347" s="51">
        <v>65</v>
      </c>
      <c r="P347" s="60">
        <f>Table3[[#This Row],[T_So_CL]]-Table3[[#This Row],[T_Si_CL]]</f>
        <v>0</v>
      </c>
      <c r="Q347">
        <v>7.5</v>
      </c>
      <c r="R347" s="53">
        <f>IF(Table3[[#This Row],[I_S]]=0,"∞",Table3[[#This Row],[FN_Si_A_H2]]*1000/(Table3[[#This Row],[I_S]]*Q_H2*Cell_count))</f>
        <v>7.5</v>
      </c>
      <c r="S347">
        <v>100</v>
      </c>
      <c r="T347" s="58" t="str">
        <f t="shared" ref="T347:T378" si="48">"Inlet"</f>
        <v>Inlet</v>
      </c>
      <c r="U347">
        <v>1.05</v>
      </c>
      <c r="V347" s="51">
        <f t="shared" si="43"/>
        <v>70</v>
      </c>
      <c r="W347" s="141">
        <v>58.756512478406592</v>
      </c>
      <c r="X347" s="52">
        <f>IF(OR(Table3[[#This Row],[T_So_CL]]="",Table3[[#This Row],[Hum_Si_A]]=""),"-",(1730.63/((1730.63/(233.426+T_Si_CL))-LOG(RH_Si_A/100)))-233.426)</f>
        <v>53.570791990531916</v>
      </c>
      <c r="Y347" s="87">
        <f>100*10^(7.337936*((Table3[[#This Row],[Hum_Si_A]])/(Table3[[#This Row],[Hum_Si_A]]+229.3975)-Table3[[#This Row],[T_Si_CL]]/(Table3[[#This Row],[T_Si_CL]]+229.3975)))</f>
        <v>75.181585728458927</v>
      </c>
      <c r="Z34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1010.625</v>
      </c>
      <c r="AA347" s="53">
        <f>Table3[[#This Row],[FN_Si_Atot]]*Table3[[#This Row],[Conc_Si_A_H2]]/100</f>
        <v>1010.625</v>
      </c>
      <c r="AB347" s="54">
        <f>IF(Table3[[#This Row],[FN_Si_A_H2]]="-","-",Table3[[#This Row],[FN_Si_A_H2]]/60*H2_dens_gL)</f>
        <v>1.5147031723152906</v>
      </c>
      <c r="AC347" s="53">
        <f>IF(OR(Table3[[#This Row],[Conc_Si_A_H2]]="",Table3[[#This Row],[FN_Si_A_H2]]="",Table3[[#This Row],[FN_Si_A_H2]]="-"),"-",(FN_Si_H2/CMP_A)*(100-CMP_A))</f>
        <v>0</v>
      </c>
      <c r="AD347" s="55">
        <f>IF(Table3[[#This Row],[F_Si_A_N2]]="-","-",Table3[[#This Row],[F_Si_A_N2]]/60*N2_dens_gL)</f>
        <v>0</v>
      </c>
      <c r="AE347">
        <v>3.85</v>
      </c>
      <c r="AF347" s="53">
        <f>IF(OR(Table3[[#This Row],[I_S]]=0,Table3[[#This Row],[FN_Si_C_Air]]="-",Table3[[#This Row],[FN_Si_C_Air]]="0"),"∞",Table3[[#This Row],[FN_Si_C_Air]]*1000/(Table3[[#This Row],[I_S]]*Q_air*Cell_count))</f>
        <v>3.8500000000000005</v>
      </c>
      <c r="AG347" s="52">
        <f>IF(OR(Table3[[#This Row],[I_S]]="",Table3[[#This Row],[STC_C]]=""),"-",IF(Table3[[#This Row],[I_S]]&gt;=Table3[[#This Row],[I_MinGasFlow]],Table3[[#This Row],[I_S]]*Table3[[#This Row],[STC_C]]*16.6*Cell_count/1000,Table3[[#This Row],[I_MinGasFlow]]*Table3[[#This Row],[STC_C]]*16.6*Cell_count/1000))</f>
        <v>1230.2675000000002</v>
      </c>
      <c r="AH347" s="139">
        <f>IF(Table3[[#This Row],[FN_Si_C_Air]]="-","-",Table3[[#This Row],[FN_Si_C_Air]]/60*air_dens_gL)</f>
        <v>26.388110577631931</v>
      </c>
      <c r="AI347" s="58" t="str">
        <f t="shared" ref="AI347:AI378" si="49">"Inlet"</f>
        <v>Inlet</v>
      </c>
      <c r="AJ347">
        <v>0.60000000000000009</v>
      </c>
      <c r="AK347" s="5">
        <f t="shared" si="45"/>
        <v>70</v>
      </c>
      <c r="AL347" s="141">
        <v>60.135053860479971</v>
      </c>
      <c r="AM347" s="52">
        <f>IF(OR(Table3[[#This Row],[T_So_CL]]="",Table3[[#This Row],[Hum_Si_C]]=""),"-",(1730.63/((1730.63/(233.426+T_Si_CL))-LOG(RH_Si_C/100)))-233.426)</f>
        <v>54.050943571160644</v>
      </c>
      <c r="AN347" s="87">
        <f>100*10^(7.337936*((Table3[[#This Row],[Hum_Si_C]])/(Table3[[#This Row],[Hum_Si_C]]+229.3975)-Table3[[#This Row],[T_Si_CL]]/(Table3[[#This Row],[T_Si_CL]]+229.3975)))</f>
        <v>80.154015110448142</v>
      </c>
      <c r="AO347" s="83">
        <f t="shared" si="46"/>
        <v>65</v>
      </c>
      <c r="AP347" s="60">
        <f>Table3[[#This Row],[T_So_CL]]-Table3[[#This Row],[T_Si_CL]]</f>
        <v>0</v>
      </c>
      <c r="AQ347" s="178">
        <f>IF(OR(AC347&gt;1200,AA347&gt;4000,Table3[[#This Row],[Hum_Si_A]]&lt;20,Table3[[#This Row],[Hum_Si_C]]&lt;20,AG347&gt;8000, AJ347&lt;0, O347&gt;90),1,0)</f>
        <v>0</v>
      </c>
      <c r="AR347">
        <f>IF(Table3[[#This Row],[F_Cell_CL]]&gt;0, Table3[[#This Row],[F_Cell_CL]], IF(Table3[[#This Row],[I_S]]&lt;450, 0.45, IF(Table3[[#This Row],[I_S]]&lt;600, 0.6, 0.75)))</f>
        <v>0.4</v>
      </c>
    </row>
    <row r="348" spans="1:44">
      <c r="A348" s="49">
        <f t="shared" si="47"/>
        <v>337</v>
      </c>
      <c r="B348" s="51" t="s">
        <v>100</v>
      </c>
      <c r="C348" s="50" t="s">
        <v>438</v>
      </c>
      <c r="D348" s="51">
        <v>900</v>
      </c>
      <c r="E348" s="87">
        <f>IF(Table3[[#This Row],[Approx. step time]]="-","ERR",IF(E347="Acc. Time",Table3[[#This Row],[Approx. step time]]/60,E347+D348/60))</f>
        <v>5055</v>
      </c>
      <c r="F348" s="48">
        <v>40</v>
      </c>
      <c r="G348" s="86">
        <f t="shared" si="41"/>
        <v>0.13333333333333333</v>
      </c>
      <c r="H348" s="48" t="s">
        <v>33</v>
      </c>
      <c r="I348" s="51">
        <v>0</v>
      </c>
      <c r="J348" s="51" t="s">
        <v>102</v>
      </c>
      <c r="K348" s="147">
        <v>0.45</v>
      </c>
      <c r="L348" s="52">
        <f>IF(Table3[[#This Row],[F_Cell_CL]]="","-",Table3[[#This Row],[F_Cell_CL]]*Cell_count)</f>
        <v>123.75</v>
      </c>
      <c r="M348">
        <v>0.75</v>
      </c>
      <c r="N348">
        <v>65</v>
      </c>
      <c r="O348" s="51">
        <v>65</v>
      </c>
      <c r="P348" s="60">
        <f>Table3[[#This Row],[T_So_CL]]-Table3[[#This Row],[T_Si_CL]]</f>
        <v>0</v>
      </c>
      <c r="Q348">
        <v>5.5500000000000007</v>
      </c>
      <c r="R348" s="53">
        <f>IF(Table3[[#This Row],[I_S]]=0,"∞",Table3[[#This Row],[FN_Si_A_H2]]*1000/(Table3[[#This Row],[I_S]]*Q_H2*Cell_count))</f>
        <v>5.5500000000000007</v>
      </c>
      <c r="S348">
        <v>80</v>
      </c>
      <c r="T348" s="58" t="str">
        <f t="shared" si="48"/>
        <v>Inlet</v>
      </c>
      <c r="U348">
        <v>0.55000000000000004</v>
      </c>
      <c r="V348" s="51">
        <f t="shared" si="43"/>
        <v>70</v>
      </c>
      <c r="W348" s="141">
        <v>57.296623434961354</v>
      </c>
      <c r="X348" s="52">
        <f>IF(OR(Table3[[#This Row],[T_So_CL]]="",Table3[[#This Row],[Hum_Si_A]]=""),"-",(1730.63/((1730.63/(233.426+T_Si_CL))-LOG(RH_Si_A/100)))-233.426)</f>
        <v>53.051676741969629</v>
      </c>
      <c r="Y348" s="87">
        <f>100*10^(7.337936*((Table3[[#This Row],[Hum_Si_A]])/(Table3[[#This Row],[Hum_Si_A]]+229.3975)-Table3[[#This Row],[T_Si_CL]]/(Table3[[#This Row],[T_Si_CL]]+229.3975)))</f>
        <v>70.204470535647218</v>
      </c>
      <c r="Z34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534.18750000000011</v>
      </c>
      <c r="AA348" s="53">
        <f>Table3[[#This Row],[FN_Si_Atot]]*Table3[[#This Row],[Conc_Si_A_H2]]/100</f>
        <v>427.35000000000008</v>
      </c>
      <c r="AB348" s="54">
        <f>IF(Table3[[#This Row],[FN_Si_A_H2]]="-","-",Table3[[#This Row],[FN_Si_A_H2]]/60*H2_dens_gL)</f>
        <v>0.64050305572189448</v>
      </c>
      <c r="AC348" s="53">
        <f>IF(OR(Table3[[#This Row],[Conc_Si_A_H2]]="",Table3[[#This Row],[FN_Si_A_H2]]="",Table3[[#This Row],[FN_Si_A_H2]]="-"),"-",(FN_Si_H2/CMP_A)*(100-CMP_A))</f>
        <v>106.83750000000002</v>
      </c>
      <c r="AD348" s="55">
        <f>IF(Table3[[#This Row],[F_Si_A_N2]]="-","-",Table3[[#This Row],[F_Si_A_N2]]/60*N2_dens_gL)</f>
        <v>2.2250809279505392</v>
      </c>
      <c r="AE348">
        <v>11.350000000000001</v>
      </c>
      <c r="AF348" s="53">
        <f>IF(OR(Table3[[#This Row],[I_S]]=0,Table3[[#This Row],[FN_Si_C_Air]]="-",Table3[[#This Row],[FN_Si_C_Air]]="0"),"∞",Table3[[#This Row],[FN_Si_C_Air]]*1000/(Table3[[#This Row],[I_S]]*Q_air*Cell_count))</f>
        <v>11.350000000000003</v>
      </c>
      <c r="AG348" s="52">
        <f>IF(OR(Table3[[#This Row],[I_S]]="",Table3[[#This Row],[STC_C]]=""),"-",IF(Table3[[#This Row],[I_S]]&gt;=Table3[[#This Row],[I_MinGasFlow]],Table3[[#This Row],[I_S]]*Table3[[#This Row],[STC_C]]*16.6*Cell_count/1000,Table3[[#This Row],[I_MinGasFlow]]*Table3[[#This Row],[STC_C]]*16.6*Cell_count/1000))</f>
        <v>2072.5100000000007</v>
      </c>
      <c r="AH348" s="139">
        <f>IF(Table3[[#This Row],[FN_Si_C_Air]]="-","-",Table3[[#This Row],[FN_Si_C_Air]]/60*air_dens_gL)</f>
        <v>44.453440453598887</v>
      </c>
      <c r="AI348" s="58" t="str">
        <f t="shared" si="49"/>
        <v>Inlet</v>
      </c>
      <c r="AJ348">
        <v>0.8</v>
      </c>
      <c r="AK348" s="5">
        <f t="shared" si="45"/>
        <v>70</v>
      </c>
      <c r="AL348" s="141">
        <v>48.272229703243596</v>
      </c>
      <c r="AM348" s="52">
        <f>IF(OR(Table3[[#This Row],[T_So_CL]]="",Table3[[#This Row],[Hum_Si_C]]=""),"-",(1730.63/((1730.63/(233.426+T_Si_CL))-LOG(RH_Si_C/100)))-233.426)</f>
        <v>49.564958292230358</v>
      </c>
      <c r="AN348" s="87">
        <f>100*10^(7.337936*((Table3[[#This Row],[Hum_Si_C]])/(Table3[[#This Row],[Hum_Si_C]]+229.3975)-Table3[[#This Row],[T_Si_CL]]/(Table3[[#This Row],[T_Si_CL]]+229.3975)))</f>
        <v>45.241878740536592</v>
      </c>
      <c r="AO348" s="83">
        <f t="shared" si="46"/>
        <v>65</v>
      </c>
      <c r="AP348" s="60">
        <f>Table3[[#This Row],[T_So_CL]]-Table3[[#This Row],[T_Si_CL]]</f>
        <v>0</v>
      </c>
      <c r="AQ348" s="178">
        <f>IF(OR(AC348&gt;1200,AA348&gt;4000,Table3[[#This Row],[Hum_Si_A]]&lt;20,Table3[[#This Row],[Hum_Si_C]]&lt;20,AG348&gt;8000, AJ348&lt;0, O348&gt;90),1,0)</f>
        <v>0</v>
      </c>
      <c r="AR348">
        <f>IF(Table3[[#This Row],[F_Cell_CL]]&gt;0, Table3[[#This Row],[F_Cell_CL]], IF(Table3[[#This Row],[I_S]]&lt;450, 0.45, IF(Table3[[#This Row],[I_S]]&lt;600, 0.6, 0.75)))</f>
        <v>0.45</v>
      </c>
    </row>
    <row r="349" spans="1:44">
      <c r="A349" s="49">
        <f t="shared" si="47"/>
        <v>338</v>
      </c>
      <c r="B349" s="51" t="s">
        <v>100</v>
      </c>
      <c r="C349" s="50" t="s">
        <v>439</v>
      </c>
      <c r="D349" s="51">
        <v>900</v>
      </c>
      <c r="E349" s="138">
        <f>IF(Table3[[#This Row],[Approx. step time]]="-","ERR",IF(E348="Acc. Time",Table3[[#This Row],[Approx. step time]]/60,E348+D349/60))</f>
        <v>5070</v>
      </c>
      <c r="F349" s="48">
        <v>40</v>
      </c>
      <c r="G349" s="86">
        <f t="shared" si="41"/>
        <v>0.13333333333333333</v>
      </c>
      <c r="H349" s="48" t="s">
        <v>33</v>
      </c>
      <c r="I349" s="51">
        <v>0</v>
      </c>
      <c r="J349" s="51" t="s">
        <v>102</v>
      </c>
      <c r="K349" s="147">
        <v>0.45</v>
      </c>
      <c r="L349" s="52">
        <f>IF(Table3[[#This Row],[F_Cell_CL]]="","-",Table3[[#This Row],[F_Cell_CL]]*Cell_count)</f>
        <v>123.75</v>
      </c>
      <c r="M349">
        <v>0.25</v>
      </c>
      <c r="N349">
        <v>65</v>
      </c>
      <c r="O349" s="51">
        <v>65</v>
      </c>
      <c r="P349" s="60">
        <f>Table3[[#This Row],[T_So_CL]]-Table3[[#This Row],[T_Si_CL]]</f>
        <v>0</v>
      </c>
      <c r="Q349">
        <v>9.15</v>
      </c>
      <c r="R349" s="53">
        <f>IF(Table3[[#This Row],[I_S]]=0,"∞",Table3[[#This Row],[FN_Si_A_H2]]*1000/(Table3[[#This Row],[I_S]]*Q_H2*Cell_count))</f>
        <v>9.15</v>
      </c>
      <c r="S349">
        <v>75</v>
      </c>
      <c r="T349" s="58" t="str">
        <f t="shared" si="48"/>
        <v>Inlet</v>
      </c>
      <c r="U349">
        <v>0.05</v>
      </c>
      <c r="V349" s="51">
        <f t="shared" si="43"/>
        <v>70</v>
      </c>
      <c r="W349" s="141">
        <v>60.135053860479971</v>
      </c>
      <c r="X349" s="52">
        <f>IF(OR(Table3[[#This Row],[T_So_CL]]="",Table3[[#This Row],[Hum_Si_A]]=""),"-",(1730.63/((1730.63/(233.426+T_Si_CL))-LOG(RH_Si_A/100)))-233.426)</f>
        <v>54.050943571160644</v>
      </c>
      <c r="Y349" s="87">
        <f>100*10^(7.337936*((Table3[[#This Row],[Hum_Si_A]])/(Table3[[#This Row],[Hum_Si_A]]+229.3975)-Table3[[#This Row],[T_Si_CL]]/(Table3[[#This Row],[T_Si_CL]]+229.3975)))</f>
        <v>80.154015110448142</v>
      </c>
      <c r="Z34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939.4</v>
      </c>
      <c r="AA349" s="53">
        <f>Table3[[#This Row],[FN_Si_Atot]]*Table3[[#This Row],[Conc_Si_A_H2]]/100</f>
        <v>704.55</v>
      </c>
      <c r="AB349" s="54">
        <f>IF(Table3[[#This Row],[FN_Si_A_H2]]="-","-",Table3[[#This Row],[FN_Si_A_H2]]/60*H2_dens_gL)</f>
        <v>1.0559644972712312</v>
      </c>
      <c r="AC349" s="53">
        <f>IF(OR(Table3[[#This Row],[Conc_Si_A_H2]]="",Table3[[#This Row],[FN_Si_A_H2]]="",Table3[[#This Row],[FN_Si_A_H2]]="-"),"-",(FN_Si_H2/CMP_A)*(100-CMP_A))</f>
        <v>234.85</v>
      </c>
      <c r="AD349" s="55">
        <f>IF(Table3[[#This Row],[F_Si_A_N2]]="-","-",Table3[[#This Row],[F_Si_A_N2]]/60*N2_dens_gL)</f>
        <v>4.8911688866660494</v>
      </c>
      <c r="AE349">
        <v>6.9</v>
      </c>
      <c r="AF349" s="53">
        <f>IF(OR(Table3[[#This Row],[I_S]]=0,Table3[[#This Row],[FN_Si_C_Air]]="-",Table3[[#This Row],[FN_Si_C_Air]]="0"),"∞",Table3[[#This Row],[FN_Si_C_Air]]*1000/(Table3[[#This Row],[I_S]]*Q_air*Cell_count))</f>
        <v>6.9</v>
      </c>
      <c r="AG349" s="52">
        <f>IF(OR(Table3[[#This Row],[I_S]]="",Table3[[#This Row],[STC_C]]=""),"-",IF(Table3[[#This Row],[I_S]]&gt;=Table3[[#This Row],[I_MinGasFlow]],Table3[[#This Row],[I_S]]*Table3[[#This Row],[STC_C]]*16.6*Cell_count/1000,Table3[[#This Row],[I_MinGasFlow]]*Table3[[#This Row],[STC_C]]*16.6*Cell_count/1000))</f>
        <v>1259.94</v>
      </c>
      <c r="AH349" s="139">
        <f>IF(Table3[[#This Row],[FN_Si_C_Air]]="-","-",Table3[[#This Row],[FN_Si_C_Air]]/60*air_dens_gL)</f>
        <v>27.024558513641608</v>
      </c>
      <c r="AI349" s="58" t="str">
        <f t="shared" si="49"/>
        <v>Inlet</v>
      </c>
      <c r="AJ349">
        <v>0.05</v>
      </c>
      <c r="AK349" s="5">
        <f t="shared" si="45"/>
        <v>70</v>
      </c>
      <c r="AL349" s="141">
        <v>61.44151517907563</v>
      </c>
      <c r="AM349" s="52">
        <f>IF(OR(Table3[[#This Row],[T_So_CL]]="",Table3[[#This Row],[Hum_Si_C]]=""),"-",(1730.63/((1730.63/(233.426+T_Si_CL))-LOG(RH_Si_C/100)))-233.426)</f>
        <v>54.497373611490275</v>
      </c>
      <c r="AN349" s="87">
        <f>100*10^(7.337936*((Table3[[#This Row],[Hum_Si_C]])/(Table3[[#This Row],[Hum_Si_C]]+229.3975)-Table3[[#This Row],[T_Si_CL]]/(Table3[[#This Row],[T_Si_CL]]+229.3975)))</f>
        <v>85.121923380792666</v>
      </c>
      <c r="AO349" s="83">
        <f t="shared" si="46"/>
        <v>65</v>
      </c>
      <c r="AP349" s="60">
        <f>Table3[[#This Row],[T_So_CL]]-Table3[[#This Row],[T_Si_CL]]</f>
        <v>0</v>
      </c>
      <c r="AQ349" s="178">
        <f>IF(OR(AC349&gt;1200,AA349&gt;4000,Table3[[#This Row],[Hum_Si_A]]&lt;20,Table3[[#This Row],[Hum_Si_C]]&lt;20,AG349&gt;8000, AJ349&lt;0, O349&gt;90),1,0)</f>
        <v>0</v>
      </c>
      <c r="AR349">
        <f>IF(Table3[[#This Row],[F_Cell_CL]]&gt;0, Table3[[#This Row],[F_Cell_CL]], IF(Table3[[#This Row],[I_S]]&lt;450, 0.45, IF(Table3[[#This Row],[I_S]]&lt;600, 0.6, 0.75)))</f>
        <v>0.45</v>
      </c>
    </row>
    <row r="350" spans="1:44">
      <c r="A350" s="49">
        <f t="shared" si="47"/>
        <v>339</v>
      </c>
      <c r="B350" s="51" t="s">
        <v>100</v>
      </c>
      <c r="C350" s="50" t="s">
        <v>440</v>
      </c>
      <c r="D350" s="51">
        <v>900</v>
      </c>
      <c r="E350" s="138">
        <f>IF(Table3[[#This Row],[Approx. step time]]="-","ERR",IF(E349="Acc. Time",Table3[[#This Row],[Approx. step time]]/60,E349+D350/60))</f>
        <v>5085</v>
      </c>
      <c r="F350" s="48">
        <v>70</v>
      </c>
      <c r="G350" s="86">
        <f t="shared" si="41"/>
        <v>0.23333333333333334</v>
      </c>
      <c r="H350" s="48" t="s">
        <v>33</v>
      </c>
      <c r="I350" s="51">
        <v>0</v>
      </c>
      <c r="J350" s="51" t="s">
        <v>102</v>
      </c>
      <c r="K350" s="147">
        <v>0.4</v>
      </c>
      <c r="L350" s="52">
        <f>IF(Table3[[#This Row],[F_Cell_CL]]="","-",Table3[[#This Row],[F_Cell_CL]]*Cell_count)</f>
        <v>110</v>
      </c>
      <c r="M350">
        <v>1.7</v>
      </c>
      <c r="N350">
        <v>65</v>
      </c>
      <c r="O350" s="51">
        <v>65</v>
      </c>
      <c r="P350" s="60">
        <f>Table3[[#This Row],[T_So_CL]]-Table3[[#This Row],[T_Si_CL]]</f>
        <v>0</v>
      </c>
      <c r="Q350">
        <v>4.25</v>
      </c>
      <c r="R350" s="53">
        <f>IF(Table3[[#This Row],[I_S]]=0,"∞",Table3[[#This Row],[FN_Si_A_H2]]*1000/(Table3[[#This Row],[I_S]]*Q_H2*Cell_count))</f>
        <v>4.25</v>
      </c>
      <c r="S350">
        <v>80</v>
      </c>
      <c r="T350" s="58" t="str">
        <f t="shared" si="48"/>
        <v>Inlet</v>
      </c>
      <c r="U350">
        <v>1.5</v>
      </c>
      <c r="V350" s="51">
        <f t="shared" si="43"/>
        <v>70</v>
      </c>
      <c r="W350" s="141">
        <v>54.085282145855849</v>
      </c>
      <c r="X350" s="52">
        <f>IF(OR(Table3[[#This Row],[T_So_CL]]="",Table3[[#This Row],[Hum_Si_A]]=""),"-",(1730.63/((1730.63/(233.426+T_Si_CL))-LOG(RH_Si_A/100)))-233.426)</f>
        <v>51.868671341733148</v>
      </c>
      <c r="Y350" s="87">
        <f>100*10^(7.337936*((Table3[[#This Row],[Hum_Si_A]])/(Table3[[#This Row],[Hum_Si_A]]+229.3975)-Table3[[#This Row],[T_Si_CL]]/(Table3[[#This Row],[T_Si_CL]]+229.3975)))</f>
        <v>60.235458472367952</v>
      </c>
      <c r="Z35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715.859375</v>
      </c>
      <c r="AA350" s="53">
        <f>Table3[[#This Row],[FN_Si_Atot]]*Table3[[#This Row],[Conc_Si_A_H2]]/100</f>
        <v>572.6875</v>
      </c>
      <c r="AB350" s="54">
        <f>IF(Table3[[#This Row],[FN_Si_A_H2]]="-","-",Table3[[#This Row],[FN_Si_A_H2]]/60*H2_dens_gL)</f>
        <v>0.85833179764533141</v>
      </c>
      <c r="AC350" s="53">
        <f>IF(OR(Table3[[#This Row],[Conc_Si_A_H2]]="",Table3[[#This Row],[FN_Si_A_H2]]="",Table3[[#This Row],[FN_Si_A_H2]]="-"),"-",(FN_Si_H2/CMP_A)*(100-CMP_A))</f>
        <v>143.171875</v>
      </c>
      <c r="AD350" s="55">
        <f>IF(Table3[[#This Row],[F_Si_A_N2]]="-","-",Table3[[#This Row],[F_Si_A_N2]]/60*N2_dens_gL)</f>
        <v>2.9818089011949787</v>
      </c>
      <c r="AE350">
        <v>1.85</v>
      </c>
      <c r="AF350" s="53">
        <f>IF(OR(Table3[[#This Row],[I_S]]=0,Table3[[#This Row],[FN_Si_C_Air]]="-",Table3[[#This Row],[FN_Si_C_Air]]="0"),"∞",Table3[[#This Row],[FN_Si_C_Air]]*1000/(Table3[[#This Row],[I_S]]*Q_air*Cell_count))</f>
        <v>1.8500000000000003</v>
      </c>
      <c r="AG350" s="52">
        <f>IF(OR(Table3[[#This Row],[I_S]]="",Table3[[#This Row],[STC_C]]=""),"-",IF(Table3[[#This Row],[I_S]]&gt;=Table3[[#This Row],[I_MinGasFlow]],Table3[[#This Row],[I_S]]*Table3[[#This Row],[STC_C]]*16.6*Cell_count/1000,Table3[[#This Row],[I_MinGasFlow]]*Table3[[#This Row],[STC_C]]*16.6*Cell_count/1000))</f>
        <v>591.16750000000013</v>
      </c>
      <c r="AH350" s="139">
        <f>IF(Table3[[#This Row],[FN_Si_C_Air]]="-","-",Table3[[#This Row],[FN_Si_C_Air]]/60*air_dens_gL)</f>
        <v>12.680001186654305</v>
      </c>
      <c r="AI350" s="58" t="str">
        <f t="shared" si="49"/>
        <v>Inlet</v>
      </c>
      <c r="AJ350">
        <v>1.85</v>
      </c>
      <c r="AK350" s="5">
        <f t="shared" si="45"/>
        <v>70</v>
      </c>
      <c r="AL350" s="141">
        <v>40.455037615424601</v>
      </c>
      <c r="AM350" s="52">
        <f>IF(OR(Table3[[#This Row],[T_So_CL]]="",Table3[[#This Row],[Hum_Si_C]]=""),"-",(1730.63/((1730.63/(233.426+T_Si_CL))-LOG(RH_Si_C/100)))-233.426)</f>
        <v>46.058556898669735</v>
      </c>
      <c r="AN350" s="87">
        <f>100*10^(7.337936*((Table3[[#This Row],[Hum_Si_C]])/(Table3[[#This Row],[Hum_Si_C]]+229.3975)-Table3[[#This Row],[T_Si_CL]]/(Table3[[#This Row],[T_Si_CL]]+229.3975)))</f>
        <v>30.194438154326875</v>
      </c>
      <c r="AO350" s="83">
        <f t="shared" si="46"/>
        <v>65</v>
      </c>
      <c r="AP350" s="60">
        <f>Table3[[#This Row],[T_So_CL]]-Table3[[#This Row],[T_Si_CL]]</f>
        <v>0</v>
      </c>
      <c r="AQ350" s="178">
        <f>IF(OR(AC350&gt;1200,AA350&gt;4000,Table3[[#This Row],[Hum_Si_A]]&lt;20,Table3[[#This Row],[Hum_Si_C]]&lt;20,AG350&gt;8000, AJ350&lt;0, O350&gt;90),1,0)</f>
        <v>0</v>
      </c>
      <c r="AR350">
        <f>IF(Table3[[#This Row],[F_Cell_CL]]&gt;0, Table3[[#This Row],[F_Cell_CL]], IF(Table3[[#This Row],[I_S]]&lt;450, 0.45, IF(Table3[[#This Row],[I_S]]&lt;600, 0.6, 0.75)))</f>
        <v>0.4</v>
      </c>
    </row>
    <row r="351" spans="1:44">
      <c r="A351" s="49">
        <f t="shared" si="47"/>
        <v>340</v>
      </c>
      <c r="B351" s="51" t="s">
        <v>100</v>
      </c>
      <c r="C351" s="50" t="s">
        <v>441</v>
      </c>
      <c r="D351" s="51">
        <v>900</v>
      </c>
      <c r="E351" s="138">
        <f>IF(Table3[[#This Row],[Approx. step time]]="-","ERR",IF(E350="Acc. Time",Table3[[#This Row],[Approx. step time]]/60,E350+D351/60))</f>
        <v>5100</v>
      </c>
      <c r="F351" s="48">
        <v>50</v>
      </c>
      <c r="G351" s="86">
        <f t="shared" si="41"/>
        <v>0.16666666666666666</v>
      </c>
      <c r="H351" s="48" t="s">
        <v>33</v>
      </c>
      <c r="I351" s="51">
        <v>0</v>
      </c>
      <c r="J351" s="51" t="s">
        <v>102</v>
      </c>
      <c r="K351" s="147">
        <v>0.45</v>
      </c>
      <c r="L351" s="52">
        <f>IF(Table3[[#This Row],[F_Cell_CL]]="","-",Table3[[#This Row],[F_Cell_CL]]*Cell_count)</f>
        <v>123.75</v>
      </c>
      <c r="M351">
        <v>1.35</v>
      </c>
      <c r="N351">
        <v>65</v>
      </c>
      <c r="O351" s="51">
        <v>65</v>
      </c>
      <c r="P351" s="60">
        <f>Table3[[#This Row],[T_So_CL]]-Table3[[#This Row],[T_Si_CL]]</f>
        <v>0</v>
      </c>
      <c r="Q351">
        <v>7</v>
      </c>
      <c r="R351" s="53">
        <f>IF(Table3[[#This Row],[I_S]]=0,"∞",Table3[[#This Row],[FN_Si_A_H2]]*1000/(Table3[[#This Row],[I_S]]*Q_H2*Cell_count))</f>
        <v>7</v>
      </c>
      <c r="S351">
        <v>80</v>
      </c>
      <c r="T351" s="58" t="str">
        <f t="shared" si="48"/>
        <v>Inlet</v>
      </c>
      <c r="U351">
        <v>1.1500000000000001</v>
      </c>
      <c r="V351" s="51">
        <f t="shared" si="43"/>
        <v>70</v>
      </c>
      <c r="W351" s="141">
        <v>54.085282145855849</v>
      </c>
      <c r="X351" s="52">
        <f>IF(OR(Table3[[#This Row],[T_So_CL]]="",Table3[[#This Row],[Hum_Si_A]]=""),"-",(1730.63/((1730.63/(233.426+T_Si_CL))-LOG(RH_Si_A/100)))-233.426)</f>
        <v>51.868671341733148</v>
      </c>
      <c r="Y351" s="87">
        <f>100*10^(7.337936*((Table3[[#This Row],[Hum_Si_A]])/(Table3[[#This Row],[Hum_Si_A]]+229.3975)-Table3[[#This Row],[T_Si_CL]]/(Table3[[#This Row],[T_Si_CL]]+229.3975)))</f>
        <v>60.235458472367952</v>
      </c>
      <c r="Z35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842.1875</v>
      </c>
      <c r="AA351" s="53">
        <f>Table3[[#This Row],[FN_Si_Atot]]*Table3[[#This Row],[Conc_Si_A_H2]]/100</f>
        <v>673.75</v>
      </c>
      <c r="AB351" s="54">
        <f>IF(Table3[[#This Row],[FN_Si_A_H2]]="-","-",Table3[[#This Row],[FN_Si_A_H2]]/60*H2_dens_gL)</f>
        <v>1.0098021148768603</v>
      </c>
      <c r="AC351" s="53">
        <f>IF(OR(Table3[[#This Row],[Conc_Si_A_H2]]="",Table3[[#This Row],[FN_Si_A_H2]]="",Table3[[#This Row],[FN_Si_A_H2]]="-"),"-",(FN_Si_H2/CMP_A)*(100-CMP_A))</f>
        <v>168.4375</v>
      </c>
      <c r="AD351" s="55">
        <f>IF(Table3[[#This Row],[F_Si_A_N2]]="-","-",Table3[[#This Row],[F_Si_A_N2]]/60*N2_dens_gL)</f>
        <v>3.5080104719940923</v>
      </c>
      <c r="AE351">
        <v>2.7</v>
      </c>
      <c r="AF351" s="53">
        <f>IF(OR(Table3[[#This Row],[I_S]]=0,Table3[[#This Row],[FN_Si_C_Air]]="-",Table3[[#This Row],[FN_Si_C_Air]]="0"),"∞",Table3[[#This Row],[FN_Si_C_Air]]*1000/(Table3[[#This Row],[I_S]]*Q_air*Cell_count))</f>
        <v>2.6999999999999997</v>
      </c>
      <c r="AG351" s="52">
        <f>IF(OR(Table3[[#This Row],[I_S]]="",Table3[[#This Row],[STC_C]]=""),"-",IF(Table3[[#This Row],[I_S]]&gt;=Table3[[#This Row],[I_MinGasFlow]],Table3[[#This Row],[I_S]]*Table3[[#This Row],[STC_C]]*16.6*Cell_count/1000,Table3[[#This Row],[I_MinGasFlow]]*Table3[[#This Row],[STC_C]]*16.6*Cell_count/1000))</f>
        <v>616.27499999999998</v>
      </c>
      <c r="AH351" s="139">
        <f>IF(Table3[[#This Row],[FN_Si_C_Air]]="-","-",Table3[[#This Row],[FN_Si_C_Air]]/60*air_dens_gL)</f>
        <v>13.218534055585568</v>
      </c>
      <c r="AI351" s="58" t="str">
        <f t="shared" si="49"/>
        <v>Inlet</v>
      </c>
      <c r="AJ351">
        <v>0.75000000000000011</v>
      </c>
      <c r="AK351" s="5">
        <f t="shared" si="45"/>
        <v>70</v>
      </c>
      <c r="AL351" s="141">
        <v>60.135053860479971</v>
      </c>
      <c r="AM351" s="52">
        <f>IF(OR(Table3[[#This Row],[T_So_CL]]="",Table3[[#This Row],[Hum_Si_C]]=""),"-",(1730.63/((1730.63/(233.426+T_Si_CL))-LOG(RH_Si_C/100)))-233.426)</f>
        <v>54.050943571160644</v>
      </c>
      <c r="AN351" s="87">
        <f>100*10^(7.337936*((Table3[[#This Row],[Hum_Si_C]])/(Table3[[#This Row],[Hum_Si_C]]+229.3975)-Table3[[#This Row],[T_Si_CL]]/(Table3[[#This Row],[T_Si_CL]]+229.3975)))</f>
        <v>80.154015110448142</v>
      </c>
      <c r="AO351" s="83">
        <f t="shared" si="46"/>
        <v>65</v>
      </c>
      <c r="AP351" s="60">
        <f>Table3[[#This Row],[T_So_CL]]-Table3[[#This Row],[T_Si_CL]]</f>
        <v>0</v>
      </c>
      <c r="AQ351" s="178">
        <f>IF(OR(AC351&gt;1200,AA351&gt;4000,Table3[[#This Row],[Hum_Si_A]]&lt;20,Table3[[#This Row],[Hum_Si_C]]&lt;20,AG351&gt;8000, AJ351&lt;0, O351&gt;90),1,0)</f>
        <v>0</v>
      </c>
      <c r="AR351">
        <f>IF(Table3[[#This Row],[F_Cell_CL]]&gt;0, Table3[[#This Row],[F_Cell_CL]], IF(Table3[[#This Row],[I_S]]&lt;450, 0.45, IF(Table3[[#This Row],[I_S]]&lt;600, 0.6, 0.75)))</f>
        <v>0.45</v>
      </c>
    </row>
    <row r="352" spans="1:44">
      <c r="A352" s="49">
        <f t="shared" si="47"/>
        <v>341</v>
      </c>
      <c r="B352" s="51" t="s">
        <v>100</v>
      </c>
      <c r="C352" s="50" t="s">
        <v>442</v>
      </c>
      <c r="D352" s="51">
        <v>900</v>
      </c>
      <c r="E352" s="87">
        <f>IF(Table3[[#This Row],[Approx. step time]]="-","ERR",IF(E351="Acc. Time",Table3[[#This Row],[Approx. step time]]/60,E351+D352/60))</f>
        <v>5115</v>
      </c>
      <c r="F352" s="48">
        <v>30</v>
      </c>
      <c r="G352" s="86">
        <f t="shared" si="41"/>
        <v>0.1</v>
      </c>
      <c r="H352" s="48" t="s">
        <v>33</v>
      </c>
      <c r="I352" s="51">
        <v>0</v>
      </c>
      <c r="J352" s="51" t="s">
        <v>102</v>
      </c>
      <c r="K352" s="147">
        <v>0.45</v>
      </c>
      <c r="L352" s="52">
        <f>IF(Table3[[#This Row],[F_Cell_CL]]="","-",Table3[[#This Row],[F_Cell_CL]]*Cell_count)</f>
        <v>123.75</v>
      </c>
      <c r="M352">
        <v>0.7</v>
      </c>
      <c r="N352">
        <v>65</v>
      </c>
      <c r="O352" s="51">
        <v>65</v>
      </c>
      <c r="P352" s="60">
        <f>Table3[[#This Row],[T_So_CL]]-Table3[[#This Row],[T_Si_CL]]</f>
        <v>0</v>
      </c>
      <c r="Q352">
        <v>7.95</v>
      </c>
      <c r="R352" s="53">
        <f>IF(Table3[[#This Row],[I_S]]=0,"∞",Table3[[#This Row],[FN_Si_A_H2]]*1000/(Table3[[#This Row],[I_S]]*Q_H2*Cell_count))</f>
        <v>7.95</v>
      </c>
      <c r="S352">
        <v>90</v>
      </c>
      <c r="T352" s="58" t="str">
        <f t="shared" si="48"/>
        <v>Inlet</v>
      </c>
      <c r="U352">
        <v>0.5</v>
      </c>
      <c r="V352" s="51">
        <f t="shared" si="43"/>
        <v>70</v>
      </c>
      <c r="W352" s="141">
        <v>54.085282145855849</v>
      </c>
      <c r="X352" s="52">
        <f>IF(OR(Table3[[#This Row],[T_So_CL]]="",Table3[[#This Row],[Hum_Si_A]]=""),"-",(1730.63/((1730.63/(233.426+T_Si_CL))-LOG(RH_Si_A/100)))-233.426)</f>
        <v>51.868671341733148</v>
      </c>
      <c r="Y352" s="87">
        <f>100*10^(7.337936*((Table3[[#This Row],[Hum_Si_A]])/(Table3[[#This Row],[Hum_Si_A]]+229.3975)-Table3[[#This Row],[T_Si_CL]]/(Table3[[#This Row],[T_Si_CL]]+229.3975)))</f>
        <v>60.235458472367952</v>
      </c>
      <c r="Z35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510.125</v>
      </c>
      <c r="AA352" s="53">
        <f>Table3[[#This Row],[FN_Si_Atot]]*Table3[[#This Row],[Conc_Si_A_H2]]/100</f>
        <v>459.11250000000001</v>
      </c>
      <c r="AB352" s="54">
        <f>IF(Table3[[#This Row],[FN_Si_A_H2]]="-","-",Table3[[#This Row],[FN_Si_A_H2]]/60*H2_dens_gL)</f>
        <v>0.68810801256608922</v>
      </c>
      <c r="AC352" s="53">
        <f>IF(OR(Table3[[#This Row],[Conc_Si_A_H2]]="",Table3[[#This Row],[FN_Si_A_H2]]="",Table3[[#This Row],[FN_Si_A_H2]]="-"),"-",(FN_Si_H2/CMP_A)*(100-CMP_A))</f>
        <v>51.012500000000003</v>
      </c>
      <c r="AD352" s="55">
        <f>IF(Table3[[#This Row],[F_Si_A_N2]]="-","-",Table3[[#This Row],[F_Si_A_N2]]/60*N2_dens_gL)</f>
        <v>1.0624260286610681</v>
      </c>
      <c r="AE352">
        <v>10.15</v>
      </c>
      <c r="AF352" s="53">
        <f>IF(OR(Table3[[#This Row],[I_S]]=0,Table3[[#This Row],[FN_Si_C_Air]]="-",Table3[[#This Row],[FN_Si_C_Air]]="0"),"∞",Table3[[#This Row],[FN_Si_C_Air]]*1000/(Table3[[#This Row],[I_S]]*Q_air*Cell_count))</f>
        <v>10.15</v>
      </c>
      <c r="AG352" s="52">
        <f>IF(OR(Table3[[#This Row],[I_S]]="",Table3[[#This Row],[STC_C]]=""),"-",IF(Table3[[#This Row],[I_S]]&gt;=Table3[[#This Row],[I_MinGasFlow]],Table3[[#This Row],[I_S]]*Table3[[#This Row],[STC_C]]*16.6*Cell_count/1000,Table3[[#This Row],[I_MinGasFlow]]*Table3[[#This Row],[STC_C]]*16.6*Cell_count/1000))</f>
        <v>1390.0425000000002</v>
      </c>
      <c r="AH352" s="139">
        <f>IF(Table3[[#This Row],[FN_Si_C_Air]]="-","-",Table3[[#This Row],[FN_Si_C_Air]]/60*air_dens_gL)</f>
        <v>29.815137925376341</v>
      </c>
      <c r="AI352" s="58" t="str">
        <f t="shared" si="49"/>
        <v>Inlet</v>
      </c>
      <c r="AJ352">
        <v>0.9</v>
      </c>
      <c r="AK352" s="5">
        <f t="shared" si="45"/>
        <v>70</v>
      </c>
      <c r="AL352" s="141">
        <v>60.135053860479971</v>
      </c>
      <c r="AM352" s="52">
        <f>IF(OR(Table3[[#This Row],[T_So_CL]]="",Table3[[#This Row],[Hum_Si_C]]=""),"-",(1730.63/((1730.63/(233.426+T_Si_CL))-LOG(RH_Si_C/100)))-233.426)</f>
        <v>54.050943571160644</v>
      </c>
      <c r="AN352" s="87">
        <f>100*10^(7.337936*((Table3[[#This Row],[Hum_Si_C]])/(Table3[[#This Row],[Hum_Si_C]]+229.3975)-Table3[[#This Row],[T_Si_CL]]/(Table3[[#This Row],[T_Si_CL]]+229.3975)))</f>
        <v>80.154015110448142</v>
      </c>
      <c r="AO352" s="83">
        <f t="shared" si="46"/>
        <v>65</v>
      </c>
      <c r="AP352" s="60">
        <f>Table3[[#This Row],[T_So_CL]]-Table3[[#This Row],[T_Si_CL]]</f>
        <v>0</v>
      </c>
      <c r="AQ352" s="178">
        <f>IF(OR(AC352&gt;1200,AA352&gt;4000,Table3[[#This Row],[Hum_Si_A]]&lt;20,Table3[[#This Row],[Hum_Si_C]]&lt;20,AG352&gt;8000, AJ352&lt;0, O352&gt;90),1,0)</f>
        <v>0</v>
      </c>
      <c r="AR352">
        <f>IF(Table3[[#This Row],[F_Cell_CL]]&gt;0, Table3[[#This Row],[F_Cell_CL]], IF(Table3[[#This Row],[I_S]]&lt;450, 0.45, IF(Table3[[#This Row],[I_S]]&lt;600, 0.6, 0.75)))</f>
        <v>0.45</v>
      </c>
    </row>
    <row r="353" spans="1:44">
      <c r="A353" s="49">
        <f t="shared" si="47"/>
        <v>342</v>
      </c>
      <c r="B353" s="51" t="s">
        <v>100</v>
      </c>
      <c r="C353" s="50" t="s">
        <v>443</v>
      </c>
      <c r="D353" s="51">
        <v>900</v>
      </c>
      <c r="E353" s="138">
        <f>IF(Table3[[#This Row],[Approx. step time]]="-","ERR",IF(E352="Acc. Time",Table3[[#This Row],[Approx. step time]]/60,E352+D353/60))</f>
        <v>5130</v>
      </c>
      <c r="F353" s="48">
        <v>10</v>
      </c>
      <c r="G353" s="86">
        <f t="shared" si="41"/>
        <v>3.3333333333333333E-2</v>
      </c>
      <c r="H353" s="48" t="s">
        <v>33</v>
      </c>
      <c r="I353" s="51">
        <v>0</v>
      </c>
      <c r="J353" s="51" t="s">
        <v>102</v>
      </c>
      <c r="K353" s="147">
        <v>0.35000000000000003</v>
      </c>
      <c r="L353" s="52">
        <f>IF(Table3[[#This Row],[F_Cell_CL]]="","-",Table3[[#This Row],[F_Cell_CL]]*Cell_count)</f>
        <v>96.250000000000014</v>
      </c>
      <c r="M353">
        <v>0.95</v>
      </c>
      <c r="N353">
        <v>65</v>
      </c>
      <c r="O353" s="51">
        <v>65</v>
      </c>
      <c r="P353" s="60">
        <f>Table3[[#This Row],[T_So_CL]]-Table3[[#This Row],[T_Si_CL]]</f>
        <v>0</v>
      </c>
      <c r="Q353">
        <v>8.4</v>
      </c>
      <c r="R353" s="53">
        <f>IF(Table3[[#This Row],[I_S]]=0,"∞",Table3[[#This Row],[FN_Si_A_H2]]*1000/(Table3[[#This Row],[I_S]]*Q_H2*Cell_count))</f>
        <v>8.4</v>
      </c>
      <c r="S353">
        <v>75</v>
      </c>
      <c r="T353" s="58" t="str">
        <f t="shared" si="48"/>
        <v>Inlet</v>
      </c>
      <c r="U353">
        <v>0.75</v>
      </c>
      <c r="V353" s="51">
        <f t="shared" si="43"/>
        <v>70</v>
      </c>
      <c r="W353" s="141">
        <v>45.957349937400146</v>
      </c>
      <c r="X353" s="52">
        <f>IF(OR(Table3[[#This Row],[T_So_CL]]="",Table3[[#This Row],[Hum_Si_A]]=""),"-",(1730.63/((1730.63/(233.426+T_Si_CL))-LOG(RH_Si_A/100)))-233.426)</f>
        <v>48.580786816443208</v>
      </c>
      <c r="Y353" s="87">
        <f>100*10^(7.337936*((Table3[[#This Row],[Hum_Si_A]])/(Table3[[#This Row],[Hum_Si_A]]+229.3975)-Table3[[#This Row],[T_Si_CL]]/(Table3[[#This Row],[T_Si_CL]]+229.3975)))</f>
        <v>40.232395905376798</v>
      </c>
      <c r="Z35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215.6</v>
      </c>
      <c r="AA353" s="53">
        <f>Table3[[#This Row],[FN_Si_Atot]]*Table3[[#This Row],[Conc_Si_A_H2]]/100</f>
        <v>161.69999999999999</v>
      </c>
      <c r="AB353" s="54">
        <f>IF(Table3[[#This Row],[FN_Si_A_H2]]="-","-",Table3[[#This Row],[FN_Si_A_H2]]/60*H2_dens_gL)</f>
        <v>0.24235250757044649</v>
      </c>
      <c r="AC353" s="53">
        <f>IF(OR(Table3[[#This Row],[Conc_Si_A_H2]]="",Table3[[#This Row],[FN_Si_A_H2]]="",Table3[[#This Row],[FN_Si_A_H2]]="-"),"-",(FN_Si_H2/CMP_A)*(100-CMP_A))</f>
        <v>53.899999999999991</v>
      </c>
      <c r="AD353" s="55">
        <f>IF(Table3[[#This Row],[F_Si_A_N2]]="-","-",Table3[[#This Row],[F_Si_A_N2]]/60*N2_dens_gL)</f>
        <v>1.1225633510381094</v>
      </c>
      <c r="AE353">
        <v>11.600000000000001</v>
      </c>
      <c r="AF353" s="53">
        <f>IF(OR(Table3[[#This Row],[I_S]]=0,Table3[[#This Row],[FN_Si_C_Air]]="-",Table3[[#This Row],[FN_Si_C_Air]]="0"),"∞",Table3[[#This Row],[FN_Si_C_Air]]*1000/(Table3[[#This Row],[I_S]]*Q_air*Cell_count))</f>
        <v>11.600000000000003</v>
      </c>
      <c r="AG353" s="52">
        <f>IF(OR(Table3[[#This Row],[I_S]]="",Table3[[#This Row],[STC_C]]=""),"-",IF(Table3[[#This Row],[I_S]]&gt;=Table3[[#This Row],[I_MinGasFlow]],Table3[[#This Row],[I_S]]*Table3[[#This Row],[STC_C]]*16.6*Cell_count/1000,Table3[[#This Row],[I_MinGasFlow]]*Table3[[#This Row],[STC_C]]*16.6*Cell_count/1000))</f>
        <v>529.54000000000008</v>
      </c>
      <c r="AH353" s="139">
        <f>IF(Table3[[#This Row],[FN_Si_C_Air]]="-","-",Table3[[#This Row],[FN_Si_C_Air]]/60*air_dens_gL)</f>
        <v>11.358147781095749</v>
      </c>
      <c r="AI353" s="58" t="str">
        <f t="shared" si="49"/>
        <v>Inlet</v>
      </c>
      <c r="AJ353">
        <v>0.95</v>
      </c>
      <c r="AK353" s="5">
        <f t="shared" si="45"/>
        <v>70</v>
      </c>
      <c r="AL353" s="141">
        <v>50.374610876472573</v>
      </c>
      <c r="AM353" s="52">
        <f>IF(OR(Table3[[#This Row],[T_So_CL]]="",Table3[[#This Row],[Hum_Si_C]]=""),"-",(1730.63/((1730.63/(233.426+T_Si_CL))-LOG(RH_Si_C/100)))-233.426)</f>
        <v>50.424300299450465</v>
      </c>
      <c r="AN353" s="87">
        <f>100*10^(7.337936*((Table3[[#This Row],[Hum_Si_C]])/(Table3[[#This Row],[Hum_Si_C]]+229.3975)-Table3[[#This Row],[T_Si_CL]]/(Table3[[#This Row],[T_Si_CL]]+229.3975)))</f>
        <v>50.245383021423351</v>
      </c>
      <c r="AO353" s="83">
        <f t="shared" si="46"/>
        <v>65</v>
      </c>
      <c r="AP353" s="60">
        <f>Table3[[#This Row],[T_So_CL]]-Table3[[#This Row],[T_Si_CL]]</f>
        <v>0</v>
      </c>
      <c r="AQ353" s="178">
        <f>IF(OR(AC353&gt;1200,AA353&gt;4000,Table3[[#This Row],[Hum_Si_A]]&lt;20,Table3[[#This Row],[Hum_Si_C]]&lt;20,AG353&gt;8000, AJ353&lt;0, O353&gt;90),1,0)</f>
        <v>0</v>
      </c>
      <c r="AR353">
        <f>IF(Table3[[#This Row],[F_Cell_CL]]&gt;0, Table3[[#This Row],[F_Cell_CL]], IF(Table3[[#This Row],[I_S]]&lt;450, 0.45, IF(Table3[[#This Row],[I_S]]&lt;600, 0.6, 0.75)))</f>
        <v>0.35000000000000003</v>
      </c>
    </row>
    <row r="354" spans="1:44">
      <c r="A354" s="49">
        <f t="shared" si="47"/>
        <v>343</v>
      </c>
      <c r="B354" s="51" t="s">
        <v>100</v>
      </c>
      <c r="C354" s="50" t="s">
        <v>444</v>
      </c>
      <c r="D354" s="51">
        <v>900</v>
      </c>
      <c r="E354" s="138">
        <f>IF(Table3[[#This Row],[Approx. step time]]="-","ERR",IF(E353="Acc. Time",Table3[[#This Row],[Approx. step time]]/60,E353+D354/60))</f>
        <v>5145</v>
      </c>
      <c r="F354" s="48">
        <v>230</v>
      </c>
      <c r="G354" s="86">
        <f t="shared" si="41"/>
        <v>0.76666666666666672</v>
      </c>
      <c r="H354" s="48" t="s">
        <v>33</v>
      </c>
      <c r="I354" s="51">
        <v>0</v>
      </c>
      <c r="J354" s="51" t="s">
        <v>102</v>
      </c>
      <c r="K354" s="147">
        <v>0.45</v>
      </c>
      <c r="L354" s="52">
        <f>IF(Table3[[#This Row],[F_Cell_CL]]="","-",Table3[[#This Row],[F_Cell_CL]]*Cell_count)</f>
        <v>123.75</v>
      </c>
      <c r="M354">
        <v>0.95</v>
      </c>
      <c r="N354">
        <v>65</v>
      </c>
      <c r="O354" s="51">
        <v>65</v>
      </c>
      <c r="P354" s="60">
        <f>Table3[[#This Row],[T_So_CL]]-Table3[[#This Row],[T_Si_CL]]</f>
        <v>0</v>
      </c>
      <c r="Q354">
        <v>2.25</v>
      </c>
      <c r="R354" s="53">
        <f>IF(Table3[[#This Row],[I_S]]=0,"∞",Table3[[#This Row],[FN_Si_A_H2]]*1000/(Table3[[#This Row],[I_S]]*Q_H2*Cell_count))</f>
        <v>2.25</v>
      </c>
      <c r="S354">
        <v>75</v>
      </c>
      <c r="T354" s="58" t="str">
        <f t="shared" si="48"/>
        <v>Inlet</v>
      </c>
      <c r="U354">
        <v>0.75</v>
      </c>
      <c r="V354" s="51">
        <f t="shared" si="43"/>
        <v>70</v>
      </c>
      <c r="W354" s="141">
        <v>37.075065888850936</v>
      </c>
      <c r="X354" s="52">
        <f>IF(OR(Table3[[#This Row],[T_So_CL]]="",Table3[[#This Row],[Hum_Si_A]]=""),"-",(1730.63/((1730.63/(233.426+T_Si_CL))-LOG(RH_Si_A/100)))-233.426)</f>
        <v>44.358770328280002</v>
      </c>
      <c r="Y354" s="87">
        <f>100*10^(7.337936*((Table3[[#This Row],[Hum_Si_A]])/(Table3[[#This Row],[Hum_Si_A]]+229.3975)-Table3[[#This Row],[T_Si_CL]]/(Table3[[#This Row],[T_Si_CL]]+229.3975)))</f>
        <v>25.165470935393909</v>
      </c>
      <c r="Z35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1328.25</v>
      </c>
      <c r="AA354" s="53">
        <f>Table3[[#This Row],[FN_Si_Atot]]*Table3[[#This Row],[Conc_Si_A_H2]]/100</f>
        <v>996.1875</v>
      </c>
      <c r="AB354" s="54">
        <f>IF(Table3[[#This Row],[FN_Si_A_H2]]="-","-",Table3[[#This Row],[FN_Si_A_H2]]/60*H2_dens_gL)</f>
        <v>1.4930645555679292</v>
      </c>
      <c r="AC354" s="53">
        <f>IF(OR(Table3[[#This Row],[Conc_Si_A_H2]]="",Table3[[#This Row],[FN_Si_A_H2]]="",Table3[[#This Row],[FN_Si_A_H2]]="-"),"-",(FN_Si_H2/CMP_A)*(100-CMP_A))</f>
        <v>332.0625</v>
      </c>
      <c r="AD354" s="55">
        <f>IF(Table3[[#This Row],[F_Si_A_N2]]="-","-",Table3[[#This Row],[F_Si_A_N2]]/60*N2_dens_gL)</f>
        <v>6.9157920733597829</v>
      </c>
      <c r="AE354">
        <v>3.1</v>
      </c>
      <c r="AF354" s="53">
        <f>IF(OR(Table3[[#This Row],[I_S]]=0,Table3[[#This Row],[FN_Si_C_Air]]="-",Table3[[#This Row],[FN_Si_C_Air]]="0"),"∞",Table3[[#This Row],[FN_Si_C_Air]]*1000/(Table3[[#This Row],[I_S]]*Q_air*Cell_count))</f>
        <v>3.0999999999999996</v>
      </c>
      <c r="AG354" s="52">
        <f>IF(OR(Table3[[#This Row],[I_S]]="",Table3[[#This Row],[STC_C]]=""),"-",IF(Table3[[#This Row],[I_S]]&gt;=Table3[[#This Row],[I_MinGasFlow]],Table3[[#This Row],[I_S]]*Table3[[#This Row],[STC_C]]*16.6*Cell_count/1000,Table3[[#This Row],[I_MinGasFlow]]*Table3[[#This Row],[STC_C]]*16.6*Cell_count/1000))</f>
        <v>3254.8450000000003</v>
      </c>
      <c r="AH354" s="139">
        <f>IF(Table3[[#This Row],[FN_Si_C_Air]]="-","-",Table3[[#This Row],[FN_Si_C_Air]]/60*air_dens_gL)</f>
        <v>69.81344282690749</v>
      </c>
      <c r="AI354" s="58" t="str">
        <f t="shared" si="49"/>
        <v>Inlet</v>
      </c>
      <c r="AJ354">
        <v>1.1000000000000001</v>
      </c>
      <c r="AK354" s="5">
        <f t="shared" si="45"/>
        <v>70</v>
      </c>
      <c r="AL354" s="141">
        <v>54.085282145855849</v>
      </c>
      <c r="AM354" s="52">
        <f>IF(OR(Table3[[#This Row],[T_So_CL]]="",Table3[[#This Row],[Hum_Si_C]]=""),"-",(1730.63/((1730.63/(233.426+T_Si_CL))-LOG(RH_Si_C/100)))-233.426)</f>
        <v>51.868671341733148</v>
      </c>
      <c r="AN354" s="87">
        <f>100*10^(7.337936*((Table3[[#This Row],[Hum_Si_C]])/(Table3[[#This Row],[Hum_Si_C]]+229.3975)-Table3[[#This Row],[T_Si_CL]]/(Table3[[#This Row],[T_Si_CL]]+229.3975)))</f>
        <v>60.235458472367952</v>
      </c>
      <c r="AO354" s="83">
        <f t="shared" si="46"/>
        <v>65</v>
      </c>
      <c r="AP354" s="60">
        <f>Table3[[#This Row],[T_So_CL]]-Table3[[#This Row],[T_Si_CL]]</f>
        <v>0</v>
      </c>
      <c r="AQ354" s="178">
        <f>IF(OR(AC354&gt;1200,AA354&gt;4000,Table3[[#This Row],[Hum_Si_A]]&lt;20,Table3[[#This Row],[Hum_Si_C]]&lt;20,AG354&gt;8000, AJ354&lt;0, O354&gt;90),1,0)</f>
        <v>0</v>
      </c>
      <c r="AR354">
        <f>IF(Table3[[#This Row],[F_Cell_CL]]&gt;0, Table3[[#This Row],[F_Cell_CL]], IF(Table3[[#This Row],[I_S]]&lt;450, 0.45, IF(Table3[[#This Row],[I_S]]&lt;600, 0.6, 0.75)))</f>
        <v>0.45</v>
      </c>
    </row>
    <row r="355" spans="1:44">
      <c r="A355" s="49">
        <f t="shared" si="47"/>
        <v>344</v>
      </c>
      <c r="B355" s="51" t="s">
        <v>100</v>
      </c>
      <c r="C355" s="50" t="s">
        <v>445</v>
      </c>
      <c r="D355" s="51">
        <v>900</v>
      </c>
      <c r="E355" s="138">
        <f>IF(Table3[[#This Row],[Approx. step time]]="-","ERR",IF(E354="Acc. Time",Table3[[#This Row],[Approx. step time]]/60,E354+D355/60))</f>
        <v>5160</v>
      </c>
      <c r="F355" s="48">
        <v>220</v>
      </c>
      <c r="G355" s="86">
        <f t="shared" si="41"/>
        <v>0.73333333333333328</v>
      </c>
      <c r="H355" s="48" t="s">
        <v>33</v>
      </c>
      <c r="I355" s="51">
        <v>0</v>
      </c>
      <c r="J355" s="51" t="s">
        <v>102</v>
      </c>
      <c r="K355" s="147">
        <v>0.45</v>
      </c>
      <c r="L355" s="52">
        <f>IF(Table3[[#This Row],[F_Cell_CL]]="","-",Table3[[#This Row],[F_Cell_CL]]*Cell_count)</f>
        <v>123.75</v>
      </c>
      <c r="M355">
        <v>0.85000000000000009</v>
      </c>
      <c r="N355">
        <v>65</v>
      </c>
      <c r="O355" s="51">
        <v>65</v>
      </c>
      <c r="P355" s="60">
        <f>Table3[[#This Row],[T_So_CL]]-Table3[[#This Row],[T_Si_CL]]</f>
        <v>0</v>
      </c>
      <c r="Q355">
        <v>1.35</v>
      </c>
      <c r="R355" s="53">
        <f>IF(Table3[[#This Row],[I_S]]=0,"∞",Table3[[#This Row],[FN_Si_A_H2]]*1000/(Table3[[#This Row],[I_S]]*Q_H2*Cell_count))</f>
        <v>1.35</v>
      </c>
      <c r="S355">
        <v>100</v>
      </c>
      <c r="T355" s="58" t="str">
        <f t="shared" si="48"/>
        <v>Inlet</v>
      </c>
      <c r="U355">
        <v>0.65</v>
      </c>
      <c r="V355" s="51">
        <f t="shared" si="43"/>
        <v>70</v>
      </c>
      <c r="W355" s="141">
        <v>40.455037615424601</v>
      </c>
      <c r="X355" s="52">
        <f>IF(OR(Table3[[#This Row],[T_So_CL]]="",Table3[[#This Row],[Hum_Si_A]]=""),"-",(1730.63/((1730.63/(233.426+T_Si_CL))-LOG(RH_Si_A/100)))-233.426)</f>
        <v>46.058556898669735</v>
      </c>
      <c r="Y355" s="87">
        <f>100*10^(7.337936*((Table3[[#This Row],[Hum_Si_A]])/(Table3[[#This Row],[Hum_Si_A]]+229.3975)-Table3[[#This Row],[T_Si_CL]]/(Table3[[#This Row],[T_Si_CL]]+229.3975)))</f>
        <v>30.194438154326875</v>
      </c>
      <c r="Z35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571.72500000000002</v>
      </c>
      <c r="AA355" s="53">
        <f>Table3[[#This Row],[FN_Si_Atot]]*Table3[[#This Row],[Conc_Si_A_H2]]/100</f>
        <v>571.72500000000002</v>
      </c>
      <c r="AB355" s="54">
        <f>IF(Table3[[#This Row],[FN_Si_A_H2]]="-","-",Table3[[#This Row],[FN_Si_A_H2]]/60*H2_dens_gL)</f>
        <v>0.85688922319550731</v>
      </c>
      <c r="AC355" s="53">
        <f>IF(OR(Table3[[#This Row],[Conc_Si_A_H2]]="",Table3[[#This Row],[FN_Si_A_H2]]="",Table3[[#This Row],[FN_Si_A_H2]]="-"),"-",(FN_Si_H2/CMP_A)*(100-CMP_A))</f>
        <v>0</v>
      </c>
      <c r="AD355" s="55">
        <f>IF(Table3[[#This Row],[F_Si_A_N2]]="-","-",Table3[[#This Row],[F_Si_A_N2]]/60*N2_dens_gL)</f>
        <v>0</v>
      </c>
      <c r="AE355">
        <v>3.5</v>
      </c>
      <c r="AF355" s="53">
        <f>IF(OR(Table3[[#This Row],[I_S]]=0,Table3[[#This Row],[FN_Si_C_Air]]="-",Table3[[#This Row],[FN_Si_C_Air]]="0"),"∞",Table3[[#This Row],[FN_Si_C_Air]]*1000/(Table3[[#This Row],[I_S]]*Q_air*Cell_count))</f>
        <v>3.5</v>
      </c>
      <c r="AG355" s="52">
        <f>IF(OR(Table3[[#This Row],[I_S]]="",Table3[[#This Row],[STC_C]]=""),"-",IF(Table3[[#This Row],[I_S]]&gt;=Table3[[#This Row],[I_MinGasFlow]],Table3[[#This Row],[I_S]]*Table3[[#This Row],[STC_C]]*16.6*Cell_count/1000,Table3[[#This Row],[I_MinGasFlow]]*Table3[[#This Row],[STC_C]]*16.6*Cell_count/1000))</f>
        <v>3515.0500000000006</v>
      </c>
      <c r="AH355" s="139">
        <f>IF(Table3[[#This Row],[FN_Si_C_Air]]="-","-",Table3[[#This Row],[FN_Si_C_Air]]/60*air_dens_gL)</f>
        <v>75.394601650376956</v>
      </c>
      <c r="AI355" s="58" t="str">
        <f t="shared" si="49"/>
        <v>Inlet</v>
      </c>
      <c r="AJ355">
        <v>0.3</v>
      </c>
      <c r="AK355" s="5">
        <f t="shared" si="45"/>
        <v>70</v>
      </c>
      <c r="AL355" s="141">
        <v>57.296623434961354</v>
      </c>
      <c r="AM355" s="52">
        <f>IF(OR(Table3[[#This Row],[T_So_CL]]="",Table3[[#This Row],[Hum_Si_C]]=""),"-",(1730.63/((1730.63/(233.426+T_Si_CL))-LOG(RH_Si_C/100)))-233.426)</f>
        <v>53.051676741969629</v>
      </c>
      <c r="AN355" s="87">
        <f>100*10^(7.337936*((Table3[[#This Row],[Hum_Si_C]])/(Table3[[#This Row],[Hum_Si_C]]+229.3975)-Table3[[#This Row],[T_Si_CL]]/(Table3[[#This Row],[T_Si_CL]]+229.3975)))</f>
        <v>70.204470535647218</v>
      </c>
      <c r="AO355" s="83">
        <f t="shared" si="46"/>
        <v>65</v>
      </c>
      <c r="AP355" s="60">
        <f>Table3[[#This Row],[T_So_CL]]-Table3[[#This Row],[T_Si_CL]]</f>
        <v>0</v>
      </c>
      <c r="AQ355" s="178">
        <f>IF(OR(AC355&gt;1200,AA355&gt;4000,Table3[[#This Row],[Hum_Si_A]]&lt;20,Table3[[#This Row],[Hum_Si_C]]&lt;20,AG355&gt;8000, AJ355&lt;0, O355&gt;90),1,0)</f>
        <v>0</v>
      </c>
      <c r="AR355">
        <f>IF(Table3[[#This Row],[F_Cell_CL]]&gt;0, Table3[[#This Row],[F_Cell_CL]], IF(Table3[[#This Row],[I_S]]&lt;450, 0.45, IF(Table3[[#This Row],[I_S]]&lt;600, 0.6, 0.75)))</f>
        <v>0.45</v>
      </c>
    </row>
    <row r="356" spans="1:44">
      <c r="A356" s="49">
        <f t="shared" si="47"/>
        <v>345</v>
      </c>
      <c r="B356" s="51" t="s">
        <v>100</v>
      </c>
      <c r="C356" s="50" t="s">
        <v>446</v>
      </c>
      <c r="D356" s="51">
        <v>900</v>
      </c>
      <c r="E356" s="87">
        <f>IF(Table3[[#This Row],[Approx. step time]]="-","ERR",IF(E355="Acc. Time",Table3[[#This Row],[Approx. step time]]/60,E355+D356/60))</f>
        <v>5175</v>
      </c>
      <c r="F356" s="48">
        <v>190</v>
      </c>
      <c r="G356" s="86">
        <f t="shared" si="41"/>
        <v>0.6333333333333333</v>
      </c>
      <c r="H356" s="48" t="s">
        <v>33</v>
      </c>
      <c r="I356" s="51">
        <v>0</v>
      </c>
      <c r="J356" s="51" t="s">
        <v>102</v>
      </c>
      <c r="K356" s="147">
        <v>0.45</v>
      </c>
      <c r="L356" s="52">
        <f>IF(Table3[[#This Row],[F_Cell_CL]]="","-",Table3[[#This Row],[F_Cell_CL]]*Cell_count)</f>
        <v>123.75</v>
      </c>
      <c r="M356">
        <v>1.75</v>
      </c>
      <c r="N356">
        <v>65</v>
      </c>
      <c r="O356" s="51">
        <v>65</v>
      </c>
      <c r="P356" s="60">
        <f>Table3[[#This Row],[T_So_CL]]-Table3[[#This Row],[T_Si_CL]]</f>
        <v>0</v>
      </c>
      <c r="Q356">
        <v>1.6</v>
      </c>
      <c r="R356" s="53">
        <f>IF(Table3[[#This Row],[I_S]]=0,"∞",Table3[[#This Row],[FN_Si_A_H2]]*1000/(Table3[[#This Row],[I_S]]*Q_H2*Cell_count))</f>
        <v>1.6</v>
      </c>
      <c r="S356">
        <v>85</v>
      </c>
      <c r="T356" s="58" t="str">
        <f t="shared" si="48"/>
        <v>Inlet</v>
      </c>
      <c r="U356">
        <v>1.55</v>
      </c>
      <c r="V356" s="51">
        <f t="shared" si="43"/>
        <v>70</v>
      </c>
      <c r="W356" s="141">
        <v>37.075065888850936</v>
      </c>
      <c r="X356" s="52">
        <f>IF(OR(Table3[[#This Row],[T_So_CL]]="",Table3[[#This Row],[Hum_Si_A]]=""),"-",(1730.63/((1730.63/(233.426+T_Si_CL))-LOG(RH_Si_A/100)))-233.426)</f>
        <v>44.358770328280002</v>
      </c>
      <c r="Y356" s="87">
        <f>100*10^(7.337936*((Table3[[#This Row],[Hum_Si_A]])/(Table3[[#This Row],[Hum_Si_A]]+229.3975)-Table3[[#This Row],[T_Si_CL]]/(Table3[[#This Row],[T_Si_CL]]+229.3975)))</f>
        <v>25.165470935393909</v>
      </c>
      <c r="Z35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688.47058823529414</v>
      </c>
      <c r="AA356" s="53">
        <f>Table3[[#This Row],[FN_Si_Atot]]*Table3[[#This Row],[Conc_Si_A_H2]]/100</f>
        <v>585.20000000000005</v>
      </c>
      <c r="AB356" s="54">
        <f>IF(Table3[[#This Row],[FN_Si_A_H2]]="-","-",Table3[[#This Row],[FN_Si_A_H2]]/60*H2_dens_gL)</f>
        <v>0.87708526549304455</v>
      </c>
      <c r="AC356" s="53">
        <f>IF(OR(Table3[[#This Row],[Conc_Si_A_H2]]="",Table3[[#This Row],[FN_Si_A_H2]]="",Table3[[#This Row],[FN_Si_A_H2]]="-"),"-",(FN_Si_H2/CMP_A)*(100-CMP_A))</f>
        <v>103.27058823529413</v>
      </c>
      <c r="AD356" s="55">
        <f>IF(Table3[[#This Row],[F_Si_A_N2]]="-","-",Table3[[#This Row],[F_Si_A_N2]]/60*N2_dens_gL)</f>
        <v>2.1507936473671347</v>
      </c>
      <c r="AE356">
        <v>2.8000000000000003</v>
      </c>
      <c r="AF356" s="53">
        <f>IF(OR(Table3[[#This Row],[I_S]]=0,Table3[[#This Row],[FN_Si_C_Air]]="-",Table3[[#This Row],[FN_Si_C_Air]]="0"),"∞",Table3[[#This Row],[FN_Si_C_Air]]*1000/(Table3[[#This Row],[I_S]]*Q_air*Cell_count))</f>
        <v>2.8</v>
      </c>
      <c r="AG356" s="52">
        <f>IF(OR(Table3[[#This Row],[I_S]]="",Table3[[#This Row],[STC_C]]=""),"-",IF(Table3[[#This Row],[I_S]]&gt;=Table3[[#This Row],[I_MinGasFlow]],Table3[[#This Row],[I_S]]*Table3[[#This Row],[STC_C]]*16.6*Cell_count/1000,Table3[[#This Row],[I_MinGasFlow]]*Table3[[#This Row],[STC_C]]*16.6*Cell_count/1000))</f>
        <v>2428.58</v>
      </c>
      <c r="AH356" s="139">
        <f>IF(Table3[[#This Row],[FN_Si_C_Air]]="-","-",Table3[[#This Row],[FN_Si_C_Air]]/60*air_dens_gL)</f>
        <v>52.090815685714972</v>
      </c>
      <c r="AI356" s="58" t="str">
        <f t="shared" si="49"/>
        <v>Inlet</v>
      </c>
      <c r="AJ356">
        <v>1.35</v>
      </c>
      <c r="AK356" s="5">
        <f t="shared" si="45"/>
        <v>70</v>
      </c>
      <c r="AL356" s="141">
        <v>60.135053860479971</v>
      </c>
      <c r="AM356" s="52">
        <f>IF(OR(Table3[[#This Row],[T_So_CL]]="",Table3[[#This Row],[Hum_Si_C]]=""),"-",(1730.63/((1730.63/(233.426+T_Si_CL))-LOG(RH_Si_C/100)))-233.426)</f>
        <v>54.050943571160644</v>
      </c>
      <c r="AN356" s="87">
        <f>100*10^(7.337936*((Table3[[#This Row],[Hum_Si_C]])/(Table3[[#This Row],[Hum_Si_C]]+229.3975)-Table3[[#This Row],[T_Si_CL]]/(Table3[[#This Row],[T_Si_CL]]+229.3975)))</f>
        <v>80.154015110448142</v>
      </c>
      <c r="AO356" s="83">
        <f t="shared" si="46"/>
        <v>65</v>
      </c>
      <c r="AP356" s="60">
        <f>Table3[[#This Row],[T_So_CL]]-Table3[[#This Row],[T_Si_CL]]</f>
        <v>0</v>
      </c>
      <c r="AQ356" s="178">
        <f>IF(OR(AC356&gt;1200,AA356&gt;4000,Table3[[#This Row],[Hum_Si_A]]&lt;20,Table3[[#This Row],[Hum_Si_C]]&lt;20,AG356&gt;8000, AJ356&lt;0, O356&gt;90),1,0)</f>
        <v>0</v>
      </c>
      <c r="AR356">
        <f>IF(Table3[[#This Row],[F_Cell_CL]]&gt;0, Table3[[#This Row],[F_Cell_CL]], IF(Table3[[#This Row],[I_S]]&lt;450, 0.45, IF(Table3[[#This Row],[I_S]]&lt;600, 0.6, 0.75)))</f>
        <v>0.45</v>
      </c>
    </row>
    <row r="357" spans="1:44">
      <c r="A357" s="49">
        <f t="shared" si="47"/>
        <v>346</v>
      </c>
      <c r="B357" s="51" t="s">
        <v>100</v>
      </c>
      <c r="C357" s="50" t="s">
        <v>447</v>
      </c>
      <c r="D357" s="51">
        <v>900</v>
      </c>
      <c r="E357" s="138">
        <f>IF(Table3[[#This Row],[Approx. step time]]="-","ERR",IF(E356="Acc. Time",Table3[[#This Row],[Approx. step time]]/60,E356+D357/60))</f>
        <v>5190</v>
      </c>
      <c r="F357" s="48">
        <v>170</v>
      </c>
      <c r="G357" s="86">
        <f t="shared" si="41"/>
        <v>0.56666666666666665</v>
      </c>
      <c r="H357" s="48" t="s">
        <v>33</v>
      </c>
      <c r="I357" s="51">
        <v>0</v>
      </c>
      <c r="J357" s="51" t="s">
        <v>102</v>
      </c>
      <c r="K357" s="147">
        <v>0.45</v>
      </c>
      <c r="L357" s="52">
        <f>IF(Table3[[#This Row],[F_Cell_CL]]="","-",Table3[[#This Row],[F_Cell_CL]]*Cell_count)</f>
        <v>123.75</v>
      </c>
      <c r="M357">
        <v>0.7</v>
      </c>
      <c r="N357">
        <v>65</v>
      </c>
      <c r="O357" s="51">
        <v>65</v>
      </c>
      <c r="P357" s="60">
        <f>Table3[[#This Row],[T_So_CL]]-Table3[[#This Row],[T_Si_CL]]</f>
        <v>0</v>
      </c>
      <c r="Q357">
        <v>3.1</v>
      </c>
      <c r="R357" s="53">
        <f>IF(Table3[[#This Row],[I_S]]=0,"∞",Table3[[#This Row],[FN_Si_A_H2]]*1000/(Table3[[#This Row],[I_S]]*Q_H2*Cell_count))</f>
        <v>3.1000000000000005</v>
      </c>
      <c r="S357">
        <v>95</v>
      </c>
      <c r="T357" s="58" t="str">
        <f t="shared" si="48"/>
        <v>Inlet</v>
      </c>
      <c r="U357">
        <v>0.5</v>
      </c>
      <c r="V357" s="51">
        <f t="shared" si="43"/>
        <v>70</v>
      </c>
      <c r="W357" s="141">
        <v>40.455037615424601</v>
      </c>
      <c r="X357" s="52">
        <f>IF(OR(Table3[[#This Row],[T_So_CL]]="",Table3[[#This Row],[Hum_Si_A]]=""),"-",(1730.63/((1730.63/(233.426+T_Si_CL))-LOG(RH_Si_A/100)))-233.426)</f>
        <v>46.058556898669735</v>
      </c>
      <c r="Y357" s="87">
        <f>100*10^(7.337936*((Table3[[#This Row],[Hum_Si_A]])/(Table3[[#This Row],[Hum_Si_A]]+229.3975)-Table3[[#This Row],[T_Si_CL]]/(Table3[[#This Row],[T_Si_CL]]+229.3975)))</f>
        <v>30.194438154326875</v>
      </c>
      <c r="Z35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1067.8684210526317</v>
      </c>
      <c r="AA357" s="53">
        <f>Table3[[#This Row],[FN_Si_Atot]]*Table3[[#This Row],[Conc_Si_A_H2]]/100</f>
        <v>1014.4750000000001</v>
      </c>
      <c r="AB357" s="54">
        <f>IF(Table3[[#This Row],[FN_Si_A_H2]]="-","-",Table3[[#This Row],[FN_Si_A_H2]]/60*H2_dens_gL)</f>
        <v>1.5204734701145872</v>
      </c>
      <c r="AC357" s="53">
        <f>IF(OR(Table3[[#This Row],[Conc_Si_A_H2]]="",Table3[[#This Row],[FN_Si_A_H2]]="",Table3[[#This Row],[FN_Si_A_H2]]="-"),"-",(FN_Si_H2/CMP_A)*(100-CMP_A))</f>
        <v>53.393421052631581</v>
      </c>
      <c r="AD357" s="55">
        <f>IF(Table3[[#This Row],[F_Si_A_N2]]="-","-",Table3[[#This Row],[F_Si_A_N2]]/60*N2_dens_gL)</f>
        <v>1.1120129436035411</v>
      </c>
      <c r="AE357">
        <v>3.3000000000000003</v>
      </c>
      <c r="AF357" s="53">
        <f>IF(OR(Table3[[#This Row],[I_S]]=0,Table3[[#This Row],[FN_Si_C_Air]]="-",Table3[[#This Row],[FN_Si_C_Air]]="0"),"∞",Table3[[#This Row],[FN_Si_C_Air]]*1000/(Table3[[#This Row],[I_S]]*Q_air*Cell_count))</f>
        <v>3.2999999999999994</v>
      </c>
      <c r="AG357" s="52">
        <f>IF(OR(Table3[[#This Row],[I_S]]="",Table3[[#This Row],[STC_C]]=""),"-",IF(Table3[[#This Row],[I_S]]&gt;=Table3[[#This Row],[I_MinGasFlow]],Table3[[#This Row],[I_S]]*Table3[[#This Row],[STC_C]]*16.6*Cell_count/1000,Table3[[#This Row],[I_MinGasFlow]]*Table3[[#This Row],[STC_C]]*16.6*Cell_count/1000))</f>
        <v>2560.9650000000001</v>
      </c>
      <c r="AH357" s="139">
        <f>IF(Table3[[#This Row],[FN_Si_C_Air]]="-","-",Table3[[#This Row],[FN_Si_C_Air]]/60*air_dens_gL)</f>
        <v>54.930352630988921</v>
      </c>
      <c r="AI357" s="58" t="str">
        <f t="shared" si="49"/>
        <v>Inlet</v>
      </c>
      <c r="AJ357">
        <v>0.8</v>
      </c>
      <c r="AK357" s="5">
        <f t="shared" si="45"/>
        <v>70</v>
      </c>
      <c r="AL357" s="141">
        <v>43.377055699689087</v>
      </c>
      <c r="AM357" s="52">
        <f>IF(OR(Table3[[#This Row],[T_So_CL]]="",Table3[[#This Row],[Hum_Si_C]]=""),"-",(1730.63/((1730.63/(233.426+T_Si_CL))-LOG(RH_Si_C/100)))-233.426)</f>
        <v>47.432294250041707</v>
      </c>
      <c r="AN357" s="87">
        <f>100*10^(7.337936*((Table3[[#This Row],[Hum_Si_C]])/(Table3[[#This Row],[Hum_Si_C]]+229.3975)-Table3[[#This Row],[T_Si_CL]]/(Table3[[#This Row],[T_Si_CL]]+229.3975)))</f>
        <v>35.216669858301266</v>
      </c>
      <c r="AO357" s="83">
        <f t="shared" si="46"/>
        <v>65</v>
      </c>
      <c r="AP357" s="60">
        <f>Table3[[#This Row],[T_So_CL]]-Table3[[#This Row],[T_Si_CL]]</f>
        <v>0</v>
      </c>
      <c r="AQ357" s="178">
        <f>IF(OR(AC357&gt;1200,AA357&gt;4000,Table3[[#This Row],[Hum_Si_A]]&lt;20,Table3[[#This Row],[Hum_Si_C]]&lt;20,AG357&gt;8000, AJ357&lt;0, O357&gt;90),1,0)</f>
        <v>0</v>
      </c>
      <c r="AR357">
        <f>IF(Table3[[#This Row],[F_Cell_CL]]&gt;0, Table3[[#This Row],[F_Cell_CL]], IF(Table3[[#This Row],[I_S]]&lt;450, 0.45, IF(Table3[[#This Row],[I_S]]&lt;600, 0.6, 0.75)))</f>
        <v>0.45</v>
      </c>
    </row>
    <row r="358" spans="1:44">
      <c r="A358" s="49">
        <f t="shared" si="47"/>
        <v>347</v>
      </c>
      <c r="B358" s="51" t="s">
        <v>100</v>
      </c>
      <c r="C358" s="50" t="s">
        <v>448</v>
      </c>
      <c r="D358" s="51">
        <v>900</v>
      </c>
      <c r="E358" s="138">
        <f>IF(Table3[[#This Row],[Approx. step time]]="-","ERR",IF(E357="Acc. Time",Table3[[#This Row],[Approx. step time]]/60,E357+D358/60))</f>
        <v>5205</v>
      </c>
      <c r="F358" s="48">
        <v>210</v>
      </c>
      <c r="G358" s="86">
        <f t="shared" si="41"/>
        <v>0.7</v>
      </c>
      <c r="H358" s="48" t="s">
        <v>33</v>
      </c>
      <c r="I358" s="51">
        <v>0</v>
      </c>
      <c r="J358" s="51" t="s">
        <v>102</v>
      </c>
      <c r="K358" s="147">
        <v>0.45</v>
      </c>
      <c r="L358" s="52">
        <f>IF(Table3[[#This Row],[F_Cell_CL]]="","-",Table3[[#This Row],[F_Cell_CL]]*Cell_count)</f>
        <v>123.75</v>
      </c>
      <c r="M358">
        <v>1.8</v>
      </c>
      <c r="N358">
        <v>65</v>
      </c>
      <c r="O358" s="51">
        <v>65</v>
      </c>
      <c r="P358" s="60">
        <f>Table3[[#This Row],[T_So_CL]]-Table3[[#This Row],[T_Si_CL]]</f>
        <v>0</v>
      </c>
      <c r="Q358">
        <v>3.1</v>
      </c>
      <c r="R358" s="53">
        <f>IF(Table3[[#This Row],[I_S]]=0,"∞",Table3[[#This Row],[FN_Si_A_H2]]*1000/(Table3[[#This Row],[I_S]]*Q_H2*Cell_count))</f>
        <v>3.1</v>
      </c>
      <c r="S358">
        <v>75</v>
      </c>
      <c r="T358" s="58" t="str">
        <f t="shared" si="48"/>
        <v>Inlet</v>
      </c>
      <c r="U358">
        <v>1.6</v>
      </c>
      <c r="V358" s="51">
        <f t="shared" si="43"/>
        <v>70</v>
      </c>
      <c r="W358" s="141">
        <v>50.374610876472573</v>
      </c>
      <c r="X358" s="52">
        <f>IF(OR(Table3[[#This Row],[T_So_CL]]="",Table3[[#This Row],[Hum_Si_A]]=""),"-",(1730.63/((1730.63/(233.426+T_Si_CL))-LOG(RH_Si_A/100)))-233.426)</f>
        <v>50.424300299450465</v>
      </c>
      <c r="Y358" s="87">
        <f>100*10^(7.337936*((Table3[[#This Row],[Hum_Si_A]])/(Table3[[#This Row],[Hum_Si_A]]+229.3975)-Table3[[#This Row],[T_Si_CL]]/(Table3[[#This Row],[T_Si_CL]]+229.3975)))</f>
        <v>50.245383021423351</v>
      </c>
      <c r="Z35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1670.9</v>
      </c>
      <c r="AA358" s="53">
        <f>Table3[[#This Row],[FN_Si_Atot]]*Table3[[#This Row],[Conc_Si_A_H2]]/100</f>
        <v>1253.175</v>
      </c>
      <c r="AB358" s="54">
        <f>IF(Table3[[#This Row],[FN_Si_A_H2]]="-","-",Table3[[#This Row],[FN_Si_A_H2]]/60*H2_dens_gL)</f>
        <v>1.8782319336709603</v>
      </c>
      <c r="AC358" s="53">
        <f>IF(OR(Table3[[#This Row],[Conc_Si_A_H2]]="",Table3[[#This Row],[FN_Si_A_H2]]="",Table3[[#This Row],[FN_Si_A_H2]]="-"),"-",(FN_Si_H2/CMP_A)*(100-CMP_A))</f>
        <v>417.72499999999997</v>
      </c>
      <c r="AD358" s="55">
        <f>IF(Table3[[#This Row],[F_Si_A_N2]]="-","-",Table3[[#This Row],[F_Si_A_N2]]/60*N2_dens_gL)</f>
        <v>8.6998659705453498</v>
      </c>
      <c r="AE358">
        <v>2.4500000000000002</v>
      </c>
      <c r="AF358" s="53">
        <f>IF(OR(Table3[[#This Row],[I_S]]=0,Table3[[#This Row],[FN_Si_C_Air]]="-",Table3[[#This Row],[FN_Si_C_Air]]="0"),"∞",Table3[[#This Row],[FN_Si_C_Air]]*1000/(Table3[[#This Row],[I_S]]*Q_air*Cell_count))</f>
        <v>2.4499999999999997</v>
      </c>
      <c r="AG358" s="52">
        <f>IF(OR(Table3[[#This Row],[I_S]]="",Table3[[#This Row],[STC_C]]=""),"-",IF(Table3[[#This Row],[I_S]]&gt;=Table3[[#This Row],[I_MinGasFlow]],Table3[[#This Row],[I_S]]*Table3[[#This Row],[STC_C]]*16.6*Cell_count/1000,Table3[[#This Row],[I_MinGasFlow]]*Table3[[#This Row],[STC_C]]*16.6*Cell_count/1000))</f>
        <v>2348.6925000000001</v>
      </c>
      <c r="AH358" s="139">
        <f>IF(Table3[[#This Row],[FN_Si_C_Air]]="-","-",Table3[[#This Row],[FN_Si_C_Air]]/60*air_dens_gL)</f>
        <v>50.377302011842772</v>
      </c>
      <c r="AI358" s="58" t="str">
        <f t="shared" si="49"/>
        <v>Inlet</v>
      </c>
      <c r="AJ358">
        <v>1.2000000000000002</v>
      </c>
      <c r="AK358" s="5">
        <f t="shared" si="45"/>
        <v>70</v>
      </c>
      <c r="AL358" s="141">
        <v>52.302759341356662</v>
      </c>
      <c r="AM358" s="52">
        <f>IF(OR(Table3[[#This Row],[T_So_CL]]="",Table3[[#This Row],[Hum_Si_C]]=""),"-",(1730.63/((1730.63/(233.426+T_Si_CL))-LOG(RH_Si_C/100)))-233.426)</f>
        <v>51.185798934405739</v>
      </c>
      <c r="AN358" s="87">
        <f>100*10^(7.337936*((Table3[[#This Row],[Hum_Si_C]])/(Table3[[#This Row],[Hum_Si_C]]+229.3975)-Table3[[#This Row],[T_Si_CL]]/(Table3[[#This Row],[T_Si_CL]]+229.3975)))</f>
        <v>55.243163146003901</v>
      </c>
      <c r="AO358" s="83">
        <f t="shared" si="46"/>
        <v>65</v>
      </c>
      <c r="AP358" s="60">
        <f>Table3[[#This Row],[T_So_CL]]-Table3[[#This Row],[T_Si_CL]]</f>
        <v>0</v>
      </c>
      <c r="AQ358" s="178">
        <f>IF(OR(AC358&gt;1200,AA358&gt;4000,Table3[[#This Row],[Hum_Si_A]]&lt;20,Table3[[#This Row],[Hum_Si_C]]&lt;20,AG358&gt;8000, AJ358&lt;0, O358&gt;90),1,0)</f>
        <v>0</v>
      </c>
      <c r="AR358">
        <f>IF(Table3[[#This Row],[F_Cell_CL]]&gt;0, Table3[[#This Row],[F_Cell_CL]], IF(Table3[[#This Row],[I_S]]&lt;450, 0.45, IF(Table3[[#This Row],[I_S]]&lt;600, 0.6, 0.75)))</f>
        <v>0.45</v>
      </c>
    </row>
    <row r="359" spans="1:44">
      <c r="A359" s="49">
        <f t="shared" si="47"/>
        <v>348</v>
      </c>
      <c r="B359" s="51" t="s">
        <v>100</v>
      </c>
      <c r="C359" s="50" t="s">
        <v>449</v>
      </c>
      <c r="D359" s="51">
        <v>900</v>
      </c>
      <c r="E359" s="138">
        <f>IF(Table3[[#This Row],[Approx. step time]]="-","ERR",IF(E358="Acc. Time",Table3[[#This Row],[Approx. step time]]/60,E358+D359/60))</f>
        <v>5220</v>
      </c>
      <c r="F359" s="48">
        <v>130</v>
      </c>
      <c r="G359" s="86">
        <f t="shared" si="41"/>
        <v>0.43333333333333335</v>
      </c>
      <c r="H359" s="48" t="s">
        <v>33</v>
      </c>
      <c r="I359" s="51">
        <v>0</v>
      </c>
      <c r="J359" s="51" t="s">
        <v>102</v>
      </c>
      <c r="K359" s="147">
        <v>0.45</v>
      </c>
      <c r="L359" s="52">
        <f>IF(Table3[[#This Row],[F_Cell_CL]]="","-",Table3[[#This Row],[F_Cell_CL]]*Cell_count)</f>
        <v>123.75</v>
      </c>
      <c r="M359">
        <v>0.75</v>
      </c>
      <c r="N359">
        <v>65</v>
      </c>
      <c r="O359" s="51">
        <v>65</v>
      </c>
      <c r="P359" s="60">
        <f>Table3[[#This Row],[T_So_CL]]-Table3[[#This Row],[T_Si_CL]]</f>
        <v>0</v>
      </c>
      <c r="Q359">
        <v>1.8</v>
      </c>
      <c r="R359" s="53">
        <f>IF(Table3[[#This Row],[I_S]]=0,"∞",Table3[[#This Row],[FN_Si_A_H2]]*1000/(Table3[[#This Row],[I_S]]*Q_H2*Cell_count))</f>
        <v>1.8</v>
      </c>
      <c r="S359">
        <v>80</v>
      </c>
      <c r="T359" s="58" t="str">
        <f t="shared" si="48"/>
        <v>Inlet</v>
      </c>
      <c r="U359">
        <v>0.55000000000000004</v>
      </c>
      <c r="V359" s="51">
        <f t="shared" si="43"/>
        <v>70</v>
      </c>
      <c r="W359" s="141">
        <v>52.302759341356662</v>
      </c>
      <c r="X359" s="52">
        <f>IF(OR(Table3[[#This Row],[T_So_CL]]="",Table3[[#This Row],[Hum_Si_A]]=""),"-",(1730.63/((1730.63/(233.426+T_Si_CL))-LOG(RH_Si_A/100)))-233.426)</f>
        <v>51.185798934405739</v>
      </c>
      <c r="Y359" s="87">
        <f>100*10^(7.337936*((Table3[[#This Row],[Hum_Si_A]])/(Table3[[#This Row],[Hum_Si_A]]+229.3975)-Table3[[#This Row],[T_Si_CL]]/(Table3[[#This Row],[T_Si_CL]]+229.3975)))</f>
        <v>55.243163146003901</v>
      </c>
      <c r="Z35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563.0625</v>
      </c>
      <c r="AA359" s="53">
        <f>Table3[[#This Row],[FN_Si_Atot]]*Table3[[#This Row],[Conc_Si_A_H2]]/100</f>
        <v>450.45</v>
      </c>
      <c r="AB359" s="54">
        <f>IF(Table3[[#This Row],[FN_Si_A_H2]]="-","-",Table3[[#This Row],[FN_Si_A_H2]]/60*H2_dens_gL)</f>
        <v>0.67512484251767235</v>
      </c>
      <c r="AC359" s="53">
        <f>IF(OR(Table3[[#This Row],[Conc_Si_A_H2]]="",Table3[[#This Row],[FN_Si_A_H2]]="",Table3[[#This Row],[FN_Si_A_H2]]="-"),"-",(FN_Si_H2/CMP_A)*(100-CMP_A))</f>
        <v>112.61250000000001</v>
      </c>
      <c r="AD359" s="55">
        <f>IF(Table3[[#This Row],[F_Si_A_N2]]="-","-",Table3[[#This Row],[F_Si_A_N2]]/60*N2_dens_gL)</f>
        <v>2.3453555727046225</v>
      </c>
      <c r="AE359">
        <v>3</v>
      </c>
      <c r="AF359" s="53">
        <f>IF(OR(Table3[[#This Row],[I_S]]=0,Table3[[#This Row],[FN_Si_C_Air]]="-",Table3[[#This Row],[FN_Si_C_Air]]="0"),"∞",Table3[[#This Row],[FN_Si_C_Air]]*1000/(Table3[[#This Row],[I_S]]*Q_air*Cell_count))</f>
        <v>3.0000000000000004</v>
      </c>
      <c r="AG359" s="52">
        <f>IF(OR(Table3[[#This Row],[I_S]]="",Table3[[#This Row],[STC_C]]=""),"-",IF(Table3[[#This Row],[I_S]]&gt;=Table3[[#This Row],[I_MinGasFlow]],Table3[[#This Row],[I_S]]*Table3[[#This Row],[STC_C]]*16.6*Cell_count/1000,Table3[[#This Row],[I_MinGasFlow]]*Table3[[#This Row],[STC_C]]*16.6*Cell_count/1000))</f>
        <v>1780.3500000000001</v>
      </c>
      <c r="AH359" s="139">
        <f>IF(Table3[[#This Row],[FN_Si_C_Air]]="-","-",Table3[[#This Row],[FN_Si_C_Air]]/60*air_dens_gL)</f>
        <v>38.186876160580532</v>
      </c>
      <c r="AI359" s="58" t="str">
        <f t="shared" si="49"/>
        <v>Inlet</v>
      </c>
      <c r="AJ359">
        <v>0.65</v>
      </c>
      <c r="AK359" s="5">
        <f t="shared" si="45"/>
        <v>70</v>
      </c>
      <c r="AL359" s="141">
        <v>52.302759341356662</v>
      </c>
      <c r="AM359" s="52">
        <f>IF(OR(Table3[[#This Row],[T_So_CL]]="",Table3[[#This Row],[Hum_Si_C]]=""),"-",(1730.63/((1730.63/(233.426+T_Si_CL))-LOG(RH_Si_C/100)))-233.426)</f>
        <v>51.185798934405739</v>
      </c>
      <c r="AN359" s="87">
        <f>100*10^(7.337936*((Table3[[#This Row],[Hum_Si_C]])/(Table3[[#This Row],[Hum_Si_C]]+229.3975)-Table3[[#This Row],[T_Si_CL]]/(Table3[[#This Row],[T_Si_CL]]+229.3975)))</f>
        <v>55.243163146003901</v>
      </c>
      <c r="AO359" s="83">
        <f t="shared" si="46"/>
        <v>65</v>
      </c>
      <c r="AP359" s="60">
        <f>Table3[[#This Row],[T_So_CL]]-Table3[[#This Row],[T_Si_CL]]</f>
        <v>0</v>
      </c>
      <c r="AQ359" s="178">
        <f>IF(OR(AC359&gt;1200,AA359&gt;4000,Table3[[#This Row],[Hum_Si_A]]&lt;20,Table3[[#This Row],[Hum_Si_C]]&lt;20,AG359&gt;8000, AJ359&lt;0, O359&gt;90),1,0)</f>
        <v>0</v>
      </c>
      <c r="AR359">
        <f>IF(Table3[[#This Row],[F_Cell_CL]]&gt;0, Table3[[#This Row],[F_Cell_CL]], IF(Table3[[#This Row],[I_S]]&lt;450, 0.45, IF(Table3[[#This Row],[I_S]]&lt;600, 0.6, 0.75)))</f>
        <v>0.45</v>
      </c>
    </row>
    <row r="360" spans="1:44">
      <c r="A360" s="49">
        <f t="shared" si="47"/>
        <v>349</v>
      </c>
      <c r="B360" s="51" t="s">
        <v>100</v>
      </c>
      <c r="C360" s="50" t="s">
        <v>450</v>
      </c>
      <c r="D360" s="51">
        <v>900</v>
      </c>
      <c r="E360" s="87">
        <f>IF(Table3[[#This Row],[Approx. step time]]="-","ERR",IF(E359="Acc. Time",Table3[[#This Row],[Approx. step time]]/60,E359+D360/60))</f>
        <v>5235</v>
      </c>
      <c r="F360" s="48">
        <v>150</v>
      </c>
      <c r="G360" s="86">
        <f t="shared" si="41"/>
        <v>0.5</v>
      </c>
      <c r="H360" s="48" t="s">
        <v>33</v>
      </c>
      <c r="I360" s="51">
        <v>0</v>
      </c>
      <c r="J360" s="51" t="s">
        <v>102</v>
      </c>
      <c r="K360" s="147">
        <v>0.45</v>
      </c>
      <c r="L360" s="52">
        <f>IF(Table3[[#This Row],[F_Cell_CL]]="","-",Table3[[#This Row],[F_Cell_CL]]*Cell_count)</f>
        <v>123.75</v>
      </c>
      <c r="M360">
        <v>1.55</v>
      </c>
      <c r="N360">
        <v>65</v>
      </c>
      <c r="O360" s="51">
        <v>65</v>
      </c>
      <c r="P360" s="60">
        <f>Table3[[#This Row],[T_So_CL]]-Table3[[#This Row],[T_Si_CL]]</f>
        <v>0</v>
      </c>
      <c r="Q360">
        <v>2.4500000000000002</v>
      </c>
      <c r="R360" s="53">
        <f>IF(Table3[[#This Row],[I_S]]=0,"∞",Table3[[#This Row],[FN_Si_A_H2]]*1000/(Table3[[#This Row],[I_S]]*Q_H2*Cell_count))</f>
        <v>2.4500000000000002</v>
      </c>
      <c r="S360">
        <v>90</v>
      </c>
      <c r="T360" s="58" t="str">
        <f t="shared" si="48"/>
        <v>Inlet</v>
      </c>
      <c r="U360">
        <v>1.35</v>
      </c>
      <c r="V360" s="51">
        <f t="shared" si="43"/>
        <v>70</v>
      </c>
      <c r="W360" s="141">
        <v>60.135053860479971</v>
      </c>
      <c r="X360" s="52">
        <f>IF(OR(Table3[[#This Row],[T_So_CL]]="",Table3[[#This Row],[Hum_Si_A]]=""),"-",(1730.63/((1730.63/(233.426+T_Si_CL))-LOG(RH_Si_A/100)))-233.426)</f>
        <v>54.050943571160644</v>
      </c>
      <c r="Y360" s="87">
        <f>100*10^(7.337936*((Table3[[#This Row],[Hum_Si_A]])/(Table3[[#This Row],[Hum_Si_A]]+229.3975)-Table3[[#This Row],[T_Si_CL]]/(Table3[[#This Row],[T_Si_CL]]+229.3975)))</f>
        <v>80.154015110448142</v>
      </c>
      <c r="Z36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786.04166666666663</v>
      </c>
      <c r="AA360" s="53">
        <f>Table3[[#This Row],[FN_Si_Atot]]*Table3[[#This Row],[Conc_Si_A_H2]]/100</f>
        <v>707.4375</v>
      </c>
      <c r="AB360" s="54">
        <f>IF(Table3[[#This Row],[FN_Si_A_H2]]="-","-",Table3[[#This Row],[FN_Si_A_H2]]/60*H2_dens_gL)</f>
        <v>1.0602922206207035</v>
      </c>
      <c r="AC360" s="53">
        <f>IF(OR(Table3[[#This Row],[Conc_Si_A_H2]]="",Table3[[#This Row],[FN_Si_A_H2]]="",Table3[[#This Row],[FN_Si_A_H2]]="-"),"-",(FN_Si_H2/CMP_A)*(100-CMP_A))</f>
        <v>78.604166666666671</v>
      </c>
      <c r="AD360" s="55">
        <f>IF(Table3[[#This Row],[F_Si_A_N2]]="-","-",Table3[[#This Row],[F_Si_A_N2]]/60*N2_dens_gL)</f>
        <v>1.6370715535972433</v>
      </c>
      <c r="AE360">
        <v>3.35</v>
      </c>
      <c r="AF360" s="53">
        <f>IF(OR(Table3[[#This Row],[I_S]]=0,Table3[[#This Row],[FN_Si_C_Air]]="-",Table3[[#This Row],[FN_Si_C_Air]]="0"),"∞",Table3[[#This Row],[FN_Si_C_Air]]*1000/(Table3[[#This Row],[I_S]]*Q_air*Cell_count))</f>
        <v>3.35</v>
      </c>
      <c r="AG360" s="52">
        <f>IF(OR(Table3[[#This Row],[I_S]]="",Table3[[#This Row],[STC_C]]=""),"-",IF(Table3[[#This Row],[I_S]]&gt;=Table3[[#This Row],[I_MinGasFlow]],Table3[[#This Row],[I_S]]*Table3[[#This Row],[STC_C]]*16.6*Cell_count/1000,Table3[[#This Row],[I_MinGasFlow]]*Table3[[#This Row],[STC_C]]*16.6*Cell_count/1000))</f>
        <v>2293.9124999999999</v>
      </c>
      <c r="AH360" s="139">
        <f>IF(Table3[[#This Row],[FN_Si_C_Air]]="-","-",Table3[[#This Row],[FN_Si_C_Air]]/60*air_dens_gL)</f>
        <v>49.202321206901829</v>
      </c>
      <c r="AI360" s="58" t="str">
        <f t="shared" si="49"/>
        <v>Inlet</v>
      </c>
      <c r="AJ360">
        <v>1.6500000000000001</v>
      </c>
      <c r="AK360" s="5">
        <f t="shared" si="45"/>
        <v>70</v>
      </c>
      <c r="AL360" s="141">
        <v>55.744150999390818</v>
      </c>
      <c r="AM360" s="52">
        <f>IF(OR(Table3[[#This Row],[T_So_CL]]="",Table3[[#This Row],[Hum_Si_C]]=""),"-",(1730.63/((1730.63/(233.426+T_Si_CL))-LOG(RH_Si_C/100)))-233.426)</f>
        <v>52.487063648610558</v>
      </c>
      <c r="AN360" s="87">
        <f>100*10^(7.337936*((Table3[[#This Row],[Hum_Si_C]])/(Table3[[#This Row],[Hum_Si_C]]+229.3975)-Table3[[#This Row],[T_Si_CL]]/(Table3[[#This Row],[T_Si_CL]]+229.3975)))</f>
        <v>65.222491987370745</v>
      </c>
      <c r="AO360" s="83">
        <f t="shared" si="46"/>
        <v>65</v>
      </c>
      <c r="AP360" s="60">
        <f>Table3[[#This Row],[T_So_CL]]-Table3[[#This Row],[T_Si_CL]]</f>
        <v>0</v>
      </c>
      <c r="AQ360" s="178">
        <f>IF(OR(AC360&gt;1200,AA360&gt;4000,Table3[[#This Row],[Hum_Si_A]]&lt;20,Table3[[#This Row],[Hum_Si_C]]&lt;20,AG360&gt;8000, AJ360&lt;0, O360&gt;90),1,0)</f>
        <v>0</v>
      </c>
      <c r="AR360">
        <f>IF(Table3[[#This Row],[F_Cell_CL]]&gt;0, Table3[[#This Row],[F_Cell_CL]], IF(Table3[[#This Row],[I_S]]&lt;450, 0.45, IF(Table3[[#This Row],[I_S]]&lt;600, 0.6, 0.75)))</f>
        <v>0.45</v>
      </c>
    </row>
    <row r="361" spans="1:44">
      <c r="A361" s="49">
        <f t="shared" si="47"/>
        <v>350</v>
      </c>
      <c r="B361" s="51" t="s">
        <v>100</v>
      </c>
      <c r="C361" s="50" t="s">
        <v>451</v>
      </c>
      <c r="D361" s="51">
        <v>900</v>
      </c>
      <c r="E361" s="138">
        <f>IF(Table3[[#This Row],[Approx. step time]]="-","ERR",IF(E360="Acc. Time",Table3[[#This Row],[Approx. step time]]/60,E360+D361/60))</f>
        <v>5250</v>
      </c>
      <c r="F361" s="48">
        <v>160</v>
      </c>
      <c r="G361" s="86">
        <f t="shared" si="41"/>
        <v>0.53333333333333333</v>
      </c>
      <c r="H361" s="48" t="s">
        <v>33</v>
      </c>
      <c r="I361" s="51">
        <v>0</v>
      </c>
      <c r="J361" s="51" t="s">
        <v>102</v>
      </c>
      <c r="K361" s="147">
        <v>0.45</v>
      </c>
      <c r="L361" s="52">
        <f>IF(Table3[[#This Row],[F_Cell_CL]]="","-",Table3[[#This Row],[F_Cell_CL]]*Cell_count)</f>
        <v>123.75</v>
      </c>
      <c r="M361">
        <v>0.45</v>
      </c>
      <c r="N361">
        <v>65</v>
      </c>
      <c r="O361" s="51">
        <v>65</v>
      </c>
      <c r="P361" s="60">
        <f>Table3[[#This Row],[T_So_CL]]-Table3[[#This Row],[T_Si_CL]]</f>
        <v>0</v>
      </c>
      <c r="Q361">
        <v>2.5500000000000003</v>
      </c>
      <c r="R361" s="53">
        <f>IF(Table3[[#This Row],[I_S]]=0,"∞",Table3[[#This Row],[FN_Si_A_H2]]*1000/(Table3[[#This Row],[I_S]]*Q_H2*Cell_count))</f>
        <v>2.5500000000000003</v>
      </c>
      <c r="S361">
        <v>100</v>
      </c>
      <c r="T361" s="58" t="str">
        <f t="shared" si="48"/>
        <v>Inlet</v>
      </c>
      <c r="U361">
        <v>0.25</v>
      </c>
      <c r="V361" s="51">
        <f t="shared" si="43"/>
        <v>70</v>
      </c>
      <c r="W361" s="141">
        <v>61.44151517907563</v>
      </c>
      <c r="X361" s="52">
        <f>IF(OR(Table3[[#This Row],[T_So_CL]]="",Table3[[#This Row],[Hum_Si_A]]=""),"-",(1730.63/((1730.63/(233.426+T_Si_CL))-LOG(RH_Si_A/100)))-233.426)</f>
        <v>54.497373611490275</v>
      </c>
      <c r="Y361" s="87">
        <f>100*10^(7.337936*((Table3[[#This Row],[Hum_Si_A]])/(Table3[[#This Row],[Hum_Si_A]]+229.3975)-Table3[[#This Row],[T_Si_CL]]/(Table3[[#This Row],[T_Si_CL]]+229.3975)))</f>
        <v>85.121923380792666</v>
      </c>
      <c r="Z36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785.40000000000009</v>
      </c>
      <c r="AA361" s="53">
        <f>Table3[[#This Row],[FN_Si_Atot]]*Table3[[#This Row],[Conc_Si_A_H2]]/100</f>
        <v>785.40000000000009</v>
      </c>
      <c r="AB361" s="54">
        <f>IF(Table3[[#This Row],[FN_Si_A_H2]]="-","-",Table3[[#This Row],[FN_Si_A_H2]]/60*H2_dens_gL)</f>
        <v>1.1771407510564547</v>
      </c>
      <c r="AC361" s="53">
        <f>IF(OR(Table3[[#This Row],[Conc_Si_A_H2]]="",Table3[[#This Row],[FN_Si_A_H2]]="",Table3[[#This Row],[FN_Si_A_H2]]="-"),"-",(FN_Si_H2/CMP_A)*(100-CMP_A))</f>
        <v>0</v>
      </c>
      <c r="AD361" s="55">
        <f>IF(Table3[[#This Row],[F_Si_A_N2]]="-","-",Table3[[#This Row],[F_Si_A_N2]]/60*N2_dens_gL)</f>
        <v>0</v>
      </c>
      <c r="AE361">
        <v>2.15</v>
      </c>
      <c r="AF361" s="53">
        <f>IF(OR(Table3[[#This Row],[I_S]]=0,Table3[[#This Row],[FN_Si_C_Air]]="-",Table3[[#This Row],[FN_Si_C_Air]]="0"),"∞",Table3[[#This Row],[FN_Si_C_Air]]*1000/(Table3[[#This Row],[I_S]]*Q_air*Cell_count))</f>
        <v>2.1500000000000004</v>
      </c>
      <c r="AG361" s="52">
        <f>IF(OR(Table3[[#This Row],[I_S]]="",Table3[[#This Row],[STC_C]]=""),"-",IF(Table3[[#This Row],[I_S]]&gt;=Table3[[#This Row],[I_MinGasFlow]],Table3[[#This Row],[I_S]]*Table3[[#This Row],[STC_C]]*16.6*Cell_count/1000,Table3[[#This Row],[I_MinGasFlow]]*Table3[[#This Row],[STC_C]]*16.6*Cell_count/1000))</f>
        <v>1570.3600000000001</v>
      </c>
      <c r="AH361" s="139">
        <f>IF(Table3[[#This Row],[FN_Si_C_Air]]="-","-",Table3[[#This Row],[FN_Si_C_Air]]/60*air_dens_gL)</f>
        <v>33.682783074973599</v>
      </c>
      <c r="AI361" s="58" t="str">
        <f t="shared" si="49"/>
        <v>Inlet</v>
      </c>
      <c r="AJ361">
        <v>4.9999999999999989E-2</v>
      </c>
      <c r="AK361" s="5">
        <f t="shared" si="45"/>
        <v>70</v>
      </c>
      <c r="AL361" s="141">
        <v>52.302759341356662</v>
      </c>
      <c r="AM361" s="52">
        <f>IF(OR(Table3[[#This Row],[T_So_CL]]="",Table3[[#This Row],[Hum_Si_C]]=""),"-",(1730.63/((1730.63/(233.426+T_Si_CL))-LOG(RH_Si_C/100)))-233.426)</f>
        <v>51.185798934405739</v>
      </c>
      <c r="AN361" s="87">
        <f>100*10^(7.337936*((Table3[[#This Row],[Hum_Si_C]])/(Table3[[#This Row],[Hum_Si_C]]+229.3975)-Table3[[#This Row],[T_Si_CL]]/(Table3[[#This Row],[T_Si_CL]]+229.3975)))</f>
        <v>55.243163146003901</v>
      </c>
      <c r="AO361" s="83">
        <f t="shared" si="46"/>
        <v>65</v>
      </c>
      <c r="AP361" s="60">
        <f>Table3[[#This Row],[T_So_CL]]-Table3[[#This Row],[T_Si_CL]]</f>
        <v>0</v>
      </c>
      <c r="AQ361" s="178">
        <f>IF(OR(AC361&gt;1200,AA361&gt;4000,Table3[[#This Row],[Hum_Si_A]]&lt;20,Table3[[#This Row],[Hum_Si_C]]&lt;20,AG361&gt;8000, AJ361&lt;0, O361&gt;90),1,0)</f>
        <v>0</v>
      </c>
      <c r="AR361">
        <f>IF(Table3[[#This Row],[F_Cell_CL]]&gt;0, Table3[[#This Row],[F_Cell_CL]], IF(Table3[[#This Row],[I_S]]&lt;450, 0.45, IF(Table3[[#This Row],[I_S]]&lt;600, 0.6, 0.75)))</f>
        <v>0.45</v>
      </c>
    </row>
    <row r="362" spans="1:44">
      <c r="A362" s="49">
        <f t="shared" si="47"/>
        <v>351</v>
      </c>
      <c r="B362" s="51" t="s">
        <v>100</v>
      </c>
      <c r="C362" s="50" t="s">
        <v>452</v>
      </c>
      <c r="D362" s="51">
        <v>900</v>
      </c>
      <c r="E362" s="138">
        <f>IF(Table3[[#This Row],[Approx. step time]]="-","ERR",IF(E361="Acc. Time",Table3[[#This Row],[Approx. step time]]/60,E361+D362/60))</f>
        <v>5265</v>
      </c>
      <c r="F362" s="48">
        <v>260</v>
      </c>
      <c r="G362" s="86">
        <f t="shared" si="41"/>
        <v>0.8666666666666667</v>
      </c>
      <c r="H362" s="48" t="s">
        <v>33</v>
      </c>
      <c r="I362" s="51">
        <v>0</v>
      </c>
      <c r="J362" s="51" t="s">
        <v>102</v>
      </c>
      <c r="K362" s="147">
        <v>0.45</v>
      </c>
      <c r="L362" s="52">
        <f>IF(Table3[[#This Row],[F_Cell_CL]]="","-",Table3[[#This Row],[F_Cell_CL]]*Cell_count)</f>
        <v>123.75</v>
      </c>
      <c r="M362">
        <v>0.90000000000000013</v>
      </c>
      <c r="N362">
        <v>65</v>
      </c>
      <c r="O362" s="51">
        <v>65</v>
      </c>
      <c r="P362" s="60">
        <f>Table3[[#This Row],[T_So_CL]]-Table3[[#This Row],[T_Si_CL]]</f>
        <v>0</v>
      </c>
      <c r="Q362">
        <v>1.6</v>
      </c>
      <c r="R362" s="53">
        <f>IF(Table3[[#This Row],[I_S]]=0,"∞",Table3[[#This Row],[FN_Si_A_H2]]*1000/(Table3[[#This Row],[I_S]]*Q_H2*Cell_count))</f>
        <v>1.6</v>
      </c>
      <c r="S362">
        <v>100</v>
      </c>
      <c r="T362" s="58" t="str">
        <f t="shared" si="48"/>
        <v>Inlet</v>
      </c>
      <c r="U362">
        <v>0.70000000000000007</v>
      </c>
      <c r="V362" s="51">
        <f t="shared" si="43"/>
        <v>70</v>
      </c>
      <c r="W362" s="141">
        <v>61.44151517907563</v>
      </c>
      <c r="X362" s="52">
        <f>IF(OR(Table3[[#This Row],[T_So_CL]]="",Table3[[#This Row],[Hum_Si_A]]=""),"-",(1730.63/((1730.63/(233.426+T_Si_CL))-LOG(RH_Si_A/100)))-233.426)</f>
        <v>54.497373611490275</v>
      </c>
      <c r="Y362" s="87">
        <f>100*10^(7.337936*((Table3[[#This Row],[Hum_Si_A]])/(Table3[[#This Row],[Hum_Si_A]]+229.3975)-Table3[[#This Row],[T_Si_CL]]/(Table3[[#This Row],[T_Si_CL]]+229.3975)))</f>
        <v>85.121923380792666</v>
      </c>
      <c r="Z36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800.8</v>
      </c>
      <c r="AA362" s="53">
        <f>Table3[[#This Row],[FN_Si_Atot]]*Table3[[#This Row],[Conc_Si_A_H2]]/100</f>
        <v>800.8</v>
      </c>
      <c r="AB362" s="54">
        <f>IF(Table3[[#This Row],[FN_Si_A_H2]]="-","-",Table3[[#This Row],[FN_Si_A_H2]]/60*H2_dens_gL)</f>
        <v>1.2002219422536398</v>
      </c>
      <c r="AC362" s="53">
        <f>IF(OR(Table3[[#This Row],[Conc_Si_A_H2]]="",Table3[[#This Row],[FN_Si_A_H2]]="",Table3[[#This Row],[FN_Si_A_H2]]="-"),"-",(FN_Si_H2/CMP_A)*(100-CMP_A))</f>
        <v>0</v>
      </c>
      <c r="AD362" s="55">
        <f>IF(Table3[[#This Row],[F_Si_A_N2]]="-","-",Table3[[#This Row],[F_Si_A_N2]]/60*N2_dens_gL)</f>
        <v>0</v>
      </c>
      <c r="AE362">
        <v>1.9000000000000001</v>
      </c>
      <c r="AF362" s="53">
        <f>IF(OR(Table3[[#This Row],[I_S]]=0,Table3[[#This Row],[FN_Si_C_Air]]="-",Table3[[#This Row],[FN_Si_C_Air]]="0"),"∞",Table3[[#This Row],[FN_Si_C_Air]]*1000/(Table3[[#This Row],[I_S]]*Q_air*Cell_count))</f>
        <v>1.9000000000000004</v>
      </c>
      <c r="AG362" s="52">
        <f>IF(OR(Table3[[#This Row],[I_S]]="",Table3[[#This Row],[STC_C]]=""),"-",IF(Table3[[#This Row],[I_S]]&gt;=Table3[[#This Row],[I_MinGasFlow]],Table3[[#This Row],[I_S]]*Table3[[#This Row],[STC_C]]*16.6*Cell_count/1000,Table3[[#This Row],[I_MinGasFlow]]*Table3[[#This Row],[STC_C]]*16.6*Cell_count/1000))</f>
        <v>2255.1100000000006</v>
      </c>
      <c r="AH362" s="139">
        <f>IF(Table3[[#This Row],[FN_Si_C_Air]]="-","-",Table3[[#This Row],[FN_Si_C_Air]]/60*air_dens_gL)</f>
        <v>48.370043136735347</v>
      </c>
      <c r="AI362" s="58" t="str">
        <f t="shared" si="49"/>
        <v>Inlet</v>
      </c>
      <c r="AJ362">
        <v>0.35000000000000003</v>
      </c>
      <c r="AK362" s="5">
        <f t="shared" si="45"/>
        <v>70</v>
      </c>
      <c r="AL362" s="141">
        <v>60.135053860479971</v>
      </c>
      <c r="AM362" s="52">
        <f>IF(OR(Table3[[#This Row],[T_So_CL]]="",Table3[[#This Row],[Hum_Si_C]]=""),"-",(1730.63/((1730.63/(233.426+T_Si_CL))-LOG(RH_Si_C/100)))-233.426)</f>
        <v>54.050943571160644</v>
      </c>
      <c r="AN362" s="87">
        <f>100*10^(7.337936*((Table3[[#This Row],[Hum_Si_C]])/(Table3[[#This Row],[Hum_Si_C]]+229.3975)-Table3[[#This Row],[T_Si_CL]]/(Table3[[#This Row],[T_Si_CL]]+229.3975)))</f>
        <v>80.154015110448142</v>
      </c>
      <c r="AO362" s="83">
        <f t="shared" si="46"/>
        <v>65</v>
      </c>
      <c r="AP362" s="60">
        <f>Table3[[#This Row],[T_So_CL]]-Table3[[#This Row],[T_Si_CL]]</f>
        <v>0</v>
      </c>
      <c r="AQ362" s="178">
        <f>IF(OR(AC362&gt;1200,AA362&gt;4000,Table3[[#This Row],[Hum_Si_A]]&lt;20,Table3[[#This Row],[Hum_Si_C]]&lt;20,AG362&gt;8000, AJ362&lt;0, O362&gt;90),1,0)</f>
        <v>0</v>
      </c>
      <c r="AR362">
        <f>IF(Table3[[#This Row],[F_Cell_CL]]&gt;0, Table3[[#This Row],[F_Cell_CL]], IF(Table3[[#This Row],[I_S]]&lt;450, 0.45, IF(Table3[[#This Row],[I_S]]&lt;600, 0.6, 0.75)))</f>
        <v>0.45</v>
      </c>
    </row>
    <row r="363" spans="1:44">
      <c r="A363" s="49">
        <f t="shared" si="47"/>
        <v>352</v>
      </c>
      <c r="B363" s="51" t="s">
        <v>100</v>
      </c>
      <c r="C363" s="50" t="s">
        <v>453</v>
      </c>
      <c r="D363" s="51">
        <v>900</v>
      </c>
      <c r="E363" s="138">
        <f>IF(Table3[[#This Row],[Approx. step time]]="-","ERR",IF(E362="Acc. Time",Table3[[#This Row],[Approx. step time]]/60,E362+D363/60))</f>
        <v>5280</v>
      </c>
      <c r="F363" s="48">
        <v>370</v>
      </c>
      <c r="G363" s="86">
        <f t="shared" si="41"/>
        <v>1.2333333333333334</v>
      </c>
      <c r="H363" s="48" t="s">
        <v>33</v>
      </c>
      <c r="I363" s="51">
        <v>0</v>
      </c>
      <c r="J363" s="51" t="s">
        <v>102</v>
      </c>
      <c r="K363" s="147"/>
      <c r="L363" s="52" t="str">
        <f>IF(Table3[[#This Row],[F_Cell_CL]]="","-",Table3[[#This Row],[F_Cell_CL]]*Cell_count)</f>
        <v>-</v>
      </c>
      <c r="M363">
        <v>0.75</v>
      </c>
      <c r="N363">
        <v>65</v>
      </c>
      <c r="O363" s="51">
        <v>71</v>
      </c>
      <c r="P363" s="60">
        <f>Table3[[#This Row],[T_So_CL]]-Table3[[#This Row],[T_Si_CL]]</f>
        <v>6</v>
      </c>
      <c r="Q363">
        <v>2.3000000000000003</v>
      </c>
      <c r="R363" s="53">
        <f>IF(Table3[[#This Row],[I_S]]=0,"∞",Table3[[#This Row],[FN_Si_A_H2]]*1000/(Table3[[#This Row],[I_S]]*Q_H2*Cell_count))</f>
        <v>2.3000000000000003</v>
      </c>
      <c r="S363">
        <v>90</v>
      </c>
      <c r="T363" s="58" t="str">
        <f t="shared" si="48"/>
        <v>Inlet</v>
      </c>
      <c r="U363">
        <v>0.55000000000000004</v>
      </c>
      <c r="V363" s="51">
        <f t="shared" si="43"/>
        <v>70</v>
      </c>
      <c r="W363" s="141">
        <v>60.135053860479971</v>
      </c>
      <c r="X363" s="52">
        <f>IF(OR(Table3[[#This Row],[T_So_CL]]="",Table3[[#This Row],[Hum_Si_A]]=""),"-",(1730.63/((1730.63/(233.426+T_Si_CL))-LOG(RH_Si_A/100)))-233.426)</f>
        <v>54.050943571160644</v>
      </c>
      <c r="Y363" s="87">
        <f>100*10^(7.337936*((Table3[[#This Row],[Hum_Si_A]])/(Table3[[#This Row],[Hum_Si_A]]+229.3975)-Table3[[#This Row],[T_Si_CL]]/(Table3[[#This Row],[T_Si_CL]]+229.3975)))</f>
        <v>80.154015110448142</v>
      </c>
      <c r="Z36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1820.1944444444448</v>
      </c>
      <c r="AA363" s="53">
        <f>Table3[[#This Row],[FN_Si_Atot]]*Table3[[#This Row],[Conc_Si_A_H2]]/100</f>
        <v>1638.1750000000002</v>
      </c>
      <c r="AB363" s="54">
        <f>IF(Table3[[#This Row],[FN_Si_A_H2]]="-","-",Table3[[#This Row],[FN_Si_A_H2]]/60*H2_dens_gL)</f>
        <v>2.4552617136005952</v>
      </c>
      <c r="AC363" s="53">
        <f>IF(OR(Table3[[#This Row],[Conc_Si_A_H2]]="",Table3[[#This Row],[FN_Si_A_H2]]="",Table3[[#This Row],[FN_Si_A_H2]]="-"),"-",(FN_Si_H2/CMP_A)*(100-CMP_A))</f>
        <v>182.01944444444447</v>
      </c>
      <c r="AD363" s="55">
        <f>IF(Table3[[#This Row],[F_Si_A_N2]]="-","-",Table3[[#This Row],[F_Si_A_N2]]/60*N2_dens_gL)</f>
        <v>3.7908786179898075</v>
      </c>
      <c r="AE363">
        <v>2</v>
      </c>
      <c r="AF363" s="53">
        <f>IF(OR(Table3[[#This Row],[I_S]]=0,Table3[[#This Row],[FN_Si_C_Air]]="-",Table3[[#This Row],[FN_Si_C_Air]]="0"),"∞",Table3[[#This Row],[FN_Si_C_Air]]*1000/(Table3[[#This Row],[I_S]]*Q_air*Cell_count))</f>
        <v>2</v>
      </c>
      <c r="AG363" s="52">
        <f>IF(OR(Table3[[#This Row],[I_S]]="",Table3[[#This Row],[STC_C]]=""),"-",IF(Table3[[#This Row],[I_S]]&gt;=Table3[[#This Row],[I_MinGasFlow]],Table3[[#This Row],[I_S]]*Table3[[#This Row],[STC_C]]*16.6*Cell_count/1000,Table3[[#This Row],[I_MinGasFlow]]*Table3[[#This Row],[STC_C]]*16.6*Cell_count/1000))</f>
        <v>3378.1000000000004</v>
      </c>
      <c r="AH363" s="139">
        <f>IF(Table3[[#This Row],[FN_Si_C_Air]]="-","-",Table3[[#This Row],[FN_Si_C_Air]]/60*air_dens_gL)</f>
        <v>72.457149638024603</v>
      </c>
      <c r="AI363" s="58" t="str">
        <f t="shared" si="49"/>
        <v>Inlet</v>
      </c>
      <c r="AJ363">
        <v>0.4</v>
      </c>
      <c r="AK363" s="5">
        <f t="shared" si="45"/>
        <v>70</v>
      </c>
      <c r="AL363" s="141">
        <v>52.302759341356662</v>
      </c>
      <c r="AM363" s="52">
        <f>IF(OR(Table3[[#This Row],[T_So_CL]]="",Table3[[#This Row],[Hum_Si_C]]=""),"-",(1730.63/((1730.63/(233.426+T_Si_CL))-LOG(RH_Si_C/100)))-233.426)</f>
        <v>51.185798934405739</v>
      </c>
      <c r="AN363" s="87">
        <f>100*10^(7.337936*((Table3[[#This Row],[Hum_Si_C]])/(Table3[[#This Row],[Hum_Si_C]]+229.3975)-Table3[[#This Row],[T_Si_CL]]/(Table3[[#This Row],[T_Si_CL]]+229.3975)))</f>
        <v>55.243163146003901</v>
      </c>
      <c r="AO363" s="83">
        <f t="shared" si="46"/>
        <v>71</v>
      </c>
      <c r="AP363" s="60">
        <f>Table3[[#This Row],[T_So_CL]]-Table3[[#This Row],[T_Si_CL]]</f>
        <v>6</v>
      </c>
      <c r="AQ363" s="178">
        <f>IF(OR(AC363&gt;1200,AA363&gt;4000,Table3[[#This Row],[Hum_Si_A]]&lt;20,Table3[[#This Row],[Hum_Si_C]]&lt;20,AG363&gt;8000, AJ363&lt;0, O363&gt;90),1,0)</f>
        <v>0</v>
      </c>
      <c r="AR363">
        <f>IF(Table3[[#This Row],[F_Cell_CL]]&gt;0, Table3[[#This Row],[F_Cell_CL]], IF(Table3[[#This Row],[I_S]]&lt;450, 0.45, IF(Table3[[#This Row],[I_S]]&lt;600, 0.6, 0.75)))</f>
        <v>0.45</v>
      </c>
    </row>
    <row r="364" spans="1:44">
      <c r="A364" s="49">
        <f t="shared" si="47"/>
        <v>353</v>
      </c>
      <c r="B364" s="51" t="s">
        <v>100</v>
      </c>
      <c r="C364" s="50" t="s">
        <v>454</v>
      </c>
      <c r="D364" s="51">
        <v>900</v>
      </c>
      <c r="E364" s="87">
        <f>IF(Table3[[#This Row],[Approx. step time]]="-","ERR",IF(E363="Acc. Time",Table3[[#This Row],[Approx. step time]]/60,E363+D364/60))</f>
        <v>5295</v>
      </c>
      <c r="F364" s="48">
        <v>510</v>
      </c>
      <c r="G364" s="86">
        <f t="shared" si="41"/>
        <v>1.7</v>
      </c>
      <c r="H364" s="48" t="s">
        <v>33</v>
      </c>
      <c r="I364" s="51">
        <v>0</v>
      </c>
      <c r="J364" s="51" t="s">
        <v>102</v>
      </c>
      <c r="K364" s="147"/>
      <c r="L364" s="52" t="str">
        <f>IF(Table3[[#This Row],[F_Cell_CL]]="","-",Table3[[#This Row],[F_Cell_CL]]*Cell_count)</f>
        <v>-</v>
      </c>
      <c r="M364">
        <v>0.90000000000000013</v>
      </c>
      <c r="N364">
        <v>65</v>
      </c>
      <c r="O364" s="51">
        <v>71</v>
      </c>
      <c r="P364" s="60">
        <f>Table3[[#This Row],[T_So_CL]]-Table3[[#This Row],[T_Si_CL]]</f>
        <v>6</v>
      </c>
      <c r="Q364">
        <v>1.9500000000000002</v>
      </c>
      <c r="R364" s="53">
        <f>IF(Table3[[#This Row],[I_S]]=0,"∞",Table3[[#This Row],[FN_Si_A_H2]]*1000/(Table3[[#This Row],[I_S]]*Q_H2*Cell_count))</f>
        <v>1.9500000000000004</v>
      </c>
      <c r="S364">
        <v>80</v>
      </c>
      <c r="T364" s="58" t="str">
        <f t="shared" si="48"/>
        <v>Inlet</v>
      </c>
      <c r="U364">
        <v>0.70000000000000007</v>
      </c>
      <c r="V364" s="51">
        <f t="shared" si="43"/>
        <v>70</v>
      </c>
      <c r="W364" s="141">
        <v>57.296623434961354</v>
      </c>
      <c r="X364" s="52">
        <f>IF(OR(Table3[[#This Row],[T_So_CL]]="",Table3[[#This Row],[Hum_Si_A]]=""),"-",(1730.63/((1730.63/(233.426+T_Si_CL))-LOG(RH_Si_A/100)))-233.426)</f>
        <v>53.051676741969629</v>
      </c>
      <c r="Y364" s="87">
        <f>100*10^(7.337936*((Table3[[#This Row],[Hum_Si_A]])/(Table3[[#This Row],[Hum_Si_A]]+229.3975)-Table3[[#This Row],[T_Si_CL]]/(Table3[[#This Row],[T_Si_CL]]+229.3975)))</f>
        <v>70.204470535647218</v>
      </c>
      <c r="Z36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2393.0156250000005</v>
      </c>
      <c r="AA364" s="53">
        <f>Table3[[#This Row],[FN_Si_Atot]]*Table3[[#This Row],[Conc_Si_A_H2]]/100</f>
        <v>1914.4125000000004</v>
      </c>
      <c r="AB364" s="54">
        <f>IF(Table3[[#This Row],[FN_Si_A_H2]]="-","-",Table3[[#This Row],[FN_Si_A_H2]]/60*H2_dens_gL)</f>
        <v>2.8692805807001083</v>
      </c>
      <c r="AC364" s="53">
        <f>IF(OR(Table3[[#This Row],[Conc_Si_A_H2]]="",Table3[[#This Row],[FN_Si_A_H2]]="",Table3[[#This Row],[FN_Si_A_H2]]="-"),"-",(FN_Si_H2/CMP_A)*(100-CMP_A))</f>
        <v>478.60312500000009</v>
      </c>
      <c r="AD364" s="55">
        <f>IF(Table3[[#This Row],[F_Si_A_N2]]="-","-",Table3[[#This Row],[F_Si_A_N2]]/60*N2_dens_gL)</f>
        <v>9.9677611839946447</v>
      </c>
      <c r="AE364">
        <v>2.2000000000000002</v>
      </c>
      <c r="AF364" s="53">
        <f>IF(OR(Table3[[#This Row],[I_S]]=0,Table3[[#This Row],[FN_Si_C_Air]]="-",Table3[[#This Row],[FN_Si_C_Air]]="0"),"∞",Table3[[#This Row],[FN_Si_C_Air]]*1000/(Table3[[#This Row],[I_S]]*Q_air*Cell_count))</f>
        <v>2.2000000000000002</v>
      </c>
      <c r="AG364" s="52">
        <f>IF(OR(Table3[[#This Row],[I_S]]="",Table3[[#This Row],[STC_C]]=""),"-",IF(Table3[[#This Row],[I_S]]&gt;=Table3[[#This Row],[I_MinGasFlow]],Table3[[#This Row],[I_S]]*Table3[[#This Row],[STC_C]]*16.6*Cell_count/1000,Table3[[#This Row],[I_MinGasFlow]]*Table3[[#This Row],[STC_C]]*16.6*Cell_count/1000))</f>
        <v>5121.93</v>
      </c>
      <c r="AH364" s="139">
        <f>IF(Table3[[#This Row],[FN_Si_C_Air]]="-","-",Table3[[#This Row],[FN_Si_C_Air]]/60*air_dens_gL)</f>
        <v>109.86070526197784</v>
      </c>
      <c r="AI364" s="58" t="str">
        <f t="shared" si="49"/>
        <v>Inlet</v>
      </c>
      <c r="AJ364">
        <v>0.30000000000000004</v>
      </c>
      <c r="AK364" s="5">
        <f t="shared" si="45"/>
        <v>70</v>
      </c>
      <c r="AL364" s="141">
        <v>62.68363425633882</v>
      </c>
      <c r="AM364" s="52">
        <f>IF(OR(Table3[[#This Row],[T_So_CL]]="",Table3[[#This Row],[Hum_Si_C]]=""),"-",(1730.63/((1730.63/(233.426+T_Si_CL))-LOG(RH_Si_C/100)))-233.426)</f>
        <v>54.914348946399912</v>
      </c>
      <c r="AN364" s="87">
        <f>100*10^(7.337936*((Table3[[#This Row],[Hum_Si_C]])/(Table3[[#This Row],[Hum_Si_C]]+229.3975)-Table3[[#This Row],[T_Si_CL]]/(Table3[[#This Row],[T_Si_CL]]+229.3975)))</f>
        <v>90.085463572708875</v>
      </c>
      <c r="AO364" s="83">
        <f t="shared" si="46"/>
        <v>71</v>
      </c>
      <c r="AP364" s="60">
        <f>Table3[[#This Row],[T_So_CL]]-Table3[[#This Row],[T_Si_CL]]</f>
        <v>6</v>
      </c>
      <c r="AQ364" s="178">
        <f>IF(OR(AC364&gt;1200,AA364&gt;4000,Table3[[#This Row],[Hum_Si_A]]&lt;20,Table3[[#This Row],[Hum_Si_C]]&lt;20,AG364&gt;8000, AJ364&lt;0, O364&gt;90),1,0)</f>
        <v>0</v>
      </c>
      <c r="AR364">
        <f>IF(Table3[[#This Row],[F_Cell_CL]]&gt;0, Table3[[#This Row],[F_Cell_CL]], IF(Table3[[#This Row],[I_S]]&lt;450, 0.45, IF(Table3[[#This Row],[I_S]]&lt;600, 0.6, 0.75)))</f>
        <v>0.6</v>
      </c>
    </row>
    <row r="365" spans="1:44">
      <c r="A365" s="49">
        <f t="shared" si="47"/>
        <v>354</v>
      </c>
      <c r="B365" s="51" t="s">
        <v>100</v>
      </c>
      <c r="C365" s="50" t="s">
        <v>455</v>
      </c>
      <c r="D365" s="51">
        <v>900</v>
      </c>
      <c r="E365" s="138">
        <f>IF(Table3[[#This Row],[Approx. step time]]="-","ERR",IF(E364="Acc. Time",Table3[[#This Row],[Approx. step time]]/60,E364+D365/60))</f>
        <v>5310</v>
      </c>
      <c r="F365" s="48">
        <v>560</v>
      </c>
      <c r="G365" s="86">
        <f t="shared" si="41"/>
        <v>1.8666666666666667</v>
      </c>
      <c r="H365" s="48" t="s">
        <v>33</v>
      </c>
      <c r="I365" s="51">
        <v>0</v>
      </c>
      <c r="J365" s="51" t="s">
        <v>102</v>
      </c>
      <c r="K365" s="147"/>
      <c r="L365" s="52" t="str">
        <f>IF(Table3[[#This Row],[F_Cell_CL]]="","-",Table3[[#This Row],[F_Cell_CL]]*Cell_count)</f>
        <v>-</v>
      </c>
      <c r="M365">
        <v>1.75</v>
      </c>
      <c r="N365">
        <v>65</v>
      </c>
      <c r="O365" s="51">
        <v>71</v>
      </c>
      <c r="P365" s="60">
        <f>Table3[[#This Row],[T_So_CL]]-Table3[[#This Row],[T_Si_CL]]</f>
        <v>6</v>
      </c>
      <c r="Q365">
        <v>1.75</v>
      </c>
      <c r="R365" s="53">
        <f>IF(Table3[[#This Row],[I_S]]=0,"∞",Table3[[#This Row],[FN_Si_A_H2]]*1000/(Table3[[#This Row],[I_S]]*Q_H2*Cell_count))</f>
        <v>1.75</v>
      </c>
      <c r="S365">
        <v>80</v>
      </c>
      <c r="T365" s="58" t="str">
        <f t="shared" si="48"/>
        <v>Inlet</v>
      </c>
      <c r="U365">
        <v>1.55</v>
      </c>
      <c r="V365" s="51">
        <f t="shared" si="43"/>
        <v>70</v>
      </c>
      <c r="W365" s="141">
        <v>60.135053860479971</v>
      </c>
      <c r="X365" s="52">
        <f>IF(OR(Table3[[#This Row],[T_So_CL]]="",Table3[[#This Row],[Hum_Si_A]]=""),"-",(1730.63/((1730.63/(233.426+T_Si_CL))-LOG(RH_Si_A/100)))-233.426)</f>
        <v>54.050943571160644</v>
      </c>
      <c r="Y365" s="87">
        <f>100*10^(7.337936*((Table3[[#This Row],[Hum_Si_A]])/(Table3[[#This Row],[Hum_Si_A]]+229.3975)-Table3[[#This Row],[T_Si_CL]]/(Table3[[#This Row],[T_Si_CL]]+229.3975)))</f>
        <v>80.154015110448142</v>
      </c>
      <c r="Z36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2358.125</v>
      </c>
      <c r="AA365" s="53">
        <f>Table3[[#This Row],[FN_Si_Atot]]*Table3[[#This Row],[Conc_Si_A_H2]]/100</f>
        <v>1886.5</v>
      </c>
      <c r="AB365" s="54">
        <f>IF(Table3[[#This Row],[FN_Si_A_H2]]="-","-",Table3[[#This Row],[FN_Si_A_H2]]/60*H2_dens_gL)</f>
        <v>2.827445921655209</v>
      </c>
      <c r="AC365" s="53">
        <f>IF(OR(Table3[[#This Row],[Conc_Si_A_H2]]="",Table3[[#This Row],[FN_Si_A_H2]]="",Table3[[#This Row],[FN_Si_A_H2]]="-"),"-",(FN_Si_H2/CMP_A)*(100-CMP_A))</f>
        <v>471.625</v>
      </c>
      <c r="AD365" s="55">
        <f>IF(Table3[[#This Row],[F_Si_A_N2]]="-","-",Table3[[#This Row],[F_Si_A_N2]]/60*N2_dens_gL)</f>
        <v>9.8224293215834599</v>
      </c>
      <c r="AE365">
        <v>1.4500000000000002</v>
      </c>
      <c r="AF365" s="53">
        <f>IF(OR(Table3[[#This Row],[I_S]]=0,Table3[[#This Row],[FN_Si_C_Air]]="-",Table3[[#This Row],[FN_Si_C_Air]]="0"),"∞",Table3[[#This Row],[FN_Si_C_Air]]*1000/(Table3[[#This Row],[I_S]]*Q_air*Cell_count))</f>
        <v>1.4500000000000004</v>
      </c>
      <c r="AG365" s="52">
        <f>IF(OR(Table3[[#This Row],[I_S]]="",Table3[[#This Row],[STC_C]]=""),"-",IF(Table3[[#This Row],[I_S]]&gt;=Table3[[#This Row],[I_MinGasFlow]],Table3[[#This Row],[I_S]]*Table3[[#This Row],[STC_C]]*16.6*Cell_count/1000,Table3[[#This Row],[I_MinGasFlow]]*Table3[[#This Row],[STC_C]]*16.6*Cell_count/1000))</f>
        <v>3706.7800000000011</v>
      </c>
      <c r="AH365" s="139">
        <f>IF(Table3[[#This Row],[FN_Si_C_Air]]="-","-",Table3[[#This Row],[FN_Si_C_Air]]/60*air_dens_gL)</f>
        <v>79.507034467670252</v>
      </c>
      <c r="AI365" s="58" t="str">
        <f t="shared" si="49"/>
        <v>Inlet</v>
      </c>
      <c r="AJ365">
        <v>1.3</v>
      </c>
      <c r="AK365" s="5">
        <f t="shared" si="45"/>
        <v>70</v>
      </c>
      <c r="AL365" s="141">
        <v>50.374610876472573</v>
      </c>
      <c r="AM365" s="52">
        <f>IF(OR(Table3[[#This Row],[T_So_CL]]="",Table3[[#This Row],[Hum_Si_C]]=""),"-",(1730.63/((1730.63/(233.426+T_Si_CL))-LOG(RH_Si_C/100)))-233.426)</f>
        <v>50.424300299450465</v>
      </c>
      <c r="AN365" s="87">
        <f>100*10^(7.337936*((Table3[[#This Row],[Hum_Si_C]])/(Table3[[#This Row],[Hum_Si_C]]+229.3975)-Table3[[#This Row],[T_Si_CL]]/(Table3[[#This Row],[T_Si_CL]]+229.3975)))</f>
        <v>50.245383021423351</v>
      </c>
      <c r="AO365" s="83">
        <f t="shared" si="46"/>
        <v>71</v>
      </c>
      <c r="AP365" s="60">
        <f>Table3[[#This Row],[T_So_CL]]-Table3[[#This Row],[T_Si_CL]]</f>
        <v>6</v>
      </c>
      <c r="AQ365" s="178">
        <f>IF(OR(AC365&gt;1200,AA365&gt;4000,Table3[[#This Row],[Hum_Si_A]]&lt;20,Table3[[#This Row],[Hum_Si_C]]&lt;20,AG365&gt;8000, AJ365&lt;0, O365&gt;90),1,0)</f>
        <v>0</v>
      </c>
      <c r="AR365">
        <f>IF(Table3[[#This Row],[F_Cell_CL]]&gt;0, Table3[[#This Row],[F_Cell_CL]], IF(Table3[[#This Row],[I_S]]&lt;450, 0.45, IF(Table3[[#This Row],[I_S]]&lt;600, 0.6, 0.75)))</f>
        <v>0.6</v>
      </c>
    </row>
    <row r="366" spans="1:44">
      <c r="A366" s="49">
        <f t="shared" si="47"/>
        <v>355</v>
      </c>
      <c r="B366" s="51" t="s">
        <v>100</v>
      </c>
      <c r="C366" s="50" t="s">
        <v>456</v>
      </c>
      <c r="D366" s="51">
        <v>900</v>
      </c>
      <c r="E366" s="138">
        <f>IF(Table3[[#This Row],[Approx. step time]]="-","ERR",IF(E365="Acc. Time",Table3[[#This Row],[Approx. step time]]/60,E365+D366/60))</f>
        <v>5325</v>
      </c>
      <c r="F366" s="48">
        <v>720</v>
      </c>
      <c r="G366" s="86">
        <f t="shared" si="41"/>
        <v>2.4</v>
      </c>
      <c r="H366" s="48" t="s">
        <v>33</v>
      </c>
      <c r="I366" s="51">
        <v>0</v>
      </c>
      <c r="J366" s="51" t="s">
        <v>102</v>
      </c>
      <c r="K366" s="147"/>
      <c r="L366" s="52" t="str">
        <f>IF(Table3[[#This Row],[F_Cell_CL]]="","-",Table3[[#This Row],[F_Cell_CL]]*Cell_count)</f>
        <v>-</v>
      </c>
      <c r="M366">
        <v>1.25</v>
      </c>
      <c r="N366">
        <v>65</v>
      </c>
      <c r="O366" s="51">
        <v>71</v>
      </c>
      <c r="P366" s="60">
        <f>Table3[[#This Row],[T_So_CL]]-Table3[[#This Row],[T_Si_CL]]</f>
        <v>6</v>
      </c>
      <c r="Q366">
        <v>1.9500000000000002</v>
      </c>
      <c r="R366" s="53">
        <f>IF(Table3[[#This Row],[I_S]]=0,"∞",Table3[[#This Row],[FN_Si_A_H2]]*1000/(Table3[[#This Row],[I_S]]*Q_H2*Cell_count))</f>
        <v>1.9500000000000006</v>
      </c>
      <c r="S366">
        <v>80</v>
      </c>
      <c r="T366" s="58" t="str">
        <f t="shared" si="48"/>
        <v>Inlet</v>
      </c>
      <c r="U366">
        <v>1.05</v>
      </c>
      <c r="V366" s="51">
        <f t="shared" si="43"/>
        <v>70</v>
      </c>
      <c r="W366" s="141">
        <v>43.377055699689087</v>
      </c>
      <c r="X366" s="52">
        <f>IF(OR(Table3[[#This Row],[T_So_CL]]="",Table3[[#This Row],[Hum_Si_A]]=""),"-",(1730.63/((1730.63/(233.426+T_Si_CL))-LOG(RH_Si_A/100)))-233.426)</f>
        <v>47.432294250041707</v>
      </c>
      <c r="Y366" s="87">
        <f>100*10^(7.337936*((Table3[[#This Row],[Hum_Si_A]])/(Table3[[#This Row],[Hum_Si_A]]+229.3975)-Table3[[#This Row],[T_Si_CL]]/(Table3[[#This Row],[T_Si_CL]]+229.3975)))</f>
        <v>35.216669858301266</v>
      </c>
      <c r="Z36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3378.3750000000005</v>
      </c>
      <c r="AA366" s="53">
        <f>Table3[[#This Row],[FN_Si_Atot]]*Table3[[#This Row],[Conc_Si_A_H2]]/100</f>
        <v>2702.7000000000007</v>
      </c>
      <c r="AB366" s="54">
        <f>IF(Table3[[#This Row],[FN_Si_A_H2]]="-","-",Table3[[#This Row],[FN_Si_A_H2]]/60*H2_dens_gL)</f>
        <v>4.050749055106035</v>
      </c>
      <c r="AC366" s="53">
        <f>IF(OR(Table3[[#This Row],[Conc_Si_A_H2]]="",Table3[[#This Row],[FN_Si_A_H2]]="",Table3[[#This Row],[FN_Si_A_H2]]="-"),"-",(FN_Si_H2/CMP_A)*(100-CMP_A))</f>
        <v>675.67500000000018</v>
      </c>
      <c r="AD366" s="55">
        <f>IF(Table3[[#This Row],[F_Si_A_N2]]="-","-",Table3[[#This Row],[F_Si_A_N2]]/60*N2_dens_gL)</f>
        <v>14.072133436227734</v>
      </c>
      <c r="AE366">
        <v>2.2000000000000002</v>
      </c>
      <c r="AF366" s="53">
        <f>IF(OR(Table3[[#This Row],[I_S]]=0,Table3[[#This Row],[FN_Si_C_Air]]="-",Table3[[#This Row],[FN_Si_C_Air]]="0"),"∞",Table3[[#This Row],[FN_Si_C_Air]]*1000/(Table3[[#This Row],[I_S]]*Q_air*Cell_count))</f>
        <v>2.2000000000000002</v>
      </c>
      <c r="AG366" s="52">
        <f>IF(OR(Table3[[#This Row],[I_S]]="",Table3[[#This Row],[STC_C]]=""),"-",IF(Table3[[#This Row],[I_S]]&gt;=Table3[[#This Row],[I_MinGasFlow]],Table3[[#This Row],[I_S]]*Table3[[#This Row],[STC_C]]*16.6*Cell_count/1000,Table3[[#This Row],[I_MinGasFlow]]*Table3[[#This Row],[STC_C]]*16.6*Cell_count/1000))</f>
        <v>7230.9600000000019</v>
      </c>
      <c r="AH366" s="139">
        <f>IF(Table3[[#This Row],[FN_Si_C_Air]]="-","-",Table3[[#This Row],[FN_Si_C_Air]]/60*air_dens_gL)</f>
        <v>155.09746625220404</v>
      </c>
      <c r="AI366" s="58" t="str">
        <f t="shared" si="49"/>
        <v>Inlet</v>
      </c>
      <c r="AJ366">
        <v>0.60000000000000009</v>
      </c>
      <c r="AK366" s="5">
        <f t="shared" si="45"/>
        <v>70</v>
      </c>
      <c r="AL366" s="141">
        <v>57.296623434961354</v>
      </c>
      <c r="AM366" s="52">
        <f>IF(OR(Table3[[#This Row],[T_So_CL]]="",Table3[[#This Row],[Hum_Si_C]]=""),"-",(1730.63/((1730.63/(233.426+T_Si_CL))-LOG(RH_Si_C/100)))-233.426)</f>
        <v>53.051676741969629</v>
      </c>
      <c r="AN366" s="87">
        <f>100*10^(7.337936*((Table3[[#This Row],[Hum_Si_C]])/(Table3[[#This Row],[Hum_Si_C]]+229.3975)-Table3[[#This Row],[T_Si_CL]]/(Table3[[#This Row],[T_Si_CL]]+229.3975)))</f>
        <v>70.204470535647218</v>
      </c>
      <c r="AO366" s="83">
        <f t="shared" si="46"/>
        <v>71</v>
      </c>
      <c r="AP366" s="60">
        <f>Table3[[#This Row],[T_So_CL]]-Table3[[#This Row],[T_Si_CL]]</f>
        <v>6</v>
      </c>
      <c r="AQ366" s="178">
        <f>IF(OR(AC366&gt;1200,AA366&gt;4000,Table3[[#This Row],[Hum_Si_A]]&lt;20,Table3[[#This Row],[Hum_Si_C]]&lt;20,AG366&gt;8000, AJ366&lt;0, O366&gt;90),1,0)</f>
        <v>0</v>
      </c>
      <c r="AR366">
        <f>IF(Table3[[#This Row],[F_Cell_CL]]&gt;0, Table3[[#This Row],[F_Cell_CL]], IF(Table3[[#This Row],[I_S]]&lt;450, 0.45, IF(Table3[[#This Row],[I_S]]&lt;600, 0.6, 0.75)))</f>
        <v>0.75</v>
      </c>
    </row>
    <row r="367" spans="1:44">
      <c r="A367" s="49">
        <f t="shared" si="47"/>
        <v>356</v>
      </c>
      <c r="B367" s="51" t="s">
        <v>100</v>
      </c>
      <c r="C367" s="50" t="s">
        <v>457</v>
      </c>
      <c r="D367" s="51">
        <v>900</v>
      </c>
      <c r="E367" s="138">
        <f>IF(Table3[[#This Row],[Approx. step time]]="-","ERR",IF(E366="Acc. Time",Table3[[#This Row],[Approx. step time]]/60,E366+D367/60))</f>
        <v>5340</v>
      </c>
      <c r="F367" s="48">
        <v>540</v>
      </c>
      <c r="G367" s="86">
        <f t="shared" si="41"/>
        <v>1.8</v>
      </c>
      <c r="H367" s="48" t="s">
        <v>33</v>
      </c>
      <c r="I367" s="51">
        <v>0</v>
      </c>
      <c r="J367" s="51" t="s">
        <v>102</v>
      </c>
      <c r="K367" s="147"/>
      <c r="L367" s="52" t="str">
        <f>IF(Table3[[#This Row],[F_Cell_CL]]="","-",Table3[[#This Row],[F_Cell_CL]]*Cell_count)</f>
        <v>-</v>
      </c>
      <c r="M367">
        <v>2.0500000000000003</v>
      </c>
      <c r="N367">
        <v>65</v>
      </c>
      <c r="O367" s="51">
        <v>72</v>
      </c>
      <c r="P367" s="60">
        <f>Table3[[#This Row],[T_So_CL]]-Table3[[#This Row],[T_Si_CL]]</f>
        <v>7</v>
      </c>
      <c r="Q367">
        <v>2</v>
      </c>
      <c r="R367" s="53">
        <f>IF(Table3[[#This Row],[I_S]]=0,"∞",Table3[[#This Row],[FN_Si_A_H2]]*1000/(Table3[[#This Row],[I_S]]*Q_H2*Cell_count))</f>
        <v>2</v>
      </c>
      <c r="S367">
        <v>90</v>
      </c>
      <c r="T367" s="58" t="str">
        <f t="shared" si="48"/>
        <v>Inlet</v>
      </c>
      <c r="U367">
        <v>1.85</v>
      </c>
      <c r="V367" s="51">
        <f t="shared" si="43"/>
        <v>70</v>
      </c>
      <c r="W367" s="141">
        <v>57.296623434961354</v>
      </c>
      <c r="X367" s="52">
        <f>IF(OR(Table3[[#This Row],[T_So_CL]]="",Table3[[#This Row],[Hum_Si_A]]=""),"-",(1730.63/((1730.63/(233.426+T_Si_CL))-LOG(RH_Si_A/100)))-233.426)</f>
        <v>53.051676741969629</v>
      </c>
      <c r="Y367" s="87">
        <f>100*10^(7.337936*((Table3[[#This Row],[Hum_Si_A]])/(Table3[[#This Row],[Hum_Si_A]]+229.3975)-Table3[[#This Row],[T_Si_CL]]/(Table3[[#This Row],[T_Si_CL]]+229.3975)))</f>
        <v>70.204470535647218</v>
      </c>
      <c r="Z36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2310</v>
      </c>
      <c r="AA367" s="53">
        <f>Table3[[#This Row],[FN_Si_Atot]]*Table3[[#This Row],[Conc_Si_A_H2]]/100</f>
        <v>2079</v>
      </c>
      <c r="AB367" s="54">
        <f>IF(Table3[[#This Row],[FN_Si_A_H2]]="-","-",Table3[[#This Row],[FN_Si_A_H2]]/60*H2_dens_gL)</f>
        <v>3.1159608116200261</v>
      </c>
      <c r="AC367" s="53">
        <f>IF(OR(Table3[[#This Row],[Conc_Si_A_H2]]="",Table3[[#This Row],[FN_Si_A_H2]]="",Table3[[#This Row],[FN_Si_A_H2]]="-"),"-",(FN_Si_H2/CMP_A)*(100-CMP_A))</f>
        <v>231</v>
      </c>
      <c r="AD367" s="55">
        <f>IF(Table3[[#This Row],[F_Si_A_N2]]="-","-",Table3[[#This Row],[F_Si_A_N2]]/60*N2_dens_gL)</f>
        <v>4.8109857901633273</v>
      </c>
      <c r="AE367">
        <v>1.55</v>
      </c>
      <c r="AF367" s="53">
        <f>IF(OR(Table3[[#This Row],[I_S]]=0,Table3[[#This Row],[FN_Si_C_Air]]="-",Table3[[#This Row],[FN_Si_C_Air]]="0"),"∞",Table3[[#This Row],[FN_Si_C_Air]]*1000/(Table3[[#This Row],[I_S]]*Q_air*Cell_count))</f>
        <v>1.55</v>
      </c>
      <c r="AG367" s="52">
        <f>IF(OR(Table3[[#This Row],[I_S]]="",Table3[[#This Row],[STC_C]]=""),"-",IF(Table3[[#This Row],[I_S]]&gt;=Table3[[#This Row],[I_MinGasFlow]],Table3[[#This Row],[I_S]]*Table3[[#This Row],[STC_C]]*16.6*Cell_count/1000,Table3[[#This Row],[I_MinGasFlow]]*Table3[[#This Row],[STC_C]]*16.6*Cell_count/1000))</f>
        <v>3820.9050000000002</v>
      </c>
      <c r="AH367" s="139">
        <f>IF(Table3[[#This Row],[FN_Si_C_Air]]="-","-",Table3[[#This Row],[FN_Si_C_Air]]/60*air_dens_gL)</f>
        <v>81.954911144630515</v>
      </c>
      <c r="AI367" s="58" t="str">
        <f t="shared" si="49"/>
        <v>Inlet</v>
      </c>
      <c r="AJ367">
        <v>1.4000000000000001</v>
      </c>
      <c r="AK367" s="5">
        <f t="shared" si="45"/>
        <v>70</v>
      </c>
      <c r="AL367" s="141">
        <v>54.085282145855849</v>
      </c>
      <c r="AM367" s="52">
        <f>IF(OR(Table3[[#This Row],[T_So_CL]]="",Table3[[#This Row],[Hum_Si_C]]=""),"-",(1730.63/((1730.63/(233.426+T_Si_CL))-LOG(RH_Si_C/100)))-233.426)</f>
        <v>51.868671341733148</v>
      </c>
      <c r="AN367" s="87">
        <f>100*10^(7.337936*((Table3[[#This Row],[Hum_Si_C]])/(Table3[[#This Row],[Hum_Si_C]]+229.3975)-Table3[[#This Row],[T_Si_CL]]/(Table3[[#This Row],[T_Si_CL]]+229.3975)))</f>
        <v>60.235458472367952</v>
      </c>
      <c r="AO367" s="83">
        <f t="shared" si="46"/>
        <v>72</v>
      </c>
      <c r="AP367" s="60">
        <f>Table3[[#This Row],[T_So_CL]]-Table3[[#This Row],[T_Si_CL]]</f>
        <v>7</v>
      </c>
      <c r="AQ367" s="178">
        <f>IF(OR(AC367&gt;1200,AA367&gt;4000,Table3[[#This Row],[Hum_Si_A]]&lt;20,Table3[[#This Row],[Hum_Si_C]]&lt;20,AG367&gt;8000, AJ367&lt;0, O367&gt;90),1,0)</f>
        <v>0</v>
      </c>
      <c r="AR367">
        <f>IF(Table3[[#This Row],[F_Cell_CL]]&gt;0, Table3[[#This Row],[F_Cell_CL]], IF(Table3[[#This Row],[I_S]]&lt;450, 0.45, IF(Table3[[#This Row],[I_S]]&lt;600, 0.6, 0.75)))</f>
        <v>0.6</v>
      </c>
    </row>
    <row r="368" spans="1:44">
      <c r="A368" s="49">
        <f t="shared" si="47"/>
        <v>357</v>
      </c>
      <c r="B368" s="51" t="s">
        <v>100</v>
      </c>
      <c r="C368" s="50" t="s">
        <v>458</v>
      </c>
      <c r="D368" s="51">
        <v>900</v>
      </c>
      <c r="E368" s="87">
        <f>IF(Table3[[#This Row],[Approx. step time]]="-","ERR",IF(E367="Acc. Time",Table3[[#This Row],[Approx. step time]]/60,E367+D368/60))</f>
        <v>5355</v>
      </c>
      <c r="F368" s="48">
        <v>490</v>
      </c>
      <c r="G368" s="86">
        <f t="shared" si="41"/>
        <v>1.6333333333333333</v>
      </c>
      <c r="H368" s="48" t="s">
        <v>33</v>
      </c>
      <c r="I368" s="51">
        <v>0</v>
      </c>
      <c r="J368" s="51" t="s">
        <v>102</v>
      </c>
      <c r="K368" s="147"/>
      <c r="L368" s="52" t="str">
        <f>IF(Table3[[#This Row],[F_Cell_CL]]="","-",Table3[[#This Row],[F_Cell_CL]]*Cell_count)</f>
        <v>-</v>
      </c>
      <c r="M368">
        <v>0.7</v>
      </c>
      <c r="N368">
        <v>65</v>
      </c>
      <c r="O368" s="51">
        <v>72</v>
      </c>
      <c r="P368" s="60">
        <f>Table3[[#This Row],[T_So_CL]]-Table3[[#This Row],[T_Si_CL]]</f>
        <v>7</v>
      </c>
      <c r="Q368">
        <v>1.4500000000000002</v>
      </c>
      <c r="R368" s="53">
        <f>IF(Table3[[#This Row],[I_S]]=0,"∞",Table3[[#This Row],[FN_Si_A_H2]]*1000/(Table3[[#This Row],[I_S]]*Q_H2*Cell_count))</f>
        <v>1.4500000000000002</v>
      </c>
      <c r="S368">
        <v>80</v>
      </c>
      <c r="T368" s="58" t="str">
        <f t="shared" si="48"/>
        <v>Inlet</v>
      </c>
      <c r="U368">
        <v>0.5</v>
      </c>
      <c r="V368" s="51">
        <f t="shared" si="43"/>
        <v>70</v>
      </c>
      <c r="W368" s="141">
        <v>48.272229703243596</v>
      </c>
      <c r="X368" s="52">
        <f>IF(OR(Table3[[#This Row],[T_So_CL]]="",Table3[[#This Row],[Hum_Si_A]]=""),"-",(1730.63/((1730.63/(233.426+T_Si_CL))-LOG(RH_Si_A/100)))-233.426)</f>
        <v>49.564958292230358</v>
      </c>
      <c r="Y368" s="87">
        <f>100*10^(7.337936*((Table3[[#This Row],[Hum_Si_A]])/(Table3[[#This Row],[Hum_Si_A]]+229.3975)-Table3[[#This Row],[T_Si_CL]]/(Table3[[#This Row],[T_Si_CL]]+229.3975)))</f>
        <v>45.241878740536592</v>
      </c>
      <c r="Z36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1709.6406250000002</v>
      </c>
      <c r="AA368" s="53">
        <f>Table3[[#This Row],[FN_Si_Atot]]*Table3[[#This Row],[Conc_Si_A_H2]]/100</f>
        <v>1367.7125000000003</v>
      </c>
      <c r="AB368" s="54">
        <f>IF(Table3[[#This Row],[FN_Si_A_H2]]="-","-",Table3[[#This Row],[FN_Si_A_H2]]/60*H2_dens_gL)</f>
        <v>2.0498982932000271</v>
      </c>
      <c r="AC368" s="53">
        <f>IF(OR(Table3[[#This Row],[Conc_Si_A_H2]]="",Table3[[#This Row],[FN_Si_A_H2]]="",Table3[[#This Row],[FN_Si_A_H2]]="-"),"-",(FN_Si_H2/CMP_A)*(100-CMP_A))</f>
        <v>341.92812500000008</v>
      </c>
      <c r="AD368" s="55">
        <f>IF(Table3[[#This Row],[F_Si_A_N2]]="-","-",Table3[[#This Row],[F_Si_A_N2]]/60*N2_dens_gL)</f>
        <v>7.1212612581480101</v>
      </c>
      <c r="AE368">
        <v>2.1</v>
      </c>
      <c r="AF368" s="53">
        <f>IF(OR(Table3[[#This Row],[I_S]]=0,Table3[[#This Row],[FN_Si_C_Air]]="-",Table3[[#This Row],[FN_Si_C_Air]]="0"),"∞",Table3[[#This Row],[FN_Si_C_Air]]*1000/(Table3[[#This Row],[I_S]]*Q_air*Cell_count))</f>
        <v>2.0999999999999996</v>
      </c>
      <c r="AG368" s="52">
        <f>IF(OR(Table3[[#This Row],[I_S]]="",Table3[[#This Row],[STC_C]]=""),"-",IF(Table3[[#This Row],[I_S]]&gt;=Table3[[#This Row],[I_MinGasFlow]],Table3[[#This Row],[I_S]]*Table3[[#This Row],[STC_C]]*16.6*Cell_count/1000,Table3[[#This Row],[I_MinGasFlow]]*Table3[[#This Row],[STC_C]]*16.6*Cell_count/1000))</f>
        <v>4697.3850000000002</v>
      </c>
      <c r="AH368" s="139">
        <f>IF(Table3[[#This Row],[FN_Si_C_Air]]="-","-",Table3[[#This Row],[FN_Si_C_Air]]/60*air_dens_gL)</f>
        <v>100.75460402368554</v>
      </c>
      <c r="AI368" s="58" t="str">
        <f t="shared" si="49"/>
        <v>Inlet</v>
      </c>
      <c r="AJ368">
        <v>0.3</v>
      </c>
      <c r="AK368" s="5">
        <f t="shared" si="45"/>
        <v>70</v>
      </c>
      <c r="AL368" s="141">
        <v>57.296623434961354</v>
      </c>
      <c r="AM368" s="52">
        <f>IF(OR(Table3[[#This Row],[T_So_CL]]="",Table3[[#This Row],[Hum_Si_C]]=""),"-",(1730.63/((1730.63/(233.426+T_Si_CL))-LOG(RH_Si_C/100)))-233.426)</f>
        <v>53.051676741969629</v>
      </c>
      <c r="AN368" s="87">
        <f>100*10^(7.337936*((Table3[[#This Row],[Hum_Si_C]])/(Table3[[#This Row],[Hum_Si_C]]+229.3975)-Table3[[#This Row],[T_Si_CL]]/(Table3[[#This Row],[T_Si_CL]]+229.3975)))</f>
        <v>70.204470535647218</v>
      </c>
      <c r="AO368" s="83">
        <f t="shared" si="46"/>
        <v>72</v>
      </c>
      <c r="AP368" s="60">
        <f>Table3[[#This Row],[T_So_CL]]-Table3[[#This Row],[T_Si_CL]]</f>
        <v>7</v>
      </c>
      <c r="AQ368" s="178">
        <f>IF(OR(AC368&gt;1200,AA368&gt;4000,Table3[[#This Row],[Hum_Si_A]]&lt;20,Table3[[#This Row],[Hum_Si_C]]&lt;20,AG368&gt;8000, AJ368&lt;0, O368&gt;90),1,0)</f>
        <v>0</v>
      </c>
      <c r="AR368">
        <f>IF(Table3[[#This Row],[F_Cell_CL]]&gt;0, Table3[[#This Row],[F_Cell_CL]], IF(Table3[[#This Row],[I_S]]&lt;450, 0.45, IF(Table3[[#This Row],[I_S]]&lt;600, 0.6, 0.75)))</f>
        <v>0.6</v>
      </c>
    </row>
    <row r="369" spans="1:44">
      <c r="A369" s="49">
        <f t="shared" si="47"/>
        <v>358</v>
      </c>
      <c r="B369" s="51" t="s">
        <v>100</v>
      </c>
      <c r="C369" s="50" t="s">
        <v>459</v>
      </c>
      <c r="D369" s="51">
        <v>900</v>
      </c>
      <c r="E369" s="138">
        <f>IF(Table3[[#This Row],[Approx. step time]]="-","ERR",IF(E368="Acc. Time",Table3[[#This Row],[Approx. step time]]/60,E368+D369/60))</f>
        <v>5370</v>
      </c>
      <c r="F369" s="48">
        <v>480</v>
      </c>
      <c r="G369" s="86">
        <f t="shared" si="41"/>
        <v>1.6</v>
      </c>
      <c r="H369" s="48" t="s">
        <v>33</v>
      </c>
      <c r="I369" s="51">
        <v>0</v>
      </c>
      <c r="J369" s="51" t="s">
        <v>102</v>
      </c>
      <c r="K369" s="147"/>
      <c r="L369" s="52" t="str">
        <f>IF(Table3[[#This Row],[F_Cell_CL]]="","-",Table3[[#This Row],[F_Cell_CL]]*Cell_count)</f>
        <v>-</v>
      </c>
      <c r="M369">
        <v>1.35</v>
      </c>
      <c r="N369">
        <v>65</v>
      </c>
      <c r="O369" s="51">
        <v>72</v>
      </c>
      <c r="P369" s="60">
        <f>Table3[[#This Row],[T_So_CL]]-Table3[[#This Row],[T_Si_CL]]</f>
        <v>7</v>
      </c>
      <c r="Q369">
        <v>2</v>
      </c>
      <c r="R369" s="53">
        <f>IF(Table3[[#This Row],[I_S]]=0,"∞",Table3[[#This Row],[FN_Si_A_H2]]*1000/(Table3[[#This Row],[I_S]]*Q_H2*Cell_count))</f>
        <v>2</v>
      </c>
      <c r="S369">
        <v>80</v>
      </c>
      <c r="T369" s="58" t="str">
        <f t="shared" si="48"/>
        <v>Inlet</v>
      </c>
      <c r="U369">
        <v>1.1500000000000001</v>
      </c>
      <c r="V369" s="51">
        <f t="shared" si="43"/>
        <v>70</v>
      </c>
      <c r="W369" s="141">
        <v>50.374610876472573</v>
      </c>
      <c r="X369" s="52">
        <f>IF(OR(Table3[[#This Row],[T_So_CL]]="",Table3[[#This Row],[Hum_Si_A]]=""),"-",(1730.63/((1730.63/(233.426+T_Si_CL))-LOG(RH_Si_A/100)))-233.426)</f>
        <v>50.424300299450465</v>
      </c>
      <c r="Y369" s="87">
        <f>100*10^(7.337936*((Table3[[#This Row],[Hum_Si_A]])/(Table3[[#This Row],[Hum_Si_A]]+229.3975)-Table3[[#This Row],[T_Si_CL]]/(Table3[[#This Row],[T_Si_CL]]+229.3975)))</f>
        <v>50.245383021423351</v>
      </c>
      <c r="Z36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2310</v>
      </c>
      <c r="AA369" s="53">
        <f>Table3[[#This Row],[FN_Si_Atot]]*Table3[[#This Row],[Conc_Si_A_H2]]/100</f>
        <v>1848</v>
      </c>
      <c r="AB369" s="54">
        <f>IF(Table3[[#This Row],[FN_Si_A_H2]]="-","-",Table3[[#This Row],[FN_Si_A_H2]]/60*H2_dens_gL)</f>
        <v>2.7697429436622456</v>
      </c>
      <c r="AC369" s="53">
        <f>IF(OR(Table3[[#This Row],[Conc_Si_A_H2]]="",Table3[[#This Row],[FN_Si_A_H2]]="",Table3[[#This Row],[FN_Si_A_H2]]="-"),"-",(FN_Si_H2/CMP_A)*(100-CMP_A))</f>
        <v>462</v>
      </c>
      <c r="AD369" s="55">
        <f>IF(Table3[[#This Row],[F_Si_A_N2]]="-","-",Table3[[#This Row],[F_Si_A_N2]]/60*N2_dens_gL)</f>
        <v>9.6219715803266546</v>
      </c>
      <c r="AE369">
        <v>1.4500000000000002</v>
      </c>
      <c r="AF369" s="53">
        <f>IF(OR(Table3[[#This Row],[I_S]]=0,Table3[[#This Row],[FN_Si_C_Air]]="-",Table3[[#This Row],[FN_Si_C_Air]]="0"),"∞",Table3[[#This Row],[FN_Si_C_Air]]*1000/(Table3[[#This Row],[I_S]]*Q_air*Cell_count))</f>
        <v>1.45</v>
      </c>
      <c r="AG369" s="52">
        <f>IF(OR(Table3[[#This Row],[I_S]]="",Table3[[#This Row],[STC_C]]=""),"-",IF(Table3[[#This Row],[I_S]]&gt;=Table3[[#This Row],[I_MinGasFlow]],Table3[[#This Row],[I_S]]*Table3[[#This Row],[STC_C]]*16.6*Cell_count/1000,Table3[[#This Row],[I_MinGasFlow]]*Table3[[#This Row],[STC_C]]*16.6*Cell_count/1000))</f>
        <v>3177.2400000000007</v>
      </c>
      <c r="AH369" s="139">
        <f>IF(Table3[[#This Row],[FN_Si_C_Air]]="-","-",Table3[[#This Row],[FN_Si_C_Air]]/60*air_dens_gL)</f>
        <v>68.1488866865745</v>
      </c>
      <c r="AI369" s="58" t="str">
        <f t="shared" si="49"/>
        <v>Inlet</v>
      </c>
      <c r="AJ369">
        <v>0.65000000000000013</v>
      </c>
      <c r="AK369" s="5">
        <f t="shared" si="45"/>
        <v>70</v>
      </c>
      <c r="AL369" s="141">
        <v>45.957349937400146</v>
      </c>
      <c r="AM369" s="52">
        <f>IF(OR(Table3[[#This Row],[T_So_CL]]="",Table3[[#This Row],[Hum_Si_C]]=""),"-",(1730.63/((1730.63/(233.426+T_Si_CL))-LOG(RH_Si_C/100)))-233.426)</f>
        <v>48.580786816443208</v>
      </c>
      <c r="AN369" s="87">
        <f>100*10^(7.337936*((Table3[[#This Row],[Hum_Si_C]])/(Table3[[#This Row],[Hum_Si_C]]+229.3975)-Table3[[#This Row],[T_Si_CL]]/(Table3[[#This Row],[T_Si_CL]]+229.3975)))</f>
        <v>40.232395905376798</v>
      </c>
      <c r="AO369" s="83">
        <f t="shared" si="46"/>
        <v>72</v>
      </c>
      <c r="AP369" s="60">
        <f>Table3[[#This Row],[T_So_CL]]-Table3[[#This Row],[T_Si_CL]]</f>
        <v>7</v>
      </c>
      <c r="AQ369" s="178">
        <f>IF(OR(AC369&gt;1200,AA369&gt;4000,Table3[[#This Row],[Hum_Si_A]]&lt;20,Table3[[#This Row],[Hum_Si_C]]&lt;20,AG369&gt;8000, AJ369&lt;0, O369&gt;90),1,0)</f>
        <v>0</v>
      </c>
      <c r="AR369">
        <f>IF(Table3[[#This Row],[F_Cell_CL]]&gt;0, Table3[[#This Row],[F_Cell_CL]], IF(Table3[[#This Row],[I_S]]&lt;450, 0.45, IF(Table3[[#This Row],[I_S]]&lt;600, 0.6, 0.75)))</f>
        <v>0.6</v>
      </c>
    </row>
    <row r="370" spans="1:44">
      <c r="A370" s="49">
        <f t="shared" si="47"/>
        <v>359</v>
      </c>
      <c r="B370" s="51" t="s">
        <v>100</v>
      </c>
      <c r="C370" s="50" t="s">
        <v>460</v>
      </c>
      <c r="D370" s="51">
        <v>900</v>
      </c>
      <c r="E370" s="138">
        <f>IF(Table3[[#This Row],[Approx. step time]]="-","ERR",IF(E369="Acc. Time",Table3[[#This Row],[Approx. step time]]/60,E369+D370/60))</f>
        <v>5385</v>
      </c>
      <c r="F370" s="48">
        <v>640</v>
      </c>
      <c r="G370" s="86">
        <f t="shared" si="41"/>
        <v>2.1333333333333333</v>
      </c>
      <c r="H370" s="48" t="s">
        <v>33</v>
      </c>
      <c r="I370" s="51">
        <v>0</v>
      </c>
      <c r="J370" s="51" t="s">
        <v>102</v>
      </c>
      <c r="K370" s="147"/>
      <c r="L370" s="52" t="str">
        <f>IF(Table3[[#This Row],[F_Cell_CL]]="","-",Table3[[#This Row],[F_Cell_CL]]*Cell_count)</f>
        <v>-</v>
      </c>
      <c r="M370">
        <v>1.4000000000000001</v>
      </c>
      <c r="N370">
        <v>65</v>
      </c>
      <c r="O370" s="51">
        <v>72</v>
      </c>
      <c r="P370" s="60">
        <f>Table3[[#This Row],[T_So_CL]]-Table3[[#This Row],[T_Si_CL]]</f>
        <v>7</v>
      </c>
      <c r="Q370">
        <v>1.5</v>
      </c>
      <c r="R370" s="53">
        <f>IF(Table3[[#This Row],[I_S]]=0,"∞",Table3[[#This Row],[FN_Si_A_H2]]*1000/(Table3[[#This Row],[I_S]]*Q_H2*Cell_count))</f>
        <v>1.5</v>
      </c>
      <c r="S370">
        <v>90</v>
      </c>
      <c r="T370" s="58" t="str">
        <f t="shared" si="48"/>
        <v>Inlet</v>
      </c>
      <c r="U370">
        <v>1.2000000000000002</v>
      </c>
      <c r="V370" s="51">
        <f t="shared" si="43"/>
        <v>70</v>
      </c>
      <c r="W370" s="141">
        <v>48.272229703243596</v>
      </c>
      <c r="X370" s="52">
        <f>IF(OR(Table3[[#This Row],[T_So_CL]]="",Table3[[#This Row],[Hum_Si_A]]=""),"-",(1730.63/((1730.63/(233.426+T_Si_CL))-LOG(RH_Si_A/100)))-233.426)</f>
        <v>49.564958292230358</v>
      </c>
      <c r="Y370" s="87">
        <f>100*10^(7.337936*((Table3[[#This Row],[Hum_Si_A]])/(Table3[[#This Row],[Hum_Si_A]]+229.3975)-Table3[[#This Row],[T_Si_CL]]/(Table3[[#This Row],[T_Si_CL]]+229.3975)))</f>
        <v>45.241878740536592</v>
      </c>
      <c r="Z37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2053.3333333333335</v>
      </c>
      <c r="AA370" s="53">
        <f>Table3[[#This Row],[FN_Si_Atot]]*Table3[[#This Row],[Conc_Si_A_H2]]/100</f>
        <v>1848</v>
      </c>
      <c r="AB370" s="54">
        <f>IF(Table3[[#This Row],[FN_Si_A_H2]]="-","-",Table3[[#This Row],[FN_Si_A_H2]]/60*H2_dens_gL)</f>
        <v>2.7697429436622456</v>
      </c>
      <c r="AC370" s="53">
        <f>IF(OR(Table3[[#This Row],[Conc_Si_A_H2]]="",Table3[[#This Row],[FN_Si_A_H2]]="",Table3[[#This Row],[FN_Si_A_H2]]="-"),"-",(FN_Si_H2/CMP_A)*(100-CMP_A))</f>
        <v>205.33333333333334</v>
      </c>
      <c r="AD370" s="55">
        <f>IF(Table3[[#This Row],[F_Si_A_N2]]="-","-",Table3[[#This Row],[F_Si_A_N2]]/60*N2_dens_gL)</f>
        <v>4.2764318134785135</v>
      </c>
      <c r="AE370">
        <v>1.5</v>
      </c>
      <c r="AF370" s="53">
        <f>IF(OR(Table3[[#This Row],[I_S]]=0,Table3[[#This Row],[FN_Si_C_Air]]="-",Table3[[#This Row],[FN_Si_C_Air]]="0"),"∞",Table3[[#This Row],[FN_Si_C_Air]]*1000/(Table3[[#This Row],[I_S]]*Q_air*Cell_count))</f>
        <v>1.5000000000000002</v>
      </c>
      <c r="AG370" s="52">
        <f>IF(OR(Table3[[#This Row],[I_S]]="",Table3[[#This Row],[STC_C]]=""),"-",IF(Table3[[#This Row],[I_S]]&gt;=Table3[[#This Row],[I_MinGasFlow]],Table3[[#This Row],[I_S]]*Table3[[#This Row],[STC_C]]*16.6*Cell_count/1000,Table3[[#This Row],[I_MinGasFlow]]*Table3[[#This Row],[STC_C]]*16.6*Cell_count/1000))</f>
        <v>4382.4000000000005</v>
      </c>
      <c r="AH370" s="139">
        <f>IF(Table3[[#This Row],[FN_Si_C_Air]]="-","-",Table3[[#This Row],[FN_Si_C_Air]]/60*air_dens_gL)</f>
        <v>93.99846439527515</v>
      </c>
      <c r="AI370" s="58" t="str">
        <f t="shared" si="49"/>
        <v>Inlet</v>
      </c>
      <c r="AJ370">
        <v>1.1500000000000001</v>
      </c>
      <c r="AK370" s="5">
        <f t="shared" si="45"/>
        <v>70</v>
      </c>
      <c r="AL370" s="141">
        <v>58.756512478406592</v>
      </c>
      <c r="AM370" s="52">
        <f>IF(OR(Table3[[#This Row],[T_So_CL]]="",Table3[[#This Row],[Hum_Si_C]]=""),"-",(1730.63/((1730.63/(233.426+T_Si_CL))-LOG(RH_Si_C/100)))-233.426)</f>
        <v>53.570791990531916</v>
      </c>
      <c r="AN370" s="87">
        <f>100*10^(7.337936*((Table3[[#This Row],[Hum_Si_C]])/(Table3[[#This Row],[Hum_Si_C]]+229.3975)-Table3[[#This Row],[T_Si_CL]]/(Table3[[#This Row],[T_Si_CL]]+229.3975)))</f>
        <v>75.181585728458927</v>
      </c>
      <c r="AO370" s="83">
        <f t="shared" si="46"/>
        <v>72</v>
      </c>
      <c r="AP370" s="60">
        <f>Table3[[#This Row],[T_So_CL]]-Table3[[#This Row],[T_Si_CL]]</f>
        <v>7</v>
      </c>
      <c r="AQ370" s="178">
        <f>IF(OR(AC370&gt;1200,AA370&gt;4000,Table3[[#This Row],[Hum_Si_A]]&lt;20,Table3[[#This Row],[Hum_Si_C]]&lt;20,AG370&gt;8000, AJ370&lt;0, O370&gt;90),1,0)</f>
        <v>0</v>
      </c>
      <c r="AR370">
        <f>IF(Table3[[#This Row],[F_Cell_CL]]&gt;0, Table3[[#This Row],[F_Cell_CL]], IF(Table3[[#This Row],[I_S]]&lt;450, 0.45, IF(Table3[[#This Row],[I_S]]&lt;600, 0.6, 0.75)))</f>
        <v>0.75</v>
      </c>
    </row>
    <row r="371" spans="1:44">
      <c r="A371" s="49">
        <f t="shared" si="47"/>
        <v>360</v>
      </c>
      <c r="B371" s="51" t="s">
        <v>100</v>
      </c>
      <c r="C371" s="50" t="s">
        <v>461</v>
      </c>
      <c r="D371" s="51">
        <v>900</v>
      </c>
      <c r="E371" s="138">
        <f>IF(Table3[[#This Row],[Approx. step time]]="-","ERR",IF(E370="Acc. Time",Table3[[#This Row],[Approx. step time]]/60,E370+D371/60))</f>
        <v>5400</v>
      </c>
      <c r="F371" s="48">
        <v>670</v>
      </c>
      <c r="G371" s="86">
        <f t="shared" si="41"/>
        <v>2.2333333333333334</v>
      </c>
      <c r="H371" s="48" t="s">
        <v>33</v>
      </c>
      <c r="I371" s="51">
        <v>0</v>
      </c>
      <c r="J371" s="51" t="s">
        <v>102</v>
      </c>
      <c r="K371" s="147"/>
      <c r="L371" s="52" t="str">
        <f>IF(Table3[[#This Row],[F_Cell_CL]]="","-",Table3[[#This Row],[F_Cell_CL]]*Cell_count)</f>
        <v>-</v>
      </c>
      <c r="M371">
        <v>1.85</v>
      </c>
      <c r="N371">
        <v>65</v>
      </c>
      <c r="O371" s="51">
        <v>72</v>
      </c>
      <c r="P371" s="60">
        <f>Table3[[#This Row],[T_So_CL]]-Table3[[#This Row],[T_Si_CL]]</f>
        <v>7</v>
      </c>
      <c r="Q371">
        <v>1.55</v>
      </c>
      <c r="R371" s="53">
        <f>IF(Table3[[#This Row],[I_S]]=0,"∞",Table3[[#This Row],[FN_Si_A_H2]]*1000/(Table3[[#This Row],[I_S]]*Q_H2*Cell_count))</f>
        <v>1.5499999999999998</v>
      </c>
      <c r="S371">
        <v>75</v>
      </c>
      <c r="T371" s="58" t="str">
        <f t="shared" si="48"/>
        <v>Inlet</v>
      </c>
      <c r="U371">
        <v>1.6500000000000001</v>
      </c>
      <c r="V371" s="51">
        <f t="shared" si="43"/>
        <v>70</v>
      </c>
      <c r="W371" s="141">
        <v>45.957349937400146</v>
      </c>
      <c r="X371" s="52">
        <f>IF(OR(Table3[[#This Row],[T_So_CL]]="",Table3[[#This Row],[Hum_Si_A]]=""),"-",(1730.63/((1730.63/(233.426+T_Si_CL))-LOG(RH_Si_A/100)))-233.426)</f>
        <v>48.580786816443208</v>
      </c>
      <c r="Y371" s="87">
        <f>100*10^(7.337936*((Table3[[#This Row],[Hum_Si_A]])/(Table3[[#This Row],[Hum_Si_A]]+229.3975)-Table3[[#This Row],[T_Si_CL]]/(Table3[[#This Row],[T_Si_CL]]+229.3975)))</f>
        <v>40.232395905376798</v>
      </c>
      <c r="Z37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2665.4833333333331</v>
      </c>
      <c r="AA371" s="53">
        <f>Table3[[#This Row],[FN_Si_Atot]]*Table3[[#This Row],[Conc_Si_A_H2]]/100</f>
        <v>1999.1124999999997</v>
      </c>
      <c r="AB371" s="54">
        <f>IF(Table3[[#This Row],[FN_Si_A_H2]]="-","-",Table3[[#This Row],[FN_Si_A_H2]]/60*H2_dens_gL)</f>
        <v>2.9962271322846266</v>
      </c>
      <c r="AC371" s="53">
        <f>IF(OR(Table3[[#This Row],[Conc_Si_A_H2]]="",Table3[[#This Row],[FN_Si_A_H2]]="",Table3[[#This Row],[FN_Si_A_H2]]="-"),"-",(FN_Si_H2/CMP_A)*(100-CMP_A))</f>
        <v>666.37083333333317</v>
      </c>
      <c r="AD371" s="55">
        <f>IF(Table3[[#This Row],[F_Si_A_N2]]="-","-",Table3[[#This Row],[F_Si_A_N2]]/60*N2_dens_gL)</f>
        <v>13.878357619679482</v>
      </c>
      <c r="AE371">
        <v>2.25</v>
      </c>
      <c r="AF371" s="53">
        <f>IF(OR(Table3[[#This Row],[I_S]]=0,Table3[[#This Row],[FN_Si_C_Air]]="-",Table3[[#This Row],[FN_Si_C_Air]]="0"),"∞",Table3[[#This Row],[FN_Si_C_Air]]*1000/(Table3[[#This Row],[I_S]]*Q_air*Cell_count))</f>
        <v>2.25</v>
      </c>
      <c r="AG371" s="52">
        <f>IF(OR(Table3[[#This Row],[I_S]]="",Table3[[#This Row],[STC_C]]=""),"-",IF(Table3[[#This Row],[I_S]]&gt;=Table3[[#This Row],[I_MinGasFlow]],Table3[[#This Row],[I_S]]*Table3[[#This Row],[STC_C]]*16.6*Cell_count/1000,Table3[[#This Row],[I_MinGasFlow]]*Table3[[#This Row],[STC_C]]*16.6*Cell_count/1000))</f>
        <v>6881.7375000000011</v>
      </c>
      <c r="AH371" s="139">
        <f>IF(Table3[[#This Row],[FN_Si_C_Air]]="-","-",Table3[[#This Row],[FN_Si_C_Air]]/60*air_dens_gL)</f>
        <v>147.60696362070553</v>
      </c>
      <c r="AI371" s="58" t="str">
        <f t="shared" si="49"/>
        <v>Inlet</v>
      </c>
      <c r="AJ371">
        <v>1.5</v>
      </c>
      <c r="AK371" s="5">
        <f t="shared" si="45"/>
        <v>70</v>
      </c>
      <c r="AL371" s="141">
        <v>58.756512478406592</v>
      </c>
      <c r="AM371" s="52">
        <f>IF(OR(Table3[[#This Row],[T_So_CL]]="",Table3[[#This Row],[Hum_Si_C]]=""),"-",(1730.63/((1730.63/(233.426+T_Si_CL))-LOG(RH_Si_C/100)))-233.426)</f>
        <v>53.570791990531916</v>
      </c>
      <c r="AN371" s="87">
        <f>100*10^(7.337936*((Table3[[#This Row],[Hum_Si_C]])/(Table3[[#This Row],[Hum_Si_C]]+229.3975)-Table3[[#This Row],[T_Si_CL]]/(Table3[[#This Row],[T_Si_CL]]+229.3975)))</f>
        <v>75.181585728458927</v>
      </c>
      <c r="AO371" s="83">
        <f t="shared" si="46"/>
        <v>72</v>
      </c>
      <c r="AP371" s="60">
        <f>Table3[[#This Row],[T_So_CL]]-Table3[[#This Row],[T_Si_CL]]</f>
        <v>7</v>
      </c>
      <c r="AQ371" s="178">
        <f>IF(OR(AC371&gt;1200,AA371&gt;4000,Table3[[#This Row],[Hum_Si_A]]&lt;20,Table3[[#This Row],[Hum_Si_C]]&lt;20,AG371&gt;8000, AJ371&lt;0, O371&gt;90),1,0)</f>
        <v>0</v>
      </c>
      <c r="AR371">
        <f>IF(Table3[[#This Row],[F_Cell_CL]]&gt;0, Table3[[#This Row],[F_Cell_CL]], IF(Table3[[#This Row],[I_S]]&lt;450, 0.45, IF(Table3[[#This Row],[I_S]]&lt;600, 0.6, 0.75)))</f>
        <v>0.75</v>
      </c>
    </row>
    <row r="372" spans="1:44">
      <c r="A372" s="49">
        <f t="shared" si="47"/>
        <v>361</v>
      </c>
      <c r="B372" s="51" t="s">
        <v>100</v>
      </c>
      <c r="C372" s="50" t="s">
        <v>462</v>
      </c>
      <c r="D372" s="51">
        <v>900</v>
      </c>
      <c r="E372" s="87">
        <f>IF(Table3[[#This Row],[Approx. step time]]="-","ERR",IF(E371="Acc. Time",Table3[[#This Row],[Approx. step time]]/60,E371+D372/60))</f>
        <v>5415</v>
      </c>
      <c r="F372" s="48">
        <v>580</v>
      </c>
      <c r="G372" s="86">
        <f t="shared" si="41"/>
        <v>1.9333333333333333</v>
      </c>
      <c r="H372" s="48" t="s">
        <v>33</v>
      </c>
      <c r="I372" s="51">
        <v>0</v>
      </c>
      <c r="J372" s="51" t="s">
        <v>102</v>
      </c>
      <c r="K372" s="147"/>
      <c r="L372" s="52" t="str">
        <f>IF(Table3[[#This Row],[F_Cell_CL]]="","-",Table3[[#This Row],[F_Cell_CL]]*Cell_count)</f>
        <v>-</v>
      </c>
      <c r="M372">
        <v>2</v>
      </c>
      <c r="N372">
        <v>65</v>
      </c>
      <c r="O372" s="51">
        <v>73</v>
      </c>
      <c r="P372" s="60">
        <f>Table3[[#This Row],[T_So_CL]]-Table3[[#This Row],[T_Si_CL]]</f>
        <v>8</v>
      </c>
      <c r="Q372">
        <v>1.9000000000000001</v>
      </c>
      <c r="R372" s="53">
        <f>IF(Table3[[#This Row],[I_S]]=0,"∞",Table3[[#This Row],[FN_Si_A_H2]]*1000/(Table3[[#This Row],[I_S]]*Q_H2*Cell_count))</f>
        <v>1.9</v>
      </c>
      <c r="S372">
        <v>95</v>
      </c>
      <c r="T372" s="58" t="str">
        <f t="shared" si="48"/>
        <v>Inlet</v>
      </c>
      <c r="U372">
        <v>1.8</v>
      </c>
      <c r="V372" s="51">
        <f t="shared" si="43"/>
        <v>70</v>
      </c>
      <c r="W372" s="141">
        <v>48.272229703243596</v>
      </c>
      <c r="X372" s="52">
        <f>IF(OR(Table3[[#This Row],[T_So_CL]]="",Table3[[#This Row],[Hum_Si_A]]=""),"-",(1730.63/((1730.63/(233.426+T_Si_CL))-LOG(RH_Si_A/100)))-233.426)</f>
        <v>49.564958292230358</v>
      </c>
      <c r="Y372" s="87">
        <f>100*10^(7.337936*((Table3[[#This Row],[Hum_Si_A]])/(Table3[[#This Row],[Hum_Si_A]]+229.3975)-Table3[[#This Row],[T_Si_CL]]/(Table3[[#This Row],[T_Si_CL]]+229.3975)))</f>
        <v>45.241878740536592</v>
      </c>
      <c r="Z37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2233</v>
      </c>
      <c r="AA372" s="53">
        <f>Table3[[#This Row],[FN_Si_Atot]]*Table3[[#This Row],[Conc_Si_A_H2]]/100</f>
        <v>2121.35</v>
      </c>
      <c r="AB372" s="54">
        <f>IF(Table3[[#This Row],[FN_Si_A_H2]]="-","-",Table3[[#This Row],[FN_Si_A_H2]]/60*H2_dens_gL)</f>
        <v>3.1794340874122859</v>
      </c>
      <c r="AC372" s="53">
        <f>IF(OR(Table3[[#This Row],[Conc_Si_A_H2]]="",Table3[[#This Row],[FN_Si_A_H2]]="",Table3[[#This Row],[FN_Si_A_H2]]="-"),"-",(FN_Si_H2/CMP_A)*(100-CMP_A))</f>
        <v>111.64999999999999</v>
      </c>
      <c r="AD372" s="55">
        <f>IF(Table3[[#This Row],[F_Si_A_N2]]="-","-",Table3[[#This Row],[F_Si_A_N2]]/60*N2_dens_gL)</f>
        <v>2.325309798578941</v>
      </c>
      <c r="AE372">
        <v>2.1</v>
      </c>
      <c r="AF372" s="53">
        <f>IF(OR(Table3[[#This Row],[I_S]]=0,Table3[[#This Row],[FN_Si_C_Air]]="-",Table3[[#This Row],[FN_Si_C_Air]]="0"),"∞",Table3[[#This Row],[FN_Si_C_Air]]*1000/(Table3[[#This Row],[I_S]]*Q_air*Cell_count))</f>
        <v>2.1000000000000005</v>
      </c>
      <c r="AG372" s="52">
        <f>IF(OR(Table3[[#This Row],[I_S]]="",Table3[[#This Row],[STC_C]]=""),"-",IF(Table3[[#This Row],[I_S]]&gt;=Table3[[#This Row],[I_MinGasFlow]],Table3[[#This Row],[I_S]]*Table3[[#This Row],[STC_C]]*16.6*Cell_count/1000,Table3[[#This Row],[I_MinGasFlow]]*Table3[[#This Row],[STC_C]]*16.6*Cell_count/1000))</f>
        <v>5560.170000000001</v>
      </c>
      <c r="AH372" s="139">
        <f>IF(Table3[[#This Row],[FN_Si_C_Air]]="-","-",Table3[[#This Row],[FN_Si_C_Air]]/60*air_dens_gL)</f>
        <v>119.26055170150536</v>
      </c>
      <c r="AI372" s="58" t="str">
        <f t="shared" si="49"/>
        <v>Inlet</v>
      </c>
      <c r="AJ372">
        <v>1.9500000000000002</v>
      </c>
      <c r="AK372" s="5">
        <f t="shared" si="45"/>
        <v>70</v>
      </c>
      <c r="AL372" s="141">
        <v>43.377055699689087</v>
      </c>
      <c r="AM372" s="52">
        <f>IF(OR(Table3[[#This Row],[T_So_CL]]="",Table3[[#This Row],[Hum_Si_C]]=""),"-",(1730.63/((1730.63/(233.426+T_Si_CL))-LOG(RH_Si_C/100)))-233.426)</f>
        <v>47.432294250041707</v>
      </c>
      <c r="AN372" s="87">
        <f>100*10^(7.337936*((Table3[[#This Row],[Hum_Si_C]])/(Table3[[#This Row],[Hum_Si_C]]+229.3975)-Table3[[#This Row],[T_Si_CL]]/(Table3[[#This Row],[T_Si_CL]]+229.3975)))</f>
        <v>35.216669858301266</v>
      </c>
      <c r="AO372" s="83">
        <f t="shared" si="46"/>
        <v>73</v>
      </c>
      <c r="AP372" s="60">
        <f>Table3[[#This Row],[T_So_CL]]-Table3[[#This Row],[T_Si_CL]]</f>
        <v>8</v>
      </c>
      <c r="AQ372" s="178">
        <f>IF(OR(AC372&gt;1200,AA372&gt;4000,Table3[[#This Row],[Hum_Si_A]]&lt;20,Table3[[#This Row],[Hum_Si_C]]&lt;20,AG372&gt;8000, AJ372&lt;0, O372&gt;90),1,0)</f>
        <v>0</v>
      </c>
      <c r="AR372">
        <f>IF(Table3[[#This Row],[F_Cell_CL]]&gt;0, Table3[[#This Row],[F_Cell_CL]], IF(Table3[[#This Row],[I_S]]&lt;450, 0.45, IF(Table3[[#This Row],[I_S]]&lt;600, 0.6, 0.75)))</f>
        <v>0.6</v>
      </c>
    </row>
    <row r="373" spans="1:44">
      <c r="A373" s="49">
        <f t="shared" si="47"/>
        <v>362</v>
      </c>
      <c r="B373" s="51" t="s">
        <v>100</v>
      </c>
      <c r="C373" s="50" t="s">
        <v>463</v>
      </c>
      <c r="D373" s="51">
        <v>900</v>
      </c>
      <c r="E373" s="138">
        <f>IF(Table3[[#This Row],[Approx. step time]]="-","ERR",IF(E372="Acc. Time",Table3[[#This Row],[Approx. step time]]/60,E372+D373/60))</f>
        <v>5430</v>
      </c>
      <c r="F373" s="48">
        <v>520</v>
      </c>
      <c r="G373" s="86">
        <f t="shared" si="41"/>
        <v>1.7333333333333334</v>
      </c>
      <c r="H373" s="48" t="s">
        <v>33</v>
      </c>
      <c r="I373" s="51">
        <v>0</v>
      </c>
      <c r="J373" s="51" t="s">
        <v>102</v>
      </c>
      <c r="K373" s="147"/>
      <c r="L373" s="52" t="str">
        <f>IF(Table3[[#This Row],[F_Cell_CL]]="","-",Table3[[#This Row],[F_Cell_CL]]*Cell_count)</f>
        <v>-</v>
      </c>
      <c r="M373">
        <v>1.7</v>
      </c>
      <c r="N373">
        <v>65</v>
      </c>
      <c r="O373" s="51">
        <v>73</v>
      </c>
      <c r="P373" s="60">
        <f>Table3[[#This Row],[T_So_CL]]-Table3[[#This Row],[T_Si_CL]]</f>
        <v>8</v>
      </c>
      <c r="Q373">
        <v>1.5</v>
      </c>
      <c r="R373" s="53">
        <f>IF(Table3[[#This Row],[I_S]]=0,"∞",Table3[[#This Row],[FN_Si_A_H2]]*1000/(Table3[[#This Row],[I_S]]*Q_H2*Cell_count))</f>
        <v>1.5</v>
      </c>
      <c r="S373">
        <v>70</v>
      </c>
      <c r="T373" s="58" t="str">
        <f t="shared" si="48"/>
        <v>Inlet</v>
      </c>
      <c r="U373">
        <v>1.5</v>
      </c>
      <c r="V373" s="51">
        <f t="shared" si="43"/>
        <v>70</v>
      </c>
      <c r="W373" s="141">
        <v>54.085282145855849</v>
      </c>
      <c r="X373" s="52">
        <f>IF(OR(Table3[[#This Row],[T_So_CL]]="",Table3[[#This Row],[Hum_Si_A]]=""),"-",(1730.63/((1730.63/(233.426+T_Si_CL))-LOG(RH_Si_A/100)))-233.426)</f>
        <v>51.868671341733148</v>
      </c>
      <c r="Y373" s="87">
        <f>100*10^(7.337936*((Table3[[#This Row],[Hum_Si_A]])/(Table3[[#This Row],[Hum_Si_A]]+229.3975)-Table3[[#This Row],[T_Si_CL]]/(Table3[[#This Row],[T_Si_CL]]+229.3975)))</f>
        <v>60.235458472367952</v>
      </c>
      <c r="Z37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2145</v>
      </c>
      <c r="AA373" s="53">
        <f>Table3[[#This Row],[FN_Si_Atot]]*Table3[[#This Row],[Conc_Si_A_H2]]/100</f>
        <v>1501.5</v>
      </c>
      <c r="AB373" s="54">
        <f>IF(Table3[[#This Row],[FN_Si_A_H2]]="-","-",Table3[[#This Row],[FN_Si_A_H2]]/60*H2_dens_gL)</f>
        <v>2.2504161417255744</v>
      </c>
      <c r="AC373" s="53">
        <f>IF(OR(Table3[[#This Row],[Conc_Si_A_H2]]="",Table3[[#This Row],[FN_Si_A_H2]]="",Table3[[#This Row],[FN_Si_A_H2]]="-"),"-",(FN_Si_H2/CMP_A)*(100-CMP_A))</f>
        <v>643.5</v>
      </c>
      <c r="AD373" s="55">
        <f>IF(Table3[[#This Row],[F_Si_A_N2]]="-","-",Table3[[#This Row],[F_Si_A_N2]]/60*N2_dens_gL)</f>
        <v>13.402031844026411</v>
      </c>
      <c r="AE373">
        <v>2.25</v>
      </c>
      <c r="AF373" s="53">
        <f>IF(OR(Table3[[#This Row],[I_S]]=0,Table3[[#This Row],[FN_Si_C_Air]]="-",Table3[[#This Row],[FN_Si_C_Air]]="0"),"∞",Table3[[#This Row],[FN_Si_C_Air]]*1000/(Table3[[#This Row],[I_S]]*Q_air*Cell_count))</f>
        <v>2.25</v>
      </c>
      <c r="AG373" s="52">
        <f>IF(OR(Table3[[#This Row],[I_S]]="",Table3[[#This Row],[STC_C]]=""),"-",IF(Table3[[#This Row],[I_S]]&gt;=Table3[[#This Row],[I_MinGasFlow]],Table3[[#This Row],[I_S]]*Table3[[#This Row],[STC_C]]*16.6*Cell_count/1000,Table3[[#This Row],[I_MinGasFlow]]*Table3[[#This Row],[STC_C]]*16.6*Cell_count/1000))</f>
        <v>5341.05</v>
      </c>
      <c r="AH373" s="139">
        <f>IF(Table3[[#This Row],[FN_Si_C_Air]]="-","-",Table3[[#This Row],[FN_Si_C_Air]]/60*air_dens_gL)</f>
        <v>114.56062848174159</v>
      </c>
      <c r="AI373" s="58" t="str">
        <f t="shared" si="49"/>
        <v>Inlet</v>
      </c>
      <c r="AJ373">
        <v>1.3</v>
      </c>
      <c r="AK373" s="5">
        <f t="shared" si="45"/>
        <v>70</v>
      </c>
      <c r="AL373" s="141">
        <v>45.957349937400146</v>
      </c>
      <c r="AM373" s="52">
        <f>IF(OR(Table3[[#This Row],[T_So_CL]]="",Table3[[#This Row],[Hum_Si_C]]=""),"-",(1730.63/((1730.63/(233.426+T_Si_CL))-LOG(RH_Si_C/100)))-233.426)</f>
        <v>48.580786816443208</v>
      </c>
      <c r="AN373" s="87">
        <f>100*10^(7.337936*((Table3[[#This Row],[Hum_Si_C]])/(Table3[[#This Row],[Hum_Si_C]]+229.3975)-Table3[[#This Row],[T_Si_CL]]/(Table3[[#This Row],[T_Si_CL]]+229.3975)))</f>
        <v>40.232395905376798</v>
      </c>
      <c r="AO373" s="83">
        <f t="shared" si="46"/>
        <v>73</v>
      </c>
      <c r="AP373" s="60">
        <f>Table3[[#This Row],[T_So_CL]]-Table3[[#This Row],[T_Si_CL]]</f>
        <v>8</v>
      </c>
      <c r="AQ373" s="178">
        <f>IF(OR(AC373&gt;1200,AA373&gt;4000,Table3[[#This Row],[Hum_Si_A]]&lt;20,Table3[[#This Row],[Hum_Si_C]]&lt;20,AG373&gt;8000, AJ373&lt;0, O373&gt;90),1,0)</f>
        <v>0</v>
      </c>
      <c r="AR373">
        <f>IF(Table3[[#This Row],[F_Cell_CL]]&gt;0, Table3[[#This Row],[F_Cell_CL]], IF(Table3[[#This Row],[I_S]]&lt;450, 0.45, IF(Table3[[#This Row],[I_S]]&lt;600, 0.6, 0.75)))</f>
        <v>0.6</v>
      </c>
    </row>
    <row r="374" spans="1:44">
      <c r="A374" s="49">
        <f t="shared" si="47"/>
        <v>363</v>
      </c>
      <c r="B374" s="51" t="s">
        <v>100</v>
      </c>
      <c r="C374" s="50" t="s">
        <v>464</v>
      </c>
      <c r="D374" s="51">
        <v>900</v>
      </c>
      <c r="E374" s="138">
        <f>IF(Table3[[#This Row],[Approx. step time]]="-","ERR",IF(E373="Acc. Time",Table3[[#This Row],[Approx. step time]]/60,E373+D374/60))</f>
        <v>5445</v>
      </c>
      <c r="F374" s="48">
        <v>620</v>
      </c>
      <c r="G374" s="86">
        <f t="shared" si="41"/>
        <v>2.0666666666666669</v>
      </c>
      <c r="H374" s="48" t="s">
        <v>33</v>
      </c>
      <c r="I374" s="51">
        <v>0</v>
      </c>
      <c r="J374" s="51" t="s">
        <v>102</v>
      </c>
      <c r="K374" s="147"/>
      <c r="L374" s="52" t="str">
        <f>IF(Table3[[#This Row],[F_Cell_CL]]="","-",Table3[[#This Row],[F_Cell_CL]]*Cell_count)</f>
        <v>-</v>
      </c>
      <c r="M374">
        <v>1.95</v>
      </c>
      <c r="N374">
        <v>65</v>
      </c>
      <c r="O374" s="51">
        <v>73</v>
      </c>
      <c r="P374" s="60">
        <f>Table3[[#This Row],[T_So_CL]]-Table3[[#This Row],[T_Si_CL]]</f>
        <v>8</v>
      </c>
      <c r="Q374">
        <v>1.9500000000000002</v>
      </c>
      <c r="R374" s="53">
        <f>IF(Table3[[#This Row],[I_S]]=0,"∞",Table3[[#This Row],[FN_Si_A_H2]]*1000/(Table3[[#This Row],[I_S]]*Q_H2*Cell_count))</f>
        <v>1.95</v>
      </c>
      <c r="S374">
        <v>85</v>
      </c>
      <c r="T374" s="58" t="str">
        <f t="shared" si="48"/>
        <v>Inlet</v>
      </c>
      <c r="U374">
        <v>1.75</v>
      </c>
      <c r="V374" s="51">
        <f t="shared" si="43"/>
        <v>70</v>
      </c>
      <c r="W374" s="141">
        <v>40.455037615424601</v>
      </c>
      <c r="X374" s="52">
        <f>IF(OR(Table3[[#This Row],[T_So_CL]]="",Table3[[#This Row],[Hum_Si_A]]=""),"-",(1730.63/((1730.63/(233.426+T_Si_CL))-LOG(RH_Si_A/100)))-233.426)</f>
        <v>46.058556898669735</v>
      </c>
      <c r="Y374" s="87">
        <f>100*10^(7.337936*((Table3[[#This Row],[Hum_Si_A]])/(Table3[[#This Row],[Hum_Si_A]]+229.3975)-Table3[[#This Row],[T_Si_CL]]/(Table3[[#This Row],[T_Si_CL]]+229.3975)))</f>
        <v>30.194438154326875</v>
      </c>
      <c r="Z37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2738.0294117647059</v>
      </c>
      <c r="AA374" s="53">
        <f>Table3[[#This Row],[FN_Si_Atot]]*Table3[[#This Row],[Conc_Si_A_H2]]/100</f>
        <v>2327.3249999999998</v>
      </c>
      <c r="AB374" s="54">
        <f>IF(Table3[[#This Row],[FN_Si_A_H2]]="-","-",Table3[[#This Row],[FN_Si_A_H2]]/60*H2_dens_gL)</f>
        <v>3.4881450196746409</v>
      </c>
      <c r="AC374" s="53">
        <f>IF(OR(Table3[[#This Row],[Conc_Si_A_H2]]="",Table3[[#This Row],[FN_Si_A_H2]]="",Table3[[#This Row],[FN_Si_A_H2]]="-"),"-",(FN_Si_H2/CMP_A)*(100-CMP_A))</f>
        <v>410.70441176470587</v>
      </c>
      <c r="AD374" s="55">
        <f>IF(Table3[[#This Row],[F_Si_A_N2]]="-","-",Table3[[#This Row],[F_Si_A_N2]]/60*N2_dens_gL)</f>
        <v>8.5536497357462675</v>
      </c>
      <c r="AE374">
        <v>2.35</v>
      </c>
      <c r="AF374" s="53">
        <f>IF(OR(Table3[[#This Row],[I_S]]=0,Table3[[#This Row],[FN_Si_C_Air]]="-",Table3[[#This Row],[FN_Si_C_Air]]="0"),"∞",Table3[[#This Row],[FN_Si_C_Air]]*1000/(Table3[[#This Row],[I_S]]*Q_air*Cell_count))</f>
        <v>2.35</v>
      </c>
      <c r="AG374" s="52">
        <f>IF(OR(Table3[[#This Row],[I_S]]="",Table3[[#This Row],[STC_C]]=""),"-",IF(Table3[[#This Row],[I_S]]&gt;=Table3[[#This Row],[I_MinGasFlow]],Table3[[#This Row],[I_S]]*Table3[[#This Row],[STC_C]]*16.6*Cell_count/1000,Table3[[#This Row],[I_MinGasFlow]]*Table3[[#This Row],[STC_C]]*16.6*Cell_count/1000))</f>
        <v>6651.2049999999999</v>
      </c>
      <c r="AH374" s="139">
        <f>IF(Table3[[#This Row],[FN_Si_C_Air]]="-","-",Table3[[#This Row],[FN_Si_C_Air]]/60*air_dens_gL)</f>
        <v>142.66225273324571</v>
      </c>
      <c r="AI374" s="58" t="str">
        <f t="shared" si="49"/>
        <v>Inlet</v>
      </c>
      <c r="AJ374">
        <v>1.95</v>
      </c>
      <c r="AK374" s="5">
        <f t="shared" si="45"/>
        <v>70</v>
      </c>
      <c r="AL374" s="141">
        <v>57.296623434961354</v>
      </c>
      <c r="AM374" s="52">
        <f>IF(OR(Table3[[#This Row],[T_So_CL]]="",Table3[[#This Row],[Hum_Si_C]]=""),"-",(1730.63/((1730.63/(233.426+T_Si_CL))-LOG(RH_Si_C/100)))-233.426)</f>
        <v>53.051676741969629</v>
      </c>
      <c r="AN374" s="87">
        <f>100*10^(7.337936*((Table3[[#This Row],[Hum_Si_C]])/(Table3[[#This Row],[Hum_Si_C]]+229.3975)-Table3[[#This Row],[T_Si_CL]]/(Table3[[#This Row],[T_Si_CL]]+229.3975)))</f>
        <v>70.204470535647218</v>
      </c>
      <c r="AO374" s="83">
        <f t="shared" si="46"/>
        <v>73</v>
      </c>
      <c r="AP374" s="60">
        <f>Table3[[#This Row],[T_So_CL]]-Table3[[#This Row],[T_Si_CL]]</f>
        <v>8</v>
      </c>
      <c r="AQ374" s="178">
        <f>IF(OR(AC374&gt;1200,AA374&gt;4000,Table3[[#This Row],[Hum_Si_A]]&lt;20,Table3[[#This Row],[Hum_Si_C]]&lt;20,AG374&gt;8000, AJ374&lt;0, O374&gt;90),1,0)</f>
        <v>0</v>
      </c>
      <c r="AR374">
        <f>IF(Table3[[#This Row],[F_Cell_CL]]&gt;0, Table3[[#This Row],[F_Cell_CL]], IF(Table3[[#This Row],[I_S]]&lt;450, 0.45, IF(Table3[[#This Row],[I_S]]&lt;600, 0.6, 0.75)))</f>
        <v>0.75</v>
      </c>
    </row>
    <row r="375" spans="1:44">
      <c r="A375" s="49">
        <f t="shared" si="47"/>
        <v>364</v>
      </c>
      <c r="B375" s="51" t="s">
        <v>100</v>
      </c>
      <c r="C375" s="50" t="s">
        <v>465</v>
      </c>
      <c r="D375" s="51">
        <v>900</v>
      </c>
      <c r="E375" s="138">
        <f>IF(Table3[[#This Row],[Approx. step time]]="-","ERR",IF(E374="Acc. Time",Table3[[#This Row],[Approx. step time]]/60,E374+D375/60))</f>
        <v>5460</v>
      </c>
      <c r="F375" s="48">
        <v>400</v>
      </c>
      <c r="G375" s="86">
        <f t="shared" si="41"/>
        <v>1.3333333333333333</v>
      </c>
      <c r="H375" s="48" t="s">
        <v>33</v>
      </c>
      <c r="I375" s="51">
        <v>0</v>
      </c>
      <c r="J375" s="51" t="s">
        <v>102</v>
      </c>
      <c r="K375" s="147"/>
      <c r="L375" s="52" t="str">
        <f>IF(Table3[[#This Row],[F_Cell_CL]]="","-",Table3[[#This Row],[F_Cell_CL]]*Cell_count)</f>
        <v>-</v>
      </c>
      <c r="M375">
        <v>0.85000000000000009</v>
      </c>
      <c r="N375">
        <v>65</v>
      </c>
      <c r="O375" s="51">
        <v>74</v>
      </c>
      <c r="P375" s="60">
        <f>Table3[[#This Row],[T_So_CL]]-Table3[[#This Row],[T_Si_CL]]</f>
        <v>9</v>
      </c>
      <c r="Q375">
        <v>1.3</v>
      </c>
      <c r="R375" s="53">
        <f>IF(Table3[[#This Row],[I_S]]=0,"∞",Table3[[#This Row],[FN_Si_A_H2]]*1000/(Table3[[#This Row],[I_S]]*Q_H2*Cell_count))</f>
        <v>1.3</v>
      </c>
      <c r="S375">
        <v>80</v>
      </c>
      <c r="T375" s="58" t="str">
        <f t="shared" si="48"/>
        <v>Inlet</v>
      </c>
      <c r="U375">
        <v>0.65</v>
      </c>
      <c r="V375" s="51">
        <f t="shared" si="43"/>
        <v>70</v>
      </c>
      <c r="W375" s="141">
        <v>37.075065888850936</v>
      </c>
      <c r="X375" s="52">
        <f>IF(OR(Table3[[#This Row],[T_So_CL]]="",Table3[[#This Row],[Hum_Si_A]]=""),"-",(1730.63/((1730.63/(233.426+T_Si_CL))-LOG(RH_Si_A/100)))-233.426)</f>
        <v>44.358770328280002</v>
      </c>
      <c r="Y375" s="87">
        <f>100*10^(7.337936*((Table3[[#This Row],[Hum_Si_A]])/(Table3[[#This Row],[Hum_Si_A]]+229.3975)-Table3[[#This Row],[T_Si_CL]]/(Table3[[#This Row],[T_Si_CL]]+229.3975)))</f>
        <v>25.165470935393909</v>
      </c>
      <c r="Z37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1251.25</v>
      </c>
      <c r="AA375" s="53">
        <f>Table3[[#This Row],[FN_Si_Atot]]*Table3[[#This Row],[Conc_Si_A_H2]]/100</f>
        <v>1001</v>
      </c>
      <c r="AB375" s="54">
        <f>IF(Table3[[#This Row],[FN_Si_A_H2]]="-","-",Table3[[#This Row],[FN_Si_A_H2]]/60*H2_dens_gL)</f>
        <v>1.5002774278170499</v>
      </c>
      <c r="AC375" s="53">
        <f>IF(OR(Table3[[#This Row],[Conc_Si_A_H2]]="",Table3[[#This Row],[FN_Si_A_H2]]="",Table3[[#This Row],[FN_Si_A_H2]]="-"),"-",(FN_Si_H2/CMP_A)*(100-CMP_A))</f>
        <v>250.25</v>
      </c>
      <c r="AD375" s="55">
        <f>IF(Table3[[#This Row],[F_Si_A_N2]]="-","-",Table3[[#This Row],[F_Si_A_N2]]/60*N2_dens_gL)</f>
        <v>5.211901272676938</v>
      </c>
      <c r="AE375">
        <v>3.7</v>
      </c>
      <c r="AF375" s="53">
        <f>IF(OR(Table3[[#This Row],[I_S]]=0,Table3[[#This Row],[FN_Si_C_Air]]="-",Table3[[#This Row],[FN_Si_C_Air]]="0"),"∞",Table3[[#This Row],[FN_Si_C_Air]]*1000/(Table3[[#This Row],[I_S]]*Q_air*Cell_count))</f>
        <v>3.7</v>
      </c>
      <c r="AG375" s="52">
        <f>IF(OR(Table3[[#This Row],[I_S]]="",Table3[[#This Row],[STC_C]]=""),"-",IF(Table3[[#This Row],[I_S]]&gt;=Table3[[#This Row],[I_MinGasFlow]],Table3[[#This Row],[I_S]]*Table3[[#This Row],[STC_C]]*16.6*Cell_count/1000,Table3[[#This Row],[I_MinGasFlow]]*Table3[[#This Row],[STC_C]]*16.6*Cell_count/1000))</f>
        <v>6756.2000000000007</v>
      </c>
      <c r="AH375" s="139">
        <f>IF(Table3[[#This Row],[FN_Si_C_Air]]="-","-",Table3[[#This Row],[FN_Si_C_Air]]/60*air_dens_gL)</f>
        <v>144.91429927604921</v>
      </c>
      <c r="AI375" s="58" t="str">
        <f t="shared" si="49"/>
        <v>Inlet</v>
      </c>
      <c r="AJ375">
        <v>0.9</v>
      </c>
      <c r="AK375" s="5">
        <f t="shared" si="45"/>
        <v>70</v>
      </c>
      <c r="AL375" s="141">
        <v>62.68363425633882</v>
      </c>
      <c r="AM375" s="52">
        <f>IF(OR(Table3[[#This Row],[T_So_CL]]="",Table3[[#This Row],[Hum_Si_C]]=""),"-",(1730.63/((1730.63/(233.426+T_Si_CL))-LOG(RH_Si_C/100)))-233.426)</f>
        <v>54.914348946399912</v>
      </c>
      <c r="AN375" s="87">
        <f>100*10^(7.337936*((Table3[[#This Row],[Hum_Si_C]])/(Table3[[#This Row],[Hum_Si_C]]+229.3975)-Table3[[#This Row],[T_Si_CL]]/(Table3[[#This Row],[T_Si_CL]]+229.3975)))</f>
        <v>90.085463572708875</v>
      </c>
      <c r="AO375" s="83">
        <f t="shared" si="46"/>
        <v>74</v>
      </c>
      <c r="AP375" s="60">
        <f>Table3[[#This Row],[T_So_CL]]-Table3[[#This Row],[T_Si_CL]]</f>
        <v>9</v>
      </c>
      <c r="AQ375" s="178">
        <f>IF(OR(AC375&gt;1200,AA375&gt;4000,Table3[[#This Row],[Hum_Si_A]]&lt;20,Table3[[#This Row],[Hum_Si_C]]&lt;20,AG375&gt;8000, AJ375&lt;0, O375&gt;90),1,0)</f>
        <v>0</v>
      </c>
      <c r="AR375">
        <f>IF(Table3[[#This Row],[F_Cell_CL]]&gt;0, Table3[[#This Row],[F_Cell_CL]], IF(Table3[[#This Row],[I_S]]&lt;450, 0.45, IF(Table3[[#This Row],[I_S]]&lt;600, 0.6, 0.75)))</f>
        <v>0.45</v>
      </c>
    </row>
    <row r="376" spans="1:44">
      <c r="A376" s="49">
        <f t="shared" si="47"/>
        <v>365</v>
      </c>
      <c r="B376" s="51" t="s">
        <v>100</v>
      </c>
      <c r="C376" s="50" t="s">
        <v>466</v>
      </c>
      <c r="D376" s="51">
        <v>900</v>
      </c>
      <c r="E376" s="87">
        <f>IF(Table3[[#This Row],[Approx. step time]]="-","ERR",IF(E375="Acc. Time",Table3[[#This Row],[Approx. step time]]/60,E375+D376/60))</f>
        <v>5475</v>
      </c>
      <c r="F376" s="48">
        <v>480</v>
      </c>
      <c r="G376" s="86">
        <f t="shared" si="41"/>
        <v>1.6</v>
      </c>
      <c r="H376" s="48" t="s">
        <v>33</v>
      </c>
      <c r="I376" s="51">
        <v>0</v>
      </c>
      <c r="J376" s="51" t="s">
        <v>102</v>
      </c>
      <c r="K376" s="147"/>
      <c r="L376" s="52" t="str">
        <f>IF(Table3[[#This Row],[F_Cell_CL]]="","-",Table3[[#This Row],[F_Cell_CL]]*Cell_count)</f>
        <v>-</v>
      </c>
      <c r="M376">
        <v>2.0500000000000003</v>
      </c>
      <c r="N376">
        <v>65</v>
      </c>
      <c r="O376" s="51">
        <v>74</v>
      </c>
      <c r="P376" s="60">
        <f>Table3[[#This Row],[T_So_CL]]-Table3[[#This Row],[T_Si_CL]]</f>
        <v>9</v>
      </c>
      <c r="Q376">
        <v>1.75</v>
      </c>
      <c r="R376" s="53">
        <f>IF(Table3[[#This Row],[I_S]]=0,"∞",Table3[[#This Row],[FN_Si_A_H2]]*1000/(Table3[[#This Row],[I_S]]*Q_H2*Cell_count))</f>
        <v>1.75</v>
      </c>
      <c r="S376">
        <v>70</v>
      </c>
      <c r="T376" s="58" t="str">
        <f t="shared" si="48"/>
        <v>Inlet</v>
      </c>
      <c r="U376">
        <v>1.85</v>
      </c>
      <c r="V376" s="51">
        <f t="shared" si="43"/>
        <v>70</v>
      </c>
      <c r="W376" s="141">
        <v>58.756512478406592</v>
      </c>
      <c r="X376" s="52">
        <f>IF(OR(Table3[[#This Row],[T_So_CL]]="",Table3[[#This Row],[Hum_Si_A]]=""),"-",(1730.63/((1730.63/(233.426+T_Si_CL))-LOG(RH_Si_A/100)))-233.426)</f>
        <v>53.570791990531916</v>
      </c>
      <c r="Y376" s="87">
        <f>100*10^(7.337936*((Table3[[#This Row],[Hum_Si_A]])/(Table3[[#This Row],[Hum_Si_A]]+229.3975)-Table3[[#This Row],[T_Si_CL]]/(Table3[[#This Row],[T_Si_CL]]+229.3975)))</f>
        <v>75.181585728458927</v>
      </c>
      <c r="Z37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2310</v>
      </c>
      <c r="AA376" s="53">
        <f>Table3[[#This Row],[FN_Si_Atot]]*Table3[[#This Row],[Conc_Si_A_H2]]/100</f>
        <v>1617</v>
      </c>
      <c r="AB376" s="54">
        <f>IF(Table3[[#This Row],[FN_Si_A_H2]]="-","-",Table3[[#This Row],[FN_Si_A_H2]]/60*H2_dens_gL)</f>
        <v>2.4235250757044651</v>
      </c>
      <c r="AC376" s="53">
        <f>IF(OR(Table3[[#This Row],[Conc_Si_A_H2]]="",Table3[[#This Row],[FN_Si_A_H2]]="",Table3[[#This Row],[FN_Si_A_H2]]="-"),"-",(FN_Si_H2/CMP_A)*(100-CMP_A))</f>
        <v>693</v>
      </c>
      <c r="AD376" s="55">
        <f>IF(Table3[[#This Row],[F_Si_A_N2]]="-","-",Table3[[#This Row],[F_Si_A_N2]]/60*N2_dens_gL)</f>
        <v>14.432957370489982</v>
      </c>
      <c r="AE376">
        <v>2</v>
      </c>
      <c r="AF376" s="53">
        <f>IF(OR(Table3[[#This Row],[I_S]]=0,Table3[[#This Row],[FN_Si_C_Air]]="-",Table3[[#This Row],[FN_Si_C_Air]]="0"),"∞",Table3[[#This Row],[FN_Si_C_Air]]*1000/(Table3[[#This Row],[I_S]]*Q_air*Cell_count))</f>
        <v>2</v>
      </c>
      <c r="AG376" s="52">
        <f>IF(OR(Table3[[#This Row],[I_S]]="",Table3[[#This Row],[STC_C]]=""),"-",IF(Table3[[#This Row],[I_S]]&gt;=Table3[[#This Row],[I_MinGasFlow]],Table3[[#This Row],[I_S]]*Table3[[#This Row],[STC_C]]*16.6*Cell_count/1000,Table3[[#This Row],[I_MinGasFlow]]*Table3[[#This Row],[STC_C]]*16.6*Cell_count/1000))</f>
        <v>4382.4000000000005</v>
      </c>
      <c r="AH376" s="139">
        <f>IF(Table3[[#This Row],[FN_Si_C_Air]]="-","-",Table3[[#This Row],[FN_Si_C_Air]]/60*air_dens_gL)</f>
        <v>93.99846439527515</v>
      </c>
      <c r="AI376" s="58" t="str">
        <f t="shared" si="49"/>
        <v>Inlet</v>
      </c>
      <c r="AJ376">
        <v>2</v>
      </c>
      <c r="AK376" s="5">
        <f t="shared" si="45"/>
        <v>70</v>
      </c>
      <c r="AL376" s="141">
        <v>60.135053860479971</v>
      </c>
      <c r="AM376" s="52">
        <f>IF(OR(Table3[[#This Row],[T_So_CL]]="",Table3[[#This Row],[Hum_Si_C]]=""),"-",(1730.63/((1730.63/(233.426+T_Si_CL))-LOG(RH_Si_C/100)))-233.426)</f>
        <v>54.050943571160644</v>
      </c>
      <c r="AN376" s="87">
        <f>100*10^(7.337936*((Table3[[#This Row],[Hum_Si_C]])/(Table3[[#This Row],[Hum_Si_C]]+229.3975)-Table3[[#This Row],[T_Si_CL]]/(Table3[[#This Row],[T_Si_CL]]+229.3975)))</f>
        <v>80.154015110448142</v>
      </c>
      <c r="AO376" s="83">
        <f t="shared" si="46"/>
        <v>74</v>
      </c>
      <c r="AP376" s="60">
        <f>Table3[[#This Row],[T_So_CL]]-Table3[[#This Row],[T_Si_CL]]</f>
        <v>9</v>
      </c>
      <c r="AQ376" s="178">
        <f>IF(OR(AC376&gt;1200,AA376&gt;4000,Table3[[#This Row],[Hum_Si_A]]&lt;20,Table3[[#This Row],[Hum_Si_C]]&lt;20,AG376&gt;8000, AJ376&lt;0, O376&gt;90),1,0)</f>
        <v>0</v>
      </c>
      <c r="AR376">
        <f>IF(Table3[[#This Row],[F_Cell_CL]]&gt;0, Table3[[#This Row],[F_Cell_CL]], IF(Table3[[#This Row],[I_S]]&lt;450, 0.45, IF(Table3[[#This Row],[I_S]]&lt;600, 0.6, 0.75)))</f>
        <v>0.6</v>
      </c>
    </row>
    <row r="377" spans="1:44">
      <c r="A377" s="49">
        <f t="shared" si="47"/>
        <v>366</v>
      </c>
      <c r="B377" s="51" t="s">
        <v>100</v>
      </c>
      <c r="C377" s="50" t="s">
        <v>467</v>
      </c>
      <c r="D377" s="51">
        <v>900</v>
      </c>
      <c r="E377" s="138">
        <f>IF(Table3[[#This Row],[Approx. step time]]="-","ERR",IF(E376="Acc. Time",Table3[[#This Row],[Approx. step time]]/60,E376+D377/60))</f>
        <v>5490</v>
      </c>
      <c r="F377" s="48">
        <v>710</v>
      </c>
      <c r="G377" s="86">
        <f t="shared" si="41"/>
        <v>2.3666666666666667</v>
      </c>
      <c r="H377" s="48" t="s">
        <v>33</v>
      </c>
      <c r="I377" s="51">
        <v>0</v>
      </c>
      <c r="J377" s="51" t="s">
        <v>102</v>
      </c>
      <c r="K377" s="147"/>
      <c r="L377" s="52" t="str">
        <f>IF(Table3[[#This Row],[F_Cell_CL]]="","-",Table3[[#This Row],[F_Cell_CL]]*Cell_count)</f>
        <v>-</v>
      </c>
      <c r="M377">
        <v>0.85000000000000009</v>
      </c>
      <c r="N377">
        <v>65</v>
      </c>
      <c r="O377" s="51">
        <v>74</v>
      </c>
      <c r="P377" s="60">
        <f>Table3[[#This Row],[T_So_CL]]-Table3[[#This Row],[T_Si_CL]]</f>
        <v>9</v>
      </c>
      <c r="Q377">
        <v>1.55</v>
      </c>
      <c r="R377" s="53">
        <f>IF(Table3[[#This Row],[I_S]]=0,"∞",Table3[[#This Row],[FN_Si_A_H2]]*1000/(Table3[[#This Row],[I_S]]*Q_H2*Cell_count))</f>
        <v>1.55</v>
      </c>
      <c r="S377">
        <v>85</v>
      </c>
      <c r="T377" s="58" t="str">
        <f t="shared" si="48"/>
        <v>Inlet</v>
      </c>
      <c r="U377">
        <v>0.65</v>
      </c>
      <c r="V377" s="51">
        <f t="shared" si="43"/>
        <v>70</v>
      </c>
      <c r="W377" s="141">
        <v>61.44151517907563</v>
      </c>
      <c r="X377" s="52">
        <f>IF(OR(Table3[[#This Row],[T_So_CL]]="",Table3[[#This Row],[Hum_Si_A]]=""),"-",(1730.63/((1730.63/(233.426+T_Si_CL))-LOG(RH_Si_A/100)))-233.426)</f>
        <v>54.497373611490275</v>
      </c>
      <c r="Y377" s="87">
        <f>100*10^(7.337936*((Table3[[#This Row],[Hum_Si_A]])/(Table3[[#This Row],[Hum_Si_A]]+229.3975)-Table3[[#This Row],[T_Si_CL]]/(Table3[[#This Row],[T_Si_CL]]+229.3975)))</f>
        <v>85.121923380792666</v>
      </c>
      <c r="Z37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2492.3088235294117</v>
      </c>
      <c r="AA377" s="53">
        <f>Table3[[#This Row],[FN_Si_Atot]]*Table3[[#This Row],[Conc_Si_A_H2]]/100</f>
        <v>2118.4625000000001</v>
      </c>
      <c r="AB377" s="54">
        <f>IF(Table3[[#This Row],[FN_Si_A_H2]]="-","-",Table3[[#This Row],[FN_Si_A_H2]]/60*H2_dens_gL)</f>
        <v>3.1751063640628145</v>
      </c>
      <c r="AC377" s="53">
        <f>IF(OR(Table3[[#This Row],[Conc_Si_A_H2]]="",Table3[[#This Row],[FN_Si_A_H2]]="",Table3[[#This Row],[FN_Si_A_H2]]="-"),"-",(FN_Si_H2/CMP_A)*(100-CMP_A))</f>
        <v>373.84632352941179</v>
      </c>
      <c r="AD377" s="55">
        <f>IF(Table3[[#This Row],[F_Si_A_N2]]="-","-",Table3[[#This Row],[F_Si_A_N2]]/60*N2_dens_gL)</f>
        <v>7.7860145030510912</v>
      </c>
      <c r="AE377">
        <v>1.55</v>
      </c>
      <c r="AF377" s="53">
        <f>IF(OR(Table3[[#This Row],[I_S]]=0,Table3[[#This Row],[FN_Si_C_Air]]="-",Table3[[#This Row],[FN_Si_C_Air]]="0"),"∞",Table3[[#This Row],[FN_Si_C_Air]]*1000/(Table3[[#This Row],[I_S]]*Q_air*Cell_count))</f>
        <v>1.55</v>
      </c>
      <c r="AG377" s="52">
        <f>IF(OR(Table3[[#This Row],[I_S]]="",Table3[[#This Row],[STC_C]]=""),"-",IF(Table3[[#This Row],[I_S]]&gt;=Table3[[#This Row],[I_MinGasFlow]],Table3[[#This Row],[I_S]]*Table3[[#This Row],[STC_C]]*16.6*Cell_count/1000,Table3[[#This Row],[I_MinGasFlow]]*Table3[[#This Row],[STC_C]]*16.6*Cell_count/1000))</f>
        <v>5023.7825000000012</v>
      </c>
      <c r="AH377" s="139">
        <f>IF(Table3[[#This Row],[FN_Si_C_Air]]="-","-",Table3[[#This Row],[FN_Si_C_Air]]/60*air_dens_gL)</f>
        <v>107.755531319792</v>
      </c>
      <c r="AI377" s="58" t="str">
        <f t="shared" si="49"/>
        <v>Inlet</v>
      </c>
      <c r="AJ377">
        <v>0.35</v>
      </c>
      <c r="AK377" s="5">
        <f t="shared" si="45"/>
        <v>70</v>
      </c>
      <c r="AL377" s="141">
        <v>48.272229703243596</v>
      </c>
      <c r="AM377" s="52">
        <f>IF(OR(Table3[[#This Row],[T_So_CL]]="",Table3[[#This Row],[Hum_Si_C]]=""),"-",(1730.63/((1730.63/(233.426+T_Si_CL))-LOG(RH_Si_C/100)))-233.426)</f>
        <v>49.564958292230358</v>
      </c>
      <c r="AN377" s="87">
        <f>100*10^(7.337936*((Table3[[#This Row],[Hum_Si_C]])/(Table3[[#This Row],[Hum_Si_C]]+229.3975)-Table3[[#This Row],[T_Si_CL]]/(Table3[[#This Row],[T_Si_CL]]+229.3975)))</f>
        <v>45.241878740536592</v>
      </c>
      <c r="AO377" s="83">
        <f t="shared" si="46"/>
        <v>74</v>
      </c>
      <c r="AP377" s="60">
        <f>Table3[[#This Row],[T_So_CL]]-Table3[[#This Row],[T_Si_CL]]</f>
        <v>9</v>
      </c>
      <c r="AQ377" s="178">
        <f>IF(OR(AC377&gt;1200,AA377&gt;4000,Table3[[#This Row],[Hum_Si_A]]&lt;20,Table3[[#This Row],[Hum_Si_C]]&lt;20,AG377&gt;8000, AJ377&lt;0, O377&gt;90),1,0)</f>
        <v>0</v>
      </c>
      <c r="AR377">
        <f>IF(Table3[[#This Row],[F_Cell_CL]]&gt;0, Table3[[#This Row],[F_Cell_CL]], IF(Table3[[#This Row],[I_S]]&lt;450, 0.45, IF(Table3[[#This Row],[I_S]]&lt;600, 0.6, 0.75)))</f>
        <v>0.75</v>
      </c>
    </row>
    <row r="378" spans="1:44">
      <c r="A378" s="49">
        <f t="shared" si="47"/>
        <v>367</v>
      </c>
      <c r="B378" s="51" t="s">
        <v>100</v>
      </c>
      <c r="C378" s="50" t="s">
        <v>468</v>
      </c>
      <c r="D378" s="51">
        <v>900</v>
      </c>
      <c r="E378" s="138">
        <f>IF(Table3[[#This Row],[Approx. step time]]="-","ERR",IF(E377="Acc. Time",Table3[[#This Row],[Approx. step time]]/60,E377+D378/60))</f>
        <v>5505</v>
      </c>
      <c r="F378" s="48">
        <v>720</v>
      </c>
      <c r="G378" s="86">
        <f t="shared" si="41"/>
        <v>2.4</v>
      </c>
      <c r="H378" s="48" t="s">
        <v>33</v>
      </c>
      <c r="I378" s="51">
        <v>0</v>
      </c>
      <c r="J378" s="51" t="s">
        <v>102</v>
      </c>
      <c r="K378" s="147"/>
      <c r="L378" s="52" t="str">
        <f>IF(Table3[[#This Row],[F_Cell_CL]]="","-",Table3[[#This Row],[F_Cell_CL]]*Cell_count)</f>
        <v>-</v>
      </c>
      <c r="M378">
        <v>0.2</v>
      </c>
      <c r="N378">
        <v>65</v>
      </c>
      <c r="O378" s="51">
        <v>74</v>
      </c>
      <c r="P378" s="60">
        <f>Table3[[#This Row],[T_So_CL]]-Table3[[#This Row],[T_Si_CL]]</f>
        <v>9</v>
      </c>
      <c r="Q378">
        <v>1.7000000000000002</v>
      </c>
      <c r="R378" s="53">
        <f>IF(Table3[[#This Row],[I_S]]=0,"∞",Table3[[#This Row],[FN_Si_A_H2]]*1000/(Table3[[#This Row],[I_S]]*Q_H2*Cell_count))</f>
        <v>1.7000000000000006</v>
      </c>
      <c r="S378">
        <v>75</v>
      </c>
      <c r="T378" s="58" t="str">
        <f t="shared" si="48"/>
        <v>Inlet</v>
      </c>
      <c r="U378">
        <v>0</v>
      </c>
      <c r="V378" s="51">
        <f t="shared" si="43"/>
        <v>70</v>
      </c>
      <c r="W378" s="141">
        <v>54.085282145855849</v>
      </c>
      <c r="X378" s="52">
        <f>IF(OR(Table3[[#This Row],[T_So_CL]]="",Table3[[#This Row],[Hum_Si_A]]=""),"-",(1730.63/((1730.63/(233.426+T_Si_CL))-LOG(RH_Si_A/100)))-233.426)</f>
        <v>51.868671341733148</v>
      </c>
      <c r="Y378" s="87">
        <f>100*10^(7.337936*((Table3[[#This Row],[Hum_Si_A]])/(Table3[[#This Row],[Hum_Si_A]]+229.3975)-Table3[[#This Row],[T_Si_CL]]/(Table3[[#This Row],[T_Si_CL]]+229.3975)))</f>
        <v>60.235458472367952</v>
      </c>
      <c r="Z37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3141.6000000000008</v>
      </c>
      <c r="AA378" s="53">
        <f>Table3[[#This Row],[FN_Si_Atot]]*Table3[[#This Row],[Conc_Si_A_H2]]/100</f>
        <v>2356.2000000000007</v>
      </c>
      <c r="AB378" s="54">
        <f>IF(Table3[[#This Row],[FN_Si_A_H2]]="-","-",Table3[[#This Row],[FN_Si_A_H2]]/60*H2_dens_gL)</f>
        <v>3.5314222531693642</v>
      </c>
      <c r="AC378" s="53">
        <f>IF(OR(Table3[[#This Row],[Conc_Si_A_H2]]="",Table3[[#This Row],[FN_Si_A_H2]]="",Table3[[#This Row],[FN_Si_A_H2]]="-"),"-",(FN_Si_H2/CMP_A)*(100-CMP_A))</f>
        <v>785.40000000000032</v>
      </c>
      <c r="AD378" s="55">
        <f>IF(Table3[[#This Row],[F_Si_A_N2]]="-","-",Table3[[#This Row],[F_Si_A_N2]]/60*N2_dens_gL)</f>
        <v>16.357351686555319</v>
      </c>
      <c r="AE378">
        <v>1.6</v>
      </c>
      <c r="AF378" s="53">
        <f>IF(OR(Table3[[#This Row],[I_S]]=0,Table3[[#This Row],[FN_Si_C_Air]]="-",Table3[[#This Row],[FN_Si_C_Air]]="0"),"∞",Table3[[#This Row],[FN_Si_C_Air]]*1000/(Table3[[#This Row],[I_S]]*Q_air*Cell_count))</f>
        <v>1.5999999999999999</v>
      </c>
      <c r="AG378" s="52">
        <f>IF(OR(Table3[[#This Row],[I_S]]="",Table3[[#This Row],[STC_C]]=""),"-",IF(Table3[[#This Row],[I_S]]&gt;=Table3[[#This Row],[I_MinGasFlow]],Table3[[#This Row],[I_S]]*Table3[[#This Row],[STC_C]]*16.6*Cell_count/1000,Table3[[#This Row],[I_MinGasFlow]]*Table3[[#This Row],[STC_C]]*16.6*Cell_count/1000))</f>
        <v>5258.88</v>
      </c>
      <c r="AH378" s="139">
        <f>IF(Table3[[#This Row],[FN_Si_C_Air]]="-","-",Table3[[#This Row],[FN_Si_C_Air]]/60*air_dens_gL)</f>
        <v>112.79815727433017</v>
      </c>
      <c r="AI378" s="58" t="str">
        <f t="shared" si="49"/>
        <v>Inlet</v>
      </c>
      <c r="AJ378">
        <v>0</v>
      </c>
      <c r="AK378" s="5">
        <f t="shared" si="45"/>
        <v>70</v>
      </c>
      <c r="AL378" s="141">
        <v>60.135053860479971</v>
      </c>
      <c r="AM378" s="52">
        <f>IF(OR(Table3[[#This Row],[T_So_CL]]="",Table3[[#This Row],[Hum_Si_C]]=""),"-",(1730.63/((1730.63/(233.426+T_Si_CL))-LOG(RH_Si_C/100)))-233.426)</f>
        <v>54.050943571160644</v>
      </c>
      <c r="AN378" s="87">
        <f>100*10^(7.337936*((Table3[[#This Row],[Hum_Si_C]])/(Table3[[#This Row],[Hum_Si_C]]+229.3975)-Table3[[#This Row],[T_Si_CL]]/(Table3[[#This Row],[T_Si_CL]]+229.3975)))</f>
        <v>80.154015110448142</v>
      </c>
      <c r="AO378" s="83">
        <f t="shared" si="46"/>
        <v>74</v>
      </c>
      <c r="AP378" s="60">
        <f>Table3[[#This Row],[T_So_CL]]-Table3[[#This Row],[T_Si_CL]]</f>
        <v>9</v>
      </c>
      <c r="AQ378" s="178">
        <f>IF(OR(AC378&gt;1200,AA378&gt;4000,Table3[[#This Row],[Hum_Si_A]]&lt;20,Table3[[#This Row],[Hum_Si_C]]&lt;20,AG378&gt;8000, AJ378&lt;0, O378&gt;90),1,0)</f>
        <v>0</v>
      </c>
      <c r="AR378">
        <f>IF(Table3[[#This Row],[F_Cell_CL]]&gt;0, Table3[[#This Row],[F_Cell_CL]], IF(Table3[[#This Row],[I_S]]&lt;450, 0.45, IF(Table3[[#This Row],[I_S]]&lt;600, 0.6, 0.75)))</f>
        <v>0.75</v>
      </c>
    </row>
    <row r="379" spans="1:44">
      <c r="A379" s="49">
        <f t="shared" si="47"/>
        <v>368</v>
      </c>
      <c r="B379" s="51" t="s">
        <v>100</v>
      </c>
      <c r="C379" s="50" t="s">
        <v>469</v>
      </c>
      <c r="D379" s="51">
        <v>900</v>
      </c>
      <c r="E379" s="138">
        <f>IF(Table3[[#This Row],[Approx. step time]]="-","ERR",IF(E378="Acc. Time",Table3[[#This Row],[Approx. step time]]/60,E378+D379/60))</f>
        <v>5520</v>
      </c>
      <c r="F379" s="48">
        <v>540</v>
      </c>
      <c r="G379" s="86">
        <f t="shared" ref="G379:G442" si="50">I_S/Cell_area</f>
        <v>1.8</v>
      </c>
      <c r="H379" s="48" t="s">
        <v>33</v>
      </c>
      <c r="I379" s="51">
        <v>0</v>
      </c>
      <c r="J379" s="51" t="s">
        <v>102</v>
      </c>
      <c r="K379" s="147"/>
      <c r="L379" s="52" t="str">
        <f>IF(Table3[[#This Row],[F_Cell_CL]]="","-",Table3[[#This Row],[F_Cell_CL]]*Cell_count)</f>
        <v>-</v>
      </c>
      <c r="M379">
        <v>1.6500000000000001</v>
      </c>
      <c r="N379">
        <v>65</v>
      </c>
      <c r="O379" s="51">
        <v>74</v>
      </c>
      <c r="P379" s="60">
        <f>Table3[[#This Row],[T_So_CL]]-Table3[[#This Row],[T_Si_CL]]</f>
        <v>9</v>
      </c>
      <c r="Q379">
        <v>1.6500000000000001</v>
      </c>
      <c r="R379" s="53">
        <f>IF(Table3[[#This Row],[I_S]]=0,"∞",Table3[[#This Row],[FN_Si_A_H2]]*1000/(Table3[[#This Row],[I_S]]*Q_H2*Cell_count))</f>
        <v>1.65</v>
      </c>
      <c r="S379">
        <v>75</v>
      </c>
      <c r="T379" s="58" t="str">
        <f t="shared" ref="T379:T384" si="51">"Inlet"</f>
        <v>Inlet</v>
      </c>
      <c r="U379">
        <v>1.4500000000000002</v>
      </c>
      <c r="V379" s="51">
        <f t="shared" ref="V379:V442" si="52">T_Si_CL+5</f>
        <v>70</v>
      </c>
      <c r="W379" s="141">
        <v>40.455037615424601</v>
      </c>
      <c r="X379" s="52">
        <f>IF(OR(Table3[[#This Row],[T_So_CL]]="",Table3[[#This Row],[Hum_Si_A]]=""),"-",(1730.63/((1730.63/(233.426+T_Si_CL))-LOG(RH_Si_A/100)))-233.426)</f>
        <v>46.058556898669735</v>
      </c>
      <c r="Y379" s="87">
        <f>100*10^(7.337936*((Table3[[#This Row],[Hum_Si_A]])/(Table3[[#This Row],[Hum_Si_A]]+229.3975)-Table3[[#This Row],[T_Si_CL]]/(Table3[[#This Row],[T_Si_CL]]+229.3975)))</f>
        <v>30.194438154326875</v>
      </c>
      <c r="Z37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2286.9</v>
      </c>
      <c r="AA379" s="53">
        <f>Table3[[#This Row],[FN_Si_Atot]]*Table3[[#This Row],[Conc_Si_A_H2]]/100</f>
        <v>1715.175</v>
      </c>
      <c r="AB379" s="54">
        <f>IF(Table3[[#This Row],[FN_Si_A_H2]]="-","-",Table3[[#This Row],[FN_Si_A_H2]]/60*H2_dens_gL)</f>
        <v>2.5706676695865216</v>
      </c>
      <c r="AC379" s="53">
        <f>IF(OR(Table3[[#This Row],[Conc_Si_A_H2]]="",Table3[[#This Row],[FN_Si_A_H2]]="",Table3[[#This Row],[FN_Si_A_H2]]="-"),"-",(FN_Si_H2/CMP_A)*(100-CMP_A))</f>
        <v>571.72500000000002</v>
      </c>
      <c r="AD379" s="55">
        <f>IF(Table3[[#This Row],[F_Si_A_N2]]="-","-",Table3[[#This Row],[F_Si_A_N2]]/60*N2_dens_gL)</f>
        <v>11.907189830654236</v>
      </c>
      <c r="AE379">
        <v>1.8</v>
      </c>
      <c r="AF379" s="53">
        <f>IF(OR(Table3[[#This Row],[I_S]]=0,Table3[[#This Row],[FN_Si_C_Air]]="-",Table3[[#This Row],[FN_Si_C_Air]]="0"),"∞",Table3[[#This Row],[FN_Si_C_Air]]*1000/(Table3[[#This Row],[I_S]]*Q_air*Cell_count))</f>
        <v>1.8</v>
      </c>
      <c r="AG379" s="52">
        <f>IF(OR(Table3[[#This Row],[I_S]]="",Table3[[#This Row],[STC_C]]=""),"-",IF(Table3[[#This Row],[I_S]]&gt;=Table3[[#This Row],[I_MinGasFlow]],Table3[[#This Row],[I_S]]*Table3[[#This Row],[STC_C]]*16.6*Cell_count/1000,Table3[[#This Row],[I_MinGasFlow]]*Table3[[#This Row],[STC_C]]*16.6*Cell_count/1000))</f>
        <v>4437.18</v>
      </c>
      <c r="AH379" s="139">
        <f>IF(Table3[[#This Row],[FN_Si_C_Air]]="-","-",Table3[[#This Row],[FN_Si_C_Air]]/60*air_dens_gL)</f>
        <v>95.173445200216094</v>
      </c>
      <c r="AI379" s="58" t="str">
        <f t="shared" ref="AI379:AI384" si="53">"Inlet"</f>
        <v>Inlet</v>
      </c>
      <c r="AJ379">
        <v>1.4000000000000001</v>
      </c>
      <c r="AK379" s="5">
        <f t="shared" ref="AK379:AK442" si="54">T_Si_CL+5</f>
        <v>70</v>
      </c>
      <c r="AL379" s="141">
        <v>40.455037615424601</v>
      </c>
      <c r="AM379" s="52">
        <f>IF(OR(Table3[[#This Row],[T_So_CL]]="",Table3[[#This Row],[Hum_Si_C]]=""),"-",(1730.63/((1730.63/(233.426+T_Si_CL))-LOG(RH_Si_C/100)))-233.426)</f>
        <v>46.058556898669735</v>
      </c>
      <c r="AN379" s="87">
        <f>100*10^(7.337936*((Table3[[#This Row],[Hum_Si_C]])/(Table3[[#This Row],[Hum_Si_C]]+229.3975)-Table3[[#This Row],[T_Si_CL]]/(Table3[[#This Row],[T_Si_CL]]+229.3975)))</f>
        <v>30.194438154326875</v>
      </c>
      <c r="AO379" s="83">
        <f t="shared" ref="AO379:AO442" si="55">T_Si_CL+dT_CL</f>
        <v>74</v>
      </c>
      <c r="AP379" s="60">
        <f>Table3[[#This Row],[T_So_CL]]-Table3[[#This Row],[T_Si_CL]]</f>
        <v>9</v>
      </c>
      <c r="AQ379" s="178">
        <f>IF(OR(AC379&gt;1200,AA379&gt;4000,Table3[[#This Row],[Hum_Si_A]]&lt;20,Table3[[#This Row],[Hum_Si_C]]&lt;20,AG379&gt;8000, AJ379&lt;0, O379&gt;90),1,0)</f>
        <v>0</v>
      </c>
      <c r="AR379">
        <f>IF(Table3[[#This Row],[F_Cell_CL]]&gt;0, Table3[[#This Row],[F_Cell_CL]], IF(Table3[[#This Row],[I_S]]&lt;450, 0.45, IF(Table3[[#This Row],[I_S]]&lt;600, 0.6, 0.75)))</f>
        <v>0.6</v>
      </c>
    </row>
    <row r="380" spans="1:44">
      <c r="A380" s="49">
        <f t="shared" si="47"/>
        <v>369</v>
      </c>
      <c r="B380" s="51" t="s">
        <v>100</v>
      </c>
      <c r="C380" s="50" t="s">
        <v>470</v>
      </c>
      <c r="D380" s="51">
        <v>900</v>
      </c>
      <c r="E380" s="87">
        <f>IF(Table3[[#This Row],[Approx. step time]]="-","ERR",IF(E379="Acc. Time",Table3[[#This Row],[Approx. step time]]/60,E379+D380/60))</f>
        <v>5535</v>
      </c>
      <c r="F380" s="48">
        <v>670</v>
      </c>
      <c r="G380" s="86">
        <f t="shared" si="50"/>
        <v>2.2333333333333334</v>
      </c>
      <c r="H380" s="48" t="s">
        <v>33</v>
      </c>
      <c r="I380" s="51">
        <v>0</v>
      </c>
      <c r="J380" s="51" t="s">
        <v>102</v>
      </c>
      <c r="K380" s="147"/>
      <c r="L380" s="52" t="str">
        <f>IF(Table3[[#This Row],[F_Cell_CL]]="","-",Table3[[#This Row],[F_Cell_CL]]*Cell_count)</f>
        <v>-</v>
      </c>
      <c r="M380">
        <v>0.85000000000000009</v>
      </c>
      <c r="N380">
        <v>65</v>
      </c>
      <c r="O380" s="51">
        <v>75</v>
      </c>
      <c r="P380" s="60">
        <f>Table3[[#This Row],[T_So_CL]]-Table3[[#This Row],[T_Si_CL]]</f>
        <v>10</v>
      </c>
      <c r="Q380">
        <v>1.35</v>
      </c>
      <c r="R380" s="53">
        <f>IF(Table3[[#This Row],[I_S]]=0,"∞",Table3[[#This Row],[FN_Si_A_H2]]*1000/(Table3[[#This Row],[I_S]]*Q_H2*Cell_count))</f>
        <v>1.35</v>
      </c>
      <c r="S380">
        <v>100</v>
      </c>
      <c r="T380" s="58" t="str">
        <f t="shared" si="51"/>
        <v>Inlet</v>
      </c>
      <c r="U380">
        <v>0.65</v>
      </c>
      <c r="V380" s="51">
        <f t="shared" si="52"/>
        <v>70</v>
      </c>
      <c r="W380" s="141">
        <v>57.296623434961354</v>
      </c>
      <c r="X380" s="52">
        <f>IF(OR(Table3[[#This Row],[T_So_CL]]="",Table3[[#This Row],[Hum_Si_A]]=""),"-",(1730.63/((1730.63/(233.426+T_Si_CL))-LOG(RH_Si_A/100)))-233.426)</f>
        <v>53.051676741969629</v>
      </c>
      <c r="Y380" s="87">
        <f>100*10^(7.337936*((Table3[[#This Row],[Hum_Si_A]])/(Table3[[#This Row],[Hum_Si_A]]+229.3975)-Table3[[#This Row],[T_Si_CL]]/(Table3[[#This Row],[T_Si_CL]]+229.3975)))</f>
        <v>70.204470535647218</v>
      </c>
      <c r="Z38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1741.1625000000001</v>
      </c>
      <c r="AA380" s="53">
        <f>Table3[[#This Row],[FN_Si_Atot]]*Table3[[#This Row],[Conc_Si_A_H2]]/100</f>
        <v>1741.1624999999999</v>
      </c>
      <c r="AB380" s="54">
        <f>IF(Table3[[#This Row],[FN_Si_A_H2]]="-","-",Table3[[#This Row],[FN_Si_A_H2]]/60*H2_dens_gL)</f>
        <v>2.6096171797317722</v>
      </c>
      <c r="AC380" s="53">
        <f>IF(OR(Table3[[#This Row],[Conc_Si_A_H2]]="",Table3[[#This Row],[FN_Si_A_H2]]="",Table3[[#This Row],[FN_Si_A_H2]]="-"),"-",(FN_Si_H2/CMP_A)*(100-CMP_A))</f>
        <v>0</v>
      </c>
      <c r="AD380" s="55">
        <f>IF(Table3[[#This Row],[F_Si_A_N2]]="-","-",Table3[[#This Row],[F_Si_A_N2]]/60*N2_dens_gL)</f>
        <v>0</v>
      </c>
      <c r="AE380">
        <v>1.75</v>
      </c>
      <c r="AF380" s="53">
        <f>IF(OR(Table3[[#This Row],[I_S]]=0,Table3[[#This Row],[FN_Si_C_Air]]="-",Table3[[#This Row],[FN_Si_C_Air]]="0"),"∞",Table3[[#This Row],[FN_Si_C_Air]]*1000/(Table3[[#This Row],[I_S]]*Q_air*Cell_count))</f>
        <v>1.7499999999999998</v>
      </c>
      <c r="AG380" s="52">
        <f>IF(OR(Table3[[#This Row],[I_S]]="",Table3[[#This Row],[STC_C]]=""),"-",IF(Table3[[#This Row],[I_S]]&gt;=Table3[[#This Row],[I_MinGasFlow]],Table3[[#This Row],[I_S]]*Table3[[#This Row],[STC_C]]*16.6*Cell_count/1000,Table3[[#This Row],[I_MinGasFlow]]*Table3[[#This Row],[STC_C]]*16.6*Cell_count/1000))</f>
        <v>5352.4624999999996</v>
      </c>
      <c r="AH380" s="139">
        <f>IF(Table3[[#This Row],[FN_Si_C_Air]]="-","-",Table3[[#This Row],[FN_Si_C_Air]]/60*air_dens_gL)</f>
        <v>114.8054161494376</v>
      </c>
      <c r="AI380" s="58" t="str">
        <f t="shared" si="53"/>
        <v>Inlet</v>
      </c>
      <c r="AJ380">
        <v>0.25</v>
      </c>
      <c r="AK380" s="5">
        <f t="shared" si="54"/>
        <v>70</v>
      </c>
      <c r="AL380" s="141">
        <v>54.085282145855849</v>
      </c>
      <c r="AM380" s="52">
        <f>IF(OR(Table3[[#This Row],[T_So_CL]]="",Table3[[#This Row],[Hum_Si_C]]=""),"-",(1730.63/((1730.63/(233.426+T_Si_CL))-LOG(RH_Si_C/100)))-233.426)</f>
        <v>51.868671341733148</v>
      </c>
      <c r="AN380" s="87">
        <f>100*10^(7.337936*((Table3[[#This Row],[Hum_Si_C]])/(Table3[[#This Row],[Hum_Si_C]]+229.3975)-Table3[[#This Row],[T_Si_CL]]/(Table3[[#This Row],[T_Si_CL]]+229.3975)))</f>
        <v>60.235458472367952</v>
      </c>
      <c r="AO380" s="83">
        <f t="shared" si="55"/>
        <v>75</v>
      </c>
      <c r="AP380" s="60">
        <f>Table3[[#This Row],[T_So_CL]]-Table3[[#This Row],[T_Si_CL]]</f>
        <v>10</v>
      </c>
      <c r="AQ380" s="178">
        <f>IF(OR(AC380&gt;1200,AA380&gt;4000,Table3[[#This Row],[Hum_Si_A]]&lt;20,Table3[[#This Row],[Hum_Si_C]]&lt;20,AG380&gt;8000, AJ380&lt;0, O380&gt;90),1,0)</f>
        <v>0</v>
      </c>
      <c r="AR380">
        <f>IF(Table3[[#This Row],[F_Cell_CL]]&gt;0, Table3[[#This Row],[F_Cell_CL]], IF(Table3[[#This Row],[I_S]]&lt;450, 0.45, IF(Table3[[#This Row],[I_S]]&lt;600, 0.6, 0.75)))</f>
        <v>0.75</v>
      </c>
    </row>
    <row r="381" spans="1:44">
      <c r="A381" s="49">
        <f t="shared" si="47"/>
        <v>370</v>
      </c>
      <c r="B381" s="51" t="s">
        <v>100</v>
      </c>
      <c r="C381" s="50" t="s">
        <v>471</v>
      </c>
      <c r="D381" s="51">
        <v>900</v>
      </c>
      <c r="E381" s="138">
        <f>IF(Table3[[#This Row],[Approx. step time]]="-","ERR",IF(E380="Acc. Time",Table3[[#This Row],[Approx. step time]]/60,E380+D381/60))</f>
        <v>5550</v>
      </c>
      <c r="F381" s="48">
        <v>660</v>
      </c>
      <c r="G381" s="86">
        <f t="shared" si="50"/>
        <v>2.2000000000000002</v>
      </c>
      <c r="H381" s="48" t="s">
        <v>33</v>
      </c>
      <c r="I381" s="51">
        <v>0</v>
      </c>
      <c r="J381" s="51" t="s">
        <v>102</v>
      </c>
      <c r="K381" s="147"/>
      <c r="L381" s="52" t="str">
        <f>IF(Table3[[#This Row],[F_Cell_CL]]="","-",Table3[[#This Row],[F_Cell_CL]]*Cell_count)</f>
        <v>-</v>
      </c>
      <c r="M381">
        <v>1.4000000000000001</v>
      </c>
      <c r="N381">
        <v>65</v>
      </c>
      <c r="O381" s="51">
        <v>75</v>
      </c>
      <c r="P381" s="60">
        <f>Table3[[#This Row],[T_So_CL]]-Table3[[#This Row],[T_Si_CL]]</f>
        <v>10</v>
      </c>
      <c r="Q381">
        <v>1.9000000000000001</v>
      </c>
      <c r="R381" s="53">
        <f>IF(Table3[[#This Row],[I_S]]=0,"∞",Table3[[#This Row],[FN_Si_A_H2]]*1000/(Table3[[#This Row],[I_S]]*Q_H2*Cell_count))</f>
        <v>1.9</v>
      </c>
      <c r="S381">
        <v>95</v>
      </c>
      <c r="T381" s="58" t="str">
        <f t="shared" si="51"/>
        <v>Inlet</v>
      </c>
      <c r="U381">
        <v>1.2000000000000002</v>
      </c>
      <c r="V381" s="51">
        <f t="shared" si="52"/>
        <v>70</v>
      </c>
      <c r="W381" s="141">
        <v>57.296623434961354</v>
      </c>
      <c r="X381" s="52">
        <f>IF(OR(Table3[[#This Row],[T_So_CL]]="",Table3[[#This Row],[Hum_Si_A]]=""),"-",(1730.63/((1730.63/(233.426+T_Si_CL))-LOG(RH_Si_A/100)))-233.426)</f>
        <v>53.051676741969629</v>
      </c>
      <c r="Y381" s="87">
        <f>100*10^(7.337936*((Table3[[#This Row],[Hum_Si_A]])/(Table3[[#This Row],[Hum_Si_A]]+229.3975)-Table3[[#This Row],[T_Si_CL]]/(Table3[[#This Row],[T_Si_CL]]+229.3975)))</f>
        <v>70.204470535647218</v>
      </c>
      <c r="Z38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2541</v>
      </c>
      <c r="AA381" s="53">
        <f>Table3[[#This Row],[FN_Si_Atot]]*Table3[[#This Row],[Conc_Si_A_H2]]/100</f>
        <v>2413.9499999999998</v>
      </c>
      <c r="AB381" s="54">
        <f>IF(Table3[[#This Row],[FN_Si_A_H2]]="-","-",Table3[[#This Row],[FN_Si_A_H2]]/60*H2_dens_gL)</f>
        <v>3.6179767201588078</v>
      </c>
      <c r="AC381" s="53">
        <f>IF(OR(Table3[[#This Row],[Conc_Si_A_H2]]="",Table3[[#This Row],[FN_Si_A_H2]]="",Table3[[#This Row],[FN_Si_A_H2]]="-"),"-",(FN_Si_H2/CMP_A)*(100-CMP_A))</f>
        <v>127.04999999999998</v>
      </c>
      <c r="AD381" s="55">
        <f>IF(Table3[[#This Row],[F_Si_A_N2]]="-","-",Table3[[#This Row],[F_Si_A_N2]]/60*N2_dens_gL)</f>
        <v>2.6460421845898296</v>
      </c>
      <c r="AE381">
        <v>1.8</v>
      </c>
      <c r="AF381" s="53">
        <f>IF(OR(Table3[[#This Row],[I_S]]=0,Table3[[#This Row],[FN_Si_C_Air]]="-",Table3[[#This Row],[FN_Si_C_Air]]="0"),"∞",Table3[[#This Row],[FN_Si_C_Air]]*1000/(Table3[[#This Row],[I_S]]*Q_air*Cell_count))</f>
        <v>1.8</v>
      </c>
      <c r="AG381" s="52">
        <f>IF(OR(Table3[[#This Row],[I_S]]="",Table3[[#This Row],[STC_C]]=""),"-",IF(Table3[[#This Row],[I_S]]&gt;=Table3[[#This Row],[I_MinGasFlow]],Table3[[#This Row],[I_S]]*Table3[[#This Row],[STC_C]]*16.6*Cell_count/1000,Table3[[#This Row],[I_MinGasFlow]]*Table3[[#This Row],[STC_C]]*16.6*Cell_count/1000))</f>
        <v>5423.2200000000012</v>
      </c>
      <c r="AH381" s="139">
        <f>IF(Table3[[#This Row],[FN_Si_C_Air]]="-","-",Table3[[#This Row],[FN_Si_C_Air]]/60*air_dens_gL)</f>
        <v>116.32309968915301</v>
      </c>
      <c r="AI381" s="58" t="str">
        <f t="shared" si="53"/>
        <v>Inlet</v>
      </c>
      <c r="AJ381">
        <v>0.80000000000000016</v>
      </c>
      <c r="AK381" s="5">
        <f t="shared" si="54"/>
        <v>70</v>
      </c>
      <c r="AL381" s="141">
        <v>57.296623434961354</v>
      </c>
      <c r="AM381" s="52">
        <f>IF(OR(Table3[[#This Row],[T_So_CL]]="",Table3[[#This Row],[Hum_Si_C]]=""),"-",(1730.63/((1730.63/(233.426+T_Si_CL))-LOG(RH_Si_C/100)))-233.426)</f>
        <v>53.051676741969629</v>
      </c>
      <c r="AN381" s="87">
        <f>100*10^(7.337936*((Table3[[#This Row],[Hum_Si_C]])/(Table3[[#This Row],[Hum_Si_C]]+229.3975)-Table3[[#This Row],[T_Si_CL]]/(Table3[[#This Row],[T_Si_CL]]+229.3975)))</f>
        <v>70.204470535647218</v>
      </c>
      <c r="AO381" s="83">
        <f t="shared" si="55"/>
        <v>75</v>
      </c>
      <c r="AP381" s="60">
        <f>Table3[[#This Row],[T_So_CL]]-Table3[[#This Row],[T_Si_CL]]</f>
        <v>10</v>
      </c>
      <c r="AQ381" s="178">
        <f>IF(OR(AC381&gt;1200,AA381&gt;4000,Table3[[#This Row],[Hum_Si_A]]&lt;20,Table3[[#This Row],[Hum_Si_C]]&lt;20,AG381&gt;8000, AJ381&lt;0, O381&gt;90),1,0)</f>
        <v>0</v>
      </c>
      <c r="AR381">
        <f>IF(Table3[[#This Row],[F_Cell_CL]]&gt;0, Table3[[#This Row],[F_Cell_CL]], IF(Table3[[#This Row],[I_S]]&lt;450, 0.45, IF(Table3[[#This Row],[I_S]]&lt;600, 0.6, 0.75)))</f>
        <v>0.75</v>
      </c>
    </row>
    <row r="382" spans="1:44">
      <c r="A382" s="49">
        <f t="shared" si="47"/>
        <v>371</v>
      </c>
      <c r="B382" s="51" t="s">
        <v>100</v>
      </c>
      <c r="C382" s="50" t="s">
        <v>472</v>
      </c>
      <c r="D382" s="51">
        <v>900</v>
      </c>
      <c r="E382" s="138">
        <f>IF(Table3[[#This Row],[Approx. step time]]="-","ERR",IF(E381="Acc. Time",Table3[[#This Row],[Approx. step time]]/60,E381+D382/60))</f>
        <v>5565</v>
      </c>
      <c r="F382" s="48">
        <v>590</v>
      </c>
      <c r="G382" s="86">
        <f t="shared" si="50"/>
        <v>1.9666666666666666</v>
      </c>
      <c r="H382" s="48" t="s">
        <v>33</v>
      </c>
      <c r="I382" s="51">
        <v>0</v>
      </c>
      <c r="J382" s="51" t="s">
        <v>102</v>
      </c>
      <c r="K382" s="147"/>
      <c r="L382" s="52" t="str">
        <f>IF(Table3[[#This Row],[F_Cell_CL]]="","-",Table3[[#This Row],[F_Cell_CL]]*Cell_count)</f>
        <v>-</v>
      </c>
      <c r="M382">
        <v>0.55000000000000004</v>
      </c>
      <c r="N382">
        <v>65</v>
      </c>
      <c r="O382" s="51">
        <v>75</v>
      </c>
      <c r="P382" s="60">
        <f>Table3[[#This Row],[T_So_CL]]-Table3[[#This Row],[T_Si_CL]]</f>
        <v>10</v>
      </c>
      <c r="Q382">
        <v>1.9500000000000002</v>
      </c>
      <c r="R382" s="53">
        <f>IF(Table3[[#This Row],[I_S]]=0,"∞",Table3[[#This Row],[FN_Si_A_H2]]*1000/(Table3[[#This Row],[I_S]]*Q_H2*Cell_count))</f>
        <v>1.95</v>
      </c>
      <c r="S382">
        <v>85</v>
      </c>
      <c r="T382" s="58" t="str">
        <f t="shared" si="51"/>
        <v>Inlet</v>
      </c>
      <c r="U382">
        <v>0.35000000000000003</v>
      </c>
      <c r="V382" s="51">
        <f t="shared" si="52"/>
        <v>70</v>
      </c>
      <c r="W382" s="141">
        <v>55.744150999390818</v>
      </c>
      <c r="X382" s="52">
        <f>IF(OR(Table3[[#This Row],[T_So_CL]]="",Table3[[#This Row],[Hum_Si_A]]=""),"-",(1730.63/((1730.63/(233.426+T_Si_CL))-LOG(RH_Si_A/100)))-233.426)</f>
        <v>52.487063648610558</v>
      </c>
      <c r="Y382" s="87">
        <f>100*10^(7.337936*((Table3[[#This Row],[Hum_Si_A]])/(Table3[[#This Row],[Hum_Si_A]]+229.3975)-Table3[[#This Row],[T_Si_CL]]/(Table3[[#This Row],[T_Si_CL]]+229.3975)))</f>
        <v>65.222491987370745</v>
      </c>
      <c r="Z38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2605.544117647059</v>
      </c>
      <c r="AA382" s="53">
        <f>Table3[[#This Row],[FN_Si_Atot]]*Table3[[#This Row],[Conc_Si_A_H2]]/100</f>
        <v>2214.7125000000001</v>
      </c>
      <c r="AB382" s="54">
        <f>IF(Table3[[#This Row],[FN_Si_A_H2]]="-","-",Table3[[#This Row],[FN_Si_A_H2]]/60*H2_dens_gL)</f>
        <v>3.3193638090452229</v>
      </c>
      <c r="AC382" s="53">
        <f>IF(OR(Table3[[#This Row],[Conc_Si_A_H2]]="",Table3[[#This Row],[FN_Si_A_H2]]="",Table3[[#This Row],[FN_Si_A_H2]]="-"),"-",(FN_Si_H2/CMP_A)*(100-CMP_A))</f>
        <v>390.83161764705881</v>
      </c>
      <c r="AD382" s="55">
        <f>IF(Table3[[#This Row],[F_Si_A_N2]]="-","-",Table3[[#This Row],[F_Si_A_N2]]/60*N2_dens_gL)</f>
        <v>8.1397634582101581</v>
      </c>
      <c r="AE382">
        <v>1.75</v>
      </c>
      <c r="AF382" s="53">
        <f>IF(OR(Table3[[#This Row],[I_S]]=0,Table3[[#This Row],[FN_Si_C_Air]]="-",Table3[[#This Row],[FN_Si_C_Air]]="0"),"∞",Table3[[#This Row],[FN_Si_C_Air]]*1000/(Table3[[#This Row],[I_S]]*Q_air*Cell_count))</f>
        <v>1.75</v>
      </c>
      <c r="AG382" s="52">
        <f>IF(OR(Table3[[#This Row],[I_S]]="",Table3[[#This Row],[STC_C]]=""),"-",IF(Table3[[#This Row],[I_S]]&gt;=Table3[[#This Row],[I_MinGasFlow]],Table3[[#This Row],[I_S]]*Table3[[#This Row],[STC_C]]*16.6*Cell_count/1000,Table3[[#This Row],[I_MinGasFlow]]*Table3[[#This Row],[STC_C]]*16.6*Cell_count/1000))</f>
        <v>4713.3625000000002</v>
      </c>
      <c r="AH382" s="139">
        <f>IF(Table3[[#This Row],[FN_Si_C_Air]]="-","-",Table3[[#This Row],[FN_Si_C_Air]]/60*air_dens_gL)</f>
        <v>101.09730675845999</v>
      </c>
      <c r="AI382" s="58" t="str">
        <f t="shared" si="53"/>
        <v>Inlet</v>
      </c>
      <c r="AJ382">
        <v>0.70000000000000007</v>
      </c>
      <c r="AK382" s="5">
        <f t="shared" si="54"/>
        <v>70</v>
      </c>
      <c r="AL382" s="141">
        <v>61.44151517907563</v>
      </c>
      <c r="AM382" s="52">
        <f>IF(OR(Table3[[#This Row],[T_So_CL]]="",Table3[[#This Row],[Hum_Si_C]]=""),"-",(1730.63/((1730.63/(233.426+T_Si_CL))-LOG(RH_Si_C/100)))-233.426)</f>
        <v>54.497373611490275</v>
      </c>
      <c r="AN382" s="87">
        <f>100*10^(7.337936*((Table3[[#This Row],[Hum_Si_C]])/(Table3[[#This Row],[Hum_Si_C]]+229.3975)-Table3[[#This Row],[T_Si_CL]]/(Table3[[#This Row],[T_Si_CL]]+229.3975)))</f>
        <v>85.121923380792666</v>
      </c>
      <c r="AO382" s="83">
        <f t="shared" si="55"/>
        <v>75</v>
      </c>
      <c r="AP382" s="60">
        <f>Table3[[#This Row],[T_So_CL]]-Table3[[#This Row],[T_Si_CL]]</f>
        <v>10</v>
      </c>
      <c r="AQ382" s="178">
        <f>IF(OR(AC382&gt;1200,AA382&gt;4000,Table3[[#This Row],[Hum_Si_A]]&lt;20,Table3[[#This Row],[Hum_Si_C]]&lt;20,AG382&gt;8000, AJ382&lt;0, O382&gt;90),1,0)</f>
        <v>0</v>
      </c>
      <c r="AR382">
        <f>IF(Table3[[#This Row],[F_Cell_CL]]&gt;0, Table3[[#This Row],[F_Cell_CL]], IF(Table3[[#This Row],[I_S]]&lt;450, 0.45, IF(Table3[[#This Row],[I_S]]&lt;600, 0.6, 0.75)))</f>
        <v>0.6</v>
      </c>
    </row>
    <row r="383" spans="1:44">
      <c r="A383" s="49">
        <f t="shared" si="47"/>
        <v>372</v>
      </c>
      <c r="B383" s="51" t="s">
        <v>100</v>
      </c>
      <c r="C383" s="50" t="s">
        <v>473</v>
      </c>
      <c r="D383" s="51">
        <v>900</v>
      </c>
      <c r="E383" s="138">
        <f>IF(Table3[[#This Row],[Approx. step time]]="-","ERR",IF(E382="Acc. Time",Table3[[#This Row],[Approx. step time]]/60,E382+D383/60))</f>
        <v>5580</v>
      </c>
      <c r="F383" s="48">
        <v>700</v>
      </c>
      <c r="G383" s="86">
        <f t="shared" si="50"/>
        <v>2.3333333333333335</v>
      </c>
      <c r="H383" s="48" t="s">
        <v>33</v>
      </c>
      <c r="I383" s="51">
        <v>0</v>
      </c>
      <c r="J383" s="51" t="s">
        <v>102</v>
      </c>
      <c r="K383" s="147"/>
      <c r="L383" s="52" t="str">
        <f>IF(Table3[[#This Row],[F_Cell_CL]]="","-",Table3[[#This Row],[F_Cell_CL]]*Cell_count)</f>
        <v>-</v>
      </c>
      <c r="M383">
        <v>1.25</v>
      </c>
      <c r="N383">
        <v>65</v>
      </c>
      <c r="O383" s="51">
        <v>76</v>
      </c>
      <c r="P383" s="60">
        <f>Table3[[#This Row],[T_So_CL]]-Table3[[#This Row],[T_Si_CL]]</f>
        <v>11</v>
      </c>
      <c r="Q383">
        <v>1.9500000000000002</v>
      </c>
      <c r="R383" s="53">
        <f>IF(Table3[[#This Row],[I_S]]=0,"∞",Table3[[#This Row],[FN_Si_A_H2]]*1000/(Table3[[#This Row],[I_S]]*Q_H2*Cell_count))</f>
        <v>1.9500000000000004</v>
      </c>
      <c r="S383">
        <v>100</v>
      </c>
      <c r="T383" s="58" t="str">
        <f t="shared" si="51"/>
        <v>Inlet</v>
      </c>
      <c r="U383">
        <v>1.05</v>
      </c>
      <c r="V383" s="51">
        <f t="shared" si="52"/>
        <v>70</v>
      </c>
      <c r="W383" s="141">
        <v>57.296623434961354</v>
      </c>
      <c r="X383" s="52">
        <f>IF(OR(Table3[[#This Row],[T_So_CL]]="",Table3[[#This Row],[Hum_Si_A]]=""),"-",(1730.63/((1730.63/(233.426+T_Si_CL))-LOG(RH_Si_A/100)))-233.426)</f>
        <v>53.051676741969629</v>
      </c>
      <c r="Y383" s="87">
        <f>100*10^(7.337936*((Table3[[#This Row],[Hum_Si_A]])/(Table3[[#This Row],[Hum_Si_A]]+229.3975)-Table3[[#This Row],[T_Si_CL]]/(Table3[[#This Row],[T_Si_CL]]+229.3975)))</f>
        <v>70.204470535647218</v>
      </c>
      <c r="Z38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2627.6250000000005</v>
      </c>
      <c r="AA383" s="53">
        <f>Table3[[#This Row],[FN_Si_Atot]]*Table3[[#This Row],[Conc_Si_A_H2]]/100</f>
        <v>2627.6250000000005</v>
      </c>
      <c r="AB383" s="54">
        <f>IF(Table3[[#This Row],[FN_Si_A_H2]]="-","-",Table3[[#This Row],[FN_Si_A_H2]]/60*H2_dens_gL)</f>
        <v>3.9382282480197564</v>
      </c>
      <c r="AC383" s="53">
        <f>IF(OR(Table3[[#This Row],[Conc_Si_A_H2]]="",Table3[[#This Row],[FN_Si_A_H2]]="",Table3[[#This Row],[FN_Si_A_H2]]="-"),"-",(FN_Si_H2/CMP_A)*(100-CMP_A))</f>
        <v>0</v>
      </c>
      <c r="AD383" s="55">
        <f>IF(Table3[[#This Row],[F_Si_A_N2]]="-","-",Table3[[#This Row],[F_Si_A_N2]]/60*N2_dens_gL)</f>
        <v>0</v>
      </c>
      <c r="AE383">
        <v>1.7000000000000002</v>
      </c>
      <c r="AF383" s="53">
        <f>IF(OR(Table3[[#This Row],[I_S]]=0,Table3[[#This Row],[FN_Si_C_Air]]="-",Table3[[#This Row],[FN_Si_C_Air]]="0"),"∞",Table3[[#This Row],[FN_Si_C_Air]]*1000/(Table3[[#This Row],[I_S]]*Q_air*Cell_count))</f>
        <v>1.7000000000000004</v>
      </c>
      <c r="AG383" s="52">
        <f>IF(OR(Table3[[#This Row],[I_S]]="",Table3[[#This Row],[STC_C]]=""),"-",IF(Table3[[#This Row],[I_S]]&gt;=Table3[[#This Row],[I_MinGasFlow]],Table3[[#This Row],[I_S]]*Table3[[#This Row],[STC_C]]*16.6*Cell_count/1000,Table3[[#This Row],[I_MinGasFlow]]*Table3[[#This Row],[STC_C]]*16.6*Cell_count/1000))</f>
        <v>5432.3500000000022</v>
      </c>
      <c r="AH383" s="139">
        <f>IF(Table3[[#This Row],[FN_Si_C_Air]]="-","-",Table3[[#This Row],[FN_Si_C_Air]]/60*air_dens_gL)</f>
        <v>116.51892982330986</v>
      </c>
      <c r="AI383" s="58" t="str">
        <f t="shared" si="53"/>
        <v>Inlet</v>
      </c>
      <c r="AJ383">
        <v>0.9</v>
      </c>
      <c r="AK383" s="5">
        <f t="shared" si="54"/>
        <v>70</v>
      </c>
      <c r="AL383" s="141">
        <v>60.135053860479971</v>
      </c>
      <c r="AM383" s="52">
        <f>IF(OR(Table3[[#This Row],[T_So_CL]]="",Table3[[#This Row],[Hum_Si_C]]=""),"-",(1730.63/((1730.63/(233.426+T_Si_CL))-LOG(RH_Si_C/100)))-233.426)</f>
        <v>54.050943571160644</v>
      </c>
      <c r="AN383" s="87">
        <f>100*10^(7.337936*((Table3[[#This Row],[Hum_Si_C]])/(Table3[[#This Row],[Hum_Si_C]]+229.3975)-Table3[[#This Row],[T_Si_CL]]/(Table3[[#This Row],[T_Si_CL]]+229.3975)))</f>
        <v>80.154015110448142</v>
      </c>
      <c r="AO383" s="83">
        <f t="shared" si="55"/>
        <v>76</v>
      </c>
      <c r="AP383" s="60">
        <f>Table3[[#This Row],[T_So_CL]]-Table3[[#This Row],[T_Si_CL]]</f>
        <v>11</v>
      </c>
      <c r="AQ383" s="178">
        <f>IF(OR(AC383&gt;1200,AA383&gt;4000,Table3[[#This Row],[Hum_Si_A]]&lt;20,Table3[[#This Row],[Hum_Si_C]]&lt;20,AG383&gt;8000, AJ383&lt;0, O383&gt;90),1,0)</f>
        <v>0</v>
      </c>
      <c r="AR383">
        <f>IF(Table3[[#This Row],[F_Cell_CL]]&gt;0, Table3[[#This Row],[F_Cell_CL]], IF(Table3[[#This Row],[I_S]]&lt;450, 0.45, IF(Table3[[#This Row],[I_S]]&lt;600, 0.6, 0.75)))</f>
        <v>0.75</v>
      </c>
    </row>
    <row r="384" spans="1:44">
      <c r="A384" s="49">
        <f t="shared" si="47"/>
        <v>373</v>
      </c>
      <c r="B384" s="51" t="s">
        <v>100</v>
      </c>
      <c r="C384" s="50" t="s">
        <v>474</v>
      </c>
      <c r="D384" s="51">
        <v>900</v>
      </c>
      <c r="E384" s="87">
        <f>IF(Table3[[#This Row],[Approx. step time]]="-","ERR",IF(E383="Acc. Time",Table3[[#This Row],[Approx. step time]]/60,E383+D384/60))</f>
        <v>5595</v>
      </c>
      <c r="F384" s="48">
        <v>610</v>
      </c>
      <c r="G384" s="86">
        <f t="shared" si="50"/>
        <v>2.0333333333333332</v>
      </c>
      <c r="H384" s="48" t="s">
        <v>33</v>
      </c>
      <c r="I384" s="51">
        <v>0</v>
      </c>
      <c r="J384" s="51" t="s">
        <v>102</v>
      </c>
      <c r="K384" s="147"/>
      <c r="L384" s="52" t="str">
        <f>IF(Table3[[#This Row],[F_Cell_CL]]="","-",Table3[[#This Row],[F_Cell_CL]]*Cell_count)</f>
        <v>-</v>
      </c>
      <c r="M384">
        <v>1.95</v>
      </c>
      <c r="N384">
        <v>65</v>
      </c>
      <c r="O384" s="51">
        <v>76</v>
      </c>
      <c r="P384" s="60">
        <f>Table3[[#This Row],[T_So_CL]]-Table3[[#This Row],[T_Si_CL]]</f>
        <v>11</v>
      </c>
      <c r="Q384">
        <v>1.9500000000000002</v>
      </c>
      <c r="R384" s="53">
        <f>IF(Table3[[#This Row],[I_S]]=0,"∞",Table3[[#This Row],[FN_Si_A_H2]]*1000/(Table3[[#This Row],[I_S]]*Q_H2*Cell_count))</f>
        <v>1.95</v>
      </c>
      <c r="S384">
        <v>90</v>
      </c>
      <c r="T384" s="58" t="str">
        <f t="shared" si="51"/>
        <v>Inlet</v>
      </c>
      <c r="U384">
        <v>1.75</v>
      </c>
      <c r="V384" s="51">
        <f t="shared" si="52"/>
        <v>70</v>
      </c>
      <c r="W384" s="141">
        <v>62.68363425633882</v>
      </c>
      <c r="X384" s="52">
        <f>IF(OR(Table3[[#This Row],[T_So_CL]]="",Table3[[#This Row],[Hum_Si_A]]=""),"-",(1730.63/((1730.63/(233.426+T_Si_CL))-LOG(RH_Si_A/100)))-233.426)</f>
        <v>54.914348946399912</v>
      </c>
      <c r="Y384" s="87">
        <f>100*10^(7.337936*((Table3[[#This Row],[Hum_Si_A]])/(Table3[[#This Row],[Hum_Si_A]]+229.3975)-Table3[[#This Row],[T_Si_CL]]/(Table3[[#This Row],[T_Si_CL]]+229.3975)))</f>
        <v>90.085463572708875</v>
      </c>
      <c r="Z38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2544.2083333333335</v>
      </c>
      <c r="AA384" s="53">
        <f>Table3[[#This Row],[FN_Si_Atot]]*Table3[[#This Row],[Conc_Si_A_H2]]/100</f>
        <v>2289.7874999999999</v>
      </c>
      <c r="AB384" s="54">
        <f>IF(Table3[[#This Row],[FN_Si_A_H2]]="-","-",Table3[[#This Row],[FN_Si_A_H2]]/60*H2_dens_gL)</f>
        <v>3.4318846161315015</v>
      </c>
      <c r="AC384" s="53">
        <f>IF(OR(Table3[[#This Row],[Conc_Si_A_H2]]="",Table3[[#This Row],[FN_Si_A_H2]]="",Table3[[#This Row],[FN_Si_A_H2]]="-"),"-",(FN_Si_H2/CMP_A)*(100-CMP_A))</f>
        <v>254.42083333333332</v>
      </c>
      <c r="AD384" s="55">
        <f>IF(Table3[[#This Row],[F_Si_A_N2]]="-","-",Table3[[#This Row],[F_Si_A_N2]]/60*N2_dens_gL)</f>
        <v>5.2987662938882192</v>
      </c>
      <c r="AE384">
        <v>1.4500000000000002</v>
      </c>
      <c r="AF384" s="53">
        <f>IF(OR(Table3[[#This Row],[I_S]]=0,Table3[[#This Row],[FN_Si_C_Air]]="-",Table3[[#This Row],[FN_Si_C_Air]]="0"),"∞",Table3[[#This Row],[FN_Si_C_Air]]*1000/(Table3[[#This Row],[I_S]]*Q_air*Cell_count))</f>
        <v>1.4500000000000004</v>
      </c>
      <c r="AG384" s="52">
        <f>IF(OR(Table3[[#This Row],[I_S]]="",Table3[[#This Row],[STC_C]]=""),"-",IF(Table3[[#This Row],[I_S]]&gt;=Table3[[#This Row],[I_MinGasFlow]],Table3[[#This Row],[I_S]]*Table3[[#This Row],[STC_C]]*16.6*Cell_count/1000,Table3[[#This Row],[I_MinGasFlow]]*Table3[[#This Row],[STC_C]]*16.6*Cell_count/1000))</f>
        <v>4037.7425000000007</v>
      </c>
      <c r="AH384" s="139">
        <f>IF(Table3[[#This Row],[FN_Si_C_Air]]="-","-",Table3[[#This Row],[FN_Si_C_Air]]/60*air_dens_gL)</f>
        <v>86.605876830855095</v>
      </c>
      <c r="AI384" s="58" t="str">
        <f t="shared" si="53"/>
        <v>Inlet</v>
      </c>
      <c r="AJ384">
        <v>2.1</v>
      </c>
      <c r="AK384" s="5">
        <f t="shared" si="54"/>
        <v>70</v>
      </c>
      <c r="AL384" s="141">
        <v>52.302759341356662</v>
      </c>
      <c r="AM384" s="52">
        <f>IF(OR(Table3[[#This Row],[T_So_CL]]="",Table3[[#This Row],[Hum_Si_C]]=""),"-",(1730.63/((1730.63/(233.426+T_Si_CL))-LOG(RH_Si_C/100)))-233.426)</f>
        <v>51.185798934405739</v>
      </c>
      <c r="AN384" s="87">
        <f>100*10^(7.337936*((Table3[[#This Row],[Hum_Si_C]])/(Table3[[#This Row],[Hum_Si_C]]+229.3975)-Table3[[#This Row],[T_Si_CL]]/(Table3[[#This Row],[T_Si_CL]]+229.3975)))</f>
        <v>55.243163146003901</v>
      </c>
      <c r="AO384" s="83">
        <f t="shared" si="55"/>
        <v>76</v>
      </c>
      <c r="AP384" s="60">
        <f>Table3[[#This Row],[T_So_CL]]-Table3[[#This Row],[T_Si_CL]]</f>
        <v>11</v>
      </c>
      <c r="AQ384" s="178">
        <f>IF(OR(AC384&gt;1200,AA384&gt;4000,Table3[[#This Row],[Hum_Si_A]]&lt;20,Table3[[#This Row],[Hum_Si_C]]&lt;20,AG384&gt;8000, AJ384&lt;0, O384&gt;90),1,0)</f>
        <v>0</v>
      </c>
      <c r="AR384">
        <f>IF(Table3[[#This Row],[F_Cell_CL]]&gt;0, Table3[[#This Row],[F_Cell_CL]], IF(Table3[[#This Row],[I_S]]&lt;450, 0.45, IF(Table3[[#This Row],[I_S]]&lt;600, 0.6, 0.75)))</f>
        <v>0.75</v>
      </c>
    </row>
    <row r="385" spans="1:44">
      <c r="A385" s="49">
        <f t="shared" si="47"/>
        <v>374</v>
      </c>
      <c r="B385" s="51" t="s">
        <v>100</v>
      </c>
      <c r="C385" s="50" t="s">
        <v>475</v>
      </c>
      <c r="D385" s="51">
        <v>900</v>
      </c>
      <c r="E385" s="138">
        <f>IF(Table3[[#This Row],[Approx. step time]]="-","ERR",IF(E384="Acc. Time",Table3[[#This Row],[Approx. step time]]/60,E384+D385/60))</f>
        <v>5610</v>
      </c>
      <c r="F385" s="48">
        <v>500</v>
      </c>
      <c r="G385" s="86">
        <f t="shared" si="50"/>
        <v>1.6666666666666667</v>
      </c>
      <c r="H385" s="48" t="s">
        <v>33</v>
      </c>
      <c r="I385" s="51">
        <v>0</v>
      </c>
      <c r="J385" s="51" t="s">
        <v>102</v>
      </c>
      <c r="K385" s="147"/>
      <c r="L385" s="52" t="str">
        <f>IF(Table3[[#This Row],[F_Cell_CL]]="","-",Table3[[#This Row],[F_Cell_CL]]*Cell_count)</f>
        <v>-</v>
      </c>
      <c r="M385">
        <v>1.35</v>
      </c>
      <c r="N385">
        <v>65</v>
      </c>
      <c r="O385" s="51">
        <v>76</v>
      </c>
      <c r="P385" s="60">
        <f>Table3[[#This Row],[T_So_CL]]-Table3[[#This Row],[T_Si_CL]]</f>
        <v>11</v>
      </c>
      <c r="Q385">
        <v>1.9000000000000001</v>
      </c>
      <c r="R385" s="53">
        <f>IF(Table3[[#This Row],[I_S]]=0,"∞",Table3[[#This Row],[FN_Si_A_H2]]*1000/(Table3[[#This Row],[I_S]]*Q_H2*Cell_count))</f>
        <v>1.9000000000000001</v>
      </c>
      <c r="S385">
        <v>85</v>
      </c>
      <c r="T385" s="58" t="str">
        <f t="shared" ref="T385:T416" si="56">"Inlet"</f>
        <v>Inlet</v>
      </c>
      <c r="U385">
        <v>1.1500000000000001</v>
      </c>
      <c r="V385" s="51">
        <f t="shared" si="52"/>
        <v>70</v>
      </c>
      <c r="W385" s="141">
        <v>54.085282145855849</v>
      </c>
      <c r="X385" s="52">
        <f>IF(OR(Table3[[#This Row],[T_So_CL]]="",Table3[[#This Row],[Hum_Si_A]]=""),"-",(1730.63/((1730.63/(233.426+T_Si_CL))-LOG(RH_Si_A/100)))-233.426)</f>
        <v>51.868671341733148</v>
      </c>
      <c r="Y385" s="87">
        <f>100*10^(7.337936*((Table3[[#This Row],[Hum_Si_A]])/(Table3[[#This Row],[Hum_Si_A]]+229.3975)-Table3[[#This Row],[T_Si_CL]]/(Table3[[#This Row],[T_Si_CL]]+229.3975)))</f>
        <v>60.235458472367952</v>
      </c>
      <c r="Z38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2151.4705882352946</v>
      </c>
      <c r="AA385" s="53">
        <f>Table3[[#This Row],[FN_Si_Atot]]*Table3[[#This Row],[Conc_Si_A_H2]]/100</f>
        <v>1828.7500000000002</v>
      </c>
      <c r="AB385" s="54">
        <f>IF(Table3[[#This Row],[FN_Si_A_H2]]="-","-",Table3[[#This Row],[FN_Si_A_H2]]/60*H2_dens_gL)</f>
        <v>2.7408914546657646</v>
      </c>
      <c r="AC385" s="53">
        <f>IF(OR(Table3[[#This Row],[Conc_Si_A_H2]]="",Table3[[#This Row],[FN_Si_A_H2]]="",Table3[[#This Row],[FN_Si_A_H2]]="-"),"-",(FN_Si_H2/CMP_A)*(100-CMP_A))</f>
        <v>322.7205882352942</v>
      </c>
      <c r="AD385" s="55">
        <f>IF(Table3[[#This Row],[F_Si_A_N2]]="-","-",Table3[[#This Row],[F_Si_A_N2]]/60*N2_dens_gL)</f>
        <v>6.7212301480222969</v>
      </c>
      <c r="AE385">
        <v>2.25</v>
      </c>
      <c r="AF385" s="53">
        <f>IF(OR(Table3[[#This Row],[I_S]]=0,Table3[[#This Row],[FN_Si_C_Air]]="-",Table3[[#This Row],[FN_Si_C_Air]]="0"),"∞",Table3[[#This Row],[FN_Si_C_Air]]*1000/(Table3[[#This Row],[I_S]]*Q_air*Cell_count))</f>
        <v>2.25</v>
      </c>
      <c r="AG385" s="52">
        <f>IF(OR(Table3[[#This Row],[I_S]]="",Table3[[#This Row],[STC_C]]=""),"-",IF(Table3[[#This Row],[I_S]]&gt;=Table3[[#This Row],[I_MinGasFlow]],Table3[[#This Row],[I_S]]*Table3[[#This Row],[STC_C]]*16.6*Cell_count/1000,Table3[[#This Row],[I_MinGasFlow]]*Table3[[#This Row],[STC_C]]*16.6*Cell_count/1000))</f>
        <v>5135.625</v>
      </c>
      <c r="AH385" s="139">
        <f>IF(Table3[[#This Row],[FN_Si_C_Air]]="-","-",Table3[[#This Row],[FN_Si_C_Air]]/60*air_dens_gL)</f>
        <v>110.15445046321307</v>
      </c>
      <c r="AI385" s="58" t="str">
        <f t="shared" ref="AI385:AI416" si="57">"Inlet"</f>
        <v>Inlet</v>
      </c>
      <c r="AJ385">
        <v>1.2000000000000002</v>
      </c>
      <c r="AK385" s="5">
        <f t="shared" si="54"/>
        <v>70</v>
      </c>
      <c r="AL385" s="141">
        <v>48.272229703243596</v>
      </c>
      <c r="AM385" s="52">
        <f>IF(OR(Table3[[#This Row],[T_So_CL]]="",Table3[[#This Row],[Hum_Si_C]]=""),"-",(1730.63/((1730.63/(233.426+T_Si_CL))-LOG(RH_Si_C/100)))-233.426)</f>
        <v>49.564958292230358</v>
      </c>
      <c r="AN385" s="87">
        <f>100*10^(7.337936*((Table3[[#This Row],[Hum_Si_C]])/(Table3[[#This Row],[Hum_Si_C]]+229.3975)-Table3[[#This Row],[T_Si_CL]]/(Table3[[#This Row],[T_Si_CL]]+229.3975)))</f>
        <v>45.241878740536592</v>
      </c>
      <c r="AO385" s="83">
        <f t="shared" si="55"/>
        <v>76</v>
      </c>
      <c r="AP385" s="60">
        <f>Table3[[#This Row],[T_So_CL]]-Table3[[#This Row],[T_Si_CL]]</f>
        <v>11</v>
      </c>
      <c r="AQ385" s="178">
        <f>IF(OR(AC385&gt;1200,AA385&gt;4000,Table3[[#This Row],[Hum_Si_A]]&lt;20,Table3[[#This Row],[Hum_Si_C]]&lt;20,AG385&gt;8000, AJ385&lt;0, O385&gt;90),1,0)</f>
        <v>0</v>
      </c>
      <c r="AR385">
        <f>IF(Table3[[#This Row],[F_Cell_CL]]&gt;0, Table3[[#This Row],[F_Cell_CL]], IF(Table3[[#This Row],[I_S]]&lt;450, 0.45, IF(Table3[[#This Row],[I_S]]&lt;600, 0.6, 0.75)))</f>
        <v>0.6</v>
      </c>
    </row>
    <row r="386" spans="1:44">
      <c r="A386" s="49">
        <f t="shared" si="47"/>
        <v>375</v>
      </c>
      <c r="B386" s="51" t="s">
        <v>100</v>
      </c>
      <c r="C386" s="50" t="s">
        <v>476</v>
      </c>
      <c r="D386" s="51">
        <v>900</v>
      </c>
      <c r="E386" s="138">
        <f>IF(Table3[[#This Row],[Approx. step time]]="-","ERR",IF(E385="Acc. Time",Table3[[#This Row],[Approx. step time]]/60,E385+D386/60))</f>
        <v>5625</v>
      </c>
      <c r="F386" s="48">
        <v>730</v>
      </c>
      <c r="G386" s="86">
        <f t="shared" si="50"/>
        <v>2.4333333333333331</v>
      </c>
      <c r="H386" s="48" t="s">
        <v>33</v>
      </c>
      <c r="I386" s="51">
        <v>0</v>
      </c>
      <c r="J386" s="51" t="s">
        <v>102</v>
      </c>
      <c r="K386" s="147"/>
      <c r="L386" s="52" t="str">
        <f>IF(Table3[[#This Row],[F_Cell_CL]]="","-",Table3[[#This Row],[F_Cell_CL]]*Cell_count)</f>
        <v>-</v>
      </c>
      <c r="M386">
        <v>1.8</v>
      </c>
      <c r="N386">
        <v>65</v>
      </c>
      <c r="O386" s="51">
        <v>76</v>
      </c>
      <c r="P386" s="60">
        <f>Table3[[#This Row],[T_So_CL]]-Table3[[#This Row],[T_Si_CL]]</f>
        <v>11</v>
      </c>
      <c r="Q386">
        <v>1.6500000000000001</v>
      </c>
      <c r="R386" s="53">
        <f>IF(Table3[[#This Row],[I_S]]=0,"∞",Table3[[#This Row],[FN_Si_A_H2]]*1000/(Table3[[#This Row],[I_S]]*Q_H2*Cell_count))</f>
        <v>1.65</v>
      </c>
      <c r="S386">
        <v>75</v>
      </c>
      <c r="T386" s="58" t="str">
        <f t="shared" si="56"/>
        <v>Inlet</v>
      </c>
      <c r="U386">
        <v>1.6</v>
      </c>
      <c r="V386" s="51">
        <f t="shared" si="52"/>
        <v>70</v>
      </c>
      <c r="W386" s="141">
        <v>52.302759341356662</v>
      </c>
      <c r="X386" s="52">
        <f>IF(OR(Table3[[#This Row],[T_So_CL]]="",Table3[[#This Row],[Hum_Si_A]]=""),"-",(1730.63/((1730.63/(233.426+T_Si_CL))-LOG(RH_Si_A/100)))-233.426)</f>
        <v>51.185798934405739</v>
      </c>
      <c r="Y386" s="87">
        <f>100*10^(7.337936*((Table3[[#This Row],[Hum_Si_A]])/(Table3[[#This Row],[Hum_Si_A]]+229.3975)-Table3[[#This Row],[T_Si_CL]]/(Table3[[#This Row],[T_Si_CL]]+229.3975)))</f>
        <v>55.243163146003901</v>
      </c>
      <c r="Z38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3091.55</v>
      </c>
      <c r="AA386" s="53">
        <f>Table3[[#This Row],[FN_Si_Atot]]*Table3[[#This Row],[Conc_Si_A_H2]]/100</f>
        <v>2318.6624999999999</v>
      </c>
      <c r="AB386" s="54">
        <f>IF(Table3[[#This Row],[FN_Si_A_H2]]="-","-",Table3[[#This Row],[FN_Si_A_H2]]/60*H2_dens_gL)</f>
        <v>3.4751618496262235</v>
      </c>
      <c r="AC386" s="53">
        <f>IF(OR(Table3[[#This Row],[Conc_Si_A_H2]]="",Table3[[#This Row],[FN_Si_A_H2]]="",Table3[[#This Row],[FN_Si_A_H2]]="-"),"-",(FN_Si_H2/CMP_A)*(100-CMP_A))</f>
        <v>772.88749999999993</v>
      </c>
      <c r="AD386" s="55">
        <f>IF(Table3[[#This Row],[F_Si_A_N2]]="-","-",Table3[[#This Row],[F_Si_A_N2]]/60*N2_dens_gL)</f>
        <v>16.096756622921465</v>
      </c>
      <c r="AE386">
        <v>2.3000000000000003</v>
      </c>
      <c r="AF386" s="53">
        <f>IF(OR(Table3[[#This Row],[I_S]]=0,Table3[[#This Row],[FN_Si_C_Air]]="-",Table3[[#This Row],[FN_Si_C_Air]]="0"),"∞",Table3[[#This Row],[FN_Si_C_Air]]*1000/(Table3[[#This Row],[I_S]]*Q_air*Cell_count))</f>
        <v>2.3000000000000003</v>
      </c>
      <c r="AG386" s="52">
        <f>IF(OR(Table3[[#This Row],[I_S]]="",Table3[[#This Row],[STC_C]]=""),"-",IF(Table3[[#This Row],[I_S]]&gt;=Table3[[#This Row],[I_MinGasFlow]],Table3[[#This Row],[I_S]]*Table3[[#This Row],[STC_C]]*16.6*Cell_count/1000,Table3[[#This Row],[I_MinGasFlow]]*Table3[[#This Row],[STC_C]]*16.6*Cell_count/1000))</f>
        <v>7664.635000000002</v>
      </c>
      <c r="AH386" s="139">
        <f>IF(Table3[[#This Row],[FN_Si_C_Air]]="-","-",Table3[[#This Row],[FN_Si_C_Air]]/60*air_dens_gL)</f>
        <v>164.39939762465315</v>
      </c>
      <c r="AI386" s="58" t="str">
        <f t="shared" si="57"/>
        <v>Inlet</v>
      </c>
      <c r="AJ386">
        <v>1.7000000000000002</v>
      </c>
      <c r="AK386" s="5">
        <f t="shared" si="54"/>
        <v>70</v>
      </c>
      <c r="AL386" s="141">
        <v>58.756512478406592</v>
      </c>
      <c r="AM386" s="52">
        <f>IF(OR(Table3[[#This Row],[T_So_CL]]="",Table3[[#This Row],[Hum_Si_C]]=""),"-",(1730.63/((1730.63/(233.426+T_Si_CL))-LOG(RH_Si_C/100)))-233.426)</f>
        <v>53.570791990531916</v>
      </c>
      <c r="AN386" s="87">
        <f>100*10^(7.337936*((Table3[[#This Row],[Hum_Si_C]])/(Table3[[#This Row],[Hum_Si_C]]+229.3975)-Table3[[#This Row],[T_Si_CL]]/(Table3[[#This Row],[T_Si_CL]]+229.3975)))</f>
        <v>75.181585728458927</v>
      </c>
      <c r="AO386" s="83">
        <f t="shared" si="55"/>
        <v>76</v>
      </c>
      <c r="AP386" s="60">
        <f>Table3[[#This Row],[T_So_CL]]-Table3[[#This Row],[T_Si_CL]]</f>
        <v>11</v>
      </c>
      <c r="AQ386" s="178">
        <f>IF(OR(AC386&gt;1200,AA386&gt;4000,Table3[[#This Row],[Hum_Si_A]]&lt;20,Table3[[#This Row],[Hum_Si_C]]&lt;20,AG386&gt;8000, AJ386&lt;0, O386&gt;90),1,0)</f>
        <v>0</v>
      </c>
      <c r="AR386">
        <f>IF(Table3[[#This Row],[F_Cell_CL]]&gt;0, Table3[[#This Row],[F_Cell_CL]], IF(Table3[[#This Row],[I_S]]&lt;450, 0.45, IF(Table3[[#This Row],[I_S]]&lt;600, 0.6, 0.75)))</f>
        <v>0.75</v>
      </c>
    </row>
    <row r="387" spans="1:44">
      <c r="A387" s="49">
        <f t="shared" si="47"/>
        <v>376</v>
      </c>
      <c r="B387" s="51" t="s">
        <v>100</v>
      </c>
      <c r="C387" s="50" t="s">
        <v>477</v>
      </c>
      <c r="D387" s="51">
        <v>900</v>
      </c>
      <c r="E387" s="138">
        <f>IF(Table3[[#This Row],[Approx. step time]]="-","ERR",IF(E386="Acc. Time",Table3[[#This Row],[Approx. step time]]/60,E386+D387/60))</f>
        <v>5640</v>
      </c>
      <c r="F387" s="48">
        <v>620</v>
      </c>
      <c r="G387" s="86">
        <f t="shared" si="50"/>
        <v>2.0666666666666669</v>
      </c>
      <c r="H387" s="48" t="s">
        <v>33</v>
      </c>
      <c r="I387" s="51">
        <v>0</v>
      </c>
      <c r="J387" s="51" t="s">
        <v>102</v>
      </c>
      <c r="K387" s="147"/>
      <c r="L387" s="52" t="str">
        <f>IF(Table3[[#This Row],[F_Cell_CL]]="","-",Table3[[#This Row],[F_Cell_CL]]*Cell_count)</f>
        <v>-</v>
      </c>
      <c r="M387">
        <v>0.4</v>
      </c>
      <c r="N387">
        <v>65</v>
      </c>
      <c r="O387" s="51">
        <v>76</v>
      </c>
      <c r="P387" s="60">
        <f>Table3[[#This Row],[T_So_CL]]-Table3[[#This Row],[T_Si_CL]]</f>
        <v>11</v>
      </c>
      <c r="Q387">
        <v>1.7000000000000002</v>
      </c>
      <c r="R387" s="53">
        <f>IF(Table3[[#This Row],[I_S]]=0,"∞",Table3[[#This Row],[FN_Si_A_H2]]*1000/(Table3[[#This Row],[I_S]]*Q_H2*Cell_count))</f>
        <v>1.7</v>
      </c>
      <c r="S387">
        <v>85</v>
      </c>
      <c r="T387" s="58" t="str">
        <f t="shared" si="56"/>
        <v>Inlet</v>
      </c>
      <c r="U387">
        <v>0.2</v>
      </c>
      <c r="V387" s="51">
        <f t="shared" si="52"/>
        <v>70</v>
      </c>
      <c r="W387" s="141">
        <v>55.744150999390818</v>
      </c>
      <c r="X387" s="52">
        <f>IF(OR(Table3[[#This Row],[T_So_CL]]="",Table3[[#This Row],[Hum_Si_A]]=""),"-",(1730.63/((1730.63/(233.426+T_Si_CL))-LOG(RH_Si_A/100)))-233.426)</f>
        <v>52.487063648610558</v>
      </c>
      <c r="Y387" s="87">
        <f>100*10^(7.337936*((Table3[[#This Row],[Hum_Si_A]])/(Table3[[#This Row],[Hum_Si_A]]+229.3975)-Table3[[#This Row],[T_Si_CL]]/(Table3[[#This Row],[T_Si_CL]]+229.3975)))</f>
        <v>65.222491987370745</v>
      </c>
      <c r="Z38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2387</v>
      </c>
      <c r="AA387" s="53">
        <f>Table3[[#This Row],[FN_Si_Atot]]*Table3[[#This Row],[Conc_Si_A_H2]]/100</f>
        <v>2028.95</v>
      </c>
      <c r="AB387" s="54">
        <f>IF(Table3[[#This Row],[FN_Si_A_H2]]="-","-",Table3[[#This Row],[FN_Si_A_H2]]/60*H2_dens_gL)</f>
        <v>3.0409469402291744</v>
      </c>
      <c r="AC387" s="53">
        <f>IF(OR(Table3[[#This Row],[Conc_Si_A_H2]]="",Table3[[#This Row],[FN_Si_A_H2]]="",Table3[[#This Row],[FN_Si_A_H2]]="-"),"-",(FN_Si_H2/CMP_A)*(100-CMP_A))</f>
        <v>358.05</v>
      </c>
      <c r="AD387" s="55">
        <f>IF(Table3[[#This Row],[F_Si_A_N2]]="-","-",Table3[[#This Row],[F_Si_A_N2]]/60*N2_dens_gL)</f>
        <v>7.4570279747531574</v>
      </c>
      <c r="AE387">
        <v>1.9500000000000002</v>
      </c>
      <c r="AF387" s="53">
        <f>IF(OR(Table3[[#This Row],[I_S]]=0,Table3[[#This Row],[FN_Si_C_Air]]="-",Table3[[#This Row],[FN_Si_C_Air]]="0"),"∞",Table3[[#This Row],[FN_Si_C_Air]]*1000/(Table3[[#This Row],[I_S]]*Q_air*Cell_count))</f>
        <v>1.95</v>
      </c>
      <c r="AG387" s="52">
        <f>IF(OR(Table3[[#This Row],[I_S]]="",Table3[[#This Row],[STC_C]]=""),"-",IF(Table3[[#This Row],[I_S]]&gt;=Table3[[#This Row],[I_MinGasFlow]],Table3[[#This Row],[I_S]]*Table3[[#This Row],[STC_C]]*16.6*Cell_count/1000,Table3[[#This Row],[I_MinGasFlow]]*Table3[[#This Row],[STC_C]]*16.6*Cell_count/1000))</f>
        <v>5519.085</v>
      </c>
      <c r="AH387" s="139">
        <f>IF(Table3[[#This Row],[FN_Si_C_Air]]="-","-",Table3[[#This Row],[FN_Si_C_Air]]/60*air_dens_gL)</f>
        <v>118.37931609779965</v>
      </c>
      <c r="AI387" s="58" t="str">
        <f t="shared" si="57"/>
        <v>Inlet</v>
      </c>
      <c r="AJ387">
        <v>0.15000000000000002</v>
      </c>
      <c r="AK387" s="5">
        <f t="shared" si="54"/>
        <v>70</v>
      </c>
      <c r="AL387" s="141">
        <v>61.44151517907563</v>
      </c>
      <c r="AM387" s="52">
        <f>IF(OR(Table3[[#This Row],[T_So_CL]]="",Table3[[#This Row],[Hum_Si_C]]=""),"-",(1730.63/((1730.63/(233.426+T_Si_CL))-LOG(RH_Si_C/100)))-233.426)</f>
        <v>54.497373611490275</v>
      </c>
      <c r="AN387" s="87">
        <f>100*10^(7.337936*((Table3[[#This Row],[Hum_Si_C]])/(Table3[[#This Row],[Hum_Si_C]]+229.3975)-Table3[[#This Row],[T_Si_CL]]/(Table3[[#This Row],[T_Si_CL]]+229.3975)))</f>
        <v>85.121923380792666</v>
      </c>
      <c r="AO387" s="83">
        <f t="shared" si="55"/>
        <v>76</v>
      </c>
      <c r="AP387" s="60">
        <f>Table3[[#This Row],[T_So_CL]]-Table3[[#This Row],[T_Si_CL]]</f>
        <v>11</v>
      </c>
      <c r="AQ387" s="178">
        <f>IF(OR(AC387&gt;1200,AA387&gt;4000,Table3[[#This Row],[Hum_Si_A]]&lt;20,Table3[[#This Row],[Hum_Si_C]]&lt;20,AG387&gt;8000, AJ387&lt;0, O387&gt;90),1,0)</f>
        <v>0</v>
      </c>
      <c r="AR387">
        <f>IF(Table3[[#This Row],[F_Cell_CL]]&gt;0, Table3[[#This Row],[F_Cell_CL]], IF(Table3[[#This Row],[I_S]]&lt;450, 0.45, IF(Table3[[#This Row],[I_S]]&lt;600, 0.6, 0.75)))</f>
        <v>0.75</v>
      </c>
    </row>
    <row r="388" spans="1:44">
      <c r="A388" s="49">
        <f t="shared" si="47"/>
        <v>377</v>
      </c>
      <c r="B388" s="51" t="s">
        <v>100</v>
      </c>
      <c r="C388" s="50" t="s">
        <v>478</v>
      </c>
      <c r="D388" s="51">
        <v>900</v>
      </c>
      <c r="E388" s="87">
        <f>IF(Table3[[#This Row],[Approx. step time]]="-","ERR",IF(E387="Acc. Time",Table3[[#This Row],[Approx. step time]]/60,E387+D388/60))</f>
        <v>5655</v>
      </c>
      <c r="F388" s="48">
        <v>560</v>
      </c>
      <c r="G388" s="86">
        <f t="shared" si="50"/>
        <v>1.8666666666666667</v>
      </c>
      <c r="H388" s="48" t="s">
        <v>33</v>
      </c>
      <c r="I388" s="51">
        <v>0</v>
      </c>
      <c r="J388" s="51" t="s">
        <v>102</v>
      </c>
      <c r="K388" s="147"/>
      <c r="L388" s="52" t="str">
        <f>IF(Table3[[#This Row],[F_Cell_CL]]="","-",Table3[[#This Row],[F_Cell_CL]]*Cell_count)</f>
        <v>-</v>
      </c>
      <c r="M388">
        <v>1.85</v>
      </c>
      <c r="N388">
        <v>65</v>
      </c>
      <c r="O388" s="51">
        <v>77</v>
      </c>
      <c r="P388" s="60">
        <f>Table3[[#This Row],[T_So_CL]]-Table3[[#This Row],[T_Si_CL]]</f>
        <v>12</v>
      </c>
      <c r="Q388">
        <v>1.55</v>
      </c>
      <c r="R388" s="53">
        <f>IF(Table3[[#This Row],[I_S]]=0,"∞",Table3[[#This Row],[FN_Si_A_H2]]*1000/(Table3[[#This Row],[I_S]]*Q_H2*Cell_count))</f>
        <v>1.55</v>
      </c>
      <c r="S388">
        <v>90</v>
      </c>
      <c r="T388" s="58" t="str">
        <f t="shared" si="56"/>
        <v>Inlet</v>
      </c>
      <c r="U388">
        <v>1.6500000000000001</v>
      </c>
      <c r="V388" s="51">
        <f t="shared" si="52"/>
        <v>70</v>
      </c>
      <c r="W388" s="141">
        <v>52.302759341356662</v>
      </c>
      <c r="X388" s="52">
        <f>IF(OR(Table3[[#This Row],[T_So_CL]]="",Table3[[#This Row],[Hum_Si_A]]=""),"-",(1730.63/((1730.63/(233.426+T_Si_CL))-LOG(RH_Si_A/100)))-233.426)</f>
        <v>51.185798934405739</v>
      </c>
      <c r="Y388" s="87">
        <f>100*10^(7.337936*((Table3[[#This Row],[Hum_Si_A]])/(Table3[[#This Row],[Hum_Si_A]]+229.3975)-Table3[[#This Row],[T_Si_CL]]/(Table3[[#This Row],[T_Si_CL]]+229.3975)))</f>
        <v>55.243163146003901</v>
      </c>
      <c r="Z38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1856.5555555555557</v>
      </c>
      <c r="AA388" s="53">
        <f>Table3[[#This Row],[FN_Si_Atot]]*Table3[[#This Row],[Conc_Si_A_H2]]/100</f>
        <v>1670.9</v>
      </c>
      <c r="AB388" s="54">
        <f>IF(Table3[[#This Row],[FN_Si_A_H2]]="-","-",Table3[[#This Row],[FN_Si_A_H2]]/60*H2_dens_gL)</f>
        <v>2.504309244894614</v>
      </c>
      <c r="AC388" s="53">
        <f>IF(OR(Table3[[#This Row],[Conc_Si_A_H2]]="",Table3[[#This Row],[FN_Si_A_H2]]="",Table3[[#This Row],[FN_Si_A_H2]]="-"),"-",(FN_Si_H2/CMP_A)*(100-CMP_A))</f>
        <v>185.65555555555557</v>
      </c>
      <c r="AD388" s="55">
        <f>IF(Table3[[#This Row],[F_Si_A_N2]]="-","-",Table3[[#This Row],[F_Si_A_N2]]/60*N2_dens_gL)</f>
        <v>3.8666070980201557</v>
      </c>
      <c r="AE388">
        <v>2.3000000000000003</v>
      </c>
      <c r="AF388" s="53">
        <f>IF(OR(Table3[[#This Row],[I_S]]=0,Table3[[#This Row],[FN_Si_C_Air]]="-",Table3[[#This Row],[FN_Si_C_Air]]="0"),"∞",Table3[[#This Row],[FN_Si_C_Air]]*1000/(Table3[[#This Row],[I_S]]*Q_air*Cell_count))</f>
        <v>2.3000000000000007</v>
      </c>
      <c r="AG388" s="52">
        <f>IF(OR(Table3[[#This Row],[I_S]]="",Table3[[#This Row],[STC_C]]=""),"-",IF(Table3[[#This Row],[I_S]]&gt;=Table3[[#This Row],[I_MinGasFlow]],Table3[[#This Row],[I_S]]*Table3[[#This Row],[STC_C]]*16.6*Cell_count/1000,Table3[[#This Row],[I_MinGasFlow]]*Table3[[#This Row],[STC_C]]*16.6*Cell_count/1000))</f>
        <v>5879.7200000000021</v>
      </c>
      <c r="AH388" s="139">
        <f>IF(Table3[[#This Row],[FN_Si_C_Air]]="-","-",Table3[[#This Row],[FN_Si_C_Air]]/60*air_dens_gL)</f>
        <v>126.11460639699419</v>
      </c>
      <c r="AI388" s="58" t="str">
        <f t="shared" si="57"/>
        <v>Inlet</v>
      </c>
      <c r="AJ388">
        <v>2</v>
      </c>
      <c r="AK388" s="5">
        <f t="shared" si="54"/>
        <v>70</v>
      </c>
      <c r="AL388" s="141">
        <v>62.68363425633882</v>
      </c>
      <c r="AM388" s="52">
        <f>IF(OR(Table3[[#This Row],[T_So_CL]]="",Table3[[#This Row],[Hum_Si_C]]=""),"-",(1730.63/((1730.63/(233.426+T_Si_CL))-LOG(RH_Si_C/100)))-233.426)</f>
        <v>54.914348946399912</v>
      </c>
      <c r="AN388" s="87">
        <f>100*10^(7.337936*((Table3[[#This Row],[Hum_Si_C]])/(Table3[[#This Row],[Hum_Si_C]]+229.3975)-Table3[[#This Row],[T_Si_CL]]/(Table3[[#This Row],[T_Si_CL]]+229.3975)))</f>
        <v>90.085463572708875</v>
      </c>
      <c r="AO388" s="83">
        <f t="shared" si="55"/>
        <v>77</v>
      </c>
      <c r="AP388" s="60">
        <f>Table3[[#This Row],[T_So_CL]]-Table3[[#This Row],[T_Si_CL]]</f>
        <v>12</v>
      </c>
      <c r="AQ388" s="178">
        <f>IF(OR(AC388&gt;1200,AA388&gt;4000,Table3[[#This Row],[Hum_Si_A]]&lt;20,Table3[[#This Row],[Hum_Si_C]]&lt;20,AG388&gt;8000, AJ388&lt;0, O388&gt;90),1,0)</f>
        <v>0</v>
      </c>
      <c r="AR388">
        <f>IF(Table3[[#This Row],[F_Cell_CL]]&gt;0, Table3[[#This Row],[F_Cell_CL]], IF(Table3[[#This Row],[I_S]]&lt;450, 0.45, IF(Table3[[#This Row],[I_S]]&lt;600, 0.6, 0.75)))</f>
        <v>0.6</v>
      </c>
    </row>
    <row r="389" spans="1:44">
      <c r="A389" s="49">
        <f t="shared" si="47"/>
        <v>378</v>
      </c>
      <c r="B389" s="51" t="s">
        <v>100</v>
      </c>
      <c r="C389" s="50" t="s">
        <v>479</v>
      </c>
      <c r="D389" s="51">
        <v>900</v>
      </c>
      <c r="E389" s="138">
        <f>IF(Table3[[#This Row],[Approx. step time]]="-","ERR",IF(E388="Acc. Time",Table3[[#This Row],[Approx. step time]]/60,E388+D389/60))</f>
        <v>5670</v>
      </c>
      <c r="F389" s="48">
        <v>660</v>
      </c>
      <c r="G389" s="86">
        <f t="shared" si="50"/>
        <v>2.2000000000000002</v>
      </c>
      <c r="H389" s="48" t="s">
        <v>33</v>
      </c>
      <c r="I389" s="51">
        <v>0</v>
      </c>
      <c r="J389" s="51" t="s">
        <v>102</v>
      </c>
      <c r="K389" s="147"/>
      <c r="L389" s="52" t="str">
        <f>IF(Table3[[#This Row],[F_Cell_CL]]="","-",Table3[[#This Row],[F_Cell_CL]]*Cell_count)</f>
        <v>-</v>
      </c>
      <c r="M389">
        <v>0.30000000000000004</v>
      </c>
      <c r="N389">
        <v>65</v>
      </c>
      <c r="O389" s="51">
        <v>77</v>
      </c>
      <c r="P389" s="60">
        <f>Table3[[#This Row],[T_So_CL]]-Table3[[#This Row],[T_Si_CL]]</f>
        <v>12</v>
      </c>
      <c r="Q389">
        <v>1.9500000000000002</v>
      </c>
      <c r="R389" s="53">
        <f>IF(Table3[[#This Row],[I_S]]=0,"∞",Table3[[#This Row],[FN_Si_A_H2]]*1000/(Table3[[#This Row],[I_S]]*Q_H2*Cell_count))</f>
        <v>1.9500000000000004</v>
      </c>
      <c r="S389">
        <v>70</v>
      </c>
      <c r="T389" s="58" t="str">
        <f t="shared" si="56"/>
        <v>Inlet</v>
      </c>
      <c r="U389">
        <v>0.1</v>
      </c>
      <c r="V389" s="51">
        <f t="shared" si="52"/>
        <v>70</v>
      </c>
      <c r="W389" s="141">
        <v>60.135053860479971</v>
      </c>
      <c r="X389" s="52">
        <f>IF(OR(Table3[[#This Row],[T_So_CL]]="",Table3[[#This Row],[Hum_Si_A]]=""),"-",(1730.63/((1730.63/(233.426+T_Si_CL))-LOG(RH_Si_A/100)))-233.426)</f>
        <v>54.050943571160644</v>
      </c>
      <c r="Y389" s="87">
        <f>100*10^(7.337936*((Table3[[#This Row],[Hum_Si_A]])/(Table3[[#This Row],[Hum_Si_A]]+229.3975)-Table3[[#This Row],[T_Si_CL]]/(Table3[[#This Row],[T_Si_CL]]+229.3975)))</f>
        <v>80.154015110448142</v>
      </c>
      <c r="Z38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3539.2500000000005</v>
      </c>
      <c r="AA389" s="53">
        <f>Table3[[#This Row],[FN_Si_Atot]]*Table3[[#This Row],[Conc_Si_A_H2]]/100</f>
        <v>2477.4750000000004</v>
      </c>
      <c r="AB389" s="54">
        <f>IF(Table3[[#This Row],[FN_Si_A_H2]]="-","-",Table3[[#This Row],[FN_Si_A_H2]]/60*H2_dens_gL)</f>
        <v>3.7131866338471986</v>
      </c>
      <c r="AC389" s="53">
        <f>IF(OR(Table3[[#This Row],[Conc_Si_A_H2]]="",Table3[[#This Row],[FN_Si_A_H2]]="",Table3[[#This Row],[FN_Si_A_H2]]="-"),"-",(FN_Si_H2/CMP_A)*(100-CMP_A))</f>
        <v>1061.7750000000001</v>
      </c>
      <c r="AD389" s="55">
        <f>IF(Table3[[#This Row],[F_Si_A_N2]]="-","-",Table3[[#This Row],[F_Si_A_N2]]/60*N2_dens_gL)</f>
        <v>22.113352542643582</v>
      </c>
      <c r="AE389">
        <v>2.0500000000000003</v>
      </c>
      <c r="AF389" s="53">
        <f>IF(OR(Table3[[#This Row],[I_S]]=0,Table3[[#This Row],[FN_Si_C_Air]]="-",Table3[[#This Row],[FN_Si_C_Air]]="0"),"∞",Table3[[#This Row],[FN_Si_C_Air]]*1000/(Table3[[#This Row],[I_S]]*Q_air*Cell_count))</f>
        <v>2.0500000000000003</v>
      </c>
      <c r="AG389" s="52">
        <f>IF(OR(Table3[[#This Row],[I_S]]="",Table3[[#This Row],[STC_C]]=""),"-",IF(Table3[[#This Row],[I_S]]&gt;=Table3[[#This Row],[I_MinGasFlow]],Table3[[#This Row],[I_S]]*Table3[[#This Row],[STC_C]]*16.6*Cell_count/1000,Table3[[#This Row],[I_MinGasFlow]]*Table3[[#This Row],[STC_C]]*16.6*Cell_count/1000))</f>
        <v>6176.4450000000015</v>
      </c>
      <c r="AH389" s="139">
        <f>IF(Table3[[#This Row],[FN_Si_C_Air]]="-","-",Table3[[#This Row],[FN_Si_C_Air]]/60*air_dens_gL)</f>
        <v>132.47908575709093</v>
      </c>
      <c r="AI389" s="58" t="str">
        <f t="shared" si="57"/>
        <v>Inlet</v>
      </c>
      <c r="AJ389">
        <v>0.5</v>
      </c>
      <c r="AK389" s="5">
        <f t="shared" si="54"/>
        <v>70</v>
      </c>
      <c r="AL389" s="141">
        <v>55.744150999390818</v>
      </c>
      <c r="AM389" s="52">
        <f>IF(OR(Table3[[#This Row],[T_So_CL]]="",Table3[[#This Row],[Hum_Si_C]]=""),"-",(1730.63/((1730.63/(233.426+T_Si_CL))-LOG(RH_Si_C/100)))-233.426)</f>
        <v>52.487063648610558</v>
      </c>
      <c r="AN389" s="87">
        <f>100*10^(7.337936*((Table3[[#This Row],[Hum_Si_C]])/(Table3[[#This Row],[Hum_Si_C]]+229.3975)-Table3[[#This Row],[T_Si_CL]]/(Table3[[#This Row],[T_Si_CL]]+229.3975)))</f>
        <v>65.222491987370745</v>
      </c>
      <c r="AO389" s="83">
        <f t="shared" si="55"/>
        <v>77</v>
      </c>
      <c r="AP389" s="60">
        <f>Table3[[#This Row],[T_So_CL]]-Table3[[#This Row],[T_Si_CL]]</f>
        <v>12</v>
      </c>
      <c r="AQ389" s="178">
        <f>IF(OR(AC389&gt;1200,AA389&gt;4000,Table3[[#This Row],[Hum_Si_A]]&lt;20,Table3[[#This Row],[Hum_Si_C]]&lt;20,AG389&gt;8000, AJ389&lt;0, O389&gt;90),1,0)</f>
        <v>0</v>
      </c>
      <c r="AR389">
        <f>IF(Table3[[#This Row],[F_Cell_CL]]&gt;0, Table3[[#This Row],[F_Cell_CL]], IF(Table3[[#This Row],[I_S]]&lt;450, 0.45, IF(Table3[[#This Row],[I_S]]&lt;600, 0.6, 0.75)))</f>
        <v>0.75</v>
      </c>
    </row>
    <row r="390" spans="1:44">
      <c r="A390" s="49">
        <f t="shared" si="47"/>
        <v>379</v>
      </c>
      <c r="B390" s="51" t="s">
        <v>100</v>
      </c>
      <c r="C390" s="50" t="s">
        <v>480</v>
      </c>
      <c r="D390" s="51">
        <v>900</v>
      </c>
      <c r="E390" s="138">
        <f>IF(Table3[[#This Row],[Approx. step time]]="-","ERR",IF(E389="Acc. Time",Table3[[#This Row],[Approx. step time]]/60,E389+D390/60))</f>
        <v>5685</v>
      </c>
      <c r="F390" s="48">
        <v>750</v>
      </c>
      <c r="G390" s="86">
        <f t="shared" si="50"/>
        <v>2.5</v>
      </c>
      <c r="H390" s="48" t="s">
        <v>33</v>
      </c>
      <c r="I390" s="51">
        <v>0</v>
      </c>
      <c r="J390" s="51" t="s">
        <v>102</v>
      </c>
      <c r="K390" s="147"/>
      <c r="L390" s="52" t="str">
        <f>IF(Table3[[#This Row],[F_Cell_CL]]="","-",Table3[[#This Row],[F_Cell_CL]]*Cell_count)</f>
        <v>-</v>
      </c>
      <c r="M390">
        <v>1.35</v>
      </c>
      <c r="N390">
        <v>65</v>
      </c>
      <c r="O390" s="51">
        <v>77</v>
      </c>
      <c r="P390" s="60">
        <f>Table3[[#This Row],[T_So_CL]]-Table3[[#This Row],[T_Si_CL]]</f>
        <v>12</v>
      </c>
      <c r="Q390">
        <v>1.6</v>
      </c>
      <c r="R390" s="53">
        <f>IF(Table3[[#This Row],[I_S]]=0,"∞",Table3[[#This Row],[FN_Si_A_H2]]*1000/(Table3[[#This Row],[I_S]]*Q_H2*Cell_count))</f>
        <v>1.6000000000000003</v>
      </c>
      <c r="S390">
        <v>95</v>
      </c>
      <c r="T390" s="58" t="str">
        <f t="shared" si="56"/>
        <v>Inlet</v>
      </c>
      <c r="U390">
        <v>1.1500000000000001</v>
      </c>
      <c r="V390" s="51">
        <f t="shared" si="52"/>
        <v>70</v>
      </c>
      <c r="W390" s="141">
        <v>58.756512478406592</v>
      </c>
      <c r="X390" s="52">
        <f>IF(OR(Table3[[#This Row],[T_So_CL]]="",Table3[[#This Row],[Hum_Si_A]]=""),"-",(1730.63/((1730.63/(233.426+T_Si_CL))-LOG(RH_Si_A/100)))-233.426)</f>
        <v>53.570791990531916</v>
      </c>
      <c r="Y390" s="87">
        <f>100*10^(7.337936*((Table3[[#This Row],[Hum_Si_A]])/(Table3[[#This Row],[Hum_Si_A]]+229.3975)-Table3[[#This Row],[T_Si_CL]]/(Table3[[#This Row],[T_Si_CL]]+229.3975)))</f>
        <v>75.181585728458927</v>
      </c>
      <c r="Z39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2431.5789473684213</v>
      </c>
      <c r="AA390" s="53">
        <f>Table3[[#This Row],[FN_Si_Atot]]*Table3[[#This Row],[Conc_Si_A_H2]]/100</f>
        <v>2310.0000000000005</v>
      </c>
      <c r="AB390" s="54">
        <f>IF(Table3[[#This Row],[FN_Si_A_H2]]="-","-",Table3[[#This Row],[FN_Si_A_H2]]/60*H2_dens_gL)</f>
        <v>3.4621786795778076</v>
      </c>
      <c r="AC390" s="53">
        <f>IF(OR(Table3[[#This Row],[Conc_Si_A_H2]]="",Table3[[#This Row],[FN_Si_A_H2]]="",Table3[[#This Row],[FN_Si_A_H2]]="-"),"-",(FN_Si_H2/CMP_A)*(100-CMP_A))</f>
        <v>121.57894736842108</v>
      </c>
      <c r="AD390" s="55">
        <f>IF(Table3[[#This Row],[F_Si_A_N2]]="-","-",Table3[[#This Row],[F_Si_A_N2]]/60*N2_dens_gL)</f>
        <v>2.5320977842964885</v>
      </c>
      <c r="AE390">
        <v>2.15</v>
      </c>
      <c r="AF390" s="53">
        <f>IF(OR(Table3[[#This Row],[I_S]]=0,Table3[[#This Row],[FN_Si_C_Air]]="-",Table3[[#This Row],[FN_Si_C_Air]]="0"),"∞",Table3[[#This Row],[FN_Si_C_Air]]*1000/(Table3[[#This Row],[I_S]]*Q_air*Cell_count))</f>
        <v>2.15</v>
      </c>
      <c r="AG390" s="52">
        <f>IF(OR(Table3[[#This Row],[I_S]]="",Table3[[#This Row],[STC_C]]=""),"-",IF(Table3[[#This Row],[I_S]]&gt;=Table3[[#This Row],[I_MinGasFlow]],Table3[[#This Row],[I_S]]*Table3[[#This Row],[STC_C]]*16.6*Cell_count/1000,Table3[[#This Row],[I_MinGasFlow]]*Table3[[#This Row],[STC_C]]*16.6*Cell_count/1000))</f>
        <v>7361.0625000000009</v>
      </c>
      <c r="AH390" s="139">
        <f>IF(Table3[[#This Row],[FN_Si_C_Air]]="-","-",Table3[[#This Row],[FN_Si_C_Air]]/60*air_dens_gL)</f>
        <v>157.88804566393875</v>
      </c>
      <c r="AI390" s="58" t="str">
        <f t="shared" si="57"/>
        <v>Inlet</v>
      </c>
      <c r="AJ390">
        <v>1.4000000000000001</v>
      </c>
      <c r="AK390" s="5">
        <f t="shared" si="54"/>
        <v>70</v>
      </c>
      <c r="AL390" s="141">
        <v>50.374610876472573</v>
      </c>
      <c r="AM390" s="52">
        <f>IF(OR(Table3[[#This Row],[T_So_CL]]="",Table3[[#This Row],[Hum_Si_C]]=""),"-",(1730.63/((1730.63/(233.426+T_Si_CL))-LOG(RH_Si_C/100)))-233.426)</f>
        <v>50.424300299450465</v>
      </c>
      <c r="AN390" s="87">
        <f>100*10^(7.337936*((Table3[[#This Row],[Hum_Si_C]])/(Table3[[#This Row],[Hum_Si_C]]+229.3975)-Table3[[#This Row],[T_Si_CL]]/(Table3[[#This Row],[T_Si_CL]]+229.3975)))</f>
        <v>50.245383021423351</v>
      </c>
      <c r="AO390" s="83">
        <f t="shared" si="55"/>
        <v>77</v>
      </c>
      <c r="AP390" s="60">
        <f>Table3[[#This Row],[T_So_CL]]-Table3[[#This Row],[T_Si_CL]]</f>
        <v>12</v>
      </c>
      <c r="AQ390" s="178">
        <f>IF(OR(AC390&gt;1200,AA390&gt;4000,Table3[[#This Row],[Hum_Si_A]]&lt;20,Table3[[#This Row],[Hum_Si_C]]&lt;20,AG390&gt;8000, AJ390&lt;0, O390&gt;90),1,0)</f>
        <v>0</v>
      </c>
      <c r="AR390">
        <f>IF(Table3[[#This Row],[F_Cell_CL]]&gt;0, Table3[[#This Row],[F_Cell_CL]], IF(Table3[[#This Row],[I_S]]&lt;450, 0.45, IF(Table3[[#This Row],[I_S]]&lt;600, 0.6, 0.75)))</f>
        <v>0.75</v>
      </c>
    </row>
    <row r="391" spans="1:44">
      <c r="A391" s="49">
        <f t="shared" si="47"/>
        <v>380</v>
      </c>
      <c r="B391" s="51" t="s">
        <v>100</v>
      </c>
      <c r="C391" s="50" t="s">
        <v>481</v>
      </c>
      <c r="D391" s="51">
        <v>900</v>
      </c>
      <c r="E391" s="138">
        <f>IF(Table3[[#This Row],[Approx. step time]]="-","ERR",IF(E390="Acc. Time",Table3[[#This Row],[Approx. step time]]/60,E390+D391/60))</f>
        <v>5700</v>
      </c>
      <c r="F391" s="48">
        <v>510</v>
      </c>
      <c r="G391" s="86">
        <f t="shared" si="50"/>
        <v>1.7</v>
      </c>
      <c r="H391" s="48" t="s">
        <v>33</v>
      </c>
      <c r="I391" s="51">
        <v>0</v>
      </c>
      <c r="J391" s="51" t="s">
        <v>102</v>
      </c>
      <c r="K391" s="147"/>
      <c r="L391" s="52" t="str">
        <f>IF(Table3[[#This Row],[F_Cell_CL]]="","-",Table3[[#This Row],[F_Cell_CL]]*Cell_count)</f>
        <v>-</v>
      </c>
      <c r="M391">
        <v>0.7</v>
      </c>
      <c r="N391">
        <v>65</v>
      </c>
      <c r="O391" s="51">
        <v>77</v>
      </c>
      <c r="P391" s="60">
        <f>Table3[[#This Row],[T_So_CL]]-Table3[[#This Row],[T_Si_CL]]</f>
        <v>12</v>
      </c>
      <c r="Q391">
        <v>1.7000000000000002</v>
      </c>
      <c r="R391" s="53">
        <f>IF(Table3[[#This Row],[I_S]]=0,"∞",Table3[[#This Row],[FN_Si_A_H2]]*1000/(Table3[[#This Row],[I_S]]*Q_H2*Cell_count))</f>
        <v>1.7</v>
      </c>
      <c r="S391">
        <v>100</v>
      </c>
      <c r="T391" s="58" t="str">
        <f t="shared" si="56"/>
        <v>Inlet</v>
      </c>
      <c r="U391">
        <v>0.5</v>
      </c>
      <c r="V391" s="51">
        <f t="shared" si="52"/>
        <v>70</v>
      </c>
      <c r="W391" s="141">
        <v>60.135053860479971</v>
      </c>
      <c r="X391" s="52">
        <f>IF(OR(Table3[[#This Row],[T_So_CL]]="",Table3[[#This Row],[Hum_Si_A]]=""),"-",(1730.63/((1730.63/(233.426+T_Si_CL))-LOG(RH_Si_A/100)))-233.426)</f>
        <v>54.050943571160644</v>
      </c>
      <c r="Y391" s="87">
        <f>100*10^(7.337936*((Table3[[#This Row],[Hum_Si_A]])/(Table3[[#This Row],[Hum_Si_A]]+229.3975)-Table3[[#This Row],[T_Si_CL]]/(Table3[[#This Row],[T_Si_CL]]+229.3975)))</f>
        <v>80.154015110448142</v>
      </c>
      <c r="Z39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1668.9750000000001</v>
      </c>
      <c r="AA391" s="53">
        <f>Table3[[#This Row],[FN_Si_Atot]]*Table3[[#This Row],[Conc_Si_A_H2]]/100</f>
        <v>1668.9749999999999</v>
      </c>
      <c r="AB391" s="54">
        <f>IF(Table3[[#This Row],[FN_Si_A_H2]]="-","-",Table3[[#This Row],[FN_Si_A_H2]]/60*H2_dens_gL)</f>
        <v>2.5014240959949658</v>
      </c>
      <c r="AC391" s="53">
        <f>IF(OR(Table3[[#This Row],[Conc_Si_A_H2]]="",Table3[[#This Row],[FN_Si_A_H2]]="",Table3[[#This Row],[FN_Si_A_H2]]="-"),"-",(FN_Si_H2/CMP_A)*(100-CMP_A))</f>
        <v>0</v>
      </c>
      <c r="AD391" s="55">
        <f>IF(Table3[[#This Row],[F_Si_A_N2]]="-","-",Table3[[#This Row],[F_Si_A_N2]]/60*N2_dens_gL)</f>
        <v>0</v>
      </c>
      <c r="AE391">
        <v>2.15</v>
      </c>
      <c r="AF391" s="53">
        <f>IF(OR(Table3[[#This Row],[I_S]]=0,Table3[[#This Row],[FN_Si_C_Air]]="-",Table3[[#This Row],[FN_Si_C_Air]]="0"),"∞",Table3[[#This Row],[FN_Si_C_Air]]*1000/(Table3[[#This Row],[I_S]]*Q_air*Cell_count))</f>
        <v>2.15</v>
      </c>
      <c r="AG391" s="52">
        <f>IF(OR(Table3[[#This Row],[I_S]]="",Table3[[#This Row],[STC_C]]=""),"-",IF(Table3[[#This Row],[I_S]]&gt;=Table3[[#This Row],[I_MinGasFlow]],Table3[[#This Row],[I_S]]*Table3[[#This Row],[STC_C]]*16.6*Cell_count/1000,Table3[[#This Row],[I_MinGasFlow]]*Table3[[#This Row],[STC_C]]*16.6*Cell_count/1000))</f>
        <v>5005.5225</v>
      </c>
      <c r="AH391" s="139">
        <f>IF(Table3[[#This Row],[FN_Si_C_Air]]="-","-",Table3[[#This Row],[FN_Si_C_Air]]/60*air_dens_gL)</f>
        <v>107.36387105147834</v>
      </c>
      <c r="AI391" s="58" t="str">
        <f t="shared" si="57"/>
        <v>Inlet</v>
      </c>
      <c r="AJ391">
        <v>0.7</v>
      </c>
      <c r="AK391" s="5">
        <f t="shared" si="54"/>
        <v>70</v>
      </c>
      <c r="AL391" s="141">
        <v>48.272229703243596</v>
      </c>
      <c r="AM391" s="52">
        <f>IF(OR(Table3[[#This Row],[T_So_CL]]="",Table3[[#This Row],[Hum_Si_C]]=""),"-",(1730.63/((1730.63/(233.426+T_Si_CL))-LOG(RH_Si_C/100)))-233.426)</f>
        <v>49.564958292230358</v>
      </c>
      <c r="AN391" s="87">
        <f>100*10^(7.337936*((Table3[[#This Row],[Hum_Si_C]])/(Table3[[#This Row],[Hum_Si_C]]+229.3975)-Table3[[#This Row],[T_Si_CL]]/(Table3[[#This Row],[T_Si_CL]]+229.3975)))</f>
        <v>45.241878740536592</v>
      </c>
      <c r="AO391" s="83">
        <f t="shared" si="55"/>
        <v>77</v>
      </c>
      <c r="AP391" s="60">
        <f>Table3[[#This Row],[T_So_CL]]-Table3[[#This Row],[T_Si_CL]]</f>
        <v>12</v>
      </c>
      <c r="AQ391" s="178">
        <f>IF(OR(AC391&gt;1200,AA391&gt;4000,Table3[[#This Row],[Hum_Si_A]]&lt;20,Table3[[#This Row],[Hum_Si_C]]&lt;20,AG391&gt;8000, AJ391&lt;0, O391&gt;90),1,0)</f>
        <v>0</v>
      </c>
      <c r="AR391">
        <f>IF(Table3[[#This Row],[F_Cell_CL]]&gt;0, Table3[[#This Row],[F_Cell_CL]], IF(Table3[[#This Row],[I_S]]&lt;450, 0.45, IF(Table3[[#This Row],[I_S]]&lt;600, 0.6, 0.75)))</f>
        <v>0.6</v>
      </c>
    </row>
    <row r="392" spans="1:44">
      <c r="A392" s="49">
        <f t="shared" si="47"/>
        <v>381</v>
      </c>
      <c r="B392" s="51" t="s">
        <v>100</v>
      </c>
      <c r="C392" s="50" t="s">
        <v>482</v>
      </c>
      <c r="D392" s="51">
        <v>900</v>
      </c>
      <c r="E392" s="87">
        <f>IF(Table3[[#This Row],[Approx. step time]]="-","ERR",IF(E391="Acc. Time",Table3[[#This Row],[Approx. step time]]/60,E391+D392/60))</f>
        <v>5715</v>
      </c>
      <c r="F392" s="48">
        <v>650</v>
      </c>
      <c r="G392" s="86">
        <f t="shared" si="50"/>
        <v>2.1666666666666665</v>
      </c>
      <c r="H392" s="48" t="s">
        <v>33</v>
      </c>
      <c r="I392" s="51">
        <v>0</v>
      </c>
      <c r="J392" s="51" t="s">
        <v>102</v>
      </c>
      <c r="K392" s="147"/>
      <c r="L392" s="52" t="str">
        <f>IF(Table3[[#This Row],[F_Cell_CL]]="","-",Table3[[#This Row],[F_Cell_CL]]*Cell_count)</f>
        <v>-</v>
      </c>
      <c r="M392">
        <v>0.4</v>
      </c>
      <c r="N392">
        <v>65</v>
      </c>
      <c r="O392" s="51">
        <v>77</v>
      </c>
      <c r="P392" s="60">
        <f>Table3[[#This Row],[T_So_CL]]-Table3[[#This Row],[T_Si_CL]]</f>
        <v>12</v>
      </c>
      <c r="Q392">
        <v>1.55</v>
      </c>
      <c r="R392" s="53">
        <f>IF(Table3[[#This Row],[I_S]]=0,"∞",Table3[[#This Row],[FN_Si_A_H2]]*1000/(Table3[[#This Row],[I_S]]*Q_H2*Cell_count))</f>
        <v>1.55</v>
      </c>
      <c r="S392">
        <v>80</v>
      </c>
      <c r="T392" s="58" t="str">
        <f t="shared" si="56"/>
        <v>Inlet</v>
      </c>
      <c r="U392">
        <v>0.2</v>
      </c>
      <c r="V392" s="51">
        <f t="shared" si="52"/>
        <v>70</v>
      </c>
      <c r="W392" s="141">
        <v>60.135053860479971</v>
      </c>
      <c r="X392" s="52">
        <f>IF(OR(Table3[[#This Row],[T_So_CL]]="",Table3[[#This Row],[Hum_Si_A]]=""),"-",(1730.63/((1730.63/(233.426+T_Si_CL))-LOG(RH_Si_A/100)))-233.426)</f>
        <v>54.050943571160644</v>
      </c>
      <c r="Y392" s="87">
        <f>100*10^(7.337936*((Table3[[#This Row],[Hum_Si_A]])/(Table3[[#This Row],[Hum_Si_A]]+229.3975)-Table3[[#This Row],[T_Si_CL]]/(Table3[[#This Row],[T_Si_CL]]+229.3975)))</f>
        <v>80.154015110448142</v>
      </c>
      <c r="Z39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2424.296875</v>
      </c>
      <c r="AA392" s="53">
        <f>Table3[[#This Row],[FN_Si_Atot]]*Table3[[#This Row],[Conc_Si_A_H2]]/100</f>
        <v>1939.4375</v>
      </c>
      <c r="AB392" s="54">
        <f>IF(Table3[[#This Row],[FN_Si_A_H2]]="-","-",Table3[[#This Row],[FN_Si_A_H2]]/60*H2_dens_gL)</f>
        <v>2.9067875163955335</v>
      </c>
      <c r="AC392" s="53">
        <f>IF(OR(Table3[[#This Row],[Conc_Si_A_H2]]="",Table3[[#This Row],[FN_Si_A_H2]]="",Table3[[#This Row],[FN_Si_A_H2]]="-"),"-",(FN_Si_H2/CMP_A)*(100-CMP_A))</f>
        <v>484.859375</v>
      </c>
      <c r="AD392" s="55">
        <f>IF(Table3[[#This Row],[F_Si_A_N2]]="-","-",Table3[[#This Row],[F_Si_A_N2]]/60*N2_dens_gL)</f>
        <v>10.098058715811566</v>
      </c>
      <c r="AE392">
        <v>2.3000000000000003</v>
      </c>
      <c r="AF392" s="53">
        <f>IF(OR(Table3[[#This Row],[I_S]]=0,Table3[[#This Row],[FN_Si_C_Air]]="-",Table3[[#This Row],[FN_Si_C_Air]]="0"),"∞",Table3[[#This Row],[FN_Si_C_Air]]*1000/(Table3[[#This Row],[I_S]]*Q_air*Cell_count))</f>
        <v>2.3000000000000003</v>
      </c>
      <c r="AG392" s="52">
        <f>IF(OR(Table3[[#This Row],[I_S]]="",Table3[[#This Row],[STC_C]]=""),"-",IF(Table3[[#This Row],[I_S]]&gt;=Table3[[#This Row],[I_MinGasFlow]],Table3[[#This Row],[I_S]]*Table3[[#This Row],[STC_C]]*16.6*Cell_count/1000,Table3[[#This Row],[I_MinGasFlow]]*Table3[[#This Row],[STC_C]]*16.6*Cell_count/1000))</f>
        <v>6824.675000000002</v>
      </c>
      <c r="AH392" s="139">
        <f>IF(Table3[[#This Row],[FN_Si_C_Air]]="-","-",Table3[[#This Row],[FN_Si_C_Air]]/60*air_dens_gL)</f>
        <v>146.38302528222539</v>
      </c>
      <c r="AI392" s="58" t="str">
        <f t="shared" si="57"/>
        <v>Inlet</v>
      </c>
      <c r="AJ392">
        <v>0</v>
      </c>
      <c r="AK392" s="5">
        <f t="shared" si="54"/>
        <v>70</v>
      </c>
      <c r="AL392" s="141">
        <v>43.377055699689087</v>
      </c>
      <c r="AM392" s="52">
        <f>IF(OR(Table3[[#This Row],[T_So_CL]]="",Table3[[#This Row],[Hum_Si_C]]=""),"-",(1730.63/((1730.63/(233.426+T_Si_CL))-LOG(RH_Si_C/100)))-233.426)</f>
        <v>47.432294250041707</v>
      </c>
      <c r="AN392" s="87">
        <f>100*10^(7.337936*((Table3[[#This Row],[Hum_Si_C]])/(Table3[[#This Row],[Hum_Si_C]]+229.3975)-Table3[[#This Row],[T_Si_CL]]/(Table3[[#This Row],[T_Si_CL]]+229.3975)))</f>
        <v>35.216669858301266</v>
      </c>
      <c r="AO392" s="83">
        <f t="shared" si="55"/>
        <v>77</v>
      </c>
      <c r="AP392" s="60">
        <f>Table3[[#This Row],[T_So_CL]]-Table3[[#This Row],[T_Si_CL]]</f>
        <v>12</v>
      </c>
      <c r="AQ392" s="178">
        <f>IF(OR(AC392&gt;1200,AA392&gt;4000,Table3[[#This Row],[Hum_Si_A]]&lt;20,Table3[[#This Row],[Hum_Si_C]]&lt;20,AG392&gt;8000, AJ392&lt;0, O392&gt;90),1,0)</f>
        <v>0</v>
      </c>
      <c r="AR392">
        <f>IF(Table3[[#This Row],[F_Cell_CL]]&gt;0, Table3[[#This Row],[F_Cell_CL]], IF(Table3[[#This Row],[I_S]]&lt;450, 0.45, IF(Table3[[#This Row],[I_S]]&lt;600, 0.6, 0.75)))</f>
        <v>0.75</v>
      </c>
    </row>
    <row r="393" spans="1:44">
      <c r="A393" s="49">
        <f t="shared" si="47"/>
        <v>382</v>
      </c>
      <c r="B393" s="51" t="s">
        <v>100</v>
      </c>
      <c r="C393" s="50" t="s">
        <v>483</v>
      </c>
      <c r="D393" s="51">
        <v>900</v>
      </c>
      <c r="E393" s="138">
        <f>IF(Table3[[#This Row],[Approx. step time]]="-","ERR",IF(E392="Acc. Time",Table3[[#This Row],[Approx. step time]]/60,E392+D393/60))</f>
        <v>5730</v>
      </c>
      <c r="F393" s="48">
        <v>710</v>
      </c>
      <c r="G393" s="86">
        <f t="shared" si="50"/>
        <v>2.3666666666666667</v>
      </c>
      <c r="H393" s="48" t="s">
        <v>33</v>
      </c>
      <c r="I393" s="51">
        <v>0</v>
      </c>
      <c r="J393" s="51" t="s">
        <v>102</v>
      </c>
      <c r="K393" s="147"/>
      <c r="L393" s="52" t="str">
        <f>IF(Table3[[#This Row],[F_Cell_CL]]="","-",Table3[[#This Row],[F_Cell_CL]]*Cell_count)</f>
        <v>-</v>
      </c>
      <c r="M393">
        <v>1.75</v>
      </c>
      <c r="N393">
        <v>65</v>
      </c>
      <c r="O393" s="51">
        <v>77</v>
      </c>
      <c r="P393" s="60">
        <f>Table3[[#This Row],[T_So_CL]]-Table3[[#This Row],[T_Si_CL]]</f>
        <v>12</v>
      </c>
      <c r="Q393">
        <v>1.55</v>
      </c>
      <c r="R393" s="53">
        <f>IF(Table3[[#This Row],[I_S]]=0,"∞",Table3[[#This Row],[FN_Si_A_H2]]*1000/(Table3[[#This Row],[I_S]]*Q_H2*Cell_count))</f>
        <v>1.55</v>
      </c>
      <c r="S393">
        <v>75</v>
      </c>
      <c r="T393" s="58" t="str">
        <f t="shared" si="56"/>
        <v>Inlet</v>
      </c>
      <c r="U393">
        <v>1.55</v>
      </c>
      <c r="V393" s="51">
        <f t="shared" si="52"/>
        <v>70</v>
      </c>
      <c r="W393" s="141">
        <v>55.744150999390818</v>
      </c>
      <c r="X393" s="52">
        <f>IF(OR(Table3[[#This Row],[T_So_CL]]="",Table3[[#This Row],[Hum_Si_A]]=""),"-",(1730.63/((1730.63/(233.426+T_Si_CL))-LOG(RH_Si_A/100)))-233.426)</f>
        <v>52.487063648610558</v>
      </c>
      <c r="Y393" s="87">
        <f>100*10^(7.337936*((Table3[[#This Row],[Hum_Si_A]])/(Table3[[#This Row],[Hum_Si_A]]+229.3975)-Table3[[#This Row],[T_Si_CL]]/(Table3[[#This Row],[T_Si_CL]]+229.3975)))</f>
        <v>65.222491987370745</v>
      </c>
      <c r="Z39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2824.6166666666668</v>
      </c>
      <c r="AA393" s="53">
        <f>Table3[[#This Row],[FN_Si_Atot]]*Table3[[#This Row],[Conc_Si_A_H2]]/100</f>
        <v>2118.4625000000001</v>
      </c>
      <c r="AB393" s="54">
        <f>IF(Table3[[#This Row],[FN_Si_A_H2]]="-","-",Table3[[#This Row],[FN_Si_A_H2]]/60*H2_dens_gL)</f>
        <v>3.1751063640628145</v>
      </c>
      <c r="AC393" s="53">
        <f>IF(OR(Table3[[#This Row],[Conc_Si_A_H2]]="",Table3[[#This Row],[FN_Si_A_H2]]="",Table3[[#This Row],[FN_Si_A_H2]]="-"),"-",(FN_Si_H2/CMP_A)*(100-CMP_A))</f>
        <v>706.1541666666667</v>
      </c>
      <c r="AD393" s="55">
        <f>IF(Table3[[#This Row],[F_Si_A_N2]]="-","-",Table3[[#This Row],[F_Si_A_N2]]/60*N2_dens_gL)</f>
        <v>14.706916283540949</v>
      </c>
      <c r="AE393">
        <v>2.2000000000000002</v>
      </c>
      <c r="AF393" s="53">
        <f>IF(OR(Table3[[#This Row],[I_S]]=0,Table3[[#This Row],[FN_Si_C_Air]]="-",Table3[[#This Row],[FN_Si_C_Air]]="0"),"∞",Table3[[#This Row],[FN_Si_C_Air]]*1000/(Table3[[#This Row],[I_S]]*Q_air*Cell_count))</f>
        <v>2.2000000000000002</v>
      </c>
      <c r="AG393" s="52">
        <f>IF(OR(Table3[[#This Row],[I_S]]="",Table3[[#This Row],[STC_C]]=""),"-",IF(Table3[[#This Row],[I_S]]&gt;=Table3[[#This Row],[I_MinGasFlow]],Table3[[#This Row],[I_S]]*Table3[[#This Row],[STC_C]]*16.6*Cell_count/1000,Table3[[#This Row],[I_MinGasFlow]]*Table3[[#This Row],[STC_C]]*16.6*Cell_count/1000))</f>
        <v>7130.5300000000007</v>
      </c>
      <c r="AH393" s="139">
        <f>IF(Table3[[#This Row],[FN_Si_C_Air]]="-","-",Table3[[#This Row],[FN_Si_C_Air]]/60*air_dens_gL)</f>
        <v>152.94333477647893</v>
      </c>
      <c r="AI393" s="58" t="str">
        <f t="shared" si="57"/>
        <v>Inlet</v>
      </c>
      <c r="AJ393">
        <v>1.5</v>
      </c>
      <c r="AK393" s="5">
        <f t="shared" si="54"/>
        <v>70</v>
      </c>
      <c r="AL393" s="141">
        <v>48.272229703243596</v>
      </c>
      <c r="AM393" s="52">
        <f>IF(OR(Table3[[#This Row],[T_So_CL]]="",Table3[[#This Row],[Hum_Si_C]]=""),"-",(1730.63/((1730.63/(233.426+T_Si_CL))-LOG(RH_Si_C/100)))-233.426)</f>
        <v>49.564958292230358</v>
      </c>
      <c r="AN393" s="87">
        <f>100*10^(7.337936*((Table3[[#This Row],[Hum_Si_C]])/(Table3[[#This Row],[Hum_Si_C]]+229.3975)-Table3[[#This Row],[T_Si_CL]]/(Table3[[#This Row],[T_Si_CL]]+229.3975)))</f>
        <v>45.241878740536592</v>
      </c>
      <c r="AO393" s="83">
        <f t="shared" si="55"/>
        <v>77</v>
      </c>
      <c r="AP393" s="60">
        <f>Table3[[#This Row],[T_So_CL]]-Table3[[#This Row],[T_Si_CL]]</f>
        <v>12</v>
      </c>
      <c r="AQ393" s="178">
        <f>IF(OR(AC393&gt;1200,AA393&gt;4000,Table3[[#This Row],[Hum_Si_A]]&lt;20,Table3[[#This Row],[Hum_Si_C]]&lt;20,AG393&gt;8000, AJ393&lt;0, O393&gt;90),1,0)</f>
        <v>0</v>
      </c>
      <c r="AR393">
        <f>IF(Table3[[#This Row],[F_Cell_CL]]&gt;0, Table3[[#This Row],[F_Cell_CL]], IF(Table3[[#This Row],[I_S]]&lt;450, 0.45, IF(Table3[[#This Row],[I_S]]&lt;600, 0.6, 0.75)))</f>
        <v>0.75</v>
      </c>
    </row>
    <row r="394" spans="1:44">
      <c r="A394" s="49">
        <f t="shared" si="47"/>
        <v>383</v>
      </c>
      <c r="B394" s="51" t="s">
        <v>100</v>
      </c>
      <c r="C394" s="50" t="s">
        <v>484</v>
      </c>
      <c r="D394" s="51">
        <v>900</v>
      </c>
      <c r="E394" s="138">
        <f>IF(Table3[[#This Row],[Approx. step time]]="-","ERR",IF(E393="Acc. Time",Table3[[#This Row],[Approx. step time]]/60,E393+D394/60))</f>
        <v>5745</v>
      </c>
      <c r="F394" s="48">
        <v>680</v>
      </c>
      <c r="G394" s="86">
        <f t="shared" si="50"/>
        <v>2.2666666666666666</v>
      </c>
      <c r="H394" s="48" t="s">
        <v>33</v>
      </c>
      <c r="I394" s="51">
        <v>0</v>
      </c>
      <c r="J394" s="51" t="s">
        <v>102</v>
      </c>
      <c r="K394" s="147"/>
      <c r="L394" s="52" t="str">
        <f>IF(Table3[[#This Row],[F_Cell_CL]]="","-",Table3[[#This Row],[F_Cell_CL]]*Cell_count)</f>
        <v>-</v>
      </c>
      <c r="M394">
        <v>2.1</v>
      </c>
      <c r="N394">
        <v>65</v>
      </c>
      <c r="O394" s="51">
        <v>78</v>
      </c>
      <c r="P394" s="60">
        <f>Table3[[#This Row],[T_So_CL]]-Table3[[#This Row],[T_Si_CL]]</f>
        <v>13</v>
      </c>
      <c r="Q394">
        <v>1.6</v>
      </c>
      <c r="R394" s="53">
        <f>IF(Table3[[#This Row],[I_S]]=0,"∞",Table3[[#This Row],[FN_Si_A_H2]]*1000/(Table3[[#This Row],[I_S]]*Q_H2*Cell_count))</f>
        <v>1.6</v>
      </c>
      <c r="S394">
        <v>85</v>
      </c>
      <c r="T394" s="58" t="str">
        <f t="shared" si="56"/>
        <v>Inlet</v>
      </c>
      <c r="U394">
        <v>1.9000000000000001</v>
      </c>
      <c r="V394" s="51">
        <f t="shared" si="52"/>
        <v>70</v>
      </c>
      <c r="W394" s="141">
        <v>62.68363425633882</v>
      </c>
      <c r="X394" s="52">
        <f>IF(OR(Table3[[#This Row],[T_So_CL]]="",Table3[[#This Row],[Hum_Si_A]]=""),"-",(1730.63/((1730.63/(233.426+T_Si_CL))-LOG(RH_Si_A/100)))-233.426)</f>
        <v>54.914348946399912</v>
      </c>
      <c r="Y394" s="87">
        <f>100*10^(7.337936*((Table3[[#This Row],[Hum_Si_A]])/(Table3[[#This Row],[Hum_Si_A]]+229.3975)-Table3[[#This Row],[T_Si_CL]]/(Table3[[#This Row],[T_Si_CL]]+229.3975)))</f>
        <v>90.085463572708875</v>
      </c>
      <c r="Z39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2464</v>
      </c>
      <c r="AA394" s="53">
        <f>Table3[[#This Row],[FN_Si_Atot]]*Table3[[#This Row],[Conc_Si_A_H2]]/100</f>
        <v>2094.4</v>
      </c>
      <c r="AB394" s="54">
        <f>IF(Table3[[#This Row],[FN_Si_A_H2]]="-","-",Table3[[#This Row],[FN_Si_A_H2]]/60*H2_dens_gL)</f>
        <v>3.1390420028172117</v>
      </c>
      <c r="AC394" s="53">
        <f>IF(OR(Table3[[#This Row],[Conc_Si_A_H2]]="",Table3[[#This Row],[FN_Si_A_H2]]="",Table3[[#This Row],[FN_Si_A_H2]]="-"),"-",(FN_Si_H2/CMP_A)*(100-CMP_A))</f>
        <v>369.6</v>
      </c>
      <c r="AD394" s="55">
        <f>IF(Table3[[#This Row],[F_Si_A_N2]]="-","-",Table3[[#This Row],[F_Si_A_N2]]/60*N2_dens_gL)</f>
        <v>7.6975772642613238</v>
      </c>
      <c r="AE394">
        <v>2.15</v>
      </c>
      <c r="AF394" s="53">
        <f>IF(OR(Table3[[#This Row],[I_S]]=0,Table3[[#This Row],[FN_Si_C_Air]]="-",Table3[[#This Row],[FN_Si_C_Air]]="0"),"∞",Table3[[#This Row],[FN_Si_C_Air]]*1000/(Table3[[#This Row],[I_S]]*Q_air*Cell_count))</f>
        <v>2.1499999999999995</v>
      </c>
      <c r="AG394" s="52">
        <f>IF(OR(Table3[[#This Row],[I_S]]="",Table3[[#This Row],[STC_C]]=""),"-",IF(Table3[[#This Row],[I_S]]&gt;=Table3[[#This Row],[I_MinGasFlow]],Table3[[#This Row],[I_S]]*Table3[[#This Row],[STC_C]]*16.6*Cell_count/1000,Table3[[#This Row],[I_MinGasFlow]]*Table3[[#This Row],[STC_C]]*16.6*Cell_count/1000))</f>
        <v>6674.03</v>
      </c>
      <c r="AH394" s="139">
        <f>IF(Table3[[#This Row],[FN_Si_C_Air]]="-","-",Table3[[#This Row],[FN_Si_C_Air]]/60*air_dens_gL)</f>
        <v>143.15182806863777</v>
      </c>
      <c r="AI394" s="58" t="str">
        <f t="shared" si="57"/>
        <v>Inlet</v>
      </c>
      <c r="AJ394">
        <v>1.55</v>
      </c>
      <c r="AK394" s="5">
        <f t="shared" si="54"/>
        <v>70</v>
      </c>
      <c r="AL394" s="141">
        <v>48.272229703243596</v>
      </c>
      <c r="AM394" s="52">
        <f>IF(OR(Table3[[#This Row],[T_So_CL]]="",Table3[[#This Row],[Hum_Si_C]]=""),"-",(1730.63/((1730.63/(233.426+T_Si_CL))-LOG(RH_Si_C/100)))-233.426)</f>
        <v>49.564958292230358</v>
      </c>
      <c r="AN394" s="87">
        <f>100*10^(7.337936*((Table3[[#This Row],[Hum_Si_C]])/(Table3[[#This Row],[Hum_Si_C]]+229.3975)-Table3[[#This Row],[T_Si_CL]]/(Table3[[#This Row],[T_Si_CL]]+229.3975)))</f>
        <v>45.241878740536592</v>
      </c>
      <c r="AO394" s="83">
        <f t="shared" si="55"/>
        <v>78</v>
      </c>
      <c r="AP394" s="60">
        <f>Table3[[#This Row],[T_So_CL]]-Table3[[#This Row],[T_Si_CL]]</f>
        <v>13</v>
      </c>
      <c r="AQ394" s="178">
        <f>IF(OR(AC394&gt;1200,AA394&gt;4000,Table3[[#This Row],[Hum_Si_A]]&lt;20,Table3[[#This Row],[Hum_Si_C]]&lt;20,AG394&gt;8000, AJ394&lt;0, O394&gt;90),1,0)</f>
        <v>0</v>
      </c>
      <c r="AR394">
        <f>IF(Table3[[#This Row],[F_Cell_CL]]&gt;0, Table3[[#This Row],[F_Cell_CL]], IF(Table3[[#This Row],[I_S]]&lt;450, 0.45, IF(Table3[[#This Row],[I_S]]&lt;600, 0.6, 0.75)))</f>
        <v>0.75</v>
      </c>
    </row>
    <row r="395" spans="1:44">
      <c r="A395" s="49">
        <f t="shared" si="47"/>
        <v>384</v>
      </c>
      <c r="B395" s="51" t="s">
        <v>100</v>
      </c>
      <c r="C395" s="50" t="s">
        <v>485</v>
      </c>
      <c r="D395" s="51">
        <v>900</v>
      </c>
      <c r="E395" s="138">
        <f>IF(Table3[[#This Row],[Approx. step time]]="-","ERR",IF(E394="Acc. Time",Table3[[#This Row],[Approx. step time]]/60,E394+D395/60))</f>
        <v>5760</v>
      </c>
      <c r="F395" s="48">
        <v>720</v>
      </c>
      <c r="G395" s="86">
        <f t="shared" si="50"/>
        <v>2.4</v>
      </c>
      <c r="H395" s="48" t="s">
        <v>33</v>
      </c>
      <c r="I395" s="51">
        <v>0</v>
      </c>
      <c r="J395" s="51" t="s">
        <v>102</v>
      </c>
      <c r="K395" s="147"/>
      <c r="L395" s="52" t="str">
        <f>IF(Table3[[#This Row],[F_Cell_CL]]="","-",Table3[[#This Row],[F_Cell_CL]]*Cell_count)</f>
        <v>-</v>
      </c>
      <c r="M395">
        <v>0.65</v>
      </c>
      <c r="N395">
        <v>65</v>
      </c>
      <c r="O395" s="51">
        <v>78</v>
      </c>
      <c r="P395" s="60">
        <f>Table3[[#This Row],[T_So_CL]]-Table3[[#This Row],[T_Si_CL]]</f>
        <v>13</v>
      </c>
      <c r="Q395">
        <v>1.85</v>
      </c>
      <c r="R395" s="53">
        <f>IF(Table3[[#This Row],[I_S]]=0,"∞",Table3[[#This Row],[FN_Si_A_H2]]*1000/(Table3[[#This Row],[I_S]]*Q_H2*Cell_count))</f>
        <v>1.85</v>
      </c>
      <c r="S395">
        <v>90</v>
      </c>
      <c r="T395" s="58" t="str">
        <f t="shared" si="56"/>
        <v>Inlet</v>
      </c>
      <c r="U395">
        <v>0.45</v>
      </c>
      <c r="V395" s="51">
        <f t="shared" si="52"/>
        <v>70</v>
      </c>
      <c r="W395" s="141">
        <v>55.744150999390818</v>
      </c>
      <c r="X395" s="52">
        <f>IF(OR(Table3[[#This Row],[T_So_CL]]="",Table3[[#This Row],[Hum_Si_A]]=""),"-",(1730.63/((1730.63/(233.426+T_Si_CL))-LOG(RH_Si_A/100)))-233.426)</f>
        <v>52.487063648610558</v>
      </c>
      <c r="Y395" s="87">
        <f>100*10^(7.337936*((Table3[[#This Row],[Hum_Si_A]])/(Table3[[#This Row],[Hum_Si_A]]+229.3975)-Table3[[#This Row],[T_Si_CL]]/(Table3[[#This Row],[T_Si_CL]]+229.3975)))</f>
        <v>65.222491987370745</v>
      </c>
      <c r="Z39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2849</v>
      </c>
      <c r="AA395" s="53">
        <f>Table3[[#This Row],[FN_Si_Atot]]*Table3[[#This Row],[Conc_Si_A_H2]]/100</f>
        <v>2564.1</v>
      </c>
      <c r="AB395" s="54">
        <f>IF(Table3[[#This Row],[FN_Si_A_H2]]="-","-",Table3[[#This Row],[FN_Si_A_H2]]/60*H2_dens_gL)</f>
        <v>3.843018334331366</v>
      </c>
      <c r="AC395" s="53">
        <f>IF(OR(Table3[[#This Row],[Conc_Si_A_H2]]="",Table3[[#This Row],[FN_Si_A_H2]]="",Table3[[#This Row],[FN_Si_A_H2]]="-"),"-",(FN_Si_H2/CMP_A)*(100-CMP_A))</f>
        <v>284.89999999999998</v>
      </c>
      <c r="AD395" s="55">
        <f>IF(Table3[[#This Row],[F_Si_A_N2]]="-","-",Table3[[#This Row],[F_Si_A_N2]]/60*N2_dens_gL)</f>
        <v>5.9335491412014365</v>
      </c>
      <c r="AE395">
        <v>2.35</v>
      </c>
      <c r="AF395" s="53">
        <f>IF(OR(Table3[[#This Row],[I_S]]=0,Table3[[#This Row],[FN_Si_C_Air]]="-",Table3[[#This Row],[FN_Si_C_Air]]="0"),"∞",Table3[[#This Row],[FN_Si_C_Air]]*1000/(Table3[[#This Row],[I_S]]*Q_air*Cell_count))</f>
        <v>2.3499999999999996</v>
      </c>
      <c r="AG395" s="52">
        <f>IF(OR(Table3[[#This Row],[I_S]]="",Table3[[#This Row],[STC_C]]=""),"-",IF(Table3[[#This Row],[I_S]]&gt;=Table3[[#This Row],[I_MinGasFlow]],Table3[[#This Row],[I_S]]*Table3[[#This Row],[STC_C]]*16.6*Cell_count/1000,Table3[[#This Row],[I_MinGasFlow]]*Table3[[#This Row],[STC_C]]*16.6*Cell_count/1000))</f>
        <v>7723.98</v>
      </c>
      <c r="AH395" s="139">
        <f>IF(Table3[[#This Row],[FN_Si_C_Air]]="-","-",Table3[[#This Row],[FN_Si_C_Air]]/60*air_dens_gL)</f>
        <v>165.67229349667247</v>
      </c>
      <c r="AI395" s="58" t="str">
        <f t="shared" si="57"/>
        <v>Inlet</v>
      </c>
      <c r="AJ395">
        <v>0</v>
      </c>
      <c r="AK395" s="5">
        <f t="shared" si="54"/>
        <v>70</v>
      </c>
      <c r="AL395" s="141">
        <v>45.957349937400146</v>
      </c>
      <c r="AM395" s="52">
        <f>IF(OR(Table3[[#This Row],[T_So_CL]]="",Table3[[#This Row],[Hum_Si_C]]=""),"-",(1730.63/((1730.63/(233.426+T_Si_CL))-LOG(RH_Si_C/100)))-233.426)</f>
        <v>48.580786816443208</v>
      </c>
      <c r="AN395" s="87">
        <f>100*10^(7.337936*((Table3[[#This Row],[Hum_Si_C]])/(Table3[[#This Row],[Hum_Si_C]]+229.3975)-Table3[[#This Row],[T_Si_CL]]/(Table3[[#This Row],[T_Si_CL]]+229.3975)))</f>
        <v>40.232395905376798</v>
      </c>
      <c r="AO395" s="83">
        <f t="shared" si="55"/>
        <v>78</v>
      </c>
      <c r="AP395" s="60">
        <f>Table3[[#This Row],[T_So_CL]]-Table3[[#This Row],[T_Si_CL]]</f>
        <v>13</v>
      </c>
      <c r="AQ395" s="178">
        <f>IF(OR(AC395&gt;1200,AA395&gt;4000,Table3[[#This Row],[Hum_Si_A]]&lt;20,Table3[[#This Row],[Hum_Si_C]]&lt;20,AG395&gt;8000, AJ395&lt;0, O395&gt;90),1,0)</f>
        <v>0</v>
      </c>
      <c r="AR395">
        <f>IF(Table3[[#This Row],[F_Cell_CL]]&gt;0, Table3[[#This Row],[F_Cell_CL]], IF(Table3[[#This Row],[I_S]]&lt;450, 0.45, IF(Table3[[#This Row],[I_S]]&lt;600, 0.6, 0.75)))</f>
        <v>0.75</v>
      </c>
    </row>
    <row r="396" spans="1:44">
      <c r="A396" s="49">
        <f t="shared" si="47"/>
        <v>385</v>
      </c>
      <c r="B396" s="51" t="s">
        <v>100</v>
      </c>
      <c r="C396" s="50" t="s">
        <v>486</v>
      </c>
      <c r="D396" s="51">
        <v>900</v>
      </c>
      <c r="E396" s="87">
        <f>IF(Table3[[#This Row],[Approx. step time]]="-","ERR",IF(E395="Acc. Time",Table3[[#This Row],[Approx. step time]]/60,E395+D396/60))</f>
        <v>5775</v>
      </c>
      <c r="F396" s="48">
        <v>590</v>
      </c>
      <c r="G396" s="86">
        <f t="shared" si="50"/>
        <v>1.9666666666666666</v>
      </c>
      <c r="H396" s="48" t="s">
        <v>33</v>
      </c>
      <c r="I396" s="51">
        <v>0</v>
      </c>
      <c r="J396" s="51" t="s">
        <v>102</v>
      </c>
      <c r="K396" s="147"/>
      <c r="L396" s="52" t="str">
        <f>IF(Table3[[#This Row],[F_Cell_CL]]="","-",Table3[[#This Row],[F_Cell_CL]]*Cell_count)</f>
        <v>-</v>
      </c>
      <c r="M396">
        <v>0.8</v>
      </c>
      <c r="N396">
        <v>65</v>
      </c>
      <c r="O396" s="51">
        <v>78</v>
      </c>
      <c r="P396" s="60">
        <f>Table3[[#This Row],[T_So_CL]]-Table3[[#This Row],[T_Si_CL]]</f>
        <v>13</v>
      </c>
      <c r="Q396">
        <v>1.3</v>
      </c>
      <c r="R396" s="53">
        <f>IF(Table3[[#This Row],[I_S]]=0,"∞",Table3[[#This Row],[FN_Si_A_H2]]*1000/(Table3[[#This Row],[I_S]]*Q_H2*Cell_count))</f>
        <v>1.3</v>
      </c>
      <c r="S396">
        <v>85</v>
      </c>
      <c r="T396" s="58" t="str">
        <f t="shared" si="56"/>
        <v>Inlet</v>
      </c>
      <c r="U396">
        <v>0.60000000000000009</v>
      </c>
      <c r="V396" s="51">
        <f t="shared" si="52"/>
        <v>70</v>
      </c>
      <c r="W396" s="141">
        <v>37.075065888850936</v>
      </c>
      <c r="X396" s="52">
        <f>IF(OR(Table3[[#This Row],[T_So_CL]]="",Table3[[#This Row],[Hum_Si_A]]=""),"-",(1730.63/((1730.63/(233.426+T_Si_CL))-LOG(RH_Si_A/100)))-233.426)</f>
        <v>44.358770328280002</v>
      </c>
      <c r="Y396" s="87">
        <f>100*10^(7.337936*((Table3[[#This Row],[Hum_Si_A]])/(Table3[[#This Row],[Hum_Si_A]]+229.3975)-Table3[[#This Row],[T_Si_CL]]/(Table3[[#This Row],[T_Si_CL]]+229.3975)))</f>
        <v>25.165470935393909</v>
      </c>
      <c r="Z39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1737.0294117647059</v>
      </c>
      <c r="AA396" s="53">
        <f>Table3[[#This Row],[FN_Si_Atot]]*Table3[[#This Row],[Conc_Si_A_H2]]/100</f>
        <v>1476.4749999999999</v>
      </c>
      <c r="AB396" s="54">
        <f>IF(Table3[[#This Row],[FN_Si_A_H2]]="-","-",Table3[[#This Row],[FN_Si_A_H2]]/60*H2_dens_gL)</f>
        <v>2.2129092060301483</v>
      </c>
      <c r="AC396" s="53">
        <f>IF(OR(Table3[[#This Row],[Conc_Si_A_H2]]="",Table3[[#This Row],[FN_Si_A_H2]]="",Table3[[#This Row],[FN_Si_A_H2]]="-"),"-",(FN_Si_H2/CMP_A)*(100-CMP_A))</f>
        <v>260.55441176470583</v>
      </c>
      <c r="AD396" s="55">
        <f>IF(Table3[[#This Row],[F_Si_A_N2]]="-","-",Table3[[#This Row],[F_Si_A_N2]]/60*N2_dens_gL)</f>
        <v>5.4265089721401045</v>
      </c>
      <c r="AE396">
        <v>2.1</v>
      </c>
      <c r="AF396" s="53">
        <f>IF(OR(Table3[[#This Row],[I_S]]=0,Table3[[#This Row],[FN_Si_C_Air]]="-",Table3[[#This Row],[FN_Si_C_Air]]="0"),"∞",Table3[[#This Row],[FN_Si_C_Air]]*1000/(Table3[[#This Row],[I_S]]*Q_air*Cell_count))</f>
        <v>2.1</v>
      </c>
      <c r="AG396" s="52">
        <f>IF(OR(Table3[[#This Row],[I_S]]="",Table3[[#This Row],[STC_C]]=""),"-",IF(Table3[[#This Row],[I_S]]&gt;=Table3[[#This Row],[I_MinGasFlow]],Table3[[#This Row],[I_S]]*Table3[[#This Row],[STC_C]]*16.6*Cell_count/1000,Table3[[#This Row],[I_MinGasFlow]]*Table3[[#This Row],[STC_C]]*16.6*Cell_count/1000))</f>
        <v>5656.0349999999999</v>
      </c>
      <c r="AH396" s="139">
        <f>IF(Table3[[#This Row],[FN_Si_C_Air]]="-","-",Table3[[#This Row],[FN_Si_C_Air]]/60*air_dens_gL)</f>
        <v>121.316768110152</v>
      </c>
      <c r="AI396" s="58" t="str">
        <f t="shared" si="57"/>
        <v>Inlet</v>
      </c>
      <c r="AJ396">
        <v>0.65000000000000013</v>
      </c>
      <c r="AK396" s="5">
        <f t="shared" si="54"/>
        <v>70</v>
      </c>
      <c r="AL396" s="141">
        <v>54.085282145855849</v>
      </c>
      <c r="AM396" s="52">
        <f>IF(OR(Table3[[#This Row],[T_So_CL]]="",Table3[[#This Row],[Hum_Si_C]]=""),"-",(1730.63/((1730.63/(233.426+T_Si_CL))-LOG(RH_Si_C/100)))-233.426)</f>
        <v>51.868671341733148</v>
      </c>
      <c r="AN396" s="87">
        <f>100*10^(7.337936*((Table3[[#This Row],[Hum_Si_C]])/(Table3[[#This Row],[Hum_Si_C]]+229.3975)-Table3[[#This Row],[T_Si_CL]]/(Table3[[#This Row],[T_Si_CL]]+229.3975)))</f>
        <v>60.235458472367952</v>
      </c>
      <c r="AO396" s="83">
        <f t="shared" si="55"/>
        <v>78</v>
      </c>
      <c r="AP396" s="60">
        <f>Table3[[#This Row],[T_So_CL]]-Table3[[#This Row],[T_Si_CL]]</f>
        <v>13</v>
      </c>
      <c r="AQ396" s="178">
        <f>IF(OR(AC396&gt;1200,AA396&gt;4000,Table3[[#This Row],[Hum_Si_A]]&lt;20,Table3[[#This Row],[Hum_Si_C]]&lt;20,AG396&gt;8000, AJ396&lt;0, O396&gt;90),1,0)</f>
        <v>0</v>
      </c>
      <c r="AR396">
        <f>IF(Table3[[#This Row],[F_Cell_CL]]&gt;0, Table3[[#This Row],[F_Cell_CL]], IF(Table3[[#This Row],[I_S]]&lt;450, 0.45, IF(Table3[[#This Row],[I_S]]&lt;600, 0.6, 0.75)))</f>
        <v>0.6</v>
      </c>
    </row>
    <row r="397" spans="1:44">
      <c r="A397" s="49">
        <f t="shared" ref="A397:A460" si="58">A396+1</f>
        <v>386</v>
      </c>
      <c r="B397" s="51" t="s">
        <v>100</v>
      </c>
      <c r="C397" s="50" t="s">
        <v>487</v>
      </c>
      <c r="D397" s="51">
        <v>900</v>
      </c>
      <c r="E397" s="138">
        <f>IF(Table3[[#This Row],[Approx. step time]]="-","ERR",IF(E396="Acc. Time",Table3[[#This Row],[Approx. step time]]/60,E396+D397/60))</f>
        <v>5790</v>
      </c>
      <c r="F397" s="48">
        <v>550</v>
      </c>
      <c r="G397" s="86">
        <f t="shared" si="50"/>
        <v>1.8333333333333333</v>
      </c>
      <c r="H397" s="48" t="s">
        <v>33</v>
      </c>
      <c r="I397" s="51">
        <v>0</v>
      </c>
      <c r="J397" s="51" t="s">
        <v>102</v>
      </c>
      <c r="K397" s="147"/>
      <c r="L397" s="52" t="str">
        <f>IF(Table3[[#This Row],[F_Cell_CL]]="","-",Table3[[#This Row],[F_Cell_CL]]*Cell_count)</f>
        <v>-</v>
      </c>
      <c r="M397">
        <v>1.1500000000000001</v>
      </c>
      <c r="N397">
        <v>65</v>
      </c>
      <c r="O397" s="51">
        <v>78</v>
      </c>
      <c r="P397" s="60">
        <f>Table3[[#This Row],[T_So_CL]]-Table3[[#This Row],[T_Si_CL]]</f>
        <v>13</v>
      </c>
      <c r="Q397">
        <v>1.4000000000000001</v>
      </c>
      <c r="R397" s="53">
        <f>IF(Table3[[#This Row],[I_S]]=0,"∞",Table3[[#This Row],[FN_Si_A_H2]]*1000/(Table3[[#This Row],[I_S]]*Q_H2*Cell_count))</f>
        <v>1.4000000000000001</v>
      </c>
      <c r="S397">
        <v>80</v>
      </c>
      <c r="T397" s="58" t="str">
        <f t="shared" si="56"/>
        <v>Inlet</v>
      </c>
      <c r="U397">
        <v>0.95000000000000007</v>
      </c>
      <c r="V397" s="51">
        <f t="shared" si="52"/>
        <v>70</v>
      </c>
      <c r="W397" s="141">
        <v>43.377055699689087</v>
      </c>
      <c r="X397" s="52">
        <f>IF(OR(Table3[[#This Row],[T_So_CL]]="",Table3[[#This Row],[Hum_Si_A]]=""),"-",(1730.63/((1730.63/(233.426+T_Si_CL))-LOG(RH_Si_A/100)))-233.426)</f>
        <v>47.432294250041707</v>
      </c>
      <c r="Y397" s="87">
        <f>100*10^(7.337936*((Table3[[#This Row],[Hum_Si_A]])/(Table3[[#This Row],[Hum_Si_A]]+229.3975)-Table3[[#This Row],[T_Si_CL]]/(Table3[[#This Row],[T_Si_CL]]+229.3975)))</f>
        <v>35.216669858301266</v>
      </c>
      <c r="Z39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1852.8125000000002</v>
      </c>
      <c r="AA397" s="53">
        <f>Table3[[#This Row],[FN_Si_Atot]]*Table3[[#This Row],[Conc_Si_A_H2]]/100</f>
        <v>1482.2500000000002</v>
      </c>
      <c r="AB397" s="54">
        <f>IF(Table3[[#This Row],[FN_Si_A_H2]]="-","-",Table3[[#This Row],[FN_Si_A_H2]]/60*H2_dens_gL)</f>
        <v>2.2215646527290933</v>
      </c>
      <c r="AC397" s="53">
        <f>IF(OR(Table3[[#This Row],[Conc_Si_A_H2]]="",Table3[[#This Row],[FN_Si_A_H2]]="",Table3[[#This Row],[FN_Si_A_H2]]="-"),"-",(FN_Si_H2/CMP_A)*(100-CMP_A))</f>
        <v>370.56250000000006</v>
      </c>
      <c r="AD397" s="55">
        <f>IF(Table3[[#This Row],[F_Si_A_N2]]="-","-",Table3[[#This Row],[F_Si_A_N2]]/60*N2_dens_gL)</f>
        <v>7.7176230383870044</v>
      </c>
      <c r="AE397">
        <v>2.5</v>
      </c>
      <c r="AF397" s="53">
        <f>IF(OR(Table3[[#This Row],[I_S]]=0,Table3[[#This Row],[FN_Si_C_Air]]="-",Table3[[#This Row],[FN_Si_C_Air]]="0"),"∞",Table3[[#This Row],[FN_Si_C_Air]]*1000/(Table3[[#This Row],[I_S]]*Q_air*Cell_count))</f>
        <v>2.5000000000000004</v>
      </c>
      <c r="AG397" s="52">
        <f>IF(OR(Table3[[#This Row],[I_S]]="",Table3[[#This Row],[STC_C]]=""),"-",IF(Table3[[#This Row],[I_S]]&gt;=Table3[[#This Row],[I_MinGasFlow]],Table3[[#This Row],[I_S]]*Table3[[#This Row],[STC_C]]*16.6*Cell_count/1000,Table3[[#This Row],[I_MinGasFlow]]*Table3[[#This Row],[STC_C]]*16.6*Cell_count/1000))</f>
        <v>6276.8750000000009</v>
      </c>
      <c r="AH397" s="139">
        <f>IF(Table3[[#This Row],[FN_Si_C_Air]]="-","-",Table3[[#This Row],[FN_Si_C_Air]]/60*air_dens_gL)</f>
        <v>134.63321723281598</v>
      </c>
      <c r="AI397" s="58" t="str">
        <f t="shared" si="57"/>
        <v>Inlet</v>
      </c>
      <c r="AJ397">
        <v>1.25</v>
      </c>
      <c r="AK397" s="5">
        <f t="shared" si="54"/>
        <v>70</v>
      </c>
      <c r="AL397" s="141">
        <v>43.377055699689087</v>
      </c>
      <c r="AM397" s="52">
        <f>IF(OR(Table3[[#This Row],[T_So_CL]]="",Table3[[#This Row],[Hum_Si_C]]=""),"-",(1730.63/((1730.63/(233.426+T_Si_CL))-LOG(RH_Si_C/100)))-233.426)</f>
        <v>47.432294250041707</v>
      </c>
      <c r="AN397" s="87">
        <f>100*10^(7.337936*((Table3[[#This Row],[Hum_Si_C]])/(Table3[[#This Row],[Hum_Si_C]]+229.3975)-Table3[[#This Row],[T_Si_CL]]/(Table3[[#This Row],[T_Si_CL]]+229.3975)))</f>
        <v>35.216669858301266</v>
      </c>
      <c r="AO397" s="83">
        <f t="shared" si="55"/>
        <v>78</v>
      </c>
      <c r="AP397" s="60">
        <f>Table3[[#This Row],[T_So_CL]]-Table3[[#This Row],[T_Si_CL]]</f>
        <v>13</v>
      </c>
      <c r="AQ397" s="178">
        <f>IF(OR(AC397&gt;1200,AA397&gt;4000,Table3[[#This Row],[Hum_Si_A]]&lt;20,Table3[[#This Row],[Hum_Si_C]]&lt;20,AG397&gt;8000, AJ397&lt;0, O397&gt;90),1,0)</f>
        <v>0</v>
      </c>
      <c r="AR397">
        <f>IF(Table3[[#This Row],[F_Cell_CL]]&gt;0, Table3[[#This Row],[F_Cell_CL]], IF(Table3[[#This Row],[I_S]]&lt;450, 0.45, IF(Table3[[#This Row],[I_S]]&lt;600, 0.6, 0.75)))</f>
        <v>0.6</v>
      </c>
    </row>
    <row r="398" spans="1:44">
      <c r="A398" s="49">
        <f t="shared" si="58"/>
        <v>387</v>
      </c>
      <c r="B398" s="51" t="s">
        <v>100</v>
      </c>
      <c r="C398" s="50" t="s">
        <v>488</v>
      </c>
      <c r="D398" s="51">
        <v>900</v>
      </c>
      <c r="E398" s="138">
        <f>IF(Table3[[#This Row],[Approx. step time]]="-","ERR",IF(E397="Acc. Time",Table3[[#This Row],[Approx. step time]]/60,E397+D398/60))</f>
        <v>5805</v>
      </c>
      <c r="F398" s="48">
        <v>730</v>
      </c>
      <c r="G398" s="86">
        <f t="shared" si="50"/>
        <v>2.4333333333333331</v>
      </c>
      <c r="H398" s="48" t="s">
        <v>33</v>
      </c>
      <c r="I398" s="51">
        <v>0</v>
      </c>
      <c r="J398" s="51" t="s">
        <v>102</v>
      </c>
      <c r="K398" s="147"/>
      <c r="L398" s="52" t="str">
        <f>IF(Table3[[#This Row],[F_Cell_CL]]="","-",Table3[[#This Row],[F_Cell_CL]]*Cell_count)</f>
        <v>-</v>
      </c>
      <c r="M398">
        <v>2.0500000000000003</v>
      </c>
      <c r="N398">
        <v>65</v>
      </c>
      <c r="O398" s="51">
        <v>78</v>
      </c>
      <c r="P398" s="60">
        <f>Table3[[#This Row],[T_So_CL]]-Table3[[#This Row],[T_Si_CL]]</f>
        <v>13</v>
      </c>
      <c r="Q398">
        <v>1.7000000000000002</v>
      </c>
      <c r="R398" s="53">
        <f>IF(Table3[[#This Row],[I_S]]=0,"∞",Table3[[#This Row],[FN_Si_A_H2]]*1000/(Table3[[#This Row],[I_S]]*Q_H2*Cell_count))</f>
        <v>1.7000000000000004</v>
      </c>
      <c r="S398">
        <v>90</v>
      </c>
      <c r="T398" s="58" t="str">
        <f t="shared" si="56"/>
        <v>Inlet</v>
      </c>
      <c r="U398">
        <v>1.85</v>
      </c>
      <c r="V398" s="51">
        <f t="shared" si="52"/>
        <v>70</v>
      </c>
      <c r="W398" s="141">
        <v>40.455037615424601</v>
      </c>
      <c r="X398" s="52">
        <f>IF(OR(Table3[[#This Row],[T_So_CL]]="",Table3[[#This Row],[Hum_Si_A]]=""),"-",(1730.63/((1730.63/(233.426+T_Si_CL))-LOG(RH_Si_A/100)))-233.426)</f>
        <v>46.058556898669735</v>
      </c>
      <c r="Y398" s="87">
        <f>100*10^(7.337936*((Table3[[#This Row],[Hum_Si_A]])/(Table3[[#This Row],[Hum_Si_A]]+229.3975)-Table3[[#This Row],[T_Si_CL]]/(Table3[[#This Row],[T_Si_CL]]+229.3975)))</f>
        <v>30.194438154326875</v>
      </c>
      <c r="Z39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2654.3611111111118</v>
      </c>
      <c r="AA398" s="53">
        <f>Table3[[#This Row],[FN_Si_Atot]]*Table3[[#This Row],[Conc_Si_A_H2]]/100</f>
        <v>2388.9250000000006</v>
      </c>
      <c r="AB398" s="54">
        <f>IF(Table3[[#This Row],[FN_Si_A_H2]]="-","-",Table3[[#This Row],[FN_Si_A_H2]]/60*H2_dens_gL)</f>
        <v>3.580469784463383</v>
      </c>
      <c r="AC398" s="53">
        <f>IF(OR(Table3[[#This Row],[Conc_Si_A_H2]]="",Table3[[#This Row],[FN_Si_A_H2]]="",Table3[[#This Row],[FN_Si_A_H2]]="-"),"-",(FN_Si_H2/CMP_A)*(100-CMP_A))</f>
        <v>265.43611111111119</v>
      </c>
      <c r="AD398" s="55">
        <f>IF(Table3[[#This Row],[F_Si_A_N2]]="-","-",Table3[[#This Row],[F_Si_A_N2]]/60*N2_dens_gL)</f>
        <v>5.528179042215454</v>
      </c>
      <c r="AE398">
        <v>2.2000000000000002</v>
      </c>
      <c r="AF398" s="53">
        <f>IF(OR(Table3[[#This Row],[I_S]]=0,Table3[[#This Row],[FN_Si_C_Air]]="-",Table3[[#This Row],[FN_Si_C_Air]]="0"),"∞",Table3[[#This Row],[FN_Si_C_Air]]*1000/(Table3[[#This Row],[I_S]]*Q_air*Cell_count))</f>
        <v>2.2000000000000002</v>
      </c>
      <c r="AG398" s="52">
        <f>IF(OR(Table3[[#This Row],[I_S]]="",Table3[[#This Row],[STC_C]]=""),"-",IF(Table3[[#This Row],[I_S]]&gt;=Table3[[#This Row],[I_MinGasFlow]],Table3[[#This Row],[I_S]]*Table3[[#This Row],[STC_C]]*16.6*Cell_count/1000,Table3[[#This Row],[I_MinGasFlow]]*Table3[[#This Row],[STC_C]]*16.6*Cell_count/1000))</f>
        <v>7331.3900000000021</v>
      </c>
      <c r="AH398" s="139">
        <f>IF(Table3[[#This Row],[FN_Si_C_Air]]="-","-",Table3[[#This Row],[FN_Si_C_Air]]/60*air_dens_gL)</f>
        <v>157.2515977279291</v>
      </c>
      <c r="AI398" s="58" t="str">
        <f t="shared" si="57"/>
        <v>Inlet</v>
      </c>
      <c r="AJ398">
        <v>1.75</v>
      </c>
      <c r="AK398" s="5">
        <f t="shared" si="54"/>
        <v>70</v>
      </c>
      <c r="AL398" s="141">
        <v>45.957349937400146</v>
      </c>
      <c r="AM398" s="52">
        <f>IF(OR(Table3[[#This Row],[T_So_CL]]="",Table3[[#This Row],[Hum_Si_C]]=""),"-",(1730.63/((1730.63/(233.426+T_Si_CL))-LOG(RH_Si_C/100)))-233.426)</f>
        <v>48.580786816443208</v>
      </c>
      <c r="AN398" s="87">
        <f>100*10^(7.337936*((Table3[[#This Row],[Hum_Si_C]])/(Table3[[#This Row],[Hum_Si_C]]+229.3975)-Table3[[#This Row],[T_Si_CL]]/(Table3[[#This Row],[T_Si_CL]]+229.3975)))</f>
        <v>40.232395905376798</v>
      </c>
      <c r="AO398" s="83">
        <f t="shared" si="55"/>
        <v>78</v>
      </c>
      <c r="AP398" s="60">
        <f>Table3[[#This Row],[T_So_CL]]-Table3[[#This Row],[T_Si_CL]]</f>
        <v>13</v>
      </c>
      <c r="AQ398" s="178">
        <f>IF(OR(AC398&gt;1200,AA398&gt;4000,Table3[[#This Row],[Hum_Si_A]]&lt;20,Table3[[#This Row],[Hum_Si_C]]&lt;20,AG398&gt;8000, AJ398&lt;0, O398&gt;90),1,0)</f>
        <v>0</v>
      </c>
      <c r="AR398">
        <f>IF(Table3[[#This Row],[F_Cell_CL]]&gt;0, Table3[[#This Row],[F_Cell_CL]], IF(Table3[[#This Row],[I_S]]&lt;450, 0.45, IF(Table3[[#This Row],[I_S]]&lt;600, 0.6, 0.75)))</f>
        <v>0.75</v>
      </c>
    </row>
    <row r="399" spans="1:44">
      <c r="A399" s="49">
        <f t="shared" si="58"/>
        <v>388</v>
      </c>
      <c r="B399" s="51" t="s">
        <v>100</v>
      </c>
      <c r="C399" s="50" t="s">
        <v>489</v>
      </c>
      <c r="D399" s="51">
        <v>900</v>
      </c>
      <c r="E399" s="138">
        <f>IF(Table3[[#This Row],[Approx. step time]]="-","ERR",IF(E398="Acc. Time",Table3[[#This Row],[Approx. step time]]/60,E398+D399/60))</f>
        <v>5820</v>
      </c>
      <c r="F399" s="48">
        <v>720</v>
      </c>
      <c r="G399" s="86">
        <f t="shared" si="50"/>
        <v>2.4</v>
      </c>
      <c r="H399" s="48" t="s">
        <v>33</v>
      </c>
      <c r="I399" s="51">
        <v>0</v>
      </c>
      <c r="J399" s="51" t="s">
        <v>102</v>
      </c>
      <c r="K399" s="147"/>
      <c r="L399" s="52" t="str">
        <f>IF(Table3[[#This Row],[F_Cell_CL]]="","-",Table3[[#This Row],[F_Cell_CL]]*Cell_count)</f>
        <v>-</v>
      </c>
      <c r="M399">
        <v>1.8</v>
      </c>
      <c r="N399">
        <v>65</v>
      </c>
      <c r="O399" s="51">
        <v>78</v>
      </c>
      <c r="P399" s="60">
        <f>Table3[[#This Row],[T_So_CL]]-Table3[[#This Row],[T_Si_CL]]</f>
        <v>13</v>
      </c>
      <c r="Q399">
        <v>1.9000000000000001</v>
      </c>
      <c r="R399" s="53">
        <f>IF(Table3[[#This Row],[I_S]]=0,"∞",Table3[[#This Row],[FN_Si_A_H2]]*1000/(Table3[[#This Row],[I_S]]*Q_H2*Cell_count))</f>
        <v>1.9</v>
      </c>
      <c r="S399">
        <v>90</v>
      </c>
      <c r="T399" s="58" t="str">
        <f t="shared" si="56"/>
        <v>Inlet</v>
      </c>
      <c r="U399">
        <v>1.6</v>
      </c>
      <c r="V399" s="51">
        <f t="shared" si="52"/>
        <v>70</v>
      </c>
      <c r="W399" s="141">
        <v>45.957349937400146</v>
      </c>
      <c r="X399" s="52">
        <f>IF(OR(Table3[[#This Row],[T_So_CL]]="",Table3[[#This Row],[Hum_Si_A]]=""),"-",(1730.63/((1730.63/(233.426+T_Si_CL))-LOG(RH_Si_A/100)))-233.426)</f>
        <v>48.580786816443208</v>
      </c>
      <c r="Y399" s="87">
        <f>100*10^(7.337936*((Table3[[#This Row],[Hum_Si_A]])/(Table3[[#This Row],[Hum_Si_A]]+229.3975)-Table3[[#This Row],[T_Si_CL]]/(Table3[[#This Row],[T_Si_CL]]+229.3975)))</f>
        <v>40.232395905376798</v>
      </c>
      <c r="Z39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2926</v>
      </c>
      <c r="AA399" s="53">
        <f>Table3[[#This Row],[FN_Si_Atot]]*Table3[[#This Row],[Conc_Si_A_H2]]/100</f>
        <v>2633.4</v>
      </c>
      <c r="AB399" s="54">
        <f>IF(Table3[[#This Row],[FN_Si_A_H2]]="-","-",Table3[[#This Row],[FN_Si_A_H2]]/60*H2_dens_gL)</f>
        <v>3.9468836947187</v>
      </c>
      <c r="AC399" s="53">
        <f>IF(OR(Table3[[#This Row],[Conc_Si_A_H2]]="",Table3[[#This Row],[FN_Si_A_H2]]="",Table3[[#This Row],[FN_Si_A_H2]]="-"),"-",(FN_Si_H2/CMP_A)*(100-CMP_A))</f>
        <v>292.60000000000002</v>
      </c>
      <c r="AD399" s="55">
        <f>IF(Table3[[#This Row],[F_Si_A_N2]]="-","-",Table3[[#This Row],[F_Si_A_N2]]/60*N2_dens_gL)</f>
        <v>6.0939153342068817</v>
      </c>
      <c r="AE399">
        <v>1.85</v>
      </c>
      <c r="AF399" s="53">
        <f>IF(OR(Table3[[#This Row],[I_S]]=0,Table3[[#This Row],[FN_Si_C_Air]]="-",Table3[[#This Row],[FN_Si_C_Air]]="0"),"∞",Table3[[#This Row],[FN_Si_C_Air]]*1000/(Table3[[#This Row],[I_S]]*Q_air*Cell_count))</f>
        <v>1.8499999999999996</v>
      </c>
      <c r="AG399" s="52">
        <f>IF(OR(Table3[[#This Row],[I_S]]="",Table3[[#This Row],[STC_C]]=""),"-",IF(Table3[[#This Row],[I_S]]&gt;=Table3[[#This Row],[I_MinGasFlow]],Table3[[#This Row],[I_S]]*Table3[[#This Row],[STC_C]]*16.6*Cell_count/1000,Table3[[#This Row],[I_MinGasFlow]]*Table3[[#This Row],[STC_C]]*16.6*Cell_count/1000))</f>
        <v>6080.58</v>
      </c>
      <c r="AH399" s="139">
        <f>IF(Table3[[#This Row],[FN_Si_C_Air]]="-","-",Table3[[#This Row],[FN_Si_C_Air]]/60*air_dens_gL)</f>
        <v>130.42286934844427</v>
      </c>
      <c r="AI399" s="58" t="str">
        <f t="shared" si="57"/>
        <v>Inlet</v>
      </c>
      <c r="AJ399">
        <v>1.8</v>
      </c>
      <c r="AK399" s="5">
        <f t="shared" si="54"/>
        <v>70</v>
      </c>
      <c r="AL399" s="141">
        <v>60.135053860479971</v>
      </c>
      <c r="AM399" s="52">
        <f>IF(OR(Table3[[#This Row],[T_So_CL]]="",Table3[[#This Row],[Hum_Si_C]]=""),"-",(1730.63/((1730.63/(233.426+T_Si_CL))-LOG(RH_Si_C/100)))-233.426)</f>
        <v>54.050943571160644</v>
      </c>
      <c r="AN399" s="87">
        <f>100*10^(7.337936*((Table3[[#This Row],[Hum_Si_C]])/(Table3[[#This Row],[Hum_Si_C]]+229.3975)-Table3[[#This Row],[T_Si_CL]]/(Table3[[#This Row],[T_Si_CL]]+229.3975)))</f>
        <v>80.154015110448142</v>
      </c>
      <c r="AO399" s="83">
        <f t="shared" si="55"/>
        <v>78</v>
      </c>
      <c r="AP399" s="60">
        <f>Table3[[#This Row],[T_So_CL]]-Table3[[#This Row],[T_Si_CL]]</f>
        <v>13</v>
      </c>
      <c r="AQ399" s="178">
        <f>IF(OR(AC399&gt;1200,AA399&gt;4000,Table3[[#This Row],[Hum_Si_A]]&lt;20,Table3[[#This Row],[Hum_Si_C]]&lt;20,AG399&gt;8000, AJ399&lt;0, O399&gt;90),1,0)</f>
        <v>0</v>
      </c>
      <c r="AR399">
        <f>IF(Table3[[#This Row],[F_Cell_CL]]&gt;0, Table3[[#This Row],[F_Cell_CL]], IF(Table3[[#This Row],[I_S]]&lt;450, 0.45, IF(Table3[[#This Row],[I_S]]&lt;600, 0.6, 0.75)))</f>
        <v>0.75</v>
      </c>
    </row>
    <row r="400" spans="1:44">
      <c r="A400" s="49">
        <f t="shared" si="58"/>
        <v>389</v>
      </c>
      <c r="B400" s="51" t="s">
        <v>100</v>
      </c>
      <c r="C400" s="50" t="s">
        <v>490</v>
      </c>
      <c r="D400" s="51">
        <v>900</v>
      </c>
      <c r="E400" s="87">
        <f>IF(Table3[[#This Row],[Approx. step time]]="-","ERR",IF(E399="Acc. Time",Table3[[#This Row],[Approx. step time]]/60,E399+D400/60))</f>
        <v>5835</v>
      </c>
      <c r="F400" s="48">
        <v>740</v>
      </c>
      <c r="G400" s="86">
        <f t="shared" si="50"/>
        <v>2.4666666666666668</v>
      </c>
      <c r="H400" s="48" t="s">
        <v>33</v>
      </c>
      <c r="I400" s="51">
        <v>0</v>
      </c>
      <c r="J400" s="51" t="s">
        <v>102</v>
      </c>
      <c r="K400" s="147"/>
      <c r="L400" s="52" t="str">
        <f>IF(Table3[[#This Row],[F_Cell_CL]]="","-",Table3[[#This Row],[F_Cell_CL]]*Cell_count)</f>
        <v>-</v>
      </c>
      <c r="M400">
        <v>1.6</v>
      </c>
      <c r="N400">
        <v>65</v>
      </c>
      <c r="O400" s="51">
        <v>79</v>
      </c>
      <c r="P400" s="60">
        <f>Table3[[#This Row],[T_So_CL]]-Table3[[#This Row],[T_Si_CL]]</f>
        <v>14</v>
      </c>
      <c r="Q400">
        <v>1.35</v>
      </c>
      <c r="R400" s="53">
        <f>IF(Table3[[#This Row],[I_S]]=0,"∞",Table3[[#This Row],[FN_Si_A_H2]]*1000/(Table3[[#This Row],[I_S]]*Q_H2*Cell_count))</f>
        <v>1.35</v>
      </c>
      <c r="S400">
        <v>75</v>
      </c>
      <c r="T400" s="58" t="str">
        <f t="shared" si="56"/>
        <v>Inlet</v>
      </c>
      <c r="U400">
        <v>1.4000000000000001</v>
      </c>
      <c r="V400" s="51">
        <f t="shared" si="52"/>
        <v>70</v>
      </c>
      <c r="W400" s="141">
        <v>43.377055699689087</v>
      </c>
      <c r="X400" s="52">
        <f>IF(OR(Table3[[#This Row],[T_So_CL]]="",Table3[[#This Row],[Hum_Si_A]]=""),"-",(1730.63/((1730.63/(233.426+T_Si_CL))-LOG(RH_Si_A/100)))-233.426)</f>
        <v>47.432294250041707</v>
      </c>
      <c r="Y400" s="87">
        <f>100*10^(7.337936*((Table3[[#This Row],[Hum_Si_A]])/(Table3[[#This Row],[Hum_Si_A]]+229.3975)-Table3[[#This Row],[T_Si_CL]]/(Table3[[#This Row],[T_Si_CL]]+229.3975)))</f>
        <v>35.216669858301266</v>
      </c>
      <c r="Z40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2564.1000000000004</v>
      </c>
      <c r="AA400" s="53">
        <f>Table3[[#This Row],[FN_Si_Atot]]*Table3[[#This Row],[Conc_Si_A_H2]]/100</f>
        <v>1923.0750000000003</v>
      </c>
      <c r="AB400" s="54">
        <f>IF(Table3[[#This Row],[FN_Si_A_H2]]="-","-",Table3[[#This Row],[FN_Si_A_H2]]/60*H2_dens_gL)</f>
        <v>2.8822637507485247</v>
      </c>
      <c r="AC400" s="53">
        <f>IF(OR(Table3[[#This Row],[Conc_Si_A_H2]]="",Table3[[#This Row],[FN_Si_A_H2]]="",Table3[[#This Row],[FN_Si_A_H2]]="-"),"-",(FN_Si_H2/CMP_A)*(100-CMP_A))</f>
        <v>641.02500000000009</v>
      </c>
      <c r="AD400" s="55">
        <f>IF(Table3[[#This Row],[F_Si_A_N2]]="-","-",Table3[[#This Row],[F_Si_A_N2]]/60*N2_dens_gL)</f>
        <v>13.350485567703235</v>
      </c>
      <c r="AE400">
        <v>2.0500000000000003</v>
      </c>
      <c r="AF400" s="53">
        <f>IF(OR(Table3[[#This Row],[I_S]]=0,Table3[[#This Row],[FN_Si_C_Air]]="-",Table3[[#This Row],[FN_Si_C_Air]]="0"),"∞",Table3[[#This Row],[FN_Si_C_Air]]*1000/(Table3[[#This Row],[I_S]]*Q_air*Cell_count))</f>
        <v>2.0499999999999998</v>
      </c>
      <c r="AG400" s="52">
        <f>IF(OR(Table3[[#This Row],[I_S]]="",Table3[[#This Row],[STC_C]]=""),"-",IF(Table3[[#This Row],[I_S]]&gt;=Table3[[#This Row],[I_MinGasFlow]],Table3[[#This Row],[I_S]]*Table3[[#This Row],[STC_C]]*16.6*Cell_count/1000,Table3[[#This Row],[I_MinGasFlow]]*Table3[[#This Row],[STC_C]]*16.6*Cell_count/1000))</f>
        <v>6925.1050000000014</v>
      </c>
      <c r="AH400" s="139">
        <f>IF(Table3[[#This Row],[FN_Si_C_Air]]="-","-",Table3[[#This Row],[FN_Si_C_Air]]/60*air_dens_gL)</f>
        <v>148.53715675795044</v>
      </c>
      <c r="AI400" s="58" t="str">
        <f t="shared" si="57"/>
        <v>Inlet</v>
      </c>
      <c r="AJ400">
        <v>1.35</v>
      </c>
      <c r="AK400" s="5">
        <f t="shared" si="54"/>
        <v>70</v>
      </c>
      <c r="AL400" s="141">
        <v>60.135053860479971</v>
      </c>
      <c r="AM400" s="52">
        <f>IF(OR(Table3[[#This Row],[T_So_CL]]="",Table3[[#This Row],[Hum_Si_C]]=""),"-",(1730.63/((1730.63/(233.426+T_Si_CL))-LOG(RH_Si_C/100)))-233.426)</f>
        <v>54.050943571160644</v>
      </c>
      <c r="AN400" s="87">
        <f>100*10^(7.337936*((Table3[[#This Row],[Hum_Si_C]])/(Table3[[#This Row],[Hum_Si_C]]+229.3975)-Table3[[#This Row],[T_Si_CL]]/(Table3[[#This Row],[T_Si_CL]]+229.3975)))</f>
        <v>80.154015110448142</v>
      </c>
      <c r="AO400" s="83">
        <f t="shared" si="55"/>
        <v>79</v>
      </c>
      <c r="AP400" s="60">
        <f>Table3[[#This Row],[T_So_CL]]-Table3[[#This Row],[T_Si_CL]]</f>
        <v>14</v>
      </c>
      <c r="AQ400" s="178">
        <f>IF(OR(AC400&gt;1200,AA400&gt;4000,Table3[[#This Row],[Hum_Si_A]]&lt;20,Table3[[#This Row],[Hum_Si_C]]&lt;20,AG400&gt;8000, AJ400&lt;0, O400&gt;90),1,0)</f>
        <v>0</v>
      </c>
      <c r="AR400">
        <f>IF(Table3[[#This Row],[F_Cell_CL]]&gt;0, Table3[[#This Row],[F_Cell_CL]], IF(Table3[[#This Row],[I_S]]&lt;450, 0.45, IF(Table3[[#This Row],[I_S]]&lt;600, 0.6, 0.75)))</f>
        <v>0.75</v>
      </c>
    </row>
    <row r="401" spans="1:44">
      <c r="A401" s="49">
        <f t="shared" si="58"/>
        <v>390</v>
      </c>
      <c r="B401" s="51" t="s">
        <v>100</v>
      </c>
      <c r="C401" s="50" t="s">
        <v>491</v>
      </c>
      <c r="D401" s="51">
        <v>900</v>
      </c>
      <c r="E401" s="138">
        <f>IF(Table3[[#This Row],[Approx. step time]]="-","ERR",IF(E400="Acc. Time",Table3[[#This Row],[Approx. step time]]/60,E400+D401/60))</f>
        <v>5850</v>
      </c>
      <c r="F401" s="48">
        <v>510</v>
      </c>
      <c r="G401" s="86">
        <f t="shared" si="50"/>
        <v>1.7</v>
      </c>
      <c r="H401" s="48" t="s">
        <v>33</v>
      </c>
      <c r="I401" s="51">
        <v>0</v>
      </c>
      <c r="J401" s="51" t="s">
        <v>102</v>
      </c>
      <c r="K401" s="147"/>
      <c r="L401" s="52" t="str">
        <f>IF(Table3[[#This Row],[F_Cell_CL]]="","-",Table3[[#This Row],[F_Cell_CL]]*Cell_count)</f>
        <v>-</v>
      </c>
      <c r="M401">
        <v>0.95</v>
      </c>
      <c r="N401">
        <v>65</v>
      </c>
      <c r="O401" s="51">
        <v>79</v>
      </c>
      <c r="P401" s="60">
        <f>Table3[[#This Row],[T_So_CL]]-Table3[[#This Row],[T_Si_CL]]</f>
        <v>14</v>
      </c>
      <c r="Q401">
        <v>1.4500000000000002</v>
      </c>
      <c r="R401" s="53">
        <f>IF(Table3[[#This Row],[I_S]]=0,"∞",Table3[[#This Row],[FN_Si_A_H2]]*1000/(Table3[[#This Row],[I_S]]*Q_H2*Cell_count))</f>
        <v>1.4500000000000004</v>
      </c>
      <c r="S401">
        <v>95</v>
      </c>
      <c r="T401" s="58" t="str">
        <f t="shared" si="56"/>
        <v>Inlet</v>
      </c>
      <c r="U401">
        <v>0.75</v>
      </c>
      <c r="V401" s="51">
        <f t="shared" si="52"/>
        <v>70</v>
      </c>
      <c r="W401" s="141">
        <v>43.377055699689087</v>
      </c>
      <c r="X401" s="52">
        <f>IF(OR(Table3[[#This Row],[T_So_CL]]="",Table3[[#This Row],[Hum_Si_A]]=""),"-",(1730.63/((1730.63/(233.426+T_Si_CL))-LOG(RH_Si_A/100)))-233.426)</f>
        <v>47.432294250041707</v>
      </c>
      <c r="Y401" s="87">
        <f>100*10^(7.337936*((Table3[[#This Row],[Hum_Si_A]])/(Table3[[#This Row],[Hum_Si_A]]+229.3975)-Table3[[#This Row],[T_Si_CL]]/(Table3[[#This Row],[T_Si_CL]]+229.3975)))</f>
        <v>35.216669858301266</v>
      </c>
      <c r="Z40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1498.4605263157898</v>
      </c>
      <c r="AA401" s="53">
        <f>Table3[[#This Row],[FN_Si_Atot]]*Table3[[#This Row],[Conc_Si_A_H2]]/100</f>
        <v>1423.5375000000004</v>
      </c>
      <c r="AB401" s="54">
        <f>IF(Table3[[#This Row],[FN_Si_A_H2]]="-","-",Table3[[#This Row],[FN_Si_A_H2]]/60*H2_dens_gL)</f>
        <v>2.1335676112898239</v>
      </c>
      <c r="AC401" s="53">
        <f>IF(OR(Table3[[#This Row],[Conc_Si_A_H2]]="",Table3[[#This Row],[FN_Si_A_H2]]="",Table3[[#This Row],[FN_Si_A_H2]]="-"),"-",(FN_Si_H2/CMP_A)*(100-CMP_A))</f>
        <v>74.9230263157895</v>
      </c>
      <c r="AD401" s="55">
        <f>IF(Table3[[#This Row],[F_Si_A_N2]]="-","-",Table3[[#This Row],[F_Si_A_N2]]/60*N2_dens_gL)</f>
        <v>1.5604052595727111</v>
      </c>
      <c r="AE401">
        <v>1.6</v>
      </c>
      <c r="AF401" s="53">
        <f>IF(OR(Table3[[#This Row],[I_S]]=0,Table3[[#This Row],[FN_Si_C_Air]]="-",Table3[[#This Row],[FN_Si_C_Air]]="0"),"∞",Table3[[#This Row],[FN_Si_C_Air]]*1000/(Table3[[#This Row],[I_S]]*Q_air*Cell_count))</f>
        <v>1.6</v>
      </c>
      <c r="AG401" s="52">
        <f>IF(OR(Table3[[#This Row],[I_S]]="",Table3[[#This Row],[STC_C]]=""),"-",IF(Table3[[#This Row],[I_S]]&gt;=Table3[[#This Row],[I_MinGasFlow]],Table3[[#This Row],[I_S]]*Table3[[#This Row],[STC_C]]*16.6*Cell_count/1000,Table3[[#This Row],[I_MinGasFlow]]*Table3[[#This Row],[STC_C]]*16.6*Cell_count/1000))</f>
        <v>3725.04</v>
      </c>
      <c r="AH401" s="139">
        <f>IF(Table3[[#This Row],[FN_Si_C_Air]]="-","-",Table3[[#This Row],[FN_Si_C_Air]]/60*air_dens_gL)</f>
        <v>79.898694735983867</v>
      </c>
      <c r="AI401" s="58" t="str">
        <f t="shared" si="57"/>
        <v>Inlet</v>
      </c>
      <c r="AJ401">
        <v>0.25</v>
      </c>
      <c r="AK401" s="5">
        <f t="shared" si="54"/>
        <v>70</v>
      </c>
      <c r="AL401" s="141">
        <v>50.374610876472573</v>
      </c>
      <c r="AM401" s="52">
        <f>IF(OR(Table3[[#This Row],[T_So_CL]]="",Table3[[#This Row],[Hum_Si_C]]=""),"-",(1730.63/((1730.63/(233.426+T_Si_CL))-LOG(RH_Si_C/100)))-233.426)</f>
        <v>50.424300299450465</v>
      </c>
      <c r="AN401" s="87">
        <f>100*10^(7.337936*((Table3[[#This Row],[Hum_Si_C]])/(Table3[[#This Row],[Hum_Si_C]]+229.3975)-Table3[[#This Row],[T_Si_CL]]/(Table3[[#This Row],[T_Si_CL]]+229.3975)))</f>
        <v>50.245383021423351</v>
      </c>
      <c r="AO401" s="83">
        <f t="shared" si="55"/>
        <v>79</v>
      </c>
      <c r="AP401" s="60">
        <f>Table3[[#This Row],[T_So_CL]]-Table3[[#This Row],[T_Si_CL]]</f>
        <v>14</v>
      </c>
      <c r="AQ401" s="178">
        <f>IF(OR(AC401&gt;1200,AA401&gt;4000,Table3[[#This Row],[Hum_Si_A]]&lt;20,Table3[[#This Row],[Hum_Si_C]]&lt;20,AG401&gt;8000, AJ401&lt;0, O401&gt;90),1,0)</f>
        <v>0</v>
      </c>
      <c r="AR401">
        <f>IF(Table3[[#This Row],[F_Cell_CL]]&gt;0, Table3[[#This Row],[F_Cell_CL]], IF(Table3[[#This Row],[I_S]]&lt;450, 0.45, IF(Table3[[#This Row],[I_S]]&lt;600, 0.6, 0.75)))</f>
        <v>0.6</v>
      </c>
    </row>
    <row r="402" spans="1:44">
      <c r="A402" s="49">
        <f t="shared" si="58"/>
        <v>391</v>
      </c>
      <c r="B402" s="51" t="s">
        <v>100</v>
      </c>
      <c r="C402" s="50" t="s">
        <v>492</v>
      </c>
      <c r="D402" s="51">
        <v>900</v>
      </c>
      <c r="E402" s="138">
        <f>IF(Table3[[#This Row],[Approx. step time]]="-","ERR",IF(E401="Acc. Time",Table3[[#This Row],[Approx. step time]]/60,E401+D402/60))</f>
        <v>5865</v>
      </c>
      <c r="F402" s="48">
        <v>740</v>
      </c>
      <c r="G402" s="86">
        <f t="shared" si="50"/>
        <v>2.4666666666666668</v>
      </c>
      <c r="H402" s="48" t="s">
        <v>33</v>
      </c>
      <c r="I402" s="51">
        <v>0</v>
      </c>
      <c r="J402" s="51" t="s">
        <v>102</v>
      </c>
      <c r="K402" s="147"/>
      <c r="L402" s="52" t="str">
        <f>IF(Table3[[#This Row],[F_Cell_CL]]="","-",Table3[[#This Row],[F_Cell_CL]]*Cell_count)</f>
        <v>-</v>
      </c>
      <c r="M402">
        <v>1.1500000000000001</v>
      </c>
      <c r="N402">
        <v>65</v>
      </c>
      <c r="O402" s="51">
        <v>79</v>
      </c>
      <c r="P402" s="60">
        <f>Table3[[#This Row],[T_So_CL]]-Table3[[#This Row],[T_Si_CL]]</f>
        <v>14</v>
      </c>
      <c r="Q402">
        <v>1.4500000000000002</v>
      </c>
      <c r="R402" s="53">
        <f>IF(Table3[[#This Row],[I_S]]=0,"∞",Table3[[#This Row],[FN_Si_A_H2]]*1000/(Table3[[#This Row],[I_S]]*Q_H2*Cell_count))</f>
        <v>1.4500000000000004</v>
      </c>
      <c r="S402">
        <v>95</v>
      </c>
      <c r="T402" s="58" t="str">
        <f t="shared" si="56"/>
        <v>Inlet</v>
      </c>
      <c r="U402">
        <v>0.95000000000000007</v>
      </c>
      <c r="V402" s="51">
        <f t="shared" si="52"/>
        <v>70</v>
      </c>
      <c r="W402" s="141">
        <v>61.44151517907563</v>
      </c>
      <c r="X402" s="52">
        <f>IF(OR(Table3[[#This Row],[T_So_CL]]="",Table3[[#This Row],[Hum_Si_A]]=""),"-",(1730.63/((1730.63/(233.426+T_Si_CL))-LOG(RH_Si_A/100)))-233.426)</f>
        <v>54.497373611490275</v>
      </c>
      <c r="Y402" s="87">
        <f>100*10^(7.337936*((Table3[[#This Row],[Hum_Si_A]])/(Table3[[#This Row],[Hum_Si_A]]+229.3975)-Table3[[#This Row],[T_Si_CL]]/(Table3[[#This Row],[T_Si_CL]]+229.3975)))</f>
        <v>85.121923380792666</v>
      </c>
      <c r="Z40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2174.2368421052638</v>
      </c>
      <c r="AA402" s="53">
        <f>Table3[[#This Row],[FN_Si_Atot]]*Table3[[#This Row],[Conc_Si_A_H2]]/100</f>
        <v>2065.5250000000005</v>
      </c>
      <c r="AB402" s="54">
        <f>IF(Table3[[#This Row],[FN_Si_A_H2]]="-","-",Table3[[#This Row],[FN_Si_A_H2]]/60*H2_dens_gL)</f>
        <v>3.0957647693224901</v>
      </c>
      <c r="AC402" s="53">
        <f>IF(OR(Table3[[#This Row],[Conc_Si_A_H2]]="",Table3[[#This Row],[FN_Si_A_H2]]="",Table3[[#This Row],[FN_Si_A_H2]]="-"),"-",(FN_Si_H2/CMP_A)*(100-CMP_A))</f>
        <v>108.7118421052632</v>
      </c>
      <c r="AD402" s="55">
        <f>IF(Table3[[#This Row],[F_Si_A_N2]]="-","-",Table3[[#This Row],[F_Si_A_N2]]/60*N2_dens_gL)</f>
        <v>2.2641174354584437</v>
      </c>
      <c r="AE402">
        <v>1.7000000000000002</v>
      </c>
      <c r="AF402" s="53">
        <f>IF(OR(Table3[[#This Row],[I_S]]=0,Table3[[#This Row],[FN_Si_C_Air]]="-",Table3[[#This Row],[FN_Si_C_Air]]="0"),"∞",Table3[[#This Row],[FN_Si_C_Air]]*1000/(Table3[[#This Row],[I_S]]*Q_air*Cell_count))</f>
        <v>1.7000000000000004</v>
      </c>
      <c r="AG402" s="52">
        <f>IF(OR(Table3[[#This Row],[I_S]]="",Table3[[#This Row],[STC_C]]=""),"-",IF(Table3[[#This Row],[I_S]]&gt;=Table3[[#This Row],[I_MinGasFlow]],Table3[[#This Row],[I_S]]*Table3[[#This Row],[STC_C]]*16.6*Cell_count/1000,Table3[[#This Row],[I_MinGasFlow]]*Table3[[#This Row],[STC_C]]*16.6*Cell_count/1000))</f>
        <v>5742.7700000000023</v>
      </c>
      <c r="AH402" s="139">
        <f>IF(Table3[[#This Row],[FN_Si_C_Air]]="-","-",Table3[[#This Row],[FN_Si_C_Air]]/60*air_dens_gL)</f>
        <v>123.17715438464185</v>
      </c>
      <c r="AI402" s="58" t="str">
        <f t="shared" si="57"/>
        <v>Inlet</v>
      </c>
      <c r="AJ402">
        <v>0.65</v>
      </c>
      <c r="AK402" s="5">
        <f t="shared" si="54"/>
        <v>70</v>
      </c>
      <c r="AL402" s="141">
        <v>61.44151517907563</v>
      </c>
      <c r="AM402" s="52">
        <f>IF(OR(Table3[[#This Row],[T_So_CL]]="",Table3[[#This Row],[Hum_Si_C]]=""),"-",(1730.63/((1730.63/(233.426+T_Si_CL))-LOG(RH_Si_C/100)))-233.426)</f>
        <v>54.497373611490275</v>
      </c>
      <c r="AN402" s="87">
        <f>100*10^(7.337936*((Table3[[#This Row],[Hum_Si_C]])/(Table3[[#This Row],[Hum_Si_C]]+229.3975)-Table3[[#This Row],[T_Si_CL]]/(Table3[[#This Row],[T_Si_CL]]+229.3975)))</f>
        <v>85.121923380792666</v>
      </c>
      <c r="AO402" s="83">
        <f t="shared" si="55"/>
        <v>79</v>
      </c>
      <c r="AP402" s="60">
        <f>Table3[[#This Row],[T_So_CL]]-Table3[[#This Row],[T_Si_CL]]</f>
        <v>14</v>
      </c>
      <c r="AQ402" s="178">
        <f>IF(OR(AC402&gt;1200,AA402&gt;4000,Table3[[#This Row],[Hum_Si_A]]&lt;20,Table3[[#This Row],[Hum_Si_C]]&lt;20,AG402&gt;8000, AJ402&lt;0, O402&gt;90),1,0)</f>
        <v>0</v>
      </c>
      <c r="AR402">
        <f>IF(Table3[[#This Row],[F_Cell_CL]]&gt;0, Table3[[#This Row],[F_Cell_CL]], IF(Table3[[#This Row],[I_S]]&lt;450, 0.45, IF(Table3[[#This Row],[I_S]]&lt;600, 0.6, 0.75)))</f>
        <v>0.75</v>
      </c>
    </row>
    <row r="403" spans="1:44">
      <c r="A403" s="49">
        <f t="shared" si="58"/>
        <v>392</v>
      </c>
      <c r="B403" s="51" t="s">
        <v>100</v>
      </c>
      <c r="C403" s="50" t="s">
        <v>493</v>
      </c>
      <c r="D403" s="51">
        <v>900</v>
      </c>
      <c r="E403" s="138">
        <f>IF(Table3[[#This Row],[Approx. step time]]="-","ERR",IF(E402="Acc. Time",Table3[[#This Row],[Approx. step time]]/60,E402+D403/60))</f>
        <v>5880</v>
      </c>
      <c r="F403" s="48">
        <v>470</v>
      </c>
      <c r="G403" s="86">
        <f t="shared" si="50"/>
        <v>1.5666666666666667</v>
      </c>
      <c r="H403" s="48" t="s">
        <v>33</v>
      </c>
      <c r="I403" s="51">
        <v>0</v>
      </c>
      <c r="J403" s="51" t="s">
        <v>102</v>
      </c>
      <c r="K403" s="147"/>
      <c r="L403" s="52" t="str">
        <f>IF(Table3[[#This Row],[F_Cell_CL]]="","-",Table3[[#This Row],[F_Cell_CL]]*Cell_count)</f>
        <v>-</v>
      </c>
      <c r="M403">
        <v>0.65</v>
      </c>
      <c r="N403">
        <v>65</v>
      </c>
      <c r="O403" s="51">
        <v>79</v>
      </c>
      <c r="P403" s="60">
        <f>Table3[[#This Row],[T_So_CL]]-Table3[[#This Row],[T_Si_CL]]</f>
        <v>14</v>
      </c>
      <c r="Q403">
        <v>1.8</v>
      </c>
      <c r="R403" s="53">
        <f>IF(Table3[[#This Row],[I_S]]=0,"∞",Table3[[#This Row],[FN_Si_A_H2]]*1000/(Table3[[#This Row],[I_S]]*Q_H2*Cell_count))</f>
        <v>1.8</v>
      </c>
      <c r="S403">
        <v>85</v>
      </c>
      <c r="T403" s="58" t="str">
        <f t="shared" si="56"/>
        <v>Inlet</v>
      </c>
      <c r="U403">
        <v>0.45</v>
      </c>
      <c r="V403" s="51">
        <f t="shared" si="52"/>
        <v>70</v>
      </c>
      <c r="W403" s="141">
        <v>45.957349937400146</v>
      </c>
      <c r="X403" s="52">
        <f>IF(OR(Table3[[#This Row],[T_So_CL]]="",Table3[[#This Row],[Hum_Si_A]]=""),"-",(1730.63/((1730.63/(233.426+T_Si_CL))-LOG(RH_Si_A/100)))-233.426)</f>
        <v>48.580786816443208</v>
      </c>
      <c r="Y403" s="87">
        <f>100*10^(7.337936*((Table3[[#This Row],[Hum_Si_A]])/(Table3[[#This Row],[Hum_Si_A]]+229.3975)-Table3[[#This Row],[T_Si_CL]]/(Table3[[#This Row],[T_Si_CL]]+229.3975)))</f>
        <v>40.232395905376798</v>
      </c>
      <c r="Z40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1915.9411764705883</v>
      </c>
      <c r="AA403" s="53">
        <f>Table3[[#This Row],[FN_Si_Atot]]*Table3[[#This Row],[Conc_Si_A_H2]]/100</f>
        <v>1628.55</v>
      </c>
      <c r="AB403" s="54">
        <f>IF(Table3[[#This Row],[FN_Si_A_H2]]="-","-",Table3[[#This Row],[FN_Si_A_H2]]/60*H2_dens_gL)</f>
        <v>2.4408359691023538</v>
      </c>
      <c r="AC403" s="53">
        <f>IF(OR(Table3[[#This Row],[Conc_Si_A_H2]]="",Table3[[#This Row],[FN_Si_A_H2]]="",Table3[[#This Row],[FN_Si_A_H2]]="-"),"-",(FN_Si_H2/CMP_A)*(100-CMP_A))</f>
        <v>287.39117647058822</v>
      </c>
      <c r="AD403" s="55">
        <f>IF(Table3[[#This Row],[F_Si_A_N2]]="-","-",Table3[[#This Row],[F_Si_A_N2]]/60*N2_dens_gL)</f>
        <v>5.9854323212914338</v>
      </c>
      <c r="AE403">
        <v>1.7000000000000002</v>
      </c>
      <c r="AF403" s="53">
        <f>IF(OR(Table3[[#This Row],[I_S]]=0,Table3[[#This Row],[FN_Si_C_Air]]="-",Table3[[#This Row],[FN_Si_C_Air]]="0"),"∞",Table3[[#This Row],[FN_Si_C_Air]]*1000/(Table3[[#This Row],[I_S]]*Q_air*Cell_count))</f>
        <v>1.7</v>
      </c>
      <c r="AG403" s="52">
        <f>IF(OR(Table3[[#This Row],[I_S]]="",Table3[[#This Row],[STC_C]]=""),"-",IF(Table3[[#This Row],[I_S]]&gt;=Table3[[#This Row],[I_MinGasFlow]],Table3[[#This Row],[I_S]]*Table3[[#This Row],[STC_C]]*16.6*Cell_count/1000,Table3[[#This Row],[I_MinGasFlow]]*Table3[[#This Row],[STC_C]]*16.6*Cell_count/1000))</f>
        <v>3647.4350000000009</v>
      </c>
      <c r="AH403" s="139">
        <f>IF(Table3[[#This Row],[FN_Si_C_Air]]="-","-",Table3[[#This Row],[FN_Si_C_Air]]/60*air_dens_gL)</f>
        <v>78.23413859565089</v>
      </c>
      <c r="AI403" s="58" t="str">
        <f t="shared" si="57"/>
        <v>Inlet</v>
      </c>
      <c r="AJ403">
        <v>0.45</v>
      </c>
      <c r="AK403" s="5">
        <f t="shared" si="54"/>
        <v>70</v>
      </c>
      <c r="AL403" s="141">
        <v>58.756512478406592</v>
      </c>
      <c r="AM403" s="52">
        <f>IF(OR(Table3[[#This Row],[T_So_CL]]="",Table3[[#This Row],[Hum_Si_C]]=""),"-",(1730.63/((1730.63/(233.426+T_Si_CL))-LOG(RH_Si_C/100)))-233.426)</f>
        <v>53.570791990531916</v>
      </c>
      <c r="AN403" s="87">
        <f>100*10^(7.337936*((Table3[[#This Row],[Hum_Si_C]])/(Table3[[#This Row],[Hum_Si_C]]+229.3975)-Table3[[#This Row],[T_Si_CL]]/(Table3[[#This Row],[T_Si_CL]]+229.3975)))</f>
        <v>75.181585728458927</v>
      </c>
      <c r="AO403" s="83">
        <f t="shared" si="55"/>
        <v>79</v>
      </c>
      <c r="AP403" s="60">
        <f>Table3[[#This Row],[T_So_CL]]-Table3[[#This Row],[T_Si_CL]]</f>
        <v>14</v>
      </c>
      <c r="AQ403" s="178">
        <f>IF(OR(AC403&gt;1200,AA403&gt;4000,Table3[[#This Row],[Hum_Si_A]]&lt;20,Table3[[#This Row],[Hum_Si_C]]&lt;20,AG403&gt;8000, AJ403&lt;0, O403&gt;90),1,0)</f>
        <v>0</v>
      </c>
      <c r="AR403">
        <f>IF(Table3[[#This Row],[F_Cell_CL]]&gt;0, Table3[[#This Row],[F_Cell_CL]], IF(Table3[[#This Row],[I_S]]&lt;450, 0.45, IF(Table3[[#This Row],[I_S]]&lt;600, 0.6, 0.75)))</f>
        <v>0.6</v>
      </c>
    </row>
    <row r="404" spans="1:44">
      <c r="A404" s="49">
        <f t="shared" si="58"/>
        <v>393</v>
      </c>
      <c r="B404" s="51" t="s">
        <v>100</v>
      </c>
      <c r="C404" s="50" t="s">
        <v>494</v>
      </c>
      <c r="D404" s="51">
        <v>900</v>
      </c>
      <c r="E404" s="87">
        <f>IF(Table3[[#This Row],[Approx. step time]]="-","ERR",IF(E403="Acc. Time",Table3[[#This Row],[Approx. step time]]/60,E403+D404/60))</f>
        <v>5895</v>
      </c>
      <c r="F404" s="48">
        <v>500</v>
      </c>
      <c r="G404" s="86">
        <f t="shared" si="50"/>
        <v>1.6666666666666667</v>
      </c>
      <c r="H404" s="48" t="s">
        <v>33</v>
      </c>
      <c r="I404" s="51">
        <v>0</v>
      </c>
      <c r="J404" s="51" t="s">
        <v>102</v>
      </c>
      <c r="K404" s="147"/>
      <c r="L404" s="52" t="str">
        <f>IF(Table3[[#This Row],[F_Cell_CL]]="","-",Table3[[#This Row],[F_Cell_CL]]*Cell_count)</f>
        <v>-</v>
      </c>
      <c r="M404">
        <v>1.1500000000000001</v>
      </c>
      <c r="N404">
        <v>65</v>
      </c>
      <c r="O404" s="51">
        <v>80</v>
      </c>
      <c r="P404" s="60">
        <f>Table3[[#This Row],[T_So_CL]]-Table3[[#This Row],[T_Si_CL]]</f>
        <v>15</v>
      </c>
      <c r="Q404">
        <v>1.85</v>
      </c>
      <c r="R404" s="53">
        <f>IF(Table3[[#This Row],[I_S]]=0,"∞",Table3[[#This Row],[FN_Si_A_H2]]*1000/(Table3[[#This Row],[I_S]]*Q_H2*Cell_count))</f>
        <v>1.85</v>
      </c>
      <c r="S404">
        <v>85</v>
      </c>
      <c r="T404" s="58" t="str">
        <f t="shared" si="56"/>
        <v>Inlet</v>
      </c>
      <c r="U404">
        <v>0.95000000000000007</v>
      </c>
      <c r="V404" s="51">
        <f t="shared" si="52"/>
        <v>70</v>
      </c>
      <c r="W404" s="141">
        <v>37.075065888850936</v>
      </c>
      <c r="X404" s="52">
        <f>IF(OR(Table3[[#This Row],[T_So_CL]]="",Table3[[#This Row],[Hum_Si_A]]=""),"-",(1730.63/((1730.63/(233.426+T_Si_CL))-LOG(RH_Si_A/100)))-233.426)</f>
        <v>44.358770328280002</v>
      </c>
      <c r="Y404" s="87">
        <f>100*10^(7.337936*((Table3[[#This Row],[Hum_Si_A]])/(Table3[[#This Row],[Hum_Si_A]]+229.3975)-Table3[[#This Row],[T_Si_CL]]/(Table3[[#This Row],[T_Si_CL]]+229.3975)))</f>
        <v>25.165470935393909</v>
      </c>
      <c r="Z40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2094.8529411764707</v>
      </c>
      <c r="AA404" s="53">
        <f>Table3[[#This Row],[FN_Si_Atot]]*Table3[[#This Row],[Conc_Si_A_H2]]/100</f>
        <v>1780.625</v>
      </c>
      <c r="AB404" s="54">
        <f>IF(Table3[[#This Row],[FN_Si_A_H2]]="-","-",Table3[[#This Row],[FN_Si_A_H2]]/60*H2_dens_gL)</f>
        <v>2.6687627321745597</v>
      </c>
      <c r="AC404" s="53">
        <f>IF(OR(Table3[[#This Row],[Conc_Si_A_H2]]="",Table3[[#This Row],[FN_Si_A_H2]]="",Table3[[#This Row],[FN_Si_A_H2]]="-"),"-",(FN_Si_H2/CMP_A)*(100-CMP_A))</f>
        <v>314.22794117647061</v>
      </c>
      <c r="AD404" s="55">
        <f>IF(Table3[[#This Row],[F_Si_A_N2]]="-","-",Table3[[#This Row],[F_Si_A_N2]]/60*N2_dens_gL)</f>
        <v>6.5443556704427612</v>
      </c>
      <c r="AE404">
        <v>1.7000000000000002</v>
      </c>
      <c r="AF404" s="53">
        <f>IF(OR(Table3[[#This Row],[I_S]]=0,Table3[[#This Row],[FN_Si_C_Air]]="-",Table3[[#This Row],[FN_Si_C_Air]]="0"),"∞",Table3[[#This Row],[FN_Si_C_Air]]*1000/(Table3[[#This Row],[I_S]]*Q_air*Cell_count))</f>
        <v>1.7000000000000004</v>
      </c>
      <c r="AG404" s="52">
        <f>IF(OR(Table3[[#This Row],[I_S]]="",Table3[[#This Row],[STC_C]]=""),"-",IF(Table3[[#This Row],[I_S]]&gt;=Table3[[#This Row],[I_MinGasFlow]],Table3[[#This Row],[I_S]]*Table3[[#This Row],[STC_C]]*16.6*Cell_count/1000,Table3[[#This Row],[I_MinGasFlow]]*Table3[[#This Row],[STC_C]]*16.6*Cell_count/1000))</f>
        <v>3880.2500000000009</v>
      </c>
      <c r="AH404" s="139">
        <f>IF(Table3[[#This Row],[FN_Si_C_Air]]="-","-",Table3[[#This Row],[FN_Si_C_Air]]/60*air_dens_gL)</f>
        <v>83.227807016649891</v>
      </c>
      <c r="AI404" s="58" t="str">
        <f t="shared" si="57"/>
        <v>Inlet</v>
      </c>
      <c r="AJ404">
        <v>0.8</v>
      </c>
      <c r="AK404" s="5">
        <f t="shared" si="54"/>
        <v>70</v>
      </c>
      <c r="AL404" s="141">
        <v>54.085282145855849</v>
      </c>
      <c r="AM404" s="52">
        <f>IF(OR(Table3[[#This Row],[T_So_CL]]="",Table3[[#This Row],[Hum_Si_C]]=""),"-",(1730.63/((1730.63/(233.426+T_Si_CL))-LOG(RH_Si_C/100)))-233.426)</f>
        <v>51.868671341733148</v>
      </c>
      <c r="AN404" s="87">
        <f>100*10^(7.337936*((Table3[[#This Row],[Hum_Si_C]])/(Table3[[#This Row],[Hum_Si_C]]+229.3975)-Table3[[#This Row],[T_Si_CL]]/(Table3[[#This Row],[T_Si_CL]]+229.3975)))</f>
        <v>60.235458472367952</v>
      </c>
      <c r="AO404" s="83">
        <f t="shared" si="55"/>
        <v>80</v>
      </c>
      <c r="AP404" s="60">
        <f>Table3[[#This Row],[T_So_CL]]-Table3[[#This Row],[T_Si_CL]]</f>
        <v>15</v>
      </c>
      <c r="AQ404" s="178">
        <f>IF(OR(AC404&gt;1200,AA404&gt;4000,Table3[[#This Row],[Hum_Si_A]]&lt;20,Table3[[#This Row],[Hum_Si_C]]&lt;20,AG404&gt;8000, AJ404&lt;0, O404&gt;90),1,0)</f>
        <v>0</v>
      </c>
      <c r="AR404">
        <f>IF(Table3[[#This Row],[F_Cell_CL]]&gt;0, Table3[[#This Row],[F_Cell_CL]], IF(Table3[[#This Row],[I_S]]&lt;450, 0.45, IF(Table3[[#This Row],[I_S]]&lt;600, 0.6, 0.75)))</f>
        <v>0.6</v>
      </c>
    </row>
    <row r="405" spans="1:44">
      <c r="A405" s="49">
        <f t="shared" si="58"/>
        <v>394</v>
      </c>
      <c r="B405" s="51" t="s">
        <v>100</v>
      </c>
      <c r="C405" s="50" t="s">
        <v>495</v>
      </c>
      <c r="D405" s="51">
        <v>900</v>
      </c>
      <c r="E405" s="138">
        <f>IF(Table3[[#This Row],[Approx. step time]]="-","ERR",IF(E404="Acc. Time",Table3[[#This Row],[Approx. step time]]/60,E404+D405/60))</f>
        <v>5910</v>
      </c>
      <c r="F405" s="48">
        <v>610</v>
      </c>
      <c r="G405" s="86">
        <f t="shared" si="50"/>
        <v>2.0333333333333332</v>
      </c>
      <c r="H405" s="48" t="s">
        <v>33</v>
      </c>
      <c r="I405" s="51">
        <v>0</v>
      </c>
      <c r="J405" s="51" t="s">
        <v>102</v>
      </c>
      <c r="K405" s="147"/>
      <c r="L405" s="52" t="str">
        <f>IF(Table3[[#This Row],[F_Cell_CL]]="","-",Table3[[#This Row],[F_Cell_CL]]*Cell_count)</f>
        <v>-</v>
      </c>
      <c r="M405">
        <v>1.2</v>
      </c>
      <c r="N405">
        <v>65</v>
      </c>
      <c r="O405" s="51">
        <v>80</v>
      </c>
      <c r="P405" s="60">
        <f>Table3[[#This Row],[T_So_CL]]-Table3[[#This Row],[T_Si_CL]]</f>
        <v>15</v>
      </c>
      <c r="Q405">
        <v>1.55</v>
      </c>
      <c r="R405" s="53">
        <f>IF(Table3[[#This Row],[I_S]]=0,"∞",Table3[[#This Row],[FN_Si_A_H2]]*1000/(Table3[[#This Row],[I_S]]*Q_H2*Cell_count))</f>
        <v>1.55</v>
      </c>
      <c r="S405">
        <v>100</v>
      </c>
      <c r="T405" s="58" t="str">
        <f t="shared" si="56"/>
        <v>Inlet</v>
      </c>
      <c r="U405">
        <v>1</v>
      </c>
      <c r="V405" s="51">
        <f t="shared" si="52"/>
        <v>70</v>
      </c>
      <c r="W405" s="141">
        <v>54.085282145855849</v>
      </c>
      <c r="X405" s="52">
        <f>IF(OR(Table3[[#This Row],[T_So_CL]]="",Table3[[#This Row],[Hum_Si_A]]=""),"-",(1730.63/((1730.63/(233.426+T_Si_CL))-LOG(RH_Si_A/100)))-233.426)</f>
        <v>51.868671341733148</v>
      </c>
      <c r="Y405" s="87">
        <f>100*10^(7.337936*((Table3[[#This Row],[Hum_Si_A]])/(Table3[[#This Row],[Hum_Si_A]]+229.3975)-Table3[[#This Row],[T_Si_CL]]/(Table3[[#This Row],[T_Si_CL]]+229.3975)))</f>
        <v>60.235458472367952</v>
      </c>
      <c r="Z40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1820.0875000000001</v>
      </c>
      <c r="AA405" s="53">
        <f>Table3[[#This Row],[FN_Si_Atot]]*Table3[[#This Row],[Conc_Si_A_H2]]/100</f>
        <v>1820.0875000000001</v>
      </c>
      <c r="AB405" s="54">
        <f>IF(Table3[[#This Row],[FN_Si_A_H2]]="-","-",Table3[[#This Row],[FN_Si_A_H2]]/60*H2_dens_gL)</f>
        <v>2.7279082846173472</v>
      </c>
      <c r="AC405" s="53">
        <f>IF(OR(Table3[[#This Row],[Conc_Si_A_H2]]="",Table3[[#This Row],[FN_Si_A_H2]]="",Table3[[#This Row],[FN_Si_A_H2]]="-"),"-",(FN_Si_H2/CMP_A)*(100-CMP_A))</f>
        <v>0</v>
      </c>
      <c r="AD405" s="55">
        <f>IF(Table3[[#This Row],[F_Si_A_N2]]="-","-",Table3[[#This Row],[F_Si_A_N2]]/60*N2_dens_gL)</f>
        <v>0</v>
      </c>
      <c r="AE405">
        <v>1.7000000000000002</v>
      </c>
      <c r="AF405" s="53">
        <f>IF(OR(Table3[[#This Row],[I_S]]=0,Table3[[#This Row],[FN_Si_C_Air]]="-",Table3[[#This Row],[FN_Si_C_Air]]="0"),"∞",Table3[[#This Row],[FN_Si_C_Air]]*1000/(Table3[[#This Row],[I_S]]*Q_air*Cell_count))</f>
        <v>1.7</v>
      </c>
      <c r="AG405" s="52">
        <f>IF(OR(Table3[[#This Row],[I_S]]="",Table3[[#This Row],[STC_C]]=""),"-",IF(Table3[[#This Row],[I_S]]&gt;=Table3[[#This Row],[I_MinGasFlow]],Table3[[#This Row],[I_S]]*Table3[[#This Row],[STC_C]]*16.6*Cell_count/1000,Table3[[#This Row],[I_MinGasFlow]]*Table3[[#This Row],[STC_C]]*16.6*Cell_count/1000))</f>
        <v>4733.9049999999997</v>
      </c>
      <c r="AH405" s="139">
        <f>IF(Table3[[#This Row],[FN_Si_C_Air]]="-","-",Table3[[#This Row],[FN_Si_C_Air]]/60*air_dens_gL)</f>
        <v>101.53792456031283</v>
      </c>
      <c r="AI405" s="58" t="str">
        <f t="shared" si="57"/>
        <v>Inlet</v>
      </c>
      <c r="AJ405">
        <v>0.64999999999999991</v>
      </c>
      <c r="AK405" s="5">
        <f t="shared" si="54"/>
        <v>70</v>
      </c>
      <c r="AL405" s="141">
        <v>55.744150999390818</v>
      </c>
      <c r="AM405" s="52">
        <f>IF(OR(Table3[[#This Row],[T_So_CL]]="",Table3[[#This Row],[Hum_Si_C]]=""),"-",(1730.63/((1730.63/(233.426+T_Si_CL))-LOG(RH_Si_C/100)))-233.426)</f>
        <v>52.487063648610558</v>
      </c>
      <c r="AN405" s="87">
        <f>100*10^(7.337936*((Table3[[#This Row],[Hum_Si_C]])/(Table3[[#This Row],[Hum_Si_C]]+229.3975)-Table3[[#This Row],[T_Si_CL]]/(Table3[[#This Row],[T_Si_CL]]+229.3975)))</f>
        <v>65.222491987370745</v>
      </c>
      <c r="AO405" s="83">
        <f t="shared" si="55"/>
        <v>80</v>
      </c>
      <c r="AP405" s="60">
        <f>Table3[[#This Row],[T_So_CL]]-Table3[[#This Row],[T_Si_CL]]</f>
        <v>15</v>
      </c>
      <c r="AQ405" s="178">
        <f>IF(OR(AC405&gt;1200,AA405&gt;4000,Table3[[#This Row],[Hum_Si_A]]&lt;20,Table3[[#This Row],[Hum_Si_C]]&lt;20,AG405&gt;8000, AJ405&lt;0, O405&gt;90),1,0)</f>
        <v>0</v>
      </c>
      <c r="AR405">
        <f>IF(Table3[[#This Row],[F_Cell_CL]]&gt;0, Table3[[#This Row],[F_Cell_CL]], IF(Table3[[#This Row],[I_S]]&lt;450, 0.45, IF(Table3[[#This Row],[I_S]]&lt;600, 0.6, 0.75)))</f>
        <v>0.75</v>
      </c>
    </row>
    <row r="406" spans="1:44">
      <c r="A406" s="49">
        <f t="shared" si="58"/>
        <v>395</v>
      </c>
      <c r="B406" s="51" t="s">
        <v>100</v>
      </c>
      <c r="C406" s="50" t="s">
        <v>496</v>
      </c>
      <c r="D406" s="51">
        <v>900</v>
      </c>
      <c r="E406" s="138">
        <f>IF(Table3[[#This Row],[Approx. step time]]="-","ERR",IF(E405="Acc. Time",Table3[[#This Row],[Approx. step time]]/60,E405+D406/60))</f>
        <v>5925</v>
      </c>
      <c r="F406" s="48">
        <v>490</v>
      </c>
      <c r="G406" s="86">
        <f t="shared" si="50"/>
        <v>1.6333333333333333</v>
      </c>
      <c r="H406" s="48" t="s">
        <v>33</v>
      </c>
      <c r="I406" s="51">
        <v>0</v>
      </c>
      <c r="J406" s="51" t="s">
        <v>102</v>
      </c>
      <c r="K406" s="147"/>
      <c r="L406" s="52" t="str">
        <f>IF(Table3[[#This Row],[F_Cell_CL]]="","-",Table3[[#This Row],[F_Cell_CL]]*Cell_count)</f>
        <v>-</v>
      </c>
      <c r="M406">
        <v>0.35000000000000003</v>
      </c>
      <c r="N406">
        <v>70</v>
      </c>
      <c r="O406" s="51">
        <v>70</v>
      </c>
      <c r="P406" s="60">
        <f>Table3[[#This Row],[T_So_CL]]-Table3[[#This Row],[T_Si_CL]]</f>
        <v>0</v>
      </c>
      <c r="Q406">
        <v>1.8</v>
      </c>
      <c r="R406" s="53">
        <f>IF(Table3[[#This Row],[I_S]]=0,"∞",Table3[[#This Row],[FN_Si_A_H2]]*1000/(Table3[[#This Row],[I_S]]*Q_H2*Cell_count))</f>
        <v>1.8</v>
      </c>
      <c r="S406">
        <v>95</v>
      </c>
      <c r="T406" s="58" t="str">
        <f t="shared" si="56"/>
        <v>Inlet</v>
      </c>
      <c r="U406">
        <v>0.15000000000000002</v>
      </c>
      <c r="V406" s="51">
        <f t="shared" si="52"/>
        <v>75</v>
      </c>
      <c r="W406" s="141">
        <v>66.325746371567746</v>
      </c>
      <c r="X406" s="52">
        <f>IF(OR(Table3[[#This Row],[T_So_CL]]="",Table3[[#This Row],[Hum_Si_A]]=""),"-",(1730.63/((1730.63/(233.426+T_Si_CL))-LOG(RH_Si_A/100)))-233.426)</f>
        <v>60.801301961272998</v>
      </c>
      <c r="Y406" s="87">
        <f>100*10^(7.337936*((Table3[[#This Row],[Hum_Si_A]])/(Table3[[#This Row],[Hum_Si_A]]+229.3975)-Table3[[#This Row],[T_Si_CL]]/(Table3[[#This Row],[T_Si_CL]]+229.3975)))</f>
        <v>85.142206995504807</v>
      </c>
      <c r="Z40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1787.2105263157894</v>
      </c>
      <c r="AA406" s="53">
        <f>Table3[[#This Row],[FN_Si_Atot]]*Table3[[#This Row],[Conc_Si_A_H2]]/100</f>
        <v>1697.85</v>
      </c>
      <c r="AB406" s="54">
        <f>IF(Table3[[#This Row],[FN_Si_A_H2]]="-","-",Table3[[#This Row],[FN_Si_A_H2]]/60*H2_dens_gL)</f>
        <v>2.5447013294896883</v>
      </c>
      <c r="AC406" s="53">
        <f>IF(OR(Table3[[#This Row],[Conc_Si_A_H2]]="",Table3[[#This Row],[FN_Si_A_H2]]="",Table3[[#This Row],[FN_Si_A_H2]]="-"),"-",(FN_Si_H2/CMP_A)*(100-CMP_A))</f>
        <v>89.360526315789471</v>
      </c>
      <c r="AD406" s="55">
        <f>IF(Table3[[#This Row],[F_Si_A_N2]]="-","-",Table3[[#This Row],[F_Si_A_N2]]/60*N2_dens_gL)</f>
        <v>1.8610918714579188</v>
      </c>
      <c r="AE406">
        <v>2.15</v>
      </c>
      <c r="AF406" s="53">
        <f>IF(OR(Table3[[#This Row],[I_S]]=0,Table3[[#This Row],[FN_Si_C_Air]]="-",Table3[[#This Row],[FN_Si_C_Air]]="0"),"∞",Table3[[#This Row],[FN_Si_C_Air]]*1000/(Table3[[#This Row],[I_S]]*Q_air*Cell_count))</f>
        <v>2.15</v>
      </c>
      <c r="AG406" s="52">
        <f>IF(OR(Table3[[#This Row],[I_S]]="",Table3[[#This Row],[STC_C]]=""),"-",IF(Table3[[#This Row],[I_S]]&gt;=Table3[[#This Row],[I_MinGasFlow]],Table3[[#This Row],[I_S]]*Table3[[#This Row],[STC_C]]*16.6*Cell_count/1000,Table3[[#This Row],[I_MinGasFlow]]*Table3[[#This Row],[STC_C]]*16.6*Cell_count/1000))</f>
        <v>4809.2275000000009</v>
      </c>
      <c r="AH406" s="139">
        <f>IF(Table3[[#This Row],[FN_Si_C_Air]]="-","-",Table3[[#This Row],[FN_Si_C_Air]]/60*air_dens_gL)</f>
        <v>103.15352316710664</v>
      </c>
      <c r="AI406" s="58" t="str">
        <f t="shared" si="57"/>
        <v>Inlet</v>
      </c>
      <c r="AJ406">
        <v>0</v>
      </c>
      <c r="AK406" s="5">
        <f t="shared" si="54"/>
        <v>75</v>
      </c>
      <c r="AL406" s="141">
        <v>60.445896579090515</v>
      </c>
      <c r="AM406" s="52">
        <f>IF(OR(Table3[[#This Row],[T_So_CL]]="",Table3[[#This Row],[Hum_Si_C]]=""),"-",(1730.63/((1730.63/(233.426+T_Si_CL))-LOG(RH_Si_C/100)))-233.426)</f>
        <v>58.798374077755113</v>
      </c>
      <c r="AN406" s="87">
        <f>100*10^(7.337936*((Table3[[#This Row],[Hum_Si_C]])/(Table3[[#This Row],[Hum_Si_C]]+229.3975)-Table3[[#This Row],[T_Si_CL]]/(Table3[[#This Row],[T_Si_CL]]+229.3975)))</f>
        <v>65.263751514688423</v>
      </c>
      <c r="AO406" s="83">
        <f t="shared" si="55"/>
        <v>70</v>
      </c>
      <c r="AP406" s="60">
        <f>Table3[[#This Row],[T_So_CL]]-Table3[[#This Row],[T_Si_CL]]</f>
        <v>0</v>
      </c>
      <c r="AQ406" s="178">
        <f>IF(OR(AC406&gt;1200,AA406&gt;4000,Table3[[#This Row],[Hum_Si_A]]&lt;20,Table3[[#This Row],[Hum_Si_C]]&lt;20,AG406&gt;8000, AJ406&lt;0, O406&gt;90),1,0)</f>
        <v>0</v>
      </c>
      <c r="AR406">
        <f>IF(Table3[[#This Row],[F_Cell_CL]]&gt;0, Table3[[#This Row],[F_Cell_CL]], IF(Table3[[#This Row],[I_S]]&lt;450, 0.45, IF(Table3[[#This Row],[I_S]]&lt;600, 0.6, 0.75)))</f>
        <v>0.6</v>
      </c>
    </row>
    <row r="407" spans="1:44">
      <c r="A407" s="49">
        <f t="shared" si="58"/>
        <v>396</v>
      </c>
      <c r="B407" s="51" t="s">
        <v>100</v>
      </c>
      <c r="C407" s="50" t="s">
        <v>497</v>
      </c>
      <c r="D407" s="51">
        <v>900</v>
      </c>
      <c r="E407" s="138">
        <f>IF(Table3[[#This Row],[Approx. step time]]="-","ERR",IF(E406="Acc. Time",Table3[[#This Row],[Approx. step time]]/60,E406+D407/60))</f>
        <v>5940</v>
      </c>
      <c r="F407" s="48">
        <v>450</v>
      </c>
      <c r="G407" s="86">
        <f t="shared" si="50"/>
        <v>1.5</v>
      </c>
      <c r="H407" s="48" t="s">
        <v>33</v>
      </c>
      <c r="I407" s="51">
        <v>0</v>
      </c>
      <c r="J407" s="51" t="s">
        <v>102</v>
      </c>
      <c r="K407" s="147"/>
      <c r="L407" s="52" t="str">
        <f>IF(Table3[[#This Row],[F_Cell_CL]]="","-",Table3[[#This Row],[F_Cell_CL]]*Cell_count)</f>
        <v>-</v>
      </c>
      <c r="M407">
        <v>0.30000000000000004</v>
      </c>
      <c r="N407">
        <v>70</v>
      </c>
      <c r="O407" s="51">
        <v>71</v>
      </c>
      <c r="P407" s="60">
        <f>Table3[[#This Row],[T_So_CL]]-Table3[[#This Row],[T_Si_CL]]</f>
        <v>1</v>
      </c>
      <c r="Q407">
        <v>2.1</v>
      </c>
      <c r="R407" s="53">
        <f>IF(Table3[[#This Row],[I_S]]=0,"∞",Table3[[#This Row],[FN_Si_A_H2]]*1000/(Table3[[#This Row],[I_S]]*Q_H2*Cell_count))</f>
        <v>2.1</v>
      </c>
      <c r="S407">
        <v>75</v>
      </c>
      <c r="T407" s="58" t="str">
        <f t="shared" si="56"/>
        <v>Inlet</v>
      </c>
      <c r="U407">
        <v>0.1</v>
      </c>
      <c r="V407" s="51">
        <f t="shared" si="52"/>
        <v>75</v>
      </c>
      <c r="W407" s="141">
        <v>58.734557668822937</v>
      </c>
      <c r="X407" s="52">
        <f>IF(OR(Table3[[#This Row],[T_So_CL]]="",Table3[[#This Row],[Hum_Si_A]]=""),"-",(1730.63/((1730.63/(233.426+T_Si_CL))-LOG(RH_Si_A/100)))-233.426)</f>
        <v>58.184201997607147</v>
      </c>
      <c r="Y407" s="87">
        <f>100*10^(7.337936*((Table3[[#This Row],[Hum_Si_A]])/(Table3[[#This Row],[Hum_Si_A]]+229.3975)-Table3[[#This Row],[T_Si_CL]]/(Table3[[#This Row],[T_Si_CL]]+229.3975)))</f>
        <v>60.280664139586058</v>
      </c>
      <c r="Z40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2425.5</v>
      </c>
      <c r="AA407" s="53">
        <f>Table3[[#This Row],[FN_Si_Atot]]*Table3[[#This Row],[Conc_Si_A_H2]]/100</f>
        <v>1819.125</v>
      </c>
      <c r="AB407" s="54">
        <f>IF(Table3[[#This Row],[FN_Si_A_H2]]="-","-",Table3[[#This Row],[FN_Si_A_H2]]/60*H2_dens_gL)</f>
        <v>2.7264657101675231</v>
      </c>
      <c r="AC407" s="53">
        <f>IF(OR(Table3[[#This Row],[Conc_Si_A_H2]]="",Table3[[#This Row],[FN_Si_A_H2]]="",Table3[[#This Row],[FN_Si_A_H2]]="-"),"-",(FN_Si_H2/CMP_A)*(100-CMP_A))</f>
        <v>606.375</v>
      </c>
      <c r="AD407" s="55">
        <f>IF(Table3[[#This Row],[F_Si_A_N2]]="-","-",Table3[[#This Row],[F_Si_A_N2]]/60*N2_dens_gL)</f>
        <v>12.628837699178733</v>
      </c>
      <c r="AE407">
        <v>3.5500000000000003</v>
      </c>
      <c r="AF407" s="53">
        <f>IF(OR(Table3[[#This Row],[I_S]]=0,Table3[[#This Row],[FN_Si_C_Air]]="-",Table3[[#This Row],[FN_Si_C_Air]]="0"),"∞",Table3[[#This Row],[FN_Si_C_Air]]*1000/(Table3[[#This Row],[I_S]]*Q_air*Cell_count))</f>
        <v>3.5500000000000007</v>
      </c>
      <c r="AG407" s="52">
        <f>IF(OR(Table3[[#This Row],[I_S]]="",Table3[[#This Row],[STC_C]]=""),"-",IF(Table3[[#This Row],[I_S]]&gt;=Table3[[#This Row],[I_MinGasFlow]],Table3[[#This Row],[I_S]]*Table3[[#This Row],[STC_C]]*16.6*Cell_count/1000,Table3[[#This Row],[I_MinGasFlow]]*Table3[[#This Row],[STC_C]]*16.6*Cell_count/1000))</f>
        <v>7292.5875000000015</v>
      </c>
      <c r="AH407" s="139">
        <f>IF(Table3[[#This Row],[FN_Si_C_Air]]="-","-",Table3[[#This Row],[FN_Si_C_Air]]/60*air_dens_gL)</f>
        <v>156.41931965776257</v>
      </c>
      <c r="AI407" s="58" t="str">
        <f t="shared" si="57"/>
        <v>Inlet</v>
      </c>
      <c r="AJ407">
        <v>0</v>
      </c>
      <c r="AK407" s="5">
        <f t="shared" si="54"/>
        <v>75</v>
      </c>
      <c r="AL407" s="141">
        <v>52.739997286124115</v>
      </c>
      <c r="AM407" s="52">
        <f>IF(OR(Table3[[#This Row],[T_So_CL]]="",Table3[[#This Row],[Hum_Si_C]]=""),"-",(1730.63/((1730.63/(233.426+T_Si_CL))-LOG(RH_Si_C/100)))-233.426)</f>
        <v>55.904866239707133</v>
      </c>
      <c r="AN407" s="87">
        <f>100*10^(7.337936*((Table3[[#This Row],[Hum_Si_C]])/(Table3[[#This Row],[Hum_Si_C]]+229.3975)-Table3[[#This Row],[T_Si_CL]]/(Table3[[#This Row],[T_Si_CL]]+229.3975)))</f>
        <v>45.295041282219891</v>
      </c>
      <c r="AO407" s="83">
        <f t="shared" si="55"/>
        <v>71</v>
      </c>
      <c r="AP407" s="60">
        <f>Table3[[#This Row],[T_So_CL]]-Table3[[#This Row],[T_Si_CL]]</f>
        <v>1</v>
      </c>
      <c r="AQ407" s="178">
        <f>IF(OR(AC407&gt;1200,AA407&gt;4000,Table3[[#This Row],[Hum_Si_A]]&lt;20,Table3[[#This Row],[Hum_Si_C]]&lt;20,AG407&gt;8000, AJ407&lt;0, O407&gt;90),1,0)</f>
        <v>0</v>
      </c>
      <c r="AR407">
        <f>IF(Table3[[#This Row],[F_Cell_CL]]&gt;0, Table3[[#This Row],[F_Cell_CL]], IF(Table3[[#This Row],[I_S]]&lt;450, 0.45, IF(Table3[[#This Row],[I_S]]&lt;600, 0.6, 0.75)))</f>
        <v>0.6</v>
      </c>
    </row>
    <row r="408" spans="1:44">
      <c r="A408" s="49">
        <f t="shared" si="58"/>
        <v>397</v>
      </c>
      <c r="B408" s="51" t="s">
        <v>100</v>
      </c>
      <c r="C408" s="50" t="s">
        <v>498</v>
      </c>
      <c r="D408" s="51">
        <v>900</v>
      </c>
      <c r="E408" s="87">
        <f>IF(Table3[[#This Row],[Approx. step time]]="-","ERR",IF(E407="Acc. Time",Table3[[#This Row],[Approx. step time]]/60,E407+D408/60))</f>
        <v>5955</v>
      </c>
      <c r="F408" s="48">
        <v>530</v>
      </c>
      <c r="G408" s="86">
        <f t="shared" si="50"/>
        <v>1.7666666666666666</v>
      </c>
      <c r="H408" s="48" t="s">
        <v>33</v>
      </c>
      <c r="I408" s="51">
        <v>0</v>
      </c>
      <c r="J408" s="51" t="s">
        <v>102</v>
      </c>
      <c r="K408" s="147"/>
      <c r="L408" s="52" t="str">
        <f>IF(Table3[[#This Row],[F_Cell_CL]]="","-",Table3[[#This Row],[F_Cell_CL]]*Cell_count)</f>
        <v>-</v>
      </c>
      <c r="M408">
        <v>1</v>
      </c>
      <c r="N408">
        <v>70</v>
      </c>
      <c r="O408" s="51">
        <v>71</v>
      </c>
      <c r="P408" s="60">
        <f>Table3[[#This Row],[T_So_CL]]-Table3[[#This Row],[T_Si_CL]]</f>
        <v>1</v>
      </c>
      <c r="Q408">
        <v>1.3</v>
      </c>
      <c r="R408" s="53">
        <f>IF(Table3[[#This Row],[I_S]]=0,"∞",Table3[[#This Row],[FN_Si_A_H2]]*1000/(Table3[[#This Row],[I_S]]*Q_H2*Cell_count))</f>
        <v>1.3</v>
      </c>
      <c r="S408">
        <v>75</v>
      </c>
      <c r="T408" s="58" t="str">
        <f t="shared" si="56"/>
        <v>Inlet</v>
      </c>
      <c r="U408">
        <v>0.8</v>
      </c>
      <c r="V408" s="51">
        <f t="shared" si="52"/>
        <v>75</v>
      </c>
      <c r="W408" s="141">
        <v>60.445896579090515</v>
      </c>
      <c r="X408" s="52">
        <f>IF(OR(Table3[[#This Row],[T_So_CL]]="",Table3[[#This Row],[Hum_Si_A]]=""),"-",(1730.63/((1730.63/(233.426+T_Si_CL))-LOG(RH_Si_A/100)))-233.426)</f>
        <v>58.798374077755113</v>
      </c>
      <c r="Y408" s="87">
        <f>100*10^(7.337936*((Table3[[#This Row],[Hum_Si_A]])/(Table3[[#This Row],[Hum_Si_A]]+229.3975)-Table3[[#This Row],[T_Si_CL]]/(Table3[[#This Row],[T_Si_CL]]+229.3975)))</f>
        <v>65.263751514688423</v>
      </c>
      <c r="Z40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1768.4333333333334</v>
      </c>
      <c r="AA408" s="53">
        <f>Table3[[#This Row],[FN_Si_Atot]]*Table3[[#This Row],[Conc_Si_A_H2]]/100</f>
        <v>1326.325</v>
      </c>
      <c r="AB408" s="54">
        <f>IF(Table3[[#This Row],[FN_Si_A_H2]]="-","-",Table3[[#This Row],[FN_Si_A_H2]]/60*H2_dens_gL)</f>
        <v>1.987867591857591</v>
      </c>
      <c r="AC408" s="53">
        <f>IF(OR(Table3[[#This Row],[Conc_Si_A_H2]]="",Table3[[#This Row],[FN_Si_A_H2]]="",Table3[[#This Row],[FN_Si_A_H2]]="-"),"-",(FN_Si_H2/CMP_A)*(100-CMP_A))</f>
        <v>442.10833333333335</v>
      </c>
      <c r="AD408" s="55">
        <f>IF(Table3[[#This Row],[F_Si_A_N2]]="-","-",Table3[[#This Row],[F_Si_A_N2]]/60*N2_dens_gL)</f>
        <v>9.207692248395924</v>
      </c>
      <c r="AE408">
        <v>2.15</v>
      </c>
      <c r="AF408" s="53">
        <f>IF(OR(Table3[[#This Row],[I_S]]=0,Table3[[#This Row],[FN_Si_C_Air]]="-",Table3[[#This Row],[FN_Si_C_Air]]="0"),"∞",Table3[[#This Row],[FN_Si_C_Air]]*1000/(Table3[[#This Row],[I_S]]*Q_air*Cell_count))</f>
        <v>2.15</v>
      </c>
      <c r="AG408" s="52">
        <f>IF(OR(Table3[[#This Row],[I_S]]="",Table3[[#This Row],[STC_C]]=""),"-",IF(Table3[[#This Row],[I_S]]&gt;=Table3[[#This Row],[I_MinGasFlow]],Table3[[#This Row],[I_S]]*Table3[[#This Row],[STC_C]]*16.6*Cell_count/1000,Table3[[#This Row],[I_MinGasFlow]]*Table3[[#This Row],[STC_C]]*16.6*Cell_count/1000))</f>
        <v>5201.8175000000001</v>
      </c>
      <c r="AH408" s="139">
        <f>IF(Table3[[#This Row],[FN_Si_C_Air]]="-","-",Table3[[#This Row],[FN_Si_C_Air]]/60*air_dens_gL)</f>
        <v>111.57421893585004</v>
      </c>
      <c r="AI408" s="58" t="str">
        <f t="shared" si="57"/>
        <v>Inlet</v>
      </c>
      <c r="AJ408">
        <v>0.70000000000000007</v>
      </c>
      <c r="AK408" s="5">
        <f t="shared" si="54"/>
        <v>75</v>
      </c>
      <c r="AL408" s="141">
        <v>66.325746371567746</v>
      </c>
      <c r="AM408" s="52">
        <f>IF(OR(Table3[[#This Row],[T_So_CL]]="",Table3[[#This Row],[Hum_Si_C]]=""),"-",(1730.63/((1730.63/(233.426+T_Si_CL))-LOG(RH_Si_C/100)))-233.426)</f>
        <v>60.801301961272998</v>
      </c>
      <c r="AN408" s="87">
        <f>100*10^(7.337936*((Table3[[#This Row],[Hum_Si_C]])/(Table3[[#This Row],[Hum_Si_C]]+229.3975)-Table3[[#This Row],[T_Si_CL]]/(Table3[[#This Row],[T_Si_CL]]+229.3975)))</f>
        <v>85.142206995504807</v>
      </c>
      <c r="AO408" s="83">
        <f t="shared" si="55"/>
        <v>71</v>
      </c>
      <c r="AP408" s="60">
        <f>Table3[[#This Row],[T_So_CL]]-Table3[[#This Row],[T_Si_CL]]</f>
        <v>1</v>
      </c>
      <c r="AQ408" s="178">
        <f>IF(OR(AC408&gt;1200,AA408&gt;4000,Table3[[#This Row],[Hum_Si_A]]&lt;20,Table3[[#This Row],[Hum_Si_C]]&lt;20,AG408&gt;8000, AJ408&lt;0, O408&gt;90),1,0)</f>
        <v>0</v>
      </c>
      <c r="AR408">
        <f>IF(Table3[[#This Row],[F_Cell_CL]]&gt;0, Table3[[#This Row],[F_Cell_CL]], IF(Table3[[#This Row],[I_S]]&lt;450, 0.45, IF(Table3[[#This Row],[I_S]]&lt;600, 0.6, 0.75)))</f>
        <v>0.6</v>
      </c>
    </row>
    <row r="409" spans="1:44">
      <c r="A409" s="49">
        <f t="shared" si="58"/>
        <v>398</v>
      </c>
      <c r="B409" s="51" t="s">
        <v>100</v>
      </c>
      <c r="C409" s="50" t="s">
        <v>499</v>
      </c>
      <c r="D409" s="51">
        <v>900</v>
      </c>
      <c r="E409" s="138">
        <f>IF(Table3[[#This Row],[Approx. step time]]="-","ERR",IF(E408="Acc. Time",Table3[[#This Row],[Approx. step time]]/60,E408+D409/60))</f>
        <v>5970</v>
      </c>
      <c r="F409" s="48">
        <v>710</v>
      </c>
      <c r="G409" s="86">
        <f t="shared" si="50"/>
        <v>2.3666666666666667</v>
      </c>
      <c r="H409" s="48" t="s">
        <v>33</v>
      </c>
      <c r="I409" s="51">
        <v>0</v>
      </c>
      <c r="J409" s="51" t="s">
        <v>102</v>
      </c>
      <c r="K409" s="147"/>
      <c r="L409" s="52" t="str">
        <f>IF(Table3[[#This Row],[F_Cell_CL]]="","-",Table3[[#This Row],[F_Cell_CL]]*Cell_count)</f>
        <v>-</v>
      </c>
      <c r="M409">
        <v>1.35</v>
      </c>
      <c r="N409">
        <v>70</v>
      </c>
      <c r="O409" s="51">
        <v>71</v>
      </c>
      <c r="P409" s="60">
        <f>Table3[[#This Row],[T_So_CL]]-Table3[[#This Row],[T_Si_CL]]</f>
        <v>1</v>
      </c>
      <c r="Q409">
        <v>1.8</v>
      </c>
      <c r="R409" s="53">
        <f>IF(Table3[[#This Row],[I_S]]=0,"∞",Table3[[#This Row],[FN_Si_A_H2]]*1000/(Table3[[#This Row],[I_S]]*Q_H2*Cell_count))</f>
        <v>1.8</v>
      </c>
      <c r="S409">
        <v>85</v>
      </c>
      <c r="T409" s="58" t="str">
        <f t="shared" si="56"/>
        <v>Inlet</v>
      </c>
      <c r="U409">
        <v>1.1500000000000001</v>
      </c>
      <c r="V409" s="51">
        <f t="shared" si="52"/>
        <v>75</v>
      </c>
      <c r="W409" s="141">
        <v>54.90760005697814</v>
      </c>
      <c r="X409" s="52">
        <f>IF(OR(Table3[[#This Row],[T_So_CL]]="",Table3[[#This Row],[Hum_Si_A]]=""),"-",(1730.63/((1730.63/(233.426+T_Si_CL))-LOG(RH_Si_A/100)))-233.426)</f>
        <v>56.753471256734883</v>
      </c>
      <c r="Y409" s="87">
        <f>100*10^(7.337936*((Table3[[#This Row],[Hum_Si_A]])/(Table3[[#This Row],[Hum_Si_A]]+229.3975)-Table3[[#This Row],[T_Si_CL]]/(Table3[[#This Row],[T_Si_CL]]+229.3975)))</f>
        <v>50.296603607632008</v>
      </c>
      <c r="Z40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2894.294117647059</v>
      </c>
      <c r="AA409" s="53">
        <f>Table3[[#This Row],[FN_Si_Atot]]*Table3[[#This Row],[Conc_Si_A_H2]]/100</f>
        <v>2460.15</v>
      </c>
      <c r="AB409" s="54">
        <f>IF(Table3[[#This Row],[FN_Si_A_H2]]="-","-",Table3[[#This Row],[FN_Si_A_H2]]/60*H2_dens_gL)</f>
        <v>3.6872202937503649</v>
      </c>
      <c r="AC409" s="53">
        <f>IF(OR(Table3[[#This Row],[Conc_Si_A_H2]]="",Table3[[#This Row],[FN_Si_A_H2]]="",Table3[[#This Row],[FN_Si_A_H2]]="-"),"-",(FN_Si_H2/CMP_A)*(100-CMP_A))</f>
        <v>434.14411764705886</v>
      </c>
      <c r="AD409" s="55">
        <f>IF(Table3[[#This Row],[F_Si_A_N2]]="-","-",Table3[[#This Row],[F_Si_A_N2]]/60*N2_dens_gL)</f>
        <v>9.0418232938657823</v>
      </c>
      <c r="AE409">
        <v>1.9000000000000001</v>
      </c>
      <c r="AF409" s="53">
        <f>IF(OR(Table3[[#This Row],[I_S]]=0,Table3[[#This Row],[FN_Si_C_Air]]="-",Table3[[#This Row],[FN_Si_C_Air]]="0"),"∞",Table3[[#This Row],[FN_Si_C_Air]]*1000/(Table3[[#This Row],[I_S]]*Q_air*Cell_count))</f>
        <v>1.8999999999999997</v>
      </c>
      <c r="AG409" s="52">
        <f>IF(OR(Table3[[#This Row],[I_S]]="",Table3[[#This Row],[STC_C]]=""),"-",IF(Table3[[#This Row],[I_S]]&gt;=Table3[[#This Row],[I_MinGasFlow]],Table3[[#This Row],[I_S]]*Table3[[#This Row],[STC_C]]*16.6*Cell_count/1000,Table3[[#This Row],[I_MinGasFlow]]*Table3[[#This Row],[STC_C]]*16.6*Cell_count/1000))</f>
        <v>6158.1850000000004</v>
      </c>
      <c r="AH409" s="139">
        <f>IF(Table3[[#This Row],[FN_Si_C_Air]]="-","-",Table3[[#This Row],[FN_Si_C_Air]]/60*air_dens_gL)</f>
        <v>132.08742548877728</v>
      </c>
      <c r="AI409" s="58" t="str">
        <f t="shared" si="57"/>
        <v>Inlet</v>
      </c>
      <c r="AJ409">
        <v>0.95000000000000018</v>
      </c>
      <c r="AK409" s="5">
        <f t="shared" si="54"/>
        <v>75</v>
      </c>
      <c r="AL409" s="141">
        <v>50.353858607345167</v>
      </c>
      <c r="AM409" s="52">
        <f>IF(OR(Table3[[#This Row],[T_So_CL]]="",Table3[[#This Row],[Hum_Si_C]]=""),"-",(1730.63/((1730.63/(233.426+T_Si_CL))-LOG(RH_Si_C/100)))-233.426)</f>
        <v>54.935511793333887</v>
      </c>
      <c r="AN409" s="87">
        <f>100*10^(7.337936*((Table3[[#This Row],[Hum_Si_C]])/(Table3[[#This Row],[Hum_Si_C]]+229.3975)-Table3[[#This Row],[T_Si_CL]]/(Table3[[#This Row],[T_Si_CL]]+229.3975)))</f>
        <v>40.286682104765084</v>
      </c>
      <c r="AO409" s="83">
        <f t="shared" si="55"/>
        <v>71</v>
      </c>
      <c r="AP409" s="60">
        <f>Table3[[#This Row],[T_So_CL]]-Table3[[#This Row],[T_Si_CL]]</f>
        <v>1</v>
      </c>
      <c r="AQ409" s="178">
        <f>IF(OR(AC409&gt;1200,AA409&gt;4000,Table3[[#This Row],[Hum_Si_A]]&lt;20,Table3[[#This Row],[Hum_Si_C]]&lt;20,AG409&gt;8000, AJ409&lt;0, O409&gt;90),1,0)</f>
        <v>0</v>
      </c>
      <c r="AR409">
        <f>IF(Table3[[#This Row],[F_Cell_CL]]&gt;0, Table3[[#This Row],[F_Cell_CL]], IF(Table3[[#This Row],[I_S]]&lt;450, 0.45, IF(Table3[[#This Row],[I_S]]&lt;600, 0.6, 0.75)))</f>
        <v>0.75</v>
      </c>
    </row>
    <row r="410" spans="1:44">
      <c r="A410" s="49">
        <f t="shared" si="58"/>
        <v>399</v>
      </c>
      <c r="B410" s="51" t="s">
        <v>100</v>
      </c>
      <c r="C410" s="50" t="s">
        <v>500</v>
      </c>
      <c r="D410" s="51">
        <v>900</v>
      </c>
      <c r="E410" s="138">
        <f>IF(Table3[[#This Row],[Approx. step time]]="-","ERR",IF(E409="Acc. Time",Table3[[#This Row],[Approx. step time]]/60,E409+D410/60))</f>
        <v>5985</v>
      </c>
      <c r="F410" s="48">
        <v>670</v>
      </c>
      <c r="G410" s="86">
        <f t="shared" si="50"/>
        <v>2.2333333333333334</v>
      </c>
      <c r="H410" s="48" t="s">
        <v>33</v>
      </c>
      <c r="I410" s="51">
        <v>0</v>
      </c>
      <c r="J410" s="51" t="s">
        <v>102</v>
      </c>
      <c r="K410" s="147"/>
      <c r="L410" s="52" t="str">
        <f>IF(Table3[[#This Row],[F_Cell_CL]]="","-",Table3[[#This Row],[F_Cell_CL]]*Cell_count)</f>
        <v>-</v>
      </c>
      <c r="M410">
        <v>2.1</v>
      </c>
      <c r="N410">
        <v>70</v>
      </c>
      <c r="O410" s="51">
        <v>71</v>
      </c>
      <c r="P410" s="60">
        <f>Table3[[#This Row],[T_So_CL]]-Table3[[#This Row],[T_Si_CL]]</f>
        <v>1</v>
      </c>
      <c r="Q410">
        <v>1.9000000000000001</v>
      </c>
      <c r="R410" s="53">
        <f>IF(Table3[[#This Row],[I_S]]=0,"∞",Table3[[#This Row],[FN_Si_A_H2]]*1000/(Table3[[#This Row],[I_S]]*Q_H2*Cell_count))</f>
        <v>1.9</v>
      </c>
      <c r="S410">
        <v>80</v>
      </c>
      <c r="T410" s="58" t="str">
        <f t="shared" si="56"/>
        <v>Inlet</v>
      </c>
      <c r="U410">
        <v>1.9000000000000001</v>
      </c>
      <c r="V410" s="51">
        <f t="shared" si="52"/>
        <v>75</v>
      </c>
      <c r="W410" s="141">
        <v>44.68450190941909</v>
      </c>
      <c r="X410" s="52">
        <f>IF(OR(Table3[[#This Row],[T_So_CL]]="",Table3[[#This Row],[Hum_Si_A]]=""),"-",(1730.63/((1730.63/(233.426+T_Si_CL))-LOG(RH_Si_A/100)))-233.426)</f>
        <v>52.46436985745413</v>
      </c>
      <c r="Y410" s="87">
        <f>100*10^(7.337936*((Table3[[#This Row],[Hum_Si_A]])/(Table3[[#This Row],[Hum_Si_A]]+229.3975)-Table3[[#This Row],[T_Si_CL]]/(Table3[[#This Row],[T_Si_CL]]+229.3975)))</f>
        <v>30.248060185477005</v>
      </c>
      <c r="Z41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3063.15625</v>
      </c>
      <c r="AA410" s="53">
        <f>Table3[[#This Row],[FN_Si_Atot]]*Table3[[#This Row],[Conc_Si_A_H2]]/100</f>
        <v>2450.5250000000001</v>
      </c>
      <c r="AB410" s="54">
        <f>IF(Table3[[#This Row],[FN_Si_A_H2]]="-","-",Table3[[#This Row],[FN_Si_A_H2]]/60*H2_dens_gL)</f>
        <v>3.6727945492521239</v>
      </c>
      <c r="AC410" s="53">
        <f>IF(OR(Table3[[#This Row],[Conc_Si_A_H2]]="",Table3[[#This Row],[FN_Si_A_H2]]="",Table3[[#This Row],[FN_Si_A_H2]]="-"),"-",(FN_Si_H2/CMP_A)*(100-CMP_A))</f>
        <v>612.63125000000002</v>
      </c>
      <c r="AD410" s="55">
        <f>IF(Table3[[#This Row],[F_Si_A_N2]]="-","-",Table3[[#This Row],[F_Si_A_N2]]/60*N2_dens_gL)</f>
        <v>12.759135230995657</v>
      </c>
      <c r="AE410">
        <v>1.4500000000000002</v>
      </c>
      <c r="AF410" s="53">
        <f>IF(OR(Table3[[#This Row],[I_S]]=0,Table3[[#This Row],[FN_Si_C_Air]]="-",Table3[[#This Row],[FN_Si_C_Air]]="0"),"∞",Table3[[#This Row],[FN_Si_C_Air]]*1000/(Table3[[#This Row],[I_S]]*Q_air*Cell_count))</f>
        <v>1.4500000000000002</v>
      </c>
      <c r="AG410" s="52">
        <f>IF(OR(Table3[[#This Row],[I_S]]="",Table3[[#This Row],[STC_C]]=""),"-",IF(Table3[[#This Row],[I_S]]&gt;=Table3[[#This Row],[I_MinGasFlow]],Table3[[#This Row],[I_S]]*Table3[[#This Row],[STC_C]]*16.6*Cell_count/1000,Table3[[#This Row],[I_MinGasFlow]]*Table3[[#This Row],[STC_C]]*16.6*Cell_count/1000))</f>
        <v>4434.8975000000009</v>
      </c>
      <c r="AH410" s="139">
        <f>IF(Table3[[#This Row],[FN_Si_C_Air]]="-","-",Table3[[#This Row],[FN_Si_C_Air]]/60*air_dens_gL)</f>
        <v>95.124487666676899</v>
      </c>
      <c r="AI410" s="58" t="str">
        <f t="shared" si="57"/>
        <v>Inlet</v>
      </c>
      <c r="AJ410">
        <v>1.6500000000000001</v>
      </c>
      <c r="AK410" s="5">
        <f t="shared" si="54"/>
        <v>75</v>
      </c>
      <c r="AL410" s="141">
        <v>66.325746371567746</v>
      </c>
      <c r="AM410" s="52">
        <f>IF(OR(Table3[[#This Row],[T_So_CL]]="",Table3[[#This Row],[Hum_Si_C]]=""),"-",(1730.63/((1730.63/(233.426+T_Si_CL))-LOG(RH_Si_C/100)))-233.426)</f>
        <v>60.801301961272998</v>
      </c>
      <c r="AN410" s="87">
        <f>100*10^(7.337936*((Table3[[#This Row],[Hum_Si_C]])/(Table3[[#This Row],[Hum_Si_C]]+229.3975)-Table3[[#This Row],[T_Si_CL]]/(Table3[[#This Row],[T_Si_CL]]+229.3975)))</f>
        <v>85.142206995504807</v>
      </c>
      <c r="AO410" s="83">
        <f t="shared" si="55"/>
        <v>71</v>
      </c>
      <c r="AP410" s="60">
        <f>Table3[[#This Row],[T_So_CL]]-Table3[[#This Row],[T_Si_CL]]</f>
        <v>1</v>
      </c>
      <c r="AQ410" s="178">
        <f>IF(OR(AC410&gt;1200,AA410&gt;4000,Table3[[#This Row],[Hum_Si_A]]&lt;20,Table3[[#This Row],[Hum_Si_C]]&lt;20,AG410&gt;8000, AJ410&lt;0, O410&gt;90),1,0)</f>
        <v>0</v>
      </c>
      <c r="AR410">
        <f>IF(Table3[[#This Row],[F_Cell_CL]]&gt;0, Table3[[#This Row],[F_Cell_CL]], IF(Table3[[#This Row],[I_S]]&lt;450, 0.45, IF(Table3[[#This Row],[I_S]]&lt;600, 0.6, 0.75)))</f>
        <v>0.75</v>
      </c>
    </row>
    <row r="411" spans="1:44">
      <c r="A411" s="49">
        <f t="shared" si="58"/>
        <v>400</v>
      </c>
      <c r="B411" s="51" t="s">
        <v>100</v>
      </c>
      <c r="C411" s="50" t="s">
        <v>501</v>
      </c>
      <c r="D411" s="51">
        <v>900</v>
      </c>
      <c r="E411" s="138">
        <f>IF(Table3[[#This Row],[Approx. step time]]="-","ERR",IF(E410="Acc. Time",Table3[[#This Row],[Approx. step time]]/60,E410+D411/60))</f>
        <v>6000</v>
      </c>
      <c r="F411" s="48">
        <v>600</v>
      </c>
      <c r="G411" s="86">
        <f t="shared" si="50"/>
        <v>2</v>
      </c>
      <c r="H411" s="48" t="s">
        <v>33</v>
      </c>
      <c r="I411" s="51">
        <v>0</v>
      </c>
      <c r="J411" s="51" t="s">
        <v>102</v>
      </c>
      <c r="K411" s="147"/>
      <c r="L411" s="52" t="str">
        <f>IF(Table3[[#This Row],[F_Cell_CL]]="","-",Table3[[#This Row],[F_Cell_CL]]*Cell_count)</f>
        <v>-</v>
      </c>
      <c r="M411">
        <v>0.30000000000000004</v>
      </c>
      <c r="N411">
        <v>70</v>
      </c>
      <c r="O411" s="51">
        <v>71</v>
      </c>
      <c r="P411" s="60">
        <f>Table3[[#This Row],[T_So_CL]]-Table3[[#This Row],[T_Si_CL]]</f>
        <v>1</v>
      </c>
      <c r="Q411">
        <v>1.6</v>
      </c>
      <c r="R411" s="53">
        <f>IF(Table3[[#This Row],[I_S]]=0,"∞",Table3[[#This Row],[FN_Si_A_H2]]*1000/(Table3[[#This Row],[I_S]]*Q_H2*Cell_count))</f>
        <v>1.6</v>
      </c>
      <c r="S411">
        <v>85</v>
      </c>
      <c r="T411" s="58" t="str">
        <f t="shared" si="56"/>
        <v>Inlet</v>
      </c>
      <c r="U411">
        <v>0.1</v>
      </c>
      <c r="V411" s="51">
        <f t="shared" si="52"/>
        <v>75</v>
      </c>
      <c r="W411" s="141">
        <v>54.90760005697814</v>
      </c>
      <c r="X411" s="52">
        <f>IF(OR(Table3[[#This Row],[T_So_CL]]="",Table3[[#This Row],[Hum_Si_A]]=""),"-",(1730.63/((1730.63/(233.426+T_Si_CL))-LOG(RH_Si_A/100)))-233.426)</f>
        <v>56.753471256734883</v>
      </c>
      <c r="Y411" s="87">
        <f>100*10^(7.337936*((Table3[[#This Row],[Hum_Si_A]])/(Table3[[#This Row],[Hum_Si_A]]+229.3975)-Table3[[#This Row],[T_Si_CL]]/(Table3[[#This Row],[T_Si_CL]]+229.3975)))</f>
        <v>50.296603607632008</v>
      </c>
      <c r="Z41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2174.1176470588234</v>
      </c>
      <c r="AA411" s="53">
        <f>Table3[[#This Row],[FN_Si_Atot]]*Table3[[#This Row],[Conc_Si_A_H2]]/100</f>
        <v>1848</v>
      </c>
      <c r="AB411" s="54">
        <f>IF(Table3[[#This Row],[FN_Si_A_H2]]="-","-",Table3[[#This Row],[FN_Si_A_H2]]/60*H2_dens_gL)</f>
        <v>2.7697429436622456</v>
      </c>
      <c r="AC411" s="53">
        <f>IF(OR(Table3[[#This Row],[Conc_Si_A_H2]]="",Table3[[#This Row],[FN_Si_A_H2]]="",Table3[[#This Row],[FN_Si_A_H2]]="-"),"-",(FN_Si_H2/CMP_A)*(100-CMP_A))</f>
        <v>326.11764705882354</v>
      </c>
      <c r="AD411" s="55">
        <f>IF(Table3[[#This Row],[F_Si_A_N2]]="-","-",Table3[[#This Row],[F_Si_A_N2]]/60*N2_dens_gL)</f>
        <v>6.7919799390541087</v>
      </c>
      <c r="AE411">
        <v>1.85</v>
      </c>
      <c r="AF411" s="53">
        <f>IF(OR(Table3[[#This Row],[I_S]]=0,Table3[[#This Row],[FN_Si_C_Air]]="-",Table3[[#This Row],[FN_Si_C_Air]]="0"),"∞",Table3[[#This Row],[FN_Si_C_Air]]*1000/(Table3[[#This Row],[I_S]]*Q_air*Cell_count))</f>
        <v>1.85</v>
      </c>
      <c r="AG411" s="52">
        <f>IF(OR(Table3[[#This Row],[I_S]]="",Table3[[#This Row],[STC_C]]=""),"-",IF(Table3[[#This Row],[I_S]]&gt;=Table3[[#This Row],[I_MinGasFlow]],Table3[[#This Row],[I_S]]*Table3[[#This Row],[STC_C]]*16.6*Cell_count/1000,Table3[[#This Row],[I_MinGasFlow]]*Table3[[#This Row],[STC_C]]*16.6*Cell_count/1000))</f>
        <v>5067.1499999999996</v>
      </c>
      <c r="AH411" s="139">
        <f>IF(Table3[[#This Row],[FN_Si_C_Air]]="-","-",Table3[[#This Row],[FN_Si_C_Air]]/60*air_dens_gL)</f>
        <v>108.68572445703688</v>
      </c>
      <c r="AI411" s="58" t="str">
        <f t="shared" si="57"/>
        <v>Inlet</v>
      </c>
      <c r="AJ411">
        <v>0.05</v>
      </c>
      <c r="AK411" s="5">
        <f t="shared" si="54"/>
        <v>75</v>
      </c>
      <c r="AL411" s="141">
        <v>60.445896579090515</v>
      </c>
      <c r="AM411" s="52">
        <f>IF(OR(Table3[[#This Row],[T_So_CL]]="",Table3[[#This Row],[Hum_Si_C]]=""),"-",(1730.63/((1730.63/(233.426+T_Si_CL))-LOG(RH_Si_C/100)))-233.426)</f>
        <v>58.798374077755113</v>
      </c>
      <c r="AN411" s="87">
        <f>100*10^(7.337936*((Table3[[#This Row],[Hum_Si_C]])/(Table3[[#This Row],[Hum_Si_C]]+229.3975)-Table3[[#This Row],[T_Si_CL]]/(Table3[[#This Row],[T_Si_CL]]+229.3975)))</f>
        <v>65.263751514688423</v>
      </c>
      <c r="AO411" s="83">
        <f t="shared" si="55"/>
        <v>71</v>
      </c>
      <c r="AP411" s="60">
        <f>Table3[[#This Row],[T_So_CL]]-Table3[[#This Row],[T_Si_CL]]</f>
        <v>1</v>
      </c>
      <c r="AQ411" s="178">
        <f>IF(OR(AC411&gt;1200,AA411&gt;4000,Table3[[#This Row],[Hum_Si_A]]&lt;20,Table3[[#This Row],[Hum_Si_C]]&lt;20,AG411&gt;8000, AJ411&lt;0, O411&gt;90),1,0)</f>
        <v>0</v>
      </c>
      <c r="AR411">
        <f>IF(Table3[[#This Row],[F_Cell_CL]]&gt;0, Table3[[#This Row],[F_Cell_CL]], IF(Table3[[#This Row],[I_S]]&lt;450, 0.45, IF(Table3[[#This Row],[I_S]]&lt;600, 0.6, 0.75)))</f>
        <v>0.75</v>
      </c>
    </row>
    <row r="412" spans="1:44">
      <c r="A412" s="49">
        <f t="shared" si="58"/>
        <v>401</v>
      </c>
      <c r="B412" s="51" t="s">
        <v>100</v>
      </c>
      <c r="C412" s="50" t="s">
        <v>502</v>
      </c>
      <c r="D412" s="51">
        <v>900</v>
      </c>
      <c r="E412" s="87">
        <f>IF(Table3[[#This Row],[Approx. step time]]="-","ERR",IF(E411="Acc. Time",Table3[[#This Row],[Approx. step time]]/60,E411+D412/60))</f>
        <v>6015</v>
      </c>
      <c r="F412" s="48">
        <v>680</v>
      </c>
      <c r="G412" s="86">
        <f t="shared" si="50"/>
        <v>2.2666666666666666</v>
      </c>
      <c r="H412" s="48" t="s">
        <v>33</v>
      </c>
      <c r="I412" s="51">
        <v>0</v>
      </c>
      <c r="J412" s="51" t="s">
        <v>102</v>
      </c>
      <c r="K412" s="147"/>
      <c r="L412" s="52" t="str">
        <f>IF(Table3[[#This Row],[F_Cell_CL]]="","-",Table3[[#This Row],[F_Cell_CL]]*Cell_count)</f>
        <v>-</v>
      </c>
      <c r="M412">
        <v>1.6</v>
      </c>
      <c r="N412">
        <v>70</v>
      </c>
      <c r="O412" s="51">
        <v>71</v>
      </c>
      <c r="P412" s="60">
        <f>Table3[[#This Row],[T_So_CL]]-Table3[[#This Row],[T_Si_CL]]</f>
        <v>1</v>
      </c>
      <c r="Q412">
        <v>1.9500000000000002</v>
      </c>
      <c r="R412" s="53">
        <f>IF(Table3[[#This Row],[I_S]]=0,"∞",Table3[[#This Row],[FN_Si_A_H2]]*1000/(Table3[[#This Row],[I_S]]*Q_H2*Cell_count))</f>
        <v>1.95</v>
      </c>
      <c r="S412">
        <v>90</v>
      </c>
      <c r="T412" s="58" t="str">
        <f t="shared" si="56"/>
        <v>Inlet</v>
      </c>
      <c r="U412">
        <v>1.4000000000000001</v>
      </c>
      <c r="V412" s="51">
        <f t="shared" si="52"/>
        <v>75</v>
      </c>
      <c r="W412" s="141">
        <v>47.694820483048908</v>
      </c>
      <c r="X412" s="52">
        <f>IF(OR(Table3[[#This Row],[T_So_CL]]="",Table3[[#This Row],[Hum_Si_A]]=""),"-",(1730.63/((1730.63/(233.426+T_Si_CL))-LOG(RH_Si_A/100)))-233.426)</f>
        <v>53.807866947730872</v>
      </c>
      <c r="Y412" s="87">
        <f>100*10^(7.337936*((Table3[[#This Row],[Hum_Si_A]])/(Table3[[#This Row],[Hum_Si_A]]+229.3975)-Table3[[#This Row],[T_Si_CL]]/(Table3[[#This Row],[T_Si_CL]]+229.3975)))</f>
        <v>35.271154994920003</v>
      </c>
      <c r="Z41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2836.166666666667</v>
      </c>
      <c r="AA412" s="53">
        <f>Table3[[#This Row],[FN_Si_Atot]]*Table3[[#This Row],[Conc_Si_A_H2]]/100</f>
        <v>2552.5500000000002</v>
      </c>
      <c r="AB412" s="54">
        <f>IF(Table3[[#This Row],[FN_Si_A_H2]]="-","-",Table3[[#This Row],[FN_Si_A_H2]]/60*H2_dens_gL)</f>
        <v>3.8257074409334773</v>
      </c>
      <c r="AC412" s="53">
        <f>IF(OR(Table3[[#This Row],[Conc_Si_A_H2]]="",Table3[[#This Row],[FN_Si_A_H2]]="",Table3[[#This Row],[FN_Si_A_H2]]="-"),"-",(FN_Si_H2/CMP_A)*(100-CMP_A))</f>
        <v>283.61666666666667</v>
      </c>
      <c r="AD412" s="55">
        <f>IF(Table3[[#This Row],[F_Si_A_N2]]="-","-",Table3[[#This Row],[F_Si_A_N2]]/60*N2_dens_gL)</f>
        <v>5.9068214423671961</v>
      </c>
      <c r="AE412">
        <v>2</v>
      </c>
      <c r="AF412" s="53">
        <f>IF(OR(Table3[[#This Row],[I_S]]=0,Table3[[#This Row],[FN_Si_C_Air]]="-",Table3[[#This Row],[FN_Si_C_Air]]="0"),"∞",Table3[[#This Row],[FN_Si_C_Air]]*1000/(Table3[[#This Row],[I_S]]*Q_air*Cell_count))</f>
        <v>2</v>
      </c>
      <c r="AG412" s="52">
        <f>IF(OR(Table3[[#This Row],[I_S]]="",Table3[[#This Row],[STC_C]]=""),"-",IF(Table3[[#This Row],[I_S]]&gt;=Table3[[#This Row],[I_MinGasFlow]],Table3[[#This Row],[I_S]]*Table3[[#This Row],[STC_C]]*16.6*Cell_count/1000,Table3[[#This Row],[I_MinGasFlow]]*Table3[[#This Row],[STC_C]]*16.6*Cell_count/1000))</f>
        <v>6208.4000000000005</v>
      </c>
      <c r="AH412" s="139">
        <f>IF(Table3[[#This Row],[FN_Si_C_Air]]="-","-",Table3[[#This Row],[FN_Si_C_Air]]/60*air_dens_gL)</f>
        <v>133.1644912266398</v>
      </c>
      <c r="AI412" s="58" t="str">
        <f t="shared" si="57"/>
        <v>Inlet</v>
      </c>
      <c r="AJ412">
        <v>1.35</v>
      </c>
      <c r="AK412" s="5">
        <f t="shared" si="54"/>
        <v>75</v>
      </c>
      <c r="AL412" s="141">
        <v>62.047744653481431</v>
      </c>
      <c r="AM412" s="52">
        <f>IF(OR(Table3[[#This Row],[T_So_CL]]="",Table3[[#This Row],[Hum_Si_C]]=""),"-",(1730.63/((1730.63/(233.426+T_Si_CL))-LOG(RH_Si_C/100)))-233.426)</f>
        <v>59.359951044353295</v>
      </c>
      <c r="AN412" s="87">
        <f>100*10^(7.337936*((Table3[[#This Row],[Hum_Si_C]])/(Table3[[#This Row],[Hum_Si_C]]+229.3975)-Table3[[#This Row],[T_Si_CL]]/(Table3[[#This Row],[T_Si_CL]]+229.3975)))</f>
        <v>70.241225924668456</v>
      </c>
      <c r="AO412" s="83">
        <f t="shared" si="55"/>
        <v>71</v>
      </c>
      <c r="AP412" s="60">
        <f>Table3[[#This Row],[T_So_CL]]-Table3[[#This Row],[T_Si_CL]]</f>
        <v>1</v>
      </c>
      <c r="AQ412" s="178">
        <f>IF(OR(AC412&gt;1200,AA412&gt;4000,Table3[[#This Row],[Hum_Si_A]]&lt;20,Table3[[#This Row],[Hum_Si_C]]&lt;20,AG412&gt;8000, AJ412&lt;0, O412&gt;90),1,0)</f>
        <v>0</v>
      </c>
      <c r="AR412">
        <f>IF(Table3[[#This Row],[F_Cell_CL]]&gt;0, Table3[[#This Row],[F_Cell_CL]], IF(Table3[[#This Row],[I_S]]&lt;450, 0.45, IF(Table3[[#This Row],[I_S]]&lt;600, 0.6, 0.75)))</f>
        <v>0.75</v>
      </c>
    </row>
    <row r="413" spans="1:44">
      <c r="A413" s="49">
        <f t="shared" si="58"/>
        <v>402</v>
      </c>
      <c r="B413" s="51" t="s">
        <v>100</v>
      </c>
      <c r="C413" s="50" t="s">
        <v>503</v>
      </c>
      <c r="D413" s="51">
        <v>900</v>
      </c>
      <c r="E413" s="138">
        <f>IF(Table3[[#This Row],[Approx. step time]]="-","ERR",IF(E412="Acc. Time",Table3[[#This Row],[Approx. step time]]/60,E412+D413/60))</f>
        <v>6030</v>
      </c>
      <c r="F413" s="48">
        <v>670</v>
      </c>
      <c r="G413" s="86">
        <f t="shared" si="50"/>
        <v>2.2333333333333334</v>
      </c>
      <c r="H413" s="48" t="s">
        <v>33</v>
      </c>
      <c r="I413" s="51">
        <v>0</v>
      </c>
      <c r="J413" s="51" t="s">
        <v>102</v>
      </c>
      <c r="K413" s="147"/>
      <c r="L413" s="52" t="str">
        <f>IF(Table3[[#This Row],[F_Cell_CL]]="","-",Table3[[#This Row],[F_Cell_CL]]*Cell_count)</f>
        <v>-</v>
      </c>
      <c r="M413">
        <v>0.30000000000000004</v>
      </c>
      <c r="N413">
        <v>70</v>
      </c>
      <c r="O413" s="51">
        <v>71</v>
      </c>
      <c r="P413" s="60">
        <f>Table3[[#This Row],[T_So_CL]]-Table3[[#This Row],[T_Si_CL]]</f>
        <v>1</v>
      </c>
      <c r="Q413">
        <v>1.6</v>
      </c>
      <c r="R413" s="53">
        <f>IF(Table3[[#This Row],[I_S]]=0,"∞",Table3[[#This Row],[FN_Si_A_H2]]*1000/(Table3[[#This Row],[I_S]]*Q_H2*Cell_count))</f>
        <v>1.6</v>
      </c>
      <c r="S413">
        <v>100</v>
      </c>
      <c r="T413" s="58" t="str">
        <f t="shared" si="56"/>
        <v>Inlet</v>
      </c>
      <c r="U413">
        <v>0.1</v>
      </c>
      <c r="V413" s="51">
        <f t="shared" si="52"/>
        <v>75</v>
      </c>
      <c r="W413" s="141">
        <v>52.739997286124115</v>
      </c>
      <c r="X413" s="52">
        <f>IF(OR(Table3[[#This Row],[T_So_CL]]="",Table3[[#This Row],[Hum_Si_A]]=""),"-",(1730.63/((1730.63/(233.426+T_Si_CL))-LOG(RH_Si_A/100)))-233.426)</f>
        <v>55.904866239707133</v>
      </c>
      <c r="Y413" s="87">
        <f>100*10^(7.337936*((Table3[[#This Row],[Hum_Si_A]])/(Table3[[#This Row],[Hum_Si_A]]+229.3975)-Table3[[#This Row],[T_Si_CL]]/(Table3[[#This Row],[T_Si_CL]]+229.3975)))</f>
        <v>45.295041282219891</v>
      </c>
      <c r="Z41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2063.6</v>
      </c>
      <c r="AA413" s="53">
        <f>Table3[[#This Row],[FN_Si_Atot]]*Table3[[#This Row],[Conc_Si_A_H2]]/100</f>
        <v>2063.6</v>
      </c>
      <c r="AB413" s="54">
        <f>IF(Table3[[#This Row],[FN_Si_A_H2]]="-","-",Table3[[#This Row],[FN_Si_A_H2]]/60*H2_dens_gL)</f>
        <v>3.0928796204228406</v>
      </c>
      <c r="AC413" s="53">
        <f>IF(OR(Table3[[#This Row],[Conc_Si_A_H2]]="",Table3[[#This Row],[FN_Si_A_H2]]="",Table3[[#This Row],[FN_Si_A_H2]]="-"),"-",(FN_Si_H2/CMP_A)*(100-CMP_A))</f>
        <v>0</v>
      </c>
      <c r="AD413" s="55">
        <f>IF(Table3[[#This Row],[F_Si_A_N2]]="-","-",Table3[[#This Row],[F_Si_A_N2]]/60*N2_dens_gL)</f>
        <v>0</v>
      </c>
      <c r="AE413">
        <v>2.15</v>
      </c>
      <c r="AF413" s="53">
        <f>IF(OR(Table3[[#This Row],[I_S]]=0,Table3[[#This Row],[FN_Si_C_Air]]="-",Table3[[#This Row],[FN_Si_C_Air]]="0"),"∞",Table3[[#This Row],[FN_Si_C_Air]]*1000/(Table3[[#This Row],[I_S]]*Q_air*Cell_count))</f>
        <v>2.15</v>
      </c>
      <c r="AG413" s="52">
        <f>IF(OR(Table3[[#This Row],[I_S]]="",Table3[[#This Row],[STC_C]]=""),"-",IF(Table3[[#This Row],[I_S]]&gt;=Table3[[#This Row],[I_MinGasFlow]],Table3[[#This Row],[I_S]]*Table3[[#This Row],[STC_C]]*16.6*Cell_count/1000,Table3[[#This Row],[I_MinGasFlow]]*Table3[[#This Row],[STC_C]]*16.6*Cell_count/1000))</f>
        <v>6575.8825000000006</v>
      </c>
      <c r="AH413" s="139">
        <f>IF(Table3[[#This Row],[FN_Si_C_Air]]="-","-",Table3[[#This Row],[FN_Si_C_Air]]/60*air_dens_gL)</f>
        <v>141.04665412645193</v>
      </c>
      <c r="AI413" s="58" t="str">
        <f t="shared" si="57"/>
        <v>Inlet</v>
      </c>
      <c r="AJ413">
        <v>0.45000000000000007</v>
      </c>
      <c r="AK413" s="5">
        <f t="shared" si="54"/>
        <v>75</v>
      </c>
      <c r="AL413" s="141">
        <v>62.047744653481431</v>
      </c>
      <c r="AM413" s="52">
        <f>IF(OR(Table3[[#This Row],[T_So_CL]]="",Table3[[#This Row],[Hum_Si_C]]=""),"-",(1730.63/((1730.63/(233.426+T_Si_CL))-LOG(RH_Si_C/100)))-233.426)</f>
        <v>59.359951044353295</v>
      </c>
      <c r="AN413" s="87">
        <f>100*10^(7.337936*((Table3[[#This Row],[Hum_Si_C]])/(Table3[[#This Row],[Hum_Si_C]]+229.3975)-Table3[[#This Row],[T_Si_CL]]/(Table3[[#This Row],[T_Si_CL]]+229.3975)))</f>
        <v>70.241225924668456</v>
      </c>
      <c r="AO413" s="83">
        <f t="shared" si="55"/>
        <v>71</v>
      </c>
      <c r="AP413" s="60">
        <f>Table3[[#This Row],[T_So_CL]]-Table3[[#This Row],[T_Si_CL]]</f>
        <v>1</v>
      </c>
      <c r="AQ413" s="178">
        <f>IF(OR(AC413&gt;1200,AA413&gt;4000,Table3[[#This Row],[Hum_Si_A]]&lt;20,Table3[[#This Row],[Hum_Si_C]]&lt;20,AG413&gt;8000, AJ413&lt;0, O413&gt;90),1,0)</f>
        <v>0</v>
      </c>
      <c r="AR413">
        <f>IF(Table3[[#This Row],[F_Cell_CL]]&gt;0, Table3[[#This Row],[F_Cell_CL]], IF(Table3[[#This Row],[I_S]]&lt;450, 0.45, IF(Table3[[#This Row],[I_S]]&lt;600, 0.6, 0.75)))</f>
        <v>0.75</v>
      </c>
    </row>
    <row r="414" spans="1:44">
      <c r="A414" s="49">
        <f t="shared" si="58"/>
        <v>403</v>
      </c>
      <c r="B414" s="51" t="s">
        <v>100</v>
      </c>
      <c r="C414" s="50" t="s">
        <v>504</v>
      </c>
      <c r="D414" s="51">
        <v>900</v>
      </c>
      <c r="E414" s="138">
        <f>IF(Table3[[#This Row],[Approx. step time]]="-","ERR",IF(E413="Acc. Time",Table3[[#This Row],[Approx. step time]]/60,E413+D414/60))</f>
        <v>6045</v>
      </c>
      <c r="F414" s="48">
        <v>580</v>
      </c>
      <c r="G414" s="86">
        <f t="shared" si="50"/>
        <v>1.9333333333333333</v>
      </c>
      <c r="H414" s="48" t="s">
        <v>33</v>
      </c>
      <c r="I414" s="51">
        <v>0</v>
      </c>
      <c r="J414" s="51" t="s">
        <v>102</v>
      </c>
      <c r="K414" s="147"/>
      <c r="L414" s="52" t="str">
        <f>IF(Table3[[#This Row],[F_Cell_CL]]="","-",Table3[[#This Row],[F_Cell_CL]]*Cell_count)</f>
        <v>-</v>
      </c>
      <c r="M414">
        <v>0.75</v>
      </c>
      <c r="N414">
        <v>70</v>
      </c>
      <c r="O414" s="51">
        <v>71</v>
      </c>
      <c r="P414" s="60">
        <f>Table3[[#This Row],[T_So_CL]]-Table3[[#This Row],[T_Si_CL]]</f>
        <v>1</v>
      </c>
      <c r="Q414">
        <v>1.6</v>
      </c>
      <c r="R414" s="53">
        <f>IF(Table3[[#This Row],[I_S]]=0,"∞",Table3[[#This Row],[FN_Si_A_H2]]*1000/(Table3[[#This Row],[I_S]]*Q_H2*Cell_count))</f>
        <v>1.6</v>
      </c>
      <c r="S414">
        <v>75</v>
      </c>
      <c r="T414" s="58" t="str">
        <f t="shared" si="56"/>
        <v>Inlet</v>
      </c>
      <c r="U414">
        <v>0.55000000000000004</v>
      </c>
      <c r="V414" s="51">
        <f t="shared" si="52"/>
        <v>75</v>
      </c>
      <c r="W414" s="141">
        <v>56.895986871553248</v>
      </c>
      <c r="X414" s="52">
        <f>IF(OR(Table3[[#This Row],[T_So_CL]]="",Table3[[#This Row],[Hum_Si_A]]=""),"-",(1730.63/((1730.63/(233.426+T_Si_CL))-LOG(RH_Si_A/100)))-233.426)</f>
        <v>57.507105874893455</v>
      </c>
      <c r="Y414" s="87">
        <f>100*10^(7.337936*((Table3[[#This Row],[Hum_Si_A]])/(Table3[[#This Row],[Hum_Si_A]]+229.3975)-Table3[[#This Row],[T_Si_CL]]/(Table3[[#This Row],[T_Si_CL]]+229.3975)))</f>
        <v>55.291708355724424</v>
      </c>
      <c r="Z41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2381.8666666666668</v>
      </c>
      <c r="AA414" s="53">
        <f>Table3[[#This Row],[FN_Si_Atot]]*Table3[[#This Row],[Conc_Si_A_H2]]/100</f>
        <v>1786.4</v>
      </c>
      <c r="AB414" s="54">
        <f>IF(Table3[[#This Row],[FN_Si_A_H2]]="-","-",Table3[[#This Row],[FN_Si_A_H2]]/60*H2_dens_gL)</f>
        <v>2.6774181788735043</v>
      </c>
      <c r="AC414" s="53">
        <f>IF(OR(Table3[[#This Row],[Conc_Si_A_H2]]="",Table3[[#This Row],[FN_Si_A_H2]]="",Table3[[#This Row],[FN_Si_A_H2]]="-"),"-",(FN_Si_H2/CMP_A)*(100-CMP_A))</f>
        <v>595.4666666666667</v>
      </c>
      <c r="AD414" s="55">
        <f>IF(Table3[[#This Row],[F_Si_A_N2]]="-","-",Table3[[#This Row],[F_Si_A_N2]]/60*N2_dens_gL)</f>
        <v>12.401652259087689</v>
      </c>
      <c r="AE414">
        <v>2.2000000000000002</v>
      </c>
      <c r="AF414" s="53">
        <f>IF(OR(Table3[[#This Row],[I_S]]=0,Table3[[#This Row],[FN_Si_C_Air]]="-",Table3[[#This Row],[FN_Si_C_Air]]="0"),"∞",Table3[[#This Row],[FN_Si_C_Air]]*1000/(Table3[[#This Row],[I_S]]*Q_air*Cell_count))</f>
        <v>2.2000000000000002</v>
      </c>
      <c r="AG414" s="52">
        <f>IF(OR(Table3[[#This Row],[I_S]]="",Table3[[#This Row],[STC_C]]=""),"-",IF(Table3[[#This Row],[I_S]]&gt;=Table3[[#This Row],[I_MinGasFlow]],Table3[[#This Row],[I_S]]*Table3[[#This Row],[STC_C]]*16.6*Cell_count/1000,Table3[[#This Row],[I_MinGasFlow]]*Table3[[#This Row],[STC_C]]*16.6*Cell_count/1000))</f>
        <v>5824.9400000000005</v>
      </c>
      <c r="AH414" s="139">
        <f>IF(Table3[[#This Row],[FN_Si_C_Air]]="-","-",Table3[[#This Row],[FN_Si_C_Air]]/60*air_dens_gL)</f>
        <v>124.93962559205322</v>
      </c>
      <c r="AI414" s="58" t="str">
        <f t="shared" si="57"/>
        <v>Inlet</v>
      </c>
      <c r="AJ414">
        <v>0.5</v>
      </c>
      <c r="AK414" s="5">
        <f t="shared" si="54"/>
        <v>75</v>
      </c>
      <c r="AL414" s="141">
        <v>62.047744653481431</v>
      </c>
      <c r="AM414" s="52">
        <f>IF(OR(Table3[[#This Row],[T_So_CL]]="",Table3[[#This Row],[Hum_Si_C]]=""),"-",(1730.63/((1730.63/(233.426+T_Si_CL))-LOG(RH_Si_C/100)))-233.426)</f>
        <v>59.359951044353295</v>
      </c>
      <c r="AN414" s="87">
        <f>100*10^(7.337936*((Table3[[#This Row],[Hum_Si_C]])/(Table3[[#This Row],[Hum_Si_C]]+229.3975)-Table3[[#This Row],[T_Si_CL]]/(Table3[[#This Row],[T_Si_CL]]+229.3975)))</f>
        <v>70.241225924668456</v>
      </c>
      <c r="AO414" s="83">
        <f t="shared" si="55"/>
        <v>71</v>
      </c>
      <c r="AP414" s="60">
        <f>Table3[[#This Row],[T_So_CL]]-Table3[[#This Row],[T_Si_CL]]</f>
        <v>1</v>
      </c>
      <c r="AQ414" s="178">
        <f>IF(OR(AC414&gt;1200,AA414&gt;4000,Table3[[#This Row],[Hum_Si_A]]&lt;20,Table3[[#This Row],[Hum_Si_C]]&lt;20,AG414&gt;8000, AJ414&lt;0, O414&gt;90),1,0)</f>
        <v>0</v>
      </c>
      <c r="AR414">
        <f>IF(Table3[[#This Row],[F_Cell_CL]]&gt;0, Table3[[#This Row],[F_Cell_CL]], IF(Table3[[#This Row],[I_S]]&lt;450, 0.45, IF(Table3[[#This Row],[I_S]]&lt;600, 0.6, 0.75)))</f>
        <v>0.6</v>
      </c>
    </row>
    <row r="415" spans="1:44">
      <c r="A415" s="49">
        <f t="shared" si="58"/>
        <v>404</v>
      </c>
      <c r="B415" s="51" t="s">
        <v>100</v>
      </c>
      <c r="C415" s="50" t="s">
        <v>505</v>
      </c>
      <c r="D415" s="51">
        <v>900</v>
      </c>
      <c r="E415" s="138">
        <f>IF(Table3[[#This Row],[Approx. step time]]="-","ERR",IF(E414="Acc. Time",Table3[[#This Row],[Approx. step time]]/60,E414+D415/60))</f>
        <v>6060</v>
      </c>
      <c r="F415" s="48">
        <v>480</v>
      </c>
      <c r="G415" s="86">
        <f t="shared" si="50"/>
        <v>1.6</v>
      </c>
      <c r="H415" s="48" t="s">
        <v>33</v>
      </c>
      <c r="I415" s="51">
        <v>0</v>
      </c>
      <c r="J415" s="51" t="s">
        <v>102</v>
      </c>
      <c r="K415" s="147"/>
      <c r="L415" s="52" t="str">
        <f>IF(Table3[[#This Row],[F_Cell_CL]]="","-",Table3[[#This Row],[F_Cell_CL]]*Cell_count)</f>
        <v>-</v>
      </c>
      <c r="M415">
        <v>0.30000000000000004</v>
      </c>
      <c r="N415">
        <v>70</v>
      </c>
      <c r="O415" s="51">
        <v>71</v>
      </c>
      <c r="P415" s="60">
        <f>Table3[[#This Row],[T_So_CL]]-Table3[[#This Row],[T_Si_CL]]</f>
        <v>1</v>
      </c>
      <c r="Q415">
        <v>1.35</v>
      </c>
      <c r="R415" s="53">
        <f>IF(Table3[[#This Row],[I_S]]=0,"∞",Table3[[#This Row],[FN_Si_A_H2]]*1000/(Table3[[#This Row],[I_S]]*Q_H2*Cell_count))</f>
        <v>1.35</v>
      </c>
      <c r="S415">
        <v>85</v>
      </c>
      <c r="T415" s="58" t="str">
        <f t="shared" si="56"/>
        <v>Inlet</v>
      </c>
      <c r="U415">
        <v>0.1</v>
      </c>
      <c r="V415" s="51">
        <f t="shared" si="52"/>
        <v>75</v>
      </c>
      <c r="W415" s="141">
        <v>66.325746371567746</v>
      </c>
      <c r="X415" s="52">
        <f>IF(OR(Table3[[#This Row],[T_So_CL]]="",Table3[[#This Row],[Hum_Si_A]]=""),"-",(1730.63/((1730.63/(233.426+T_Si_CL))-LOG(RH_Si_A/100)))-233.426)</f>
        <v>60.801301961272998</v>
      </c>
      <c r="Y415" s="87">
        <f>100*10^(7.337936*((Table3[[#This Row],[Hum_Si_A]])/(Table3[[#This Row],[Hum_Si_A]]+229.3975)-Table3[[#This Row],[T_Si_CL]]/(Table3[[#This Row],[T_Si_CL]]+229.3975)))</f>
        <v>85.142206995504807</v>
      </c>
      <c r="Z41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1467.5294117647059</v>
      </c>
      <c r="AA415" s="53">
        <f>Table3[[#This Row],[FN_Si_Atot]]*Table3[[#This Row],[Conc_Si_A_H2]]/100</f>
        <v>1247.4000000000001</v>
      </c>
      <c r="AB415" s="54">
        <f>IF(Table3[[#This Row],[FN_Si_A_H2]]="-","-",Table3[[#This Row],[FN_Si_A_H2]]/60*H2_dens_gL)</f>
        <v>1.8695764869720162</v>
      </c>
      <c r="AC415" s="53">
        <f>IF(OR(Table3[[#This Row],[Conc_Si_A_H2]]="",Table3[[#This Row],[FN_Si_A_H2]]="",Table3[[#This Row],[FN_Si_A_H2]]="-"),"-",(FN_Si_H2/CMP_A)*(100-CMP_A))</f>
        <v>220.12941176470588</v>
      </c>
      <c r="AD415" s="55">
        <f>IF(Table3[[#This Row],[F_Si_A_N2]]="-","-",Table3[[#This Row],[F_Si_A_N2]]/60*N2_dens_gL)</f>
        <v>4.5845864588615237</v>
      </c>
      <c r="AE415">
        <v>1.5</v>
      </c>
      <c r="AF415" s="53">
        <f>IF(OR(Table3[[#This Row],[I_S]]=0,Table3[[#This Row],[FN_Si_C_Air]]="-",Table3[[#This Row],[FN_Si_C_Air]]="0"),"∞",Table3[[#This Row],[FN_Si_C_Air]]*1000/(Table3[[#This Row],[I_S]]*Q_air*Cell_count))</f>
        <v>1.5</v>
      </c>
      <c r="AG415" s="52">
        <f>IF(OR(Table3[[#This Row],[I_S]]="",Table3[[#This Row],[STC_C]]=""),"-",IF(Table3[[#This Row],[I_S]]&gt;=Table3[[#This Row],[I_MinGasFlow]],Table3[[#This Row],[I_S]]*Table3[[#This Row],[STC_C]]*16.6*Cell_count/1000,Table3[[#This Row],[I_MinGasFlow]]*Table3[[#This Row],[STC_C]]*16.6*Cell_count/1000))</f>
        <v>3286.8000000000006</v>
      </c>
      <c r="AH415" s="139">
        <f>IF(Table3[[#This Row],[FN_Si_C_Air]]="-","-",Table3[[#This Row],[FN_Si_C_Air]]/60*air_dens_gL)</f>
        <v>70.498848296456373</v>
      </c>
      <c r="AI415" s="58" t="str">
        <f t="shared" si="57"/>
        <v>Inlet</v>
      </c>
      <c r="AJ415">
        <v>0</v>
      </c>
      <c r="AK415" s="5">
        <f t="shared" si="54"/>
        <v>75</v>
      </c>
      <c r="AL415" s="141">
        <v>66.325746371567746</v>
      </c>
      <c r="AM415" s="52">
        <f>IF(OR(Table3[[#This Row],[T_So_CL]]="",Table3[[#This Row],[Hum_Si_C]]=""),"-",(1730.63/((1730.63/(233.426+T_Si_CL))-LOG(RH_Si_C/100)))-233.426)</f>
        <v>60.801301961272998</v>
      </c>
      <c r="AN415" s="87">
        <f>100*10^(7.337936*((Table3[[#This Row],[Hum_Si_C]])/(Table3[[#This Row],[Hum_Si_C]]+229.3975)-Table3[[#This Row],[T_Si_CL]]/(Table3[[#This Row],[T_Si_CL]]+229.3975)))</f>
        <v>85.142206995504807</v>
      </c>
      <c r="AO415" s="83">
        <f t="shared" si="55"/>
        <v>71</v>
      </c>
      <c r="AP415" s="60">
        <f>Table3[[#This Row],[T_So_CL]]-Table3[[#This Row],[T_Si_CL]]</f>
        <v>1</v>
      </c>
      <c r="AQ415" s="178">
        <f>IF(OR(AC415&gt;1200,AA415&gt;4000,Table3[[#This Row],[Hum_Si_A]]&lt;20,Table3[[#This Row],[Hum_Si_C]]&lt;20,AG415&gt;8000, AJ415&lt;0, O415&gt;90),1,0)</f>
        <v>0</v>
      </c>
      <c r="AR415">
        <f>IF(Table3[[#This Row],[F_Cell_CL]]&gt;0, Table3[[#This Row],[F_Cell_CL]], IF(Table3[[#This Row],[I_S]]&lt;450, 0.45, IF(Table3[[#This Row],[I_S]]&lt;600, 0.6, 0.75)))</f>
        <v>0.6</v>
      </c>
    </row>
    <row r="416" spans="1:44">
      <c r="A416" s="49">
        <f t="shared" si="58"/>
        <v>405</v>
      </c>
      <c r="B416" s="51" t="s">
        <v>100</v>
      </c>
      <c r="C416" s="50" t="s">
        <v>506</v>
      </c>
      <c r="D416" s="51">
        <v>900</v>
      </c>
      <c r="E416" s="87">
        <f>IF(Table3[[#This Row],[Approx. step time]]="-","ERR",IF(E415="Acc. Time",Table3[[#This Row],[Approx. step time]]/60,E415+D416/60))</f>
        <v>6075</v>
      </c>
      <c r="F416" s="48">
        <v>640</v>
      </c>
      <c r="G416" s="86">
        <f t="shared" si="50"/>
        <v>2.1333333333333333</v>
      </c>
      <c r="H416" s="48" t="s">
        <v>33</v>
      </c>
      <c r="I416" s="51">
        <v>0</v>
      </c>
      <c r="J416" s="51" t="s">
        <v>102</v>
      </c>
      <c r="K416" s="147"/>
      <c r="L416" s="52" t="str">
        <f>IF(Table3[[#This Row],[F_Cell_CL]]="","-",Table3[[#This Row],[F_Cell_CL]]*Cell_count)</f>
        <v>-</v>
      </c>
      <c r="M416">
        <v>1.85</v>
      </c>
      <c r="N416">
        <v>70</v>
      </c>
      <c r="O416" s="51">
        <v>71</v>
      </c>
      <c r="P416" s="60">
        <f>Table3[[#This Row],[T_So_CL]]-Table3[[#This Row],[T_Si_CL]]</f>
        <v>1</v>
      </c>
      <c r="Q416">
        <v>1.35</v>
      </c>
      <c r="R416" s="53">
        <f>IF(Table3[[#This Row],[I_S]]=0,"∞",Table3[[#This Row],[FN_Si_A_H2]]*1000/(Table3[[#This Row],[I_S]]*Q_H2*Cell_count))</f>
        <v>1.35</v>
      </c>
      <c r="S416">
        <v>70</v>
      </c>
      <c r="T416" s="58" t="str">
        <f t="shared" si="56"/>
        <v>Inlet</v>
      </c>
      <c r="U416">
        <v>1.6500000000000001</v>
      </c>
      <c r="V416" s="51">
        <f t="shared" si="52"/>
        <v>75</v>
      </c>
      <c r="W416" s="141">
        <v>64.977127437816733</v>
      </c>
      <c r="X416" s="52">
        <f>IF(OR(Table3[[#This Row],[T_So_CL]]="",Table3[[#This Row],[Hum_Si_A]]=""),"-",(1730.63/((1730.63/(233.426+T_Si_CL))-LOG(RH_Si_A/100)))-233.426)</f>
        <v>60.355698987739686</v>
      </c>
      <c r="Y416" s="87">
        <f>100*10^(7.337936*((Table3[[#This Row],[Hum_Si_A]])/(Table3[[#This Row],[Hum_Si_A]]+229.3975)-Table3[[#This Row],[T_Si_CL]]/(Table3[[#This Row],[T_Si_CL]]+229.3975)))</f>
        <v>80.180248872492086</v>
      </c>
      <c r="Z41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2376</v>
      </c>
      <c r="AA416" s="53">
        <f>Table3[[#This Row],[FN_Si_Atot]]*Table3[[#This Row],[Conc_Si_A_H2]]/100</f>
        <v>1663.2</v>
      </c>
      <c r="AB416" s="54">
        <f>IF(Table3[[#This Row],[FN_Si_A_H2]]="-","-",Table3[[#This Row],[FN_Si_A_H2]]/60*H2_dens_gL)</f>
        <v>2.4927686492960213</v>
      </c>
      <c r="AC416" s="53">
        <f>IF(OR(Table3[[#This Row],[Conc_Si_A_H2]]="",Table3[[#This Row],[FN_Si_A_H2]]="",Table3[[#This Row],[FN_Si_A_H2]]="-"),"-",(FN_Si_H2/CMP_A)*(100-CMP_A))</f>
        <v>712.80000000000007</v>
      </c>
      <c r="AD416" s="55">
        <f>IF(Table3[[#This Row],[F_Si_A_N2]]="-","-",Table3[[#This Row],[F_Si_A_N2]]/60*N2_dens_gL)</f>
        <v>14.845327581075411</v>
      </c>
      <c r="AE416">
        <v>1.9000000000000001</v>
      </c>
      <c r="AF416" s="53">
        <f>IF(OR(Table3[[#This Row],[I_S]]=0,Table3[[#This Row],[FN_Si_C_Air]]="-",Table3[[#This Row],[FN_Si_C_Air]]="0"),"∞",Table3[[#This Row],[FN_Si_C_Air]]*1000/(Table3[[#This Row],[I_S]]*Q_air*Cell_count))</f>
        <v>1.9000000000000004</v>
      </c>
      <c r="AG416" s="52">
        <f>IF(OR(Table3[[#This Row],[I_S]]="",Table3[[#This Row],[STC_C]]=""),"-",IF(Table3[[#This Row],[I_S]]&gt;=Table3[[#This Row],[I_MinGasFlow]],Table3[[#This Row],[I_S]]*Table3[[#This Row],[STC_C]]*16.6*Cell_count/1000,Table3[[#This Row],[I_MinGasFlow]]*Table3[[#This Row],[STC_C]]*16.6*Cell_count/1000))</f>
        <v>5551.0400000000009</v>
      </c>
      <c r="AH416" s="139">
        <f>IF(Table3[[#This Row],[FN_Si_C_Air]]="-","-",Table3[[#This Row],[FN_Si_C_Air]]/60*air_dens_gL)</f>
        <v>119.06472156734854</v>
      </c>
      <c r="AI416" s="58" t="str">
        <f t="shared" si="57"/>
        <v>Inlet</v>
      </c>
      <c r="AJ416">
        <v>1.3</v>
      </c>
      <c r="AK416" s="5">
        <f t="shared" si="54"/>
        <v>75</v>
      </c>
      <c r="AL416" s="141">
        <v>54.90760005697814</v>
      </c>
      <c r="AM416" s="52">
        <f>IF(OR(Table3[[#This Row],[T_So_CL]]="",Table3[[#This Row],[Hum_Si_C]]=""),"-",(1730.63/((1730.63/(233.426+T_Si_CL))-LOG(RH_Si_C/100)))-233.426)</f>
        <v>56.753471256734883</v>
      </c>
      <c r="AN416" s="87">
        <f>100*10^(7.337936*((Table3[[#This Row],[Hum_Si_C]])/(Table3[[#This Row],[Hum_Si_C]]+229.3975)-Table3[[#This Row],[T_Si_CL]]/(Table3[[#This Row],[T_Si_CL]]+229.3975)))</f>
        <v>50.296603607632008</v>
      </c>
      <c r="AO416" s="83">
        <f t="shared" si="55"/>
        <v>71</v>
      </c>
      <c r="AP416" s="60">
        <f>Table3[[#This Row],[T_So_CL]]-Table3[[#This Row],[T_Si_CL]]</f>
        <v>1</v>
      </c>
      <c r="AQ416" s="178">
        <f>IF(OR(AC416&gt;1200,AA416&gt;4000,Table3[[#This Row],[Hum_Si_A]]&lt;20,Table3[[#This Row],[Hum_Si_C]]&lt;20,AG416&gt;8000, AJ416&lt;0, O416&gt;90),1,0)</f>
        <v>0</v>
      </c>
      <c r="AR416">
        <f>IF(Table3[[#This Row],[F_Cell_CL]]&gt;0, Table3[[#This Row],[F_Cell_CL]], IF(Table3[[#This Row],[I_S]]&lt;450, 0.45, IF(Table3[[#This Row],[I_S]]&lt;600, 0.6, 0.75)))</f>
        <v>0.75</v>
      </c>
    </row>
    <row r="417" spans="1:44">
      <c r="A417" s="49">
        <f t="shared" si="58"/>
        <v>406</v>
      </c>
      <c r="B417" s="51" t="s">
        <v>100</v>
      </c>
      <c r="C417" s="50" t="s">
        <v>507</v>
      </c>
      <c r="D417" s="51">
        <v>900</v>
      </c>
      <c r="E417" s="138">
        <f>IF(Table3[[#This Row],[Approx. step time]]="-","ERR",IF(E416="Acc. Time",Table3[[#This Row],[Approx. step time]]/60,E416+D417/60))</f>
        <v>6090</v>
      </c>
      <c r="F417" s="48">
        <v>360</v>
      </c>
      <c r="G417" s="86">
        <f t="shared" si="50"/>
        <v>1.2</v>
      </c>
      <c r="H417" s="48" t="s">
        <v>33</v>
      </c>
      <c r="I417" s="51">
        <v>0</v>
      </c>
      <c r="J417" s="51" t="s">
        <v>102</v>
      </c>
      <c r="K417" s="147"/>
      <c r="L417" s="52" t="str">
        <f>IF(Table3[[#This Row],[F_Cell_CL]]="","-",Table3[[#This Row],[F_Cell_CL]]*Cell_count)</f>
        <v>-</v>
      </c>
      <c r="M417">
        <v>0.95</v>
      </c>
      <c r="N417">
        <v>70</v>
      </c>
      <c r="O417" s="51">
        <v>72</v>
      </c>
      <c r="P417" s="60">
        <f>Table3[[#This Row],[T_So_CL]]-Table3[[#This Row],[T_Si_CL]]</f>
        <v>2</v>
      </c>
      <c r="Q417">
        <v>3</v>
      </c>
      <c r="R417" s="53">
        <f>IF(Table3[[#This Row],[I_S]]=0,"∞",Table3[[#This Row],[FN_Si_A_H2]]*1000/(Table3[[#This Row],[I_S]]*Q_H2*Cell_count))</f>
        <v>2.9999999999999991</v>
      </c>
      <c r="S417">
        <v>95</v>
      </c>
      <c r="T417" s="58" t="str">
        <f t="shared" ref="T417:T448" si="59">"Inlet"</f>
        <v>Inlet</v>
      </c>
      <c r="U417">
        <v>0.75</v>
      </c>
      <c r="V417" s="51">
        <f t="shared" si="52"/>
        <v>75</v>
      </c>
      <c r="W417" s="141">
        <v>52.739997286124115</v>
      </c>
      <c r="X417" s="52">
        <f>IF(OR(Table3[[#This Row],[T_So_CL]]="",Table3[[#This Row],[Hum_Si_A]]=""),"-",(1730.63/((1730.63/(233.426+T_Si_CL))-LOG(RH_Si_A/100)))-233.426)</f>
        <v>55.904866239707133</v>
      </c>
      <c r="Y417" s="87">
        <f>100*10^(7.337936*((Table3[[#This Row],[Hum_Si_A]])/(Table3[[#This Row],[Hum_Si_A]]+229.3975)-Table3[[#This Row],[T_Si_CL]]/(Table3[[#This Row],[T_Si_CL]]+229.3975)))</f>
        <v>45.295041282219891</v>
      </c>
      <c r="Z41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2188.4210526315787</v>
      </c>
      <c r="AA417" s="53">
        <f>Table3[[#This Row],[FN_Si_Atot]]*Table3[[#This Row],[Conc_Si_A_H2]]/100</f>
        <v>2078.9999999999995</v>
      </c>
      <c r="AB417" s="54">
        <f>IF(Table3[[#This Row],[FN_Si_A_H2]]="-","-",Table3[[#This Row],[FN_Si_A_H2]]/60*H2_dens_gL)</f>
        <v>3.1159608116200257</v>
      </c>
      <c r="AC417" s="53">
        <f>IF(OR(Table3[[#This Row],[Conc_Si_A_H2]]="",Table3[[#This Row],[FN_Si_A_H2]]="",Table3[[#This Row],[FN_Si_A_H2]]="-"),"-",(FN_Si_H2/CMP_A)*(100-CMP_A))</f>
        <v>109.42105263157892</v>
      </c>
      <c r="AD417" s="55">
        <f>IF(Table3[[#This Row],[F_Si_A_N2]]="-","-",Table3[[#This Row],[F_Si_A_N2]]/60*N2_dens_gL)</f>
        <v>2.2788880058668388</v>
      </c>
      <c r="AE417">
        <v>3.6500000000000004</v>
      </c>
      <c r="AF417" s="53">
        <f>IF(OR(Table3[[#This Row],[I_S]]=0,Table3[[#This Row],[FN_Si_C_Air]]="-",Table3[[#This Row],[FN_Si_C_Air]]="0"),"∞",Table3[[#This Row],[FN_Si_C_Air]]*1000/(Table3[[#This Row],[I_S]]*Q_air*Cell_count))</f>
        <v>3.6500000000000008</v>
      </c>
      <c r="AG417" s="52">
        <f>IF(OR(Table3[[#This Row],[I_S]]="",Table3[[#This Row],[STC_C]]=""),"-",IF(Table3[[#This Row],[I_S]]&gt;=Table3[[#This Row],[I_MinGasFlow]],Table3[[#This Row],[I_S]]*Table3[[#This Row],[STC_C]]*16.6*Cell_count/1000,Table3[[#This Row],[I_MinGasFlow]]*Table3[[#This Row],[STC_C]]*16.6*Cell_count/1000))</f>
        <v>5998.4100000000017</v>
      </c>
      <c r="AH417" s="139">
        <f>IF(Table3[[#This Row],[FN_Si_C_Air]]="-","-",Table3[[#This Row],[FN_Si_C_Air]]/60*air_dens_gL)</f>
        <v>128.66039814103289</v>
      </c>
      <c r="AI417" s="58" t="str">
        <f t="shared" ref="AI417:AI448" si="60">"Inlet"</f>
        <v>Inlet</v>
      </c>
      <c r="AJ417">
        <v>0.6</v>
      </c>
      <c r="AK417" s="5">
        <f t="shared" si="54"/>
        <v>75</v>
      </c>
      <c r="AL417" s="141">
        <v>66.325746371567746</v>
      </c>
      <c r="AM417" s="52">
        <f>IF(OR(Table3[[#This Row],[T_So_CL]]="",Table3[[#This Row],[Hum_Si_C]]=""),"-",(1730.63/((1730.63/(233.426+T_Si_CL))-LOG(RH_Si_C/100)))-233.426)</f>
        <v>60.801301961272998</v>
      </c>
      <c r="AN417" s="87">
        <f>100*10^(7.337936*((Table3[[#This Row],[Hum_Si_C]])/(Table3[[#This Row],[Hum_Si_C]]+229.3975)-Table3[[#This Row],[T_Si_CL]]/(Table3[[#This Row],[T_Si_CL]]+229.3975)))</f>
        <v>85.142206995504807</v>
      </c>
      <c r="AO417" s="83">
        <f t="shared" si="55"/>
        <v>72</v>
      </c>
      <c r="AP417" s="60">
        <f>Table3[[#This Row],[T_So_CL]]-Table3[[#This Row],[T_Si_CL]]</f>
        <v>2</v>
      </c>
      <c r="AQ417" s="178">
        <f>IF(OR(AC417&gt;1200,AA417&gt;4000,Table3[[#This Row],[Hum_Si_A]]&lt;20,Table3[[#This Row],[Hum_Si_C]]&lt;20,AG417&gt;8000, AJ417&lt;0, O417&gt;90),1,0)</f>
        <v>0</v>
      </c>
      <c r="AR417">
        <f>IF(Table3[[#This Row],[F_Cell_CL]]&gt;0, Table3[[#This Row],[F_Cell_CL]], IF(Table3[[#This Row],[I_S]]&lt;450, 0.45, IF(Table3[[#This Row],[I_S]]&lt;600, 0.6, 0.75)))</f>
        <v>0.45</v>
      </c>
    </row>
    <row r="418" spans="1:44">
      <c r="A418" s="49">
        <f t="shared" si="58"/>
        <v>407</v>
      </c>
      <c r="B418" s="51" t="s">
        <v>100</v>
      </c>
      <c r="C418" s="50" t="s">
        <v>508</v>
      </c>
      <c r="D418" s="51">
        <v>900</v>
      </c>
      <c r="E418" s="138">
        <f>IF(Table3[[#This Row],[Approx. step time]]="-","ERR",IF(E417="Acc. Time",Table3[[#This Row],[Approx. step time]]/60,E417+D418/60))</f>
        <v>6105</v>
      </c>
      <c r="F418" s="48">
        <v>320</v>
      </c>
      <c r="G418" s="86">
        <f t="shared" si="50"/>
        <v>1.0666666666666667</v>
      </c>
      <c r="H418" s="48" t="s">
        <v>33</v>
      </c>
      <c r="I418" s="51">
        <v>0</v>
      </c>
      <c r="J418" s="51" t="s">
        <v>102</v>
      </c>
      <c r="K418" s="147"/>
      <c r="L418" s="52" t="str">
        <f>IF(Table3[[#This Row],[F_Cell_CL]]="","-",Table3[[#This Row],[F_Cell_CL]]*Cell_count)</f>
        <v>-</v>
      </c>
      <c r="M418">
        <v>1.95</v>
      </c>
      <c r="N418">
        <v>70</v>
      </c>
      <c r="O418" s="51">
        <v>72</v>
      </c>
      <c r="P418" s="60">
        <f>Table3[[#This Row],[T_So_CL]]-Table3[[#This Row],[T_Si_CL]]</f>
        <v>2</v>
      </c>
      <c r="Q418">
        <v>2.5</v>
      </c>
      <c r="R418" s="53">
        <f>IF(Table3[[#This Row],[I_S]]=0,"∞",Table3[[#This Row],[FN_Si_A_H2]]*1000/(Table3[[#This Row],[I_S]]*Q_H2*Cell_count))</f>
        <v>2.5</v>
      </c>
      <c r="S418">
        <v>70</v>
      </c>
      <c r="T418" s="58" t="str">
        <f t="shared" si="59"/>
        <v>Inlet</v>
      </c>
      <c r="U418">
        <v>1.75</v>
      </c>
      <c r="V418" s="51">
        <f t="shared" si="52"/>
        <v>75</v>
      </c>
      <c r="W418" s="141">
        <v>47.694820483048908</v>
      </c>
      <c r="X418" s="52">
        <f>IF(OR(Table3[[#This Row],[T_So_CL]]="",Table3[[#This Row],[Hum_Si_A]]=""),"-",(1730.63/((1730.63/(233.426+T_Si_CL))-LOG(RH_Si_A/100)))-233.426)</f>
        <v>53.807866947730872</v>
      </c>
      <c r="Y418" s="87">
        <f>100*10^(7.337936*((Table3[[#This Row],[Hum_Si_A]])/(Table3[[#This Row],[Hum_Si_A]]+229.3975)-Table3[[#This Row],[T_Si_CL]]/(Table3[[#This Row],[T_Si_CL]]+229.3975)))</f>
        <v>35.271154994920003</v>
      </c>
      <c r="Z41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2200</v>
      </c>
      <c r="AA418" s="53">
        <f>Table3[[#This Row],[FN_Si_Atot]]*Table3[[#This Row],[Conc_Si_A_H2]]/100</f>
        <v>1540</v>
      </c>
      <c r="AB418" s="54">
        <f>IF(Table3[[#This Row],[FN_Si_A_H2]]="-","-",Table3[[#This Row],[FN_Si_A_H2]]/60*H2_dens_gL)</f>
        <v>2.3081191197185382</v>
      </c>
      <c r="AC418" s="53">
        <f>IF(OR(Table3[[#This Row],[Conc_Si_A_H2]]="",Table3[[#This Row],[FN_Si_A_H2]]="",Table3[[#This Row],[FN_Si_A_H2]]="-"),"-",(FN_Si_H2/CMP_A)*(100-CMP_A))</f>
        <v>660</v>
      </c>
      <c r="AD418" s="55">
        <f>IF(Table3[[#This Row],[F_Si_A_N2]]="-","-",Table3[[#This Row],[F_Si_A_N2]]/60*N2_dens_gL)</f>
        <v>13.745673686180934</v>
      </c>
      <c r="AE418">
        <v>3.0500000000000003</v>
      </c>
      <c r="AF418" s="53">
        <f>IF(OR(Table3[[#This Row],[I_S]]=0,Table3[[#This Row],[FN_Si_C_Air]]="-",Table3[[#This Row],[FN_Si_C_Air]]="0"),"∞",Table3[[#This Row],[FN_Si_C_Air]]*1000/(Table3[[#This Row],[I_S]]*Q_air*Cell_count))</f>
        <v>3.0500000000000007</v>
      </c>
      <c r="AG418" s="52">
        <f>IF(OR(Table3[[#This Row],[I_S]]="",Table3[[#This Row],[STC_C]]=""),"-",IF(Table3[[#This Row],[I_S]]&gt;=Table3[[#This Row],[I_MinGasFlow]],Table3[[#This Row],[I_S]]*Table3[[#This Row],[STC_C]]*16.6*Cell_count/1000,Table3[[#This Row],[I_MinGasFlow]]*Table3[[#This Row],[STC_C]]*16.6*Cell_count/1000))</f>
        <v>4455.4400000000005</v>
      </c>
      <c r="AH418" s="139">
        <f>IF(Table3[[#This Row],[FN_Si_C_Air]]="-","-",Table3[[#This Row],[FN_Si_C_Air]]/60*air_dens_gL)</f>
        <v>95.565105468529737</v>
      </c>
      <c r="AI418" s="58" t="str">
        <f t="shared" si="60"/>
        <v>Inlet</v>
      </c>
      <c r="AJ418">
        <v>1.65</v>
      </c>
      <c r="AK418" s="5">
        <f t="shared" si="54"/>
        <v>75</v>
      </c>
      <c r="AL418" s="141">
        <v>67.608119002842542</v>
      </c>
      <c r="AM418" s="52">
        <f>IF(OR(Table3[[#This Row],[T_So_CL]]="",Table3[[#This Row],[Hum_Si_C]]=""),"-",(1730.63/((1730.63/(233.426+T_Si_CL))-LOG(RH_Si_C/100)))-233.426)</f>
        <v>61.217909982087065</v>
      </c>
      <c r="AN418" s="87">
        <f>100*10^(7.337936*((Table3[[#This Row],[Hum_Si_C]])/(Table3[[#This Row],[Hum_Si_C]]+229.3975)-Table3[[#This Row],[T_Si_CL]]/(Table3[[#This Row],[T_Si_CL]]+229.3975)))</f>
        <v>90.099375595080005</v>
      </c>
      <c r="AO418" s="83">
        <f t="shared" si="55"/>
        <v>72</v>
      </c>
      <c r="AP418" s="60">
        <f>Table3[[#This Row],[T_So_CL]]-Table3[[#This Row],[T_Si_CL]]</f>
        <v>2</v>
      </c>
      <c r="AQ418" s="178">
        <f>IF(OR(AC418&gt;1200,AA418&gt;4000,Table3[[#This Row],[Hum_Si_A]]&lt;20,Table3[[#This Row],[Hum_Si_C]]&lt;20,AG418&gt;8000, AJ418&lt;0, O418&gt;90),1,0)</f>
        <v>0</v>
      </c>
      <c r="AR418">
        <f>IF(Table3[[#This Row],[F_Cell_CL]]&gt;0, Table3[[#This Row],[F_Cell_CL]], IF(Table3[[#This Row],[I_S]]&lt;450, 0.45, IF(Table3[[#This Row],[I_S]]&lt;600, 0.6, 0.75)))</f>
        <v>0.45</v>
      </c>
    </row>
    <row r="419" spans="1:44">
      <c r="A419" s="49">
        <f t="shared" si="58"/>
        <v>408</v>
      </c>
      <c r="B419" s="51" t="s">
        <v>100</v>
      </c>
      <c r="C419" s="50" t="s">
        <v>509</v>
      </c>
      <c r="D419" s="51">
        <v>900</v>
      </c>
      <c r="E419" s="138">
        <f>IF(Table3[[#This Row],[Approx. step time]]="-","ERR",IF(E418="Acc. Time",Table3[[#This Row],[Approx. step time]]/60,E418+D419/60))</f>
        <v>6120</v>
      </c>
      <c r="F419" s="48">
        <v>630</v>
      </c>
      <c r="G419" s="86">
        <f t="shared" si="50"/>
        <v>2.1</v>
      </c>
      <c r="H419" s="48" t="s">
        <v>33</v>
      </c>
      <c r="I419" s="51">
        <v>0</v>
      </c>
      <c r="J419" s="51" t="s">
        <v>102</v>
      </c>
      <c r="K419" s="147"/>
      <c r="L419" s="52" t="str">
        <f>IF(Table3[[#This Row],[F_Cell_CL]]="","-",Table3[[#This Row],[F_Cell_CL]]*Cell_count)</f>
        <v>-</v>
      </c>
      <c r="M419">
        <v>1.55</v>
      </c>
      <c r="N419">
        <v>70</v>
      </c>
      <c r="O419" s="51">
        <v>72</v>
      </c>
      <c r="P419" s="60">
        <f>Table3[[#This Row],[T_So_CL]]-Table3[[#This Row],[T_Si_CL]]</f>
        <v>2</v>
      </c>
      <c r="Q419">
        <v>1.85</v>
      </c>
      <c r="R419" s="53">
        <f>IF(Table3[[#This Row],[I_S]]=0,"∞",Table3[[#This Row],[FN_Si_A_H2]]*1000/(Table3[[#This Row],[I_S]]*Q_H2*Cell_count))</f>
        <v>1.85</v>
      </c>
      <c r="S419">
        <v>100</v>
      </c>
      <c r="T419" s="58" t="str">
        <f t="shared" si="59"/>
        <v>Inlet</v>
      </c>
      <c r="U419">
        <v>1.35</v>
      </c>
      <c r="V419" s="51">
        <f t="shared" si="52"/>
        <v>75</v>
      </c>
      <c r="W419" s="141">
        <v>63.554303787180132</v>
      </c>
      <c r="X419" s="52">
        <f>IF(OR(Table3[[#This Row],[T_So_CL]]="",Table3[[#This Row],[Hum_Si_A]]=""),"-",(1730.63/((1730.63/(233.426+T_Si_CL))-LOG(RH_Si_A/100)))-233.426)</f>
        <v>59.876946860867974</v>
      </c>
      <c r="Y419" s="87">
        <f>100*10^(7.337936*((Table3[[#This Row],[Hum_Si_A]])/(Table3[[#This Row],[Hum_Si_A]]+229.3975)-Table3[[#This Row],[T_Si_CL]]/(Table3[[#This Row],[T_Si_CL]]+229.3975)))</f>
        <v>75.21332054617244</v>
      </c>
      <c r="Z41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2243.5875000000001</v>
      </c>
      <c r="AA419" s="53">
        <f>Table3[[#This Row],[FN_Si_Atot]]*Table3[[#This Row],[Conc_Si_A_H2]]/100</f>
        <v>2243.5875000000001</v>
      </c>
      <c r="AB419" s="54">
        <f>IF(Table3[[#This Row],[FN_Si_A_H2]]="-","-",Table3[[#This Row],[FN_Si_A_H2]]/60*H2_dens_gL)</f>
        <v>3.3626410425399458</v>
      </c>
      <c r="AC419" s="53">
        <f>IF(OR(Table3[[#This Row],[Conc_Si_A_H2]]="",Table3[[#This Row],[FN_Si_A_H2]]="",Table3[[#This Row],[FN_Si_A_H2]]="-"),"-",(FN_Si_H2/CMP_A)*(100-CMP_A))</f>
        <v>0</v>
      </c>
      <c r="AD419" s="55">
        <f>IF(Table3[[#This Row],[F_Si_A_N2]]="-","-",Table3[[#This Row],[F_Si_A_N2]]/60*N2_dens_gL)</f>
        <v>0</v>
      </c>
      <c r="AE419">
        <v>1.9500000000000002</v>
      </c>
      <c r="AF419" s="53">
        <f>IF(OR(Table3[[#This Row],[I_S]]=0,Table3[[#This Row],[FN_Si_C_Air]]="-",Table3[[#This Row],[FN_Si_C_Air]]="0"),"∞",Table3[[#This Row],[FN_Si_C_Air]]*1000/(Table3[[#This Row],[I_S]]*Q_air*Cell_count))</f>
        <v>1.9500000000000004</v>
      </c>
      <c r="AG419" s="52">
        <f>IF(OR(Table3[[#This Row],[I_S]]="",Table3[[#This Row],[STC_C]]=""),"-",IF(Table3[[#This Row],[I_S]]&gt;=Table3[[#This Row],[I_MinGasFlow]],Table3[[#This Row],[I_S]]*Table3[[#This Row],[STC_C]]*16.6*Cell_count/1000,Table3[[#This Row],[I_MinGasFlow]]*Table3[[#This Row],[STC_C]]*16.6*Cell_count/1000))</f>
        <v>5608.1025000000009</v>
      </c>
      <c r="AH419" s="139">
        <f>IF(Table3[[#This Row],[FN_Si_C_Air]]="-","-",Table3[[#This Row],[FN_Si_C_Air]]/60*air_dens_gL)</f>
        <v>120.28865990582868</v>
      </c>
      <c r="AI419" s="58" t="str">
        <f t="shared" si="60"/>
        <v>Inlet</v>
      </c>
      <c r="AJ419">
        <v>1.1500000000000001</v>
      </c>
      <c r="AK419" s="5">
        <f t="shared" si="54"/>
        <v>75</v>
      </c>
      <c r="AL419" s="141">
        <v>47.694820483048908</v>
      </c>
      <c r="AM419" s="52">
        <f>IF(OR(Table3[[#This Row],[T_So_CL]]="",Table3[[#This Row],[Hum_Si_C]]=""),"-",(1730.63/((1730.63/(233.426+T_Si_CL))-LOG(RH_Si_C/100)))-233.426)</f>
        <v>53.807866947730872</v>
      </c>
      <c r="AN419" s="87">
        <f>100*10^(7.337936*((Table3[[#This Row],[Hum_Si_C]])/(Table3[[#This Row],[Hum_Si_C]]+229.3975)-Table3[[#This Row],[T_Si_CL]]/(Table3[[#This Row],[T_Si_CL]]+229.3975)))</f>
        <v>35.271154994920003</v>
      </c>
      <c r="AO419" s="83">
        <f t="shared" si="55"/>
        <v>72</v>
      </c>
      <c r="AP419" s="60">
        <f>Table3[[#This Row],[T_So_CL]]-Table3[[#This Row],[T_Si_CL]]</f>
        <v>2</v>
      </c>
      <c r="AQ419" s="178">
        <f>IF(OR(AC419&gt;1200,AA419&gt;4000,Table3[[#This Row],[Hum_Si_A]]&lt;20,Table3[[#This Row],[Hum_Si_C]]&lt;20,AG419&gt;8000, AJ419&lt;0, O419&gt;90),1,0)</f>
        <v>0</v>
      </c>
      <c r="AR419">
        <f>IF(Table3[[#This Row],[F_Cell_CL]]&gt;0, Table3[[#This Row],[F_Cell_CL]], IF(Table3[[#This Row],[I_S]]&lt;450, 0.45, IF(Table3[[#This Row],[I_S]]&lt;600, 0.6, 0.75)))</f>
        <v>0.75</v>
      </c>
    </row>
    <row r="420" spans="1:44">
      <c r="A420" s="49">
        <f t="shared" si="58"/>
        <v>409</v>
      </c>
      <c r="B420" s="51" t="s">
        <v>100</v>
      </c>
      <c r="C420" s="50" t="s">
        <v>510</v>
      </c>
      <c r="D420" s="51">
        <v>900</v>
      </c>
      <c r="E420" s="87">
        <f>IF(Table3[[#This Row],[Approx. step time]]="-","ERR",IF(E419="Acc. Time",Table3[[#This Row],[Approx. step time]]/60,E419+D420/60))</f>
        <v>6135</v>
      </c>
      <c r="F420" s="48">
        <v>600</v>
      </c>
      <c r="G420" s="86">
        <f t="shared" si="50"/>
        <v>2</v>
      </c>
      <c r="H420" s="48" t="s">
        <v>33</v>
      </c>
      <c r="I420" s="51">
        <v>0</v>
      </c>
      <c r="J420" s="51" t="s">
        <v>102</v>
      </c>
      <c r="K420" s="147"/>
      <c r="L420" s="52" t="str">
        <f>IF(Table3[[#This Row],[F_Cell_CL]]="","-",Table3[[#This Row],[F_Cell_CL]]*Cell_count)</f>
        <v>-</v>
      </c>
      <c r="M420">
        <v>0.95</v>
      </c>
      <c r="N420">
        <v>70</v>
      </c>
      <c r="O420" s="51">
        <v>72</v>
      </c>
      <c r="P420" s="60">
        <f>Table3[[#This Row],[T_So_CL]]-Table3[[#This Row],[T_Si_CL]]</f>
        <v>2</v>
      </c>
      <c r="Q420">
        <v>1.4000000000000001</v>
      </c>
      <c r="R420" s="53">
        <f>IF(Table3[[#This Row],[I_S]]=0,"∞",Table3[[#This Row],[FN_Si_A_H2]]*1000/(Table3[[#This Row],[I_S]]*Q_H2*Cell_count))</f>
        <v>1.4000000000000001</v>
      </c>
      <c r="S420">
        <v>95</v>
      </c>
      <c r="T420" s="58" t="str">
        <f t="shared" si="59"/>
        <v>Inlet</v>
      </c>
      <c r="U420">
        <v>0.75</v>
      </c>
      <c r="V420" s="51">
        <f t="shared" si="52"/>
        <v>75</v>
      </c>
      <c r="W420" s="141">
        <v>58.734557668822937</v>
      </c>
      <c r="X420" s="52">
        <f>IF(OR(Table3[[#This Row],[T_So_CL]]="",Table3[[#This Row],[Hum_Si_A]]=""),"-",(1730.63/((1730.63/(233.426+T_Si_CL))-LOG(RH_Si_A/100)))-233.426)</f>
        <v>58.184201997607147</v>
      </c>
      <c r="Y420" s="87">
        <f>100*10^(7.337936*((Table3[[#This Row],[Hum_Si_A]])/(Table3[[#This Row],[Hum_Si_A]]+229.3975)-Table3[[#This Row],[T_Si_CL]]/(Table3[[#This Row],[T_Si_CL]]+229.3975)))</f>
        <v>60.280664139586058</v>
      </c>
      <c r="Z42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1702.105263157895</v>
      </c>
      <c r="AA420" s="53">
        <f>Table3[[#This Row],[FN_Si_Atot]]*Table3[[#This Row],[Conc_Si_A_H2]]/100</f>
        <v>1617.0000000000002</v>
      </c>
      <c r="AB420" s="54">
        <f>IF(Table3[[#This Row],[FN_Si_A_H2]]="-","-",Table3[[#This Row],[FN_Si_A_H2]]/60*H2_dens_gL)</f>
        <v>2.4235250757044651</v>
      </c>
      <c r="AC420" s="53">
        <f>IF(OR(Table3[[#This Row],[Conc_Si_A_H2]]="",Table3[[#This Row],[FN_Si_A_H2]]="",Table3[[#This Row],[FN_Si_A_H2]]="-"),"-",(FN_Si_H2/CMP_A)*(100-CMP_A))</f>
        <v>85.105263157894754</v>
      </c>
      <c r="AD420" s="55">
        <f>IF(Table3[[#This Row],[F_Si_A_N2]]="-","-",Table3[[#This Row],[F_Si_A_N2]]/60*N2_dens_gL)</f>
        <v>1.772468449007542</v>
      </c>
      <c r="AE420">
        <v>1.7000000000000002</v>
      </c>
      <c r="AF420" s="53">
        <f>IF(OR(Table3[[#This Row],[I_S]]=0,Table3[[#This Row],[FN_Si_C_Air]]="-",Table3[[#This Row],[FN_Si_C_Air]]="0"),"∞",Table3[[#This Row],[FN_Si_C_Air]]*1000/(Table3[[#This Row],[I_S]]*Q_air*Cell_count))</f>
        <v>1.7000000000000004</v>
      </c>
      <c r="AG420" s="52">
        <f>IF(OR(Table3[[#This Row],[I_S]]="",Table3[[#This Row],[STC_C]]=""),"-",IF(Table3[[#This Row],[I_S]]&gt;=Table3[[#This Row],[I_MinGasFlow]],Table3[[#This Row],[I_S]]*Table3[[#This Row],[STC_C]]*16.6*Cell_count/1000,Table3[[#This Row],[I_MinGasFlow]]*Table3[[#This Row],[STC_C]]*16.6*Cell_count/1000))</f>
        <v>4656.3000000000011</v>
      </c>
      <c r="AH420" s="139">
        <f>IF(Table3[[#This Row],[FN_Si_C_Air]]="-","-",Table3[[#This Row],[FN_Si_C_Air]]/60*air_dens_gL)</f>
        <v>99.873368419979869</v>
      </c>
      <c r="AI420" s="58" t="str">
        <f t="shared" si="60"/>
        <v>Inlet</v>
      </c>
      <c r="AJ420">
        <v>0.5</v>
      </c>
      <c r="AK420" s="5">
        <f t="shared" si="54"/>
        <v>75</v>
      </c>
      <c r="AL420" s="141">
        <v>47.694820483048908</v>
      </c>
      <c r="AM420" s="52">
        <f>IF(OR(Table3[[#This Row],[T_So_CL]]="",Table3[[#This Row],[Hum_Si_C]]=""),"-",(1730.63/((1730.63/(233.426+T_Si_CL))-LOG(RH_Si_C/100)))-233.426)</f>
        <v>53.807866947730872</v>
      </c>
      <c r="AN420" s="87">
        <f>100*10^(7.337936*((Table3[[#This Row],[Hum_Si_C]])/(Table3[[#This Row],[Hum_Si_C]]+229.3975)-Table3[[#This Row],[T_Si_CL]]/(Table3[[#This Row],[T_Si_CL]]+229.3975)))</f>
        <v>35.271154994920003</v>
      </c>
      <c r="AO420" s="83">
        <f t="shared" si="55"/>
        <v>72</v>
      </c>
      <c r="AP420" s="60">
        <f>Table3[[#This Row],[T_So_CL]]-Table3[[#This Row],[T_Si_CL]]</f>
        <v>2</v>
      </c>
      <c r="AQ420" s="178">
        <f>IF(OR(AC420&gt;1200,AA420&gt;4000,Table3[[#This Row],[Hum_Si_A]]&lt;20,Table3[[#This Row],[Hum_Si_C]]&lt;20,AG420&gt;8000, AJ420&lt;0, O420&gt;90),1,0)</f>
        <v>0</v>
      </c>
      <c r="AR420">
        <f>IF(Table3[[#This Row],[F_Cell_CL]]&gt;0, Table3[[#This Row],[F_Cell_CL]], IF(Table3[[#This Row],[I_S]]&lt;450, 0.45, IF(Table3[[#This Row],[I_S]]&lt;600, 0.6, 0.75)))</f>
        <v>0.75</v>
      </c>
    </row>
    <row r="421" spans="1:44">
      <c r="A421" s="49">
        <f t="shared" si="58"/>
        <v>410</v>
      </c>
      <c r="B421" s="51" t="s">
        <v>100</v>
      </c>
      <c r="C421" s="50" t="s">
        <v>511</v>
      </c>
      <c r="D421" s="51">
        <v>900</v>
      </c>
      <c r="E421" s="138">
        <f>IF(Table3[[#This Row],[Approx. step time]]="-","ERR",IF(E420="Acc. Time",Table3[[#This Row],[Approx. step time]]/60,E420+D421/60))</f>
        <v>6150</v>
      </c>
      <c r="F421" s="48">
        <v>420</v>
      </c>
      <c r="G421" s="86">
        <f t="shared" si="50"/>
        <v>1.4</v>
      </c>
      <c r="H421" s="48" t="s">
        <v>33</v>
      </c>
      <c r="I421" s="51">
        <v>0</v>
      </c>
      <c r="J421" s="51" t="s">
        <v>102</v>
      </c>
      <c r="K421" s="147"/>
      <c r="L421" s="52" t="str">
        <f>IF(Table3[[#This Row],[F_Cell_CL]]="","-",Table3[[#This Row],[F_Cell_CL]]*Cell_count)</f>
        <v>-</v>
      </c>
      <c r="M421">
        <v>0.5</v>
      </c>
      <c r="N421">
        <v>70</v>
      </c>
      <c r="O421" s="51">
        <v>73</v>
      </c>
      <c r="P421" s="60">
        <f>Table3[[#This Row],[T_So_CL]]-Table3[[#This Row],[T_Si_CL]]</f>
        <v>3</v>
      </c>
      <c r="Q421">
        <v>2.5500000000000003</v>
      </c>
      <c r="R421" s="53">
        <f>IF(Table3[[#This Row],[I_S]]=0,"∞",Table3[[#This Row],[FN_Si_A_H2]]*1000/(Table3[[#This Row],[I_S]]*Q_H2*Cell_count))</f>
        <v>2.5500000000000003</v>
      </c>
      <c r="S421">
        <v>85</v>
      </c>
      <c r="T421" s="58" t="str">
        <f t="shared" si="59"/>
        <v>Inlet</v>
      </c>
      <c r="U421">
        <v>0.30000000000000004</v>
      </c>
      <c r="V421" s="51">
        <f t="shared" si="52"/>
        <v>75</v>
      </c>
      <c r="W421" s="141">
        <v>66.325746371567746</v>
      </c>
      <c r="X421" s="52">
        <f>IF(OR(Table3[[#This Row],[T_So_CL]]="",Table3[[#This Row],[Hum_Si_A]]=""),"-",(1730.63/((1730.63/(233.426+T_Si_CL))-LOG(RH_Si_A/100)))-233.426)</f>
        <v>60.801301961272998</v>
      </c>
      <c r="Y421" s="87">
        <f>100*10^(7.337936*((Table3[[#This Row],[Hum_Si_A]])/(Table3[[#This Row],[Hum_Si_A]]+229.3975)-Table3[[#This Row],[T_Si_CL]]/(Table3[[#This Row],[T_Si_CL]]+229.3975)))</f>
        <v>85.142206995504807</v>
      </c>
      <c r="Z42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2425.5</v>
      </c>
      <c r="AA421" s="53">
        <f>Table3[[#This Row],[FN_Si_Atot]]*Table3[[#This Row],[Conc_Si_A_H2]]/100</f>
        <v>2061.6750000000002</v>
      </c>
      <c r="AB421" s="54">
        <f>IF(Table3[[#This Row],[FN_Si_A_H2]]="-","-",Table3[[#This Row],[FN_Si_A_H2]]/60*H2_dens_gL)</f>
        <v>3.0899944715231933</v>
      </c>
      <c r="AC421" s="53">
        <f>IF(OR(Table3[[#This Row],[Conc_Si_A_H2]]="",Table3[[#This Row],[FN_Si_A_H2]]="",Table3[[#This Row],[FN_Si_A_H2]]="-"),"-",(FN_Si_H2/CMP_A)*(100-CMP_A))</f>
        <v>363.82500000000005</v>
      </c>
      <c r="AD421" s="55">
        <f>IF(Table3[[#This Row],[F_Si_A_N2]]="-","-",Table3[[#This Row],[F_Si_A_N2]]/60*N2_dens_gL)</f>
        <v>7.5773026195072406</v>
      </c>
      <c r="AE421">
        <v>2.7</v>
      </c>
      <c r="AF421" s="53">
        <f>IF(OR(Table3[[#This Row],[I_S]]=0,Table3[[#This Row],[FN_Si_C_Air]]="-",Table3[[#This Row],[FN_Si_C_Air]]="0"),"∞",Table3[[#This Row],[FN_Si_C_Air]]*1000/(Table3[[#This Row],[I_S]]*Q_air*Cell_count))</f>
        <v>2.6999999999999997</v>
      </c>
      <c r="AG421" s="52">
        <f>IF(OR(Table3[[#This Row],[I_S]]="",Table3[[#This Row],[STC_C]]=""),"-",IF(Table3[[#This Row],[I_S]]&gt;=Table3[[#This Row],[I_MinGasFlow]],Table3[[#This Row],[I_S]]*Table3[[#This Row],[STC_C]]*16.6*Cell_count/1000,Table3[[#This Row],[I_MinGasFlow]]*Table3[[#This Row],[STC_C]]*16.6*Cell_count/1000))</f>
        <v>5176.71</v>
      </c>
      <c r="AH421" s="139">
        <f>IF(Table3[[#This Row],[FN_Si_C_Air]]="-","-",Table3[[#This Row],[FN_Si_C_Air]]/60*air_dens_gL)</f>
        <v>111.03568606691876</v>
      </c>
      <c r="AI421" s="58" t="str">
        <f t="shared" si="60"/>
        <v>Inlet</v>
      </c>
      <c r="AJ421">
        <v>0.30000000000000004</v>
      </c>
      <c r="AK421" s="5">
        <f t="shared" si="54"/>
        <v>75</v>
      </c>
      <c r="AL421" s="141">
        <v>52.739997286124115</v>
      </c>
      <c r="AM421" s="52">
        <f>IF(OR(Table3[[#This Row],[T_So_CL]]="",Table3[[#This Row],[Hum_Si_C]]=""),"-",(1730.63/((1730.63/(233.426+T_Si_CL))-LOG(RH_Si_C/100)))-233.426)</f>
        <v>55.904866239707133</v>
      </c>
      <c r="AN421" s="87">
        <f>100*10^(7.337936*((Table3[[#This Row],[Hum_Si_C]])/(Table3[[#This Row],[Hum_Si_C]]+229.3975)-Table3[[#This Row],[T_Si_CL]]/(Table3[[#This Row],[T_Si_CL]]+229.3975)))</f>
        <v>45.295041282219891</v>
      </c>
      <c r="AO421" s="83">
        <f t="shared" si="55"/>
        <v>73</v>
      </c>
      <c r="AP421" s="60">
        <f>Table3[[#This Row],[T_So_CL]]-Table3[[#This Row],[T_Si_CL]]</f>
        <v>3</v>
      </c>
      <c r="AQ421" s="178">
        <f>IF(OR(AC421&gt;1200,AA421&gt;4000,Table3[[#This Row],[Hum_Si_A]]&lt;20,Table3[[#This Row],[Hum_Si_C]]&lt;20,AG421&gt;8000, AJ421&lt;0, O421&gt;90),1,0)</f>
        <v>0</v>
      </c>
      <c r="AR421">
        <f>IF(Table3[[#This Row],[F_Cell_CL]]&gt;0, Table3[[#This Row],[F_Cell_CL]], IF(Table3[[#This Row],[I_S]]&lt;450, 0.45, IF(Table3[[#This Row],[I_S]]&lt;600, 0.6, 0.75)))</f>
        <v>0.45</v>
      </c>
    </row>
    <row r="422" spans="1:44">
      <c r="A422" s="49">
        <f t="shared" si="58"/>
        <v>411</v>
      </c>
      <c r="B422" s="51" t="s">
        <v>100</v>
      </c>
      <c r="C422" s="50" t="s">
        <v>512</v>
      </c>
      <c r="D422" s="51">
        <v>900</v>
      </c>
      <c r="E422" s="138">
        <f>IF(Table3[[#This Row],[Approx. step time]]="-","ERR",IF(E421="Acc. Time",Table3[[#This Row],[Approx. step time]]/60,E421+D422/60))</f>
        <v>6165</v>
      </c>
      <c r="F422" s="48">
        <v>680</v>
      </c>
      <c r="G422" s="86">
        <f t="shared" si="50"/>
        <v>2.2666666666666666</v>
      </c>
      <c r="H422" s="48" t="s">
        <v>33</v>
      </c>
      <c r="I422" s="51">
        <v>0</v>
      </c>
      <c r="J422" s="51" t="s">
        <v>102</v>
      </c>
      <c r="K422" s="147"/>
      <c r="L422" s="52" t="str">
        <f>IF(Table3[[#This Row],[F_Cell_CL]]="","-",Table3[[#This Row],[F_Cell_CL]]*Cell_count)</f>
        <v>-</v>
      </c>
      <c r="M422">
        <v>0.7</v>
      </c>
      <c r="N422">
        <v>70</v>
      </c>
      <c r="O422" s="51">
        <v>73</v>
      </c>
      <c r="P422" s="60">
        <f>Table3[[#This Row],[T_So_CL]]-Table3[[#This Row],[T_Si_CL]]</f>
        <v>3</v>
      </c>
      <c r="Q422">
        <v>1.7000000000000002</v>
      </c>
      <c r="R422" s="53">
        <f>IF(Table3[[#This Row],[I_S]]=0,"∞",Table3[[#This Row],[FN_Si_A_H2]]*1000/(Table3[[#This Row],[I_S]]*Q_H2*Cell_count))</f>
        <v>1.7</v>
      </c>
      <c r="S422">
        <v>85</v>
      </c>
      <c r="T422" s="58" t="str">
        <f t="shared" si="59"/>
        <v>Inlet</v>
      </c>
      <c r="U422">
        <v>0.5</v>
      </c>
      <c r="V422" s="51">
        <f t="shared" si="52"/>
        <v>75</v>
      </c>
      <c r="W422" s="141">
        <v>63.554303787180132</v>
      </c>
      <c r="X422" s="52">
        <f>IF(OR(Table3[[#This Row],[T_So_CL]]="",Table3[[#This Row],[Hum_Si_A]]=""),"-",(1730.63/((1730.63/(233.426+T_Si_CL))-LOG(RH_Si_A/100)))-233.426)</f>
        <v>59.876946860867974</v>
      </c>
      <c r="Y422" s="87">
        <f>100*10^(7.337936*((Table3[[#This Row],[Hum_Si_A]])/(Table3[[#This Row],[Hum_Si_A]]+229.3975)-Table3[[#This Row],[T_Si_CL]]/(Table3[[#This Row],[T_Si_CL]]+229.3975)))</f>
        <v>75.21332054617244</v>
      </c>
      <c r="Z42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2618.0000000000005</v>
      </c>
      <c r="AA422" s="53">
        <f>Table3[[#This Row],[FN_Si_Atot]]*Table3[[#This Row],[Conc_Si_A_H2]]/100</f>
        <v>2225.3000000000002</v>
      </c>
      <c r="AB422" s="54">
        <f>IF(Table3[[#This Row],[FN_Si_A_H2]]="-","-",Table3[[#This Row],[FN_Si_A_H2]]/60*H2_dens_gL)</f>
        <v>3.3352321279932879</v>
      </c>
      <c r="AC422" s="53">
        <f>IF(OR(Table3[[#This Row],[Conc_Si_A_H2]]="",Table3[[#This Row],[FN_Si_A_H2]]="",Table3[[#This Row],[FN_Si_A_H2]]="-"),"-",(FN_Si_H2/CMP_A)*(100-CMP_A))</f>
        <v>392.70000000000005</v>
      </c>
      <c r="AD422" s="55">
        <f>IF(Table3[[#This Row],[F_Si_A_N2]]="-","-",Table3[[#This Row],[F_Si_A_N2]]/60*N2_dens_gL)</f>
        <v>8.1786758432776576</v>
      </c>
      <c r="AE422">
        <v>1.6500000000000001</v>
      </c>
      <c r="AF422" s="53">
        <f>IF(OR(Table3[[#This Row],[I_S]]=0,Table3[[#This Row],[FN_Si_C_Air]]="-",Table3[[#This Row],[FN_Si_C_Air]]="0"),"∞",Table3[[#This Row],[FN_Si_C_Air]]*1000/(Table3[[#This Row],[I_S]]*Q_air*Cell_count))</f>
        <v>1.6499999999999997</v>
      </c>
      <c r="AG422" s="52">
        <f>IF(OR(Table3[[#This Row],[I_S]]="",Table3[[#This Row],[STC_C]]=""),"-",IF(Table3[[#This Row],[I_S]]&gt;=Table3[[#This Row],[I_MinGasFlow]],Table3[[#This Row],[I_S]]*Table3[[#This Row],[STC_C]]*16.6*Cell_count/1000,Table3[[#This Row],[I_MinGasFlow]]*Table3[[#This Row],[STC_C]]*16.6*Cell_count/1000))</f>
        <v>5121.93</v>
      </c>
      <c r="AH422" s="139">
        <f>IF(Table3[[#This Row],[FN_Si_C_Air]]="-","-",Table3[[#This Row],[FN_Si_C_Air]]/60*air_dens_gL)</f>
        <v>109.86070526197784</v>
      </c>
      <c r="AI422" s="58" t="str">
        <f t="shared" si="60"/>
        <v>Inlet</v>
      </c>
      <c r="AJ422">
        <v>0.75</v>
      </c>
      <c r="AK422" s="5">
        <f t="shared" si="54"/>
        <v>75</v>
      </c>
      <c r="AL422" s="141">
        <v>54.90760005697814</v>
      </c>
      <c r="AM422" s="52">
        <f>IF(OR(Table3[[#This Row],[T_So_CL]]="",Table3[[#This Row],[Hum_Si_C]]=""),"-",(1730.63/((1730.63/(233.426+T_Si_CL))-LOG(RH_Si_C/100)))-233.426)</f>
        <v>56.753471256734883</v>
      </c>
      <c r="AN422" s="87">
        <f>100*10^(7.337936*((Table3[[#This Row],[Hum_Si_C]])/(Table3[[#This Row],[Hum_Si_C]]+229.3975)-Table3[[#This Row],[T_Si_CL]]/(Table3[[#This Row],[T_Si_CL]]+229.3975)))</f>
        <v>50.296603607632008</v>
      </c>
      <c r="AO422" s="83">
        <f t="shared" si="55"/>
        <v>73</v>
      </c>
      <c r="AP422" s="60">
        <f>Table3[[#This Row],[T_So_CL]]-Table3[[#This Row],[T_Si_CL]]</f>
        <v>3</v>
      </c>
      <c r="AQ422" s="178">
        <f>IF(OR(AC422&gt;1200,AA422&gt;4000,Table3[[#This Row],[Hum_Si_A]]&lt;20,Table3[[#This Row],[Hum_Si_C]]&lt;20,AG422&gt;8000, AJ422&lt;0, O422&gt;90),1,0)</f>
        <v>0</v>
      </c>
      <c r="AR422">
        <f>IF(Table3[[#This Row],[F_Cell_CL]]&gt;0, Table3[[#This Row],[F_Cell_CL]], IF(Table3[[#This Row],[I_S]]&lt;450, 0.45, IF(Table3[[#This Row],[I_S]]&lt;600, 0.6, 0.75)))</f>
        <v>0.75</v>
      </c>
    </row>
    <row r="423" spans="1:44">
      <c r="A423" s="49">
        <f t="shared" si="58"/>
        <v>412</v>
      </c>
      <c r="B423" s="51" t="s">
        <v>100</v>
      </c>
      <c r="C423" s="50" t="s">
        <v>513</v>
      </c>
      <c r="D423" s="51">
        <v>900</v>
      </c>
      <c r="E423" s="138">
        <f>IF(Table3[[#This Row],[Approx. step time]]="-","ERR",IF(E422="Acc. Time",Table3[[#This Row],[Approx. step time]]/60,E422+D423/60))</f>
        <v>6180</v>
      </c>
      <c r="F423" s="48">
        <v>530</v>
      </c>
      <c r="G423" s="86">
        <f t="shared" si="50"/>
        <v>1.7666666666666666</v>
      </c>
      <c r="H423" s="48" t="s">
        <v>33</v>
      </c>
      <c r="I423" s="51">
        <v>0</v>
      </c>
      <c r="J423" s="51" t="s">
        <v>102</v>
      </c>
      <c r="K423" s="147"/>
      <c r="L423" s="52" t="str">
        <f>IF(Table3[[#This Row],[F_Cell_CL]]="","-",Table3[[#This Row],[F_Cell_CL]]*Cell_count)</f>
        <v>-</v>
      </c>
      <c r="M423">
        <v>1.4000000000000001</v>
      </c>
      <c r="N423">
        <v>70</v>
      </c>
      <c r="O423" s="51">
        <v>73</v>
      </c>
      <c r="P423" s="60">
        <f>Table3[[#This Row],[T_So_CL]]-Table3[[#This Row],[T_Si_CL]]</f>
        <v>3</v>
      </c>
      <c r="Q423">
        <v>1.85</v>
      </c>
      <c r="R423" s="53">
        <f>IF(Table3[[#This Row],[I_S]]=0,"∞",Table3[[#This Row],[FN_Si_A_H2]]*1000/(Table3[[#This Row],[I_S]]*Q_H2*Cell_count))</f>
        <v>1.85</v>
      </c>
      <c r="S423">
        <v>70</v>
      </c>
      <c r="T423" s="58" t="str">
        <f t="shared" si="59"/>
        <v>Inlet</v>
      </c>
      <c r="U423">
        <v>1.2000000000000002</v>
      </c>
      <c r="V423" s="51">
        <f t="shared" si="52"/>
        <v>75</v>
      </c>
      <c r="W423" s="141">
        <v>37.056152191013616</v>
      </c>
      <c r="X423" s="52">
        <f>IF(OR(Table3[[#This Row],[T_So_CL]]="",Table3[[#This Row],[Hum_Si_A]]=""),"-",(1730.63/((1730.63/(233.426+T_Si_CL))-LOG(RH_Si_A/100)))-233.426)</f>
        <v>48.675815161129321</v>
      </c>
      <c r="Y423" s="87">
        <f>100*10^(7.337936*((Table3[[#This Row],[Hum_Si_A]])/(Table3[[#This Row],[Hum_Si_A]]+229.3975)-Table3[[#This Row],[T_Si_CL]]/(Table3[[#This Row],[T_Si_CL]]+229.3975)))</f>
        <v>20.177545185399364</v>
      </c>
      <c r="Z42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2696.375</v>
      </c>
      <c r="AA423" s="53">
        <f>Table3[[#This Row],[FN_Si_Atot]]*Table3[[#This Row],[Conc_Si_A_H2]]/100</f>
        <v>1887.4625000000001</v>
      </c>
      <c r="AB423" s="54">
        <f>IF(Table3[[#This Row],[FN_Si_A_H2]]="-","-",Table3[[#This Row],[FN_Si_A_H2]]/60*H2_dens_gL)</f>
        <v>2.8288884961050336</v>
      </c>
      <c r="AC423" s="53">
        <f>IF(OR(Table3[[#This Row],[Conc_Si_A_H2]]="",Table3[[#This Row],[FN_Si_A_H2]]="",Table3[[#This Row],[FN_Si_A_H2]]="-"),"-",(FN_Si_H2/CMP_A)*(100-CMP_A))</f>
        <v>808.91250000000002</v>
      </c>
      <c r="AD423" s="55">
        <f>IF(Table3[[#This Row],[F_Si_A_N2]]="-","-",Table3[[#This Row],[F_Si_A_N2]]/60*N2_dens_gL)</f>
        <v>16.84704131162551</v>
      </c>
      <c r="AE423">
        <v>2</v>
      </c>
      <c r="AF423" s="53">
        <f>IF(OR(Table3[[#This Row],[I_S]]=0,Table3[[#This Row],[FN_Si_C_Air]]="-",Table3[[#This Row],[FN_Si_C_Air]]="0"),"∞",Table3[[#This Row],[FN_Si_C_Air]]*1000/(Table3[[#This Row],[I_S]]*Q_air*Cell_count))</f>
        <v>2</v>
      </c>
      <c r="AG423" s="52">
        <f>IF(OR(Table3[[#This Row],[I_S]]="",Table3[[#This Row],[STC_C]]=""),"-",IF(Table3[[#This Row],[I_S]]&gt;=Table3[[#This Row],[I_MinGasFlow]],Table3[[#This Row],[I_S]]*Table3[[#This Row],[STC_C]]*16.6*Cell_count/1000,Table3[[#This Row],[I_MinGasFlow]]*Table3[[#This Row],[STC_C]]*16.6*Cell_count/1000))</f>
        <v>4838.8999999999996</v>
      </c>
      <c r="AH423" s="139">
        <f>IF(Table3[[#This Row],[FN_Si_C_Air]]="-","-",Table3[[#This Row],[FN_Si_C_Air]]/60*air_dens_gL)</f>
        <v>103.7899711031163</v>
      </c>
      <c r="AI423" s="58" t="str">
        <f t="shared" si="60"/>
        <v>Inlet</v>
      </c>
      <c r="AJ423">
        <v>1.1000000000000001</v>
      </c>
      <c r="AK423" s="5">
        <f t="shared" si="54"/>
        <v>75</v>
      </c>
      <c r="AL423" s="141">
        <v>62.047744653481431</v>
      </c>
      <c r="AM423" s="52">
        <f>IF(OR(Table3[[#This Row],[T_So_CL]]="",Table3[[#This Row],[Hum_Si_C]]=""),"-",(1730.63/((1730.63/(233.426+T_Si_CL))-LOG(RH_Si_C/100)))-233.426)</f>
        <v>59.359951044353295</v>
      </c>
      <c r="AN423" s="87">
        <f>100*10^(7.337936*((Table3[[#This Row],[Hum_Si_C]])/(Table3[[#This Row],[Hum_Si_C]]+229.3975)-Table3[[#This Row],[T_Si_CL]]/(Table3[[#This Row],[T_Si_CL]]+229.3975)))</f>
        <v>70.241225924668456</v>
      </c>
      <c r="AO423" s="83">
        <f t="shared" si="55"/>
        <v>73</v>
      </c>
      <c r="AP423" s="60">
        <f>Table3[[#This Row],[T_So_CL]]-Table3[[#This Row],[T_Si_CL]]</f>
        <v>3</v>
      </c>
      <c r="AQ423" s="178">
        <f>IF(OR(AC423&gt;1200,AA423&gt;4000,Table3[[#This Row],[Hum_Si_A]]&lt;20,Table3[[#This Row],[Hum_Si_C]]&lt;20,AG423&gt;8000, AJ423&lt;0, O423&gt;90),1,0)</f>
        <v>0</v>
      </c>
      <c r="AR423">
        <f>IF(Table3[[#This Row],[F_Cell_CL]]&gt;0, Table3[[#This Row],[F_Cell_CL]], IF(Table3[[#This Row],[I_S]]&lt;450, 0.45, IF(Table3[[#This Row],[I_S]]&lt;600, 0.6, 0.75)))</f>
        <v>0.6</v>
      </c>
    </row>
    <row r="424" spans="1:44">
      <c r="A424" s="49">
        <f t="shared" si="58"/>
        <v>413</v>
      </c>
      <c r="B424" s="51" t="s">
        <v>100</v>
      </c>
      <c r="C424" s="50" t="s">
        <v>514</v>
      </c>
      <c r="D424" s="51">
        <v>900</v>
      </c>
      <c r="E424" s="87">
        <f>IF(Table3[[#This Row],[Approx. step time]]="-","ERR",IF(E423="Acc. Time",Table3[[#This Row],[Approx. step time]]/60,E423+D424/60))</f>
        <v>6195</v>
      </c>
      <c r="F424" s="48">
        <v>630</v>
      </c>
      <c r="G424" s="86">
        <f t="shared" si="50"/>
        <v>2.1</v>
      </c>
      <c r="H424" s="48" t="s">
        <v>33</v>
      </c>
      <c r="I424" s="51">
        <v>0</v>
      </c>
      <c r="J424" s="51" t="s">
        <v>102</v>
      </c>
      <c r="K424" s="147"/>
      <c r="L424" s="52" t="str">
        <f>IF(Table3[[#This Row],[F_Cell_CL]]="","-",Table3[[#This Row],[F_Cell_CL]]*Cell_count)</f>
        <v>-</v>
      </c>
      <c r="M424">
        <v>1.7</v>
      </c>
      <c r="N424">
        <v>70</v>
      </c>
      <c r="O424" s="51">
        <v>73</v>
      </c>
      <c r="P424" s="60">
        <f>Table3[[#This Row],[T_So_CL]]-Table3[[#This Row],[T_Si_CL]]</f>
        <v>3</v>
      </c>
      <c r="Q424">
        <v>1.4000000000000001</v>
      </c>
      <c r="R424" s="53">
        <f>IF(Table3[[#This Row],[I_S]]=0,"∞",Table3[[#This Row],[FN_Si_A_H2]]*1000/(Table3[[#This Row],[I_S]]*Q_H2*Cell_count))</f>
        <v>1.4000000000000004</v>
      </c>
      <c r="S424">
        <v>80</v>
      </c>
      <c r="T424" s="58" t="str">
        <f t="shared" si="59"/>
        <v>Inlet</v>
      </c>
      <c r="U424">
        <v>1.5</v>
      </c>
      <c r="V424" s="51">
        <f t="shared" si="52"/>
        <v>75</v>
      </c>
      <c r="W424" s="141">
        <v>60.445896579090515</v>
      </c>
      <c r="X424" s="52">
        <f>IF(OR(Table3[[#This Row],[T_So_CL]]="",Table3[[#This Row],[Hum_Si_A]]=""),"-",(1730.63/((1730.63/(233.426+T_Si_CL))-LOG(RH_Si_A/100)))-233.426)</f>
        <v>58.798374077755113</v>
      </c>
      <c r="Y424" s="87">
        <f>100*10^(7.337936*((Table3[[#This Row],[Hum_Si_A]])/(Table3[[#This Row],[Hum_Si_A]]+229.3975)-Table3[[#This Row],[T_Si_CL]]/(Table3[[#This Row],[T_Si_CL]]+229.3975)))</f>
        <v>65.263751514688423</v>
      </c>
      <c r="Z42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2122.3125000000005</v>
      </c>
      <c r="AA424" s="53">
        <f>Table3[[#This Row],[FN_Si_Atot]]*Table3[[#This Row],[Conc_Si_A_H2]]/100</f>
        <v>1697.8500000000004</v>
      </c>
      <c r="AB424" s="54">
        <f>IF(Table3[[#This Row],[FN_Si_A_H2]]="-","-",Table3[[#This Row],[FN_Si_A_H2]]/60*H2_dens_gL)</f>
        <v>2.5447013294896887</v>
      </c>
      <c r="AC424" s="53">
        <f>IF(OR(Table3[[#This Row],[Conc_Si_A_H2]]="",Table3[[#This Row],[FN_Si_A_H2]]="",Table3[[#This Row],[FN_Si_A_H2]]="-"),"-",(FN_Si_H2/CMP_A)*(100-CMP_A))</f>
        <v>424.46250000000009</v>
      </c>
      <c r="AD424" s="55">
        <f>IF(Table3[[#This Row],[F_Si_A_N2]]="-","-",Table3[[#This Row],[F_Si_A_N2]]/60*N2_dens_gL)</f>
        <v>8.8401863894251154</v>
      </c>
      <c r="AE424">
        <v>2.4500000000000002</v>
      </c>
      <c r="AF424" s="53">
        <f>IF(OR(Table3[[#This Row],[I_S]]=0,Table3[[#This Row],[FN_Si_C_Air]]="-",Table3[[#This Row],[FN_Si_C_Air]]="0"),"∞",Table3[[#This Row],[FN_Si_C_Air]]*1000/(Table3[[#This Row],[I_S]]*Q_air*Cell_count))</f>
        <v>2.4500000000000002</v>
      </c>
      <c r="AG424" s="52">
        <f>IF(OR(Table3[[#This Row],[I_S]]="",Table3[[#This Row],[STC_C]]=""),"-",IF(Table3[[#This Row],[I_S]]&gt;=Table3[[#This Row],[I_MinGasFlow]],Table3[[#This Row],[I_S]]*Table3[[#This Row],[STC_C]]*16.6*Cell_count/1000,Table3[[#This Row],[I_MinGasFlow]]*Table3[[#This Row],[STC_C]]*16.6*Cell_count/1000))</f>
        <v>7046.0775000000012</v>
      </c>
      <c r="AH424" s="139">
        <f>IF(Table3[[#This Row],[FN_Si_C_Air]]="-","-",Table3[[#This Row],[FN_Si_C_Air]]/60*air_dens_gL)</f>
        <v>151.13190603552835</v>
      </c>
      <c r="AI424" s="58" t="str">
        <f t="shared" si="60"/>
        <v>Inlet</v>
      </c>
      <c r="AJ424">
        <v>1.8</v>
      </c>
      <c r="AK424" s="5">
        <f t="shared" si="54"/>
        <v>75</v>
      </c>
      <c r="AL424" s="141">
        <v>50.353858607345167</v>
      </c>
      <c r="AM424" s="52">
        <f>IF(OR(Table3[[#This Row],[T_So_CL]]="",Table3[[#This Row],[Hum_Si_C]]=""),"-",(1730.63/((1730.63/(233.426+T_Si_CL))-LOG(RH_Si_C/100)))-233.426)</f>
        <v>54.935511793333887</v>
      </c>
      <c r="AN424" s="87">
        <f>100*10^(7.337936*((Table3[[#This Row],[Hum_Si_C]])/(Table3[[#This Row],[Hum_Si_C]]+229.3975)-Table3[[#This Row],[T_Si_CL]]/(Table3[[#This Row],[T_Si_CL]]+229.3975)))</f>
        <v>40.286682104765084</v>
      </c>
      <c r="AO424" s="83">
        <f t="shared" si="55"/>
        <v>73</v>
      </c>
      <c r="AP424" s="60">
        <f>Table3[[#This Row],[T_So_CL]]-Table3[[#This Row],[T_Si_CL]]</f>
        <v>3</v>
      </c>
      <c r="AQ424" s="178">
        <f>IF(OR(AC424&gt;1200,AA424&gt;4000,Table3[[#This Row],[Hum_Si_A]]&lt;20,Table3[[#This Row],[Hum_Si_C]]&lt;20,AG424&gt;8000, AJ424&lt;0, O424&gt;90),1,0)</f>
        <v>0</v>
      </c>
      <c r="AR424">
        <f>IF(Table3[[#This Row],[F_Cell_CL]]&gt;0, Table3[[#This Row],[F_Cell_CL]], IF(Table3[[#This Row],[I_S]]&lt;450, 0.45, IF(Table3[[#This Row],[I_S]]&lt;600, 0.6, 0.75)))</f>
        <v>0.75</v>
      </c>
    </row>
    <row r="425" spans="1:44">
      <c r="A425" s="49">
        <f t="shared" si="58"/>
        <v>414</v>
      </c>
      <c r="B425" s="51" t="s">
        <v>100</v>
      </c>
      <c r="C425" s="50" t="s">
        <v>515</v>
      </c>
      <c r="D425" s="51">
        <v>900</v>
      </c>
      <c r="E425" s="138">
        <f>IF(Table3[[#This Row],[Approx. step time]]="-","ERR",IF(E424="Acc. Time",Table3[[#This Row],[Approx. step time]]/60,E424+D425/60))</f>
        <v>6210</v>
      </c>
      <c r="F425" s="48">
        <v>630</v>
      </c>
      <c r="G425" s="86">
        <f t="shared" si="50"/>
        <v>2.1</v>
      </c>
      <c r="H425" s="48" t="s">
        <v>33</v>
      </c>
      <c r="I425" s="51">
        <v>0</v>
      </c>
      <c r="J425" s="51" t="s">
        <v>102</v>
      </c>
      <c r="K425" s="147"/>
      <c r="L425" s="52" t="str">
        <f>IF(Table3[[#This Row],[F_Cell_CL]]="","-",Table3[[#This Row],[F_Cell_CL]]*Cell_count)</f>
        <v>-</v>
      </c>
      <c r="M425">
        <v>1.6</v>
      </c>
      <c r="N425">
        <v>70</v>
      </c>
      <c r="O425" s="51">
        <v>74</v>
      </c>
      <c r="P425" s="60">
        <f>Table3[[#This Row],[T_So_CL]]-Table3[[#This Row],[T_Si_CL]]</f>
        <v>4</v>
      </c>
      <c r="Q425">
        <v>1.5</v>
      </c>
      <c r="R425" s="53">
        <f>IF(Table3[[#This Row],[I_S]]=0,"∞",Table3[[#This Row],[FN_Si_A_H2]]*1000/(Table3[[#This Row],[I_S]]*Q_H2*Cell_count))</f>
        <v>1.5</v>
      </c>
      <c r="S425">
        <v>100</v>
      </c>
      <c r="T425" s="58" t="str">
        <f t="shared" si="59"/>
        <v>Inlet</v>
      </c>
      <c r="U425">
        <v>1.4000000000000001</v>
      </c>
      <c r="V425" s="51">
        <f t="shared" si="52"/>
        <v>75</v>
      </c>
      <c r="W425" s="141">
        <v>54.90760005697814</v>
      </c>
      <c r="X425" s="52">
        <f>IF(OR(Table3[[#This Row],[T_So_CL]]="",Table3[[#This Row],[Hum_Si_A]]=""),"-",(1730.63/((1730.63/(233.426+T_Si_CL))-LOG(RH_Si_A/100)))-233.426)</f>
        <v>56.753471256734883</v>
      </c>
      <c r="Y425" s="87">
        <f>100*10^(7.337936*((Table3[[#This Row],[Hum_Si_A]])/(Table3[[#This Row],[Hum_Si_A]]+229.3975)-Table3[[#This Row],[T_Si_CL]]/(Table3[[#This Row],[T_Si_CL]]+229.3975)))</f>
        <v>50.296603607632008</v>
      </c>
      <c r="Z42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1819.125</v>
      </c>
      <c r="AA425" s="53">
        <f>Table3[[#This Row],[FN_Si_Atot]]*Table3[[#This Row],[Conc_Si_A_H2]]/100</f>
        <v>1819.125</v>
      </c>
      <c r="AB425" s="54">
        <f>IF(Table3[[#This Row],[FN_Si_A_H2]]="-","-",Table3[[#This Row],[FN_Si_A_H2]]/60*H2_dens_gL)</f>
        <v>2.7264657101675231</v>
      </c>
      <c r="AC425" s="53">
        <f>IF(OR(Table3[[#This Row],[Conc_Si_A_H2]]="",Table3[[#This Row],[FN_Si_A_H2]]="",Table3[[#This Row],[FN_Si_A_H2]]="-"),"-",(FN_Si_H2/CMP_A)*(100-CMP_A))</f>
        <v>0</v>
      </c>
      <c r="AD425" s="55">
        <f>IF(Table3[[#This Row],[F_Si_A_N2]]="-","-",Table3[[#This Row],[F_Si_A_N2]]/60*N2_dens_gL)</f>
        <v>0</v>
      </c>
      <c r="AE425">
        <v>1.4500000000000002</v>
      </c>
      <c r="AF425" s="53">
        <f>IF(OR(Table3[[#This Row],[I_S]]=0,Table3[[#This Row],[FN_Si_C_Air]]="-",Table3[[#This Row],[FN_Si_C_Air]]="0"),"∞",Table3[[#This Row],[FN_Si_C_Air]]*1000/(Table3[[#This Row],[I_S]]*Q_air*Cell_count))</f>
        <v>1.4500000000000002</v>
      </c>
      <c r="AG425" s="52">
        <f>IF(OR(Table3[[#This Row],[I_S]]="",Table3[[#This Row],[STC_C]]=""),"-",IF(Table3[[#This Row],[I_S]]&gt;=Table3[[#This Row],[I_MinGasFlow]],Table3[[#This Row],[I_S]]*Table3[[#This Row],[STC_C]]*16.6*Cell_count/1000,Table3[[#This Row],[I_MinGasFlow]]*Table3[[#This Row],[STC_C]]*16.6*Cell_count/1000))</f>
        <v>4170.1275000000005</v>
      </c>
      <c r="AH425" s="139">
        <f>IF(Table3[[#This Row],[FN_Si_C_Air]]="-","-",Table3[[#This Row],[FN_Si_C_Air]]/60*air_dens_gL)</f>
        <v>89.445413776129016</v>
      </c>
      <c r="AI425" s="58" t="str">
        <f t="shared" si="60"/>
        <v>Inlet</v>
      </c>
      <c r="AJ425">
        <v>1.4500000000000002</v>
      </c>
      <c r="AK425" s="5">
        <f t="shared" si="54"/>
        <v>75</v>
      </c>
      <c r="AL425" s="141">
        <v>60.445896579090515</v>
      </c>
      <c r="AM425" s="52">
        <f>IF(OR(Table3[[#This Row],[T_So_CL]]="",Table3[[#This Row],[Hum_Si_C]]=""),"-",(1730.63/((1730.63/(233.426+T_Si_CL))-LOG(RH_Si_C/100)))-233.426)</f>
        <v>58.798374077755113</v>
      </c>
      <c r="AN425" s="87">
        <f>100*10^(7.337936*((Table3[[#This Row],[Hum_Si_C]])/(Table3[[#This Row],[Hum_Si_C]]+229.3975)-Table3[[#This Row],[T_Si_CL]]/(Table3[[#This Row],[T_Si_CL]]+229.3975)))</f>
        <v>65.263751514688423</v>
      </c>
      <c r="AO425" s="83">
        <f t="shared" si="55"/>
        <v>74</v>
      </c>
      <c r="AP425" s="60">
        <f>Table3[[#This Row],[T_So_CL]]-Table3[[#This Row],[T_Si_CL]]</f>
        <v>4</v>
      </c>
      <c r="AQ425" s="178">
        <f>IF(OR(AC425&gt;1200,AA425&gt;4000,Table3[[#This Row],[Hum_Si_A]]&lt;20,Table3[[#This Row],[Hum_Si_C]]&lt;20,AG425&gt;8000, AJ425&lt;0, O425&gt;90),1,0)</f>
        <v>0</v>
      </c>
      <c r="AR425">
        <f>IF(Table3[[#This Row],[F_Cell_CL]]&gt;0, Table3[[#This Row],[F_Cell_CL]], IF(Table3[[#This Row],[I_S]]&lt;450, 0.45, IF(Table3[[#This Row],[I_S]]&lt;600, 0.6, 0.75)))</f>
        <v>0.75</v>
      </c>
    </row>
    <row r="426" spans="1:44">
      <c r="A426" s="49">
        <f t="shared" si="58"/>
        <v>415</v>
      </c>
      <c r="B426" s="51" t="s">
        <v>100</v>
      </c>
      <c r="C426" s="50" t="s">
        <v>516</v>
      </c>
      <c r="D426" s="51">
        <v>900</v>
      </c>
      <c r="E426" s="138">
        <f>IF(Table3[[#This Row],[Approx. step time]]="-","ERR",IF(E425="Acc. Time",Table3[[#This Row],[Approx. step time]]/60,E425+D426/60))</f>
        <v>6225</v>
      </c>
      <c r="F426" s="48">
        <v>670</v>
      </c>
      <c r="G426" s="86">
        <f t="shared" si="50"/>
        <v>2.2333333333333334</v>
      </c>
      <c r="H426" s="48" t="s">
        <v>33</v>
      </c>
      <c r="I426" s="51">
        <v>0</v>
      </c>
      <c r="J426" s="51" t="s">
        <v>102</v>
      </c>
      <c r="K426" s="147"/>
      <c r="L426" s="52" t="str">
        <f>IF(Table3[[#This Row],[F_Cell_CL]]="","-",Table3[[#This Row],[F_Cell_CL]]*Cell_count)</f>
        <v>-</v>
      </c>
      <c r="M426">
        <v>0.7</v>
      </c>
      <c r="N426">
        <v>70</v>
      </c>
      <c r="O426" s="51">
        <v>74</v>
      </c>
      <c r="P426" s="60">
        <f>Table3[[#This Row],[T_So_CL]]-Table3[[#This Row],[T_Si_CL]]</f>
        <v>4</v>
      </c>
      <c r="Q426">
        <v>1.55</v>
      </c>
      <c r="R426" s="53">
        <f>IF(Table3[[#This Row],[I_S]]=0,"∞",Table3[[#This Row],[FN_Si_A_H2]]*1000/(Table3[[#This Row],[I_S]]*Q_H2*Cell_count))</f>
        <v>1.55</v>
      </c>
      <c r="S426">
        <v>70</v>
      </c>
      <c r="T426" s="58" t="str">
        <f t="shared" si="59"/>
        <v>Inlet</v>
      </c>
      <c r="U426">
        <v>0.5</v>
      </c>
      <c r="V426" s="51">
        <f t="shared" si="52"/>
        <v>75</v>
      </c>
      <c r="W426" s="141">
        <v>67.608119002842542</v>
      </c>
      <c r="X426" s="52">
        <f>IF(OR(Table3[[#This Row],[T_So_CL]]="",Table3[[#This Row],[Hum_Si_A]]=""),"-",(1730.63/((1730.63/(233.426+T_Si_CL))-LOG(RH_Si_A/100)))-233.426)</f>
        <v>61.217909982087065</v>
      </c>
      <c r="Y426" s="87">
        <f>100*10^(7.337936*((Table3[[#This Row],[Hum_Si_A]])/(Table3[[#This Row],[Hum_Si_A]]+229.3975)-Table3[[#This Row],[T_Si_CL]]/(Table3[[#This Row],[T_Si_CL]]+229.3975)))</f>
        <v>90.099375595080005</v>
      </c>
      <c r="Z42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2855.875</v>
      </c>
      <c r="AA426" s="53">
        <f>Table3[[#This Row],[FN_Si_Atot]]*Table3[[#This Row],[Conc_Si_A_H2]]/100</f>
        <v>1999.1125</v>
      </c>
      <c r="AB426" s="54">
        <f>IF(Table3[[#This Row],[FN_Si_A_H2]]="-","-",Table3[[#This Row],[FN_Si_A_H2]]/60*H2_dens_gL)</f>
        <v>2.9962271322846274</v>
      </c>
      <c r="AC426" s="53">
        <f>IF(OR(Table3[[#This Row],[Conc_Si_A_H2]]="",Table3[[#This Row],[FN_Si_A_H2]]="",Table3[[#This Row],[FN_Si_A_H2]]="-"),"-",(FN_Si_H2/CMP_A)*(100-CMP_A))</f>
        <v>856.76250000000005</v>
      </c>
      <c r="AD426" s="55">
        <f>IF(Table3[[#This Row],[F_Si_A_N2]]="-","-",Table3[[#This Row],[F_Si_A_N2]]/60*N2_dens_gL)</f>
        <v>17.843602653873624</v>
      </c>
      <c r="AE426">
        <v>1.9500000000000002</v>
      </c>
      <c r="AF426" s="53">
        <f>IF(OR(Table3[[#This Row],[I_S]]=0,Table3[[#This Row],[FN_Si_C_Air]]="-",Table3[[#This Row],[FN_Si_C_Air]]="0"),"∞",Table3[[#This Row],[FN_Si_C_Air]]*1000/(Table3[[#This Row],[I_S]]*Q_air*Cell_count))</f>
        <v>1.9500000000000004</v>
      </c>
      <c r="AG426" s="52">
        <f>IF(OR(Table3[[#This Row],[I_S]]="",Table3[[#This Row],[STC_C]]=""),"-",IF(Table3[[#This Row],[I_S]]&gt;=Table3[[#This Row],[I_MinGasFlow]],Table3[[#This Row],[I_S]]*Table3[[#This Row],[STC_C]]*16.6*Cell_count/1000,Table3[[#This Row],[I_MinGasFlow]]*Table3[[#This Row],[STC_C]]*16.6*Cell_count/1000))</f>
        <v>5964.1725000000015</v>
      </c>
      <c r="AH426" s="139">
        <f>IF(Table3[[#This Row],[FN_Si_C_Air]]="-","-",Table3[[#This Row],[FN_Si_C_Air]]/60*air_dens_gL)</f>
        <v>127.92603513794479</v>
      </c>
      <c r="AI426" s="58" t="str">
        <f t="shared" si="60"/>
        <v>Inlet</v>
      </c>
      <c r="AJ426">
        <v>0.55000000000000004</v>
      </c>
      <c r="AK426" s="5">
        <f t="shared" si="54"/>
        <v>75</v>
      </c>
      <c r="AL426" s="141">
        <v>56.895986871553248</v>
      </c>
      <c r="AM426" s="52">
        <f>IF(OR(Table3[[#This Row],[T_So_CL]]="",Table3[[#This Row],[Hum_Si_C]]=""),"-",(1730.63/((1730.63/(233.426+T_Si_CL))-LOG(RH_Si_C/100)))-233.426)</f>
        <v>57.507105874893455</v>
      </c>
      <c r="AN426" s="87">
        <f>100*10^(7.337936*((Table3[[#This Row],[Hum_Si_C]])/(Table3[[#This Row],[Hum_Si_C]]+229.3975)-Table3[[#This Row],[T_Si_CL]]/(Table3[[#This Row],[T_Si_CL]]+229.3975)))</f>
        <v>55.291708355724424</v>
      </c>
      <c r="AO426" s="83">
        <f t="shared" si="55"/>
        <v>74</v>
      </c>
      <c r="AP426" s="60">
        <f>Table3[[#This Row],[T_So_CL]]-Table3[[#This Row],[T_Si_CL]]</f>
        <v>4</v>
      </c>
      <c r="AQ426" s="178">
        <f>IF(OR(AC426&gt;1200,AA426&gt;4000,Table3[[#This Row],[Hum_Si_A]]&lt;20,Table3[[#This Row],[Hum_Si_C]]&lt;20,AG426&gt;8000, AJ426&lt;0, O426&gt;90),1,0)</f>
        <v>0</v>
      </c>
      <c r="AR426">
        <f>IF(Table3[[#This Row],[F_Cell_CL]]&gt;0, Table3[[#This Row],[F_Cell_CL]], IF(Table3[[#This Row],[I_S]]&lt;450, 0.45, IF(Table3[[#This Row],[I_S]]&lt;600, 0.6, 0.75)))</f>
        <v>0.75</v>
      </c>
    </row>
    <row r="427" spans="1:44">
      <c r="A427" s="49">
        <f t="shared" si="58"/>
        <v>416</v>
      </c>
      <c r="B427" s="51" t="s">
        <v>100</v>
      </c>
      <c r="C427" s="50" t="s">
        <v>517</v>
      </c>
      <c r="D427" s="51">
        <v>900</v>
      </c>
      <c r="E427" s="138">
        <f>IF(Table3[[#This Row],[Approx. step time]]="-","ERR",IF(E426="Acc. Time",Table3[[#This Row],[Approx. step time]]/60,E426+D427/60))</f>
        <v>6240</v>
      </c>
      <c r="F427" s="48">
        <v>710</v>
      </c>
      <c r="G427" s="86">
        <f t="shared" si="50"/>
        <v>2.3666666666666667</v>
      </c>
      <c r="H427" s="48" t="s">
        <v>33</v>
      </c>
      <c r="I427" s="51">
        <v>0</v>
      </c>
      <c r="J427" s="51" t="s">
        <v>102</v>
      </c>
      <c r="K427" s="147"/>
      <c r="L427" s="52" t="str">
        <f>IF(Table3[[#This Row],[F_Cell_CL]]="","-",Table3[[#This Row],[F_Cell_CL]]*Cell_count)</f>
        <v>-</v>
      </c>
      <c r="M427">
        <v>1.05</v>
      </c>
      <c r="N427">
        <v>70</v>
      </c>
      <c r="O427" s="51">
        <v>74</v>
      </c>
      <c r="P427" s="60">
        <f>Table3[[#This Row],[T_So_CL]]-Table3[[#This Row],[T_Si_CL]]</f>
        <v>4</v>
      </c>
      <c r="Q427">
        <v>1.75</v>
      </c>
      <c r="R427" s="53">
        <f>IF(Table3[[#This Row],[I_S]]=0,"∞",Table3[[#This Row],[FN_Si_A_H2]]*1000/(Table3[[#This Row],[I_S]]*Q_H2*Cell_count))</f>
        <v>1.75</v>
      </c>
      <c r="S427">
        <v>70</v>
      </c>
      <c r="T427" s="58" t="str">
        <f t="shared" si="59"/>
        <v>Inlet</v>
      </c>
      <c r="U427">
        <v>0.85000000000000009</v>
      </c>
      <c r="V427" s="51">
        <f t="shared" si="52"/>
        <v>75</v>
      </c>
      <c r="W427" s="141">
        <v>63.554303787180132</v>
      </c>
      <c r="X427" s="52">
        <f>IF(OR(Table3[[#This Row],[T_So_CL]]="",Table3[[#This Row],[Hum_Si_A]]=""),"-",(1730.63/((1730.63/(233.426+T_Si_CL))-LOG(RH_Si_A/100)))-233.426)</f>
        <v>59.876946860867974</v>
      </c>
      <c r="Y427" s="87">
        <f>100*10^(7.337936*((Table3[[#This Row],[Hum_Si_A]])/(Table3[[#This Row],[Hum_Si_A]]+229.3975)-Table3[[#This Row],[T_Si_CL]]/(Table3[[#This Row],[T_Si_CL]]+229.3975)))</f>
        <v>75.21332054617244</v>
      </c>
      <c r="Z42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3416.875</v>
      </c>
      <c r="AA427" s="53">
        <f>Table3[[#This Row],[FN_Si_Atot]]*Table3[[#This Row],[Conc_Si_A_H2]]/100</f>
        <v>2391.8125</v>
      </c>
      <c r="AB427" s="54">
        <f>IF(Table3[[#This Row],[FN_Si_A_H2]]="-","-",Table3[[#This Row],[FN_Si_A_H2]]/60*H2_dens_gL)</f>
        <v>3.5847975078128549</v>
      </c>
      <c r="AC427" s="53">
        <f>IF(OR(Table3[[#This Row],[Conc_Si_A_H2]]="",Table3[[#This Row],[FN_Si_A_H2]]="",Table3[[#This Row],[FN_Si_A_H2]]="-"),"-",(FN_Si_H2/CMP_A)*(100-CMP_A))</f>
        <v>1025.0625</v>
      </c>
      <c r="AD427" s="55">
        <f>IF(Table3[[#This Row],[F_Si_A_N2]]="-","-",Table3[[#This Row],[F_Si_A_N2]]/60*N2_dens_gL)</f>
        <v>21.348749443849766</v>
      </c>
      <c r="AE427">
        <v>2.15</v>
      </c>
      <c r="AF427" s="53">
        <f>IF(OR(Table3[[#This Row],[I_S]]=0,Table3[[#This Row],[FN_Si_C_Air]]="-",Table3[[#This Row],[FN_Si_C_Air]]="0"),"∞",Table3[[#This Row],[FN_Si_C_Air]]*1000/(Table3[[#This Row],[I_S]]*Q_air*Cell_count))</f>
        <v>2.15</v>
      </c>
      <c r="AG427" s="52">
        <f>IF(OR(Table3[[#This Row],[I_S]]="",Table3[[#This Row],[STC_C]]=""),"-",IF(Table3[[#This Row],[I_S]]&gt;=Table3[[#This Row],[I_MinGasFlow]],Table3[[#This Row],[I_S]]*Table3[[#This Row],[STC_C]]*16.6*Cell_count/1000,Table3[[#This Row],[I_MinGasFlow]]*Table3[[#This Row],[STC_C]]*16.6*Cell_count/1000))</f>
        <v>6968.4724999999999</v>
      </c>
      <c r="AH427" s="139">
        <f>IF(Table3[[#This Row],[FN_Si_C_Air]]="-","-",Table3[[#This Row],[FN_Si_C_Air]]/60*air_dens_gL)</f>
        <v>149.46734989519533</v>
      </c>
      <c r="AI427" s="58" t="str">
        <f t="shared" si="60"/>
        <v>Inlet</v>
      </c>
      <c r="AJ427">
        <v>0.40000000000000008</v>
      </c>
      <c r="AK427" s="5">
        <f t="shared" si="54"/>
        <v>75</v>
      </c>
      <c r="AL427" s="141">
        <v>50.353858607345167</v>
      </c>
      <c r="AM427" s="52">
        <f>IF(OR(Table3[[#This Row],[T_So_CL]]="",Table3[[#This Row],[Hum_Si_C]]=""),"-",(1730.63/((1730.63/(233.426+T_Si_CL))-LOG(RH_Si_C/100)))-233.426)</f>
        <v>54.935511793333887</v>
      </c>
      <c r="AN427" s="87">
        <f>100*10^(7.337936*((Table3[[#This Row],[Hum_Si_C]])/(Table3[[#This Row],[Hum_Si_C]]+229.3975)-Table3[[#This Row],[T_Si_CL]]/(Table3[[#This Row],[T_Si_CL]]+229.3975)))</f>
        <v>40.286682104765084</v>
      </c>
      <c r="AO427" s="83">
        <f t="shared" si="55"/>
        <v>74</v>
      </c>
      <c r="AP427" s="60">
        <f>Table3[[#This Row],[T_So_CL]]-Table3[[#This Row],[T_Si_CL]]</f>
        <v>4</v>
      </c>
      <c r="AQ427" s="178">
        <f>IF(OR(AC427&gt;1200,AA427&gt;4000,Table3[[#This Row],[Hum_Si_A]]&lt;20,Table3[[#This Row],[Hum_Si_C]]&lt;20,AG427&gt;8000, AJ427&lt;0, O427&gt;90),1,0)</f>
        <v>0</v>
      </c>
      <c r="AR427">
        <f>IF(Table3[[#This Row],[F_Cell_CL]]&gt;0, Table3[[#This Row],[F_Cell_CL]], IF(Table3[[#This Row],[I_S]]&lt;450, 0.45, IF(Table3[[#This Row],[I_S]]&lt;600, 0.6, 0.75)))</f>
        <v>0.75</v>
      </c>
    </row>
    <row r="428" spans="1:44">
      <c r="A428" s="49">
        <f t="shared" si="58"/>
        <v>417</v>
      </c>
      <c r="B428" s="51" t="s">
        <v>100</v>
      </c>
      <c r="C428" s="50" t="s">
        <v>518</v>
      </c>
      <c r="D428" s="51">
        <v>900</v>
      </c>
      <c r="E428" s="87">
        <f>IF(Table3[[#This Row],[Approx. step time]]="-","ERR",IF(E427="Acc. Time",Table3[[#This Row],[Approx. step time]]/60,E427+D428/60))</f>
        <v>6255</v>
      </c>
      <c r="F428" s="48">
        <v>440</v>
      </c>
      <c r="G428" s="86">
        <f t="shared" si="50"/>
        <v>1.4666666666666666</v>
      </c>
      <c r="H428" s="48" t="s">
        <v>33</v>
      </c>
      <c r="I428" s="51">
        <v>0</v>
      </c>
      <c r="J428" s="51" t="s">
        <v>102</v>
      </c>
      <c r="K428" s="147"/>
      <c r="L428" s="52" t="str">
        <f>IF(Table3[[#This Row],[F_Cell_CL]]="","-",Table3[[#This Row],[F_Cell_CL]]*Cell_count)</f>
        <v>-</v>
      </c>
      <c r="M428">
        <v>2.1500000000000004</v>
      </c>
      <c r="N428">
        <v>70</v>
      </c>
      <c r="O428" s="51">
        <v>75</v>
      </c>
      <c r="P428" s="60">
        <f>Table3[[#This Row],[T_So_CL]]-Table3[[#This Row],[T_Si_CL]]</f>
        <v>5</v>
      </c>
      <c r="Q428">
        <v>2</v>
      </c>
      <c r="R428" s="53">
        <f>IF(Table3[[#This Row],[I_S]]=0,"∞",Table3[[#This Row],[FN_Si_A_H2]]*1000/(Table3[[#This Row],[I_S]]*Q_H2*Cell_count))</f>
        <v>2</v>
      </c>
      <c r="S428">
        <v>80</v>
      </c>
      <c r="T428" s="58" t="str">
        <f t="shared" si="59"/>
        <v>Inlet</v>
      </c>
      <c r="U428">
        <v>1.9500000000000002</v>
      </c>
      <c r="V428" s="51">
        <f t="shared" si="52"/>
        <v>75</v>
      </c>
      <c r="W428" s="141">
        <v>54.90760005697814</v>
      </c>
      <c r="X428" s="52">
        <f>IF(OR(Table3[[#This Row],[T_So_CL]]="",Table3[[#This Row],[Hum_Si_A]]=""),"-",(1730.63/((1730.63/(233.426+T_Si_CL))-LOG(RH_Si_A/100)))-233.426)</f>
        <v>56.753471256734883</v>
      </c>
      <c r="Y428" s="87">
        <f>100*10^(7.337936*((Table3[[#This Row],[Hum_Si_A]])/(Table3[[#This Row],[Hum_Si_A]]+229.3975)-Table3[[#This Row],[T_Si_CL]]/(Table3[[#This Row],[T_Si_CL]]+229.3975)))</f>
        <v>50.296603607632008</v>
      </c>
      <c r="Z42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2117.5</v>
      </c>
      <c r="AA428" s="53">
        <f>Table3[[#This Row],[FN_Si_Atot]]*Table3[[#This Row],[Conc_Si_A_H2]]/100</f>
        <v>1694</v>
      </c>
      <c r="AB428" s="54">
        <f>IF(Table3[[#This Row],[FN_Si_A_H2]]="-","-",Table3[[#This Row],[FN_Si_A_H2]]/60*H2_dens_gL)</f>
        <v>2.5389310316903919</v>
      </c>
      <c r="AC428" s="53">
        <f>IF(OR(Table3[[#This Row],[Conc_Si_A_H2]]="",Table3[[#This Row],[FN_Si_A_H2]]="",Table3[[#This Row],[FN_Si_A_H2]]="-"),"-",(FN_Si_H2/CMP_A)*(100-CMP_A))</f>
        <v>423.5</v>
      </c>
      <c r="AD428" s="55">
        <f>IF(Table3[[#This Row],[F_Si_A_N2]]="-","-",Table3[[#This Row],[F_Si_A_N2]]/60*N2_dens_gL)</f>
        <v>8.8201406152994331</v>
      </c>
      <c r="AE428">
        <v>3.6500000000000004</v>
      </c>
      <c r="AF428" s="53">
        <f>IF(OR(Table3[[#This Row],[I_S]]=0,Table3[[#This Row],[FN_Si_C_Air]]="-",Table3[[#This Row],[FN_Si_C_Air]]="0"),"∞",Table3[[#This Row],[FN_Si_C_Air]]*1000/(Table3[[#This Row],[I_S]]*Q_air*Cell_count))</f>
        <v>3.6500000000000004</v>
      </c>
      <c r="AG428" s="52">
        <f>IF(OR(Table3[[#This Row],[I_S]]="",Table3[[#This Row],[STC_C]]=""),"-",IF(Table3[[#This Row],[I_S]]&gt;=Table3[[#This Row],[I_MinGasFlow]],Table3[[#This Row],[I_S]]*Table3[[#This Row],[STC_C]]*16.6*Cell_count/1000,Table3[[#This Row],[I_MinGasFlow]]*Table3[[#This Row],[STC_C]]*16.6*Cell_count/1000))</f>
        <v>7331.3900000000021</v>
      </c>
      <c r="AH428" s="139">
        <f>IF(Table3[[#This Row],[FN_Si_C_Air]]="-","-",Table3[[#This Row],[FN_Si_C_Air]]/60*air_dens_gL)</f>
        <v>157.2515977279291</v>
      </c>
      <c r="AI428" s="58" t="str">
        <f t="shared" si="60"/>
        <v>Inlet</v>
      </c>
      <c r="AJ428">
        <v>1.7000000000000002</v>
      </c>
      <c r="AK428" s="5">
        <f t="shared" si="54"/>
        <v>75</v>
      </c>
      <c r="AL428" s="141">
        <v>60.445896579090515</v>
      </c>
      <c r="AM428" s="52">
        <f>IF(OR(Table3[[#This Row],[T_So_CL]]="",Table3[[#This Row],[Hum_Si_C]]=""),"-",(1730.63/((1730.63/(233.426+T_Si_CL))-LOG(RH_Si_C/100)))-233.426)</f>
        <v>58.798374077755113</v>
      </c>
      <c r="AN428" s="87">
        <f>100*10^(7.337936*((Table3[[#This Row],[Hum_Si_C]])/(Table3[[#This Row],[Hum_Si_C]]+229.3975)-Table3[[#This Row],[T_Si_CL]]/(Table3[[#This Row],[T_Si_CL]]+229.3975)))</f>
        <v>65.263751514688423</v>
      </c>
      <c r="AO428" s="83">
        <f t="shared" si="55"/>
        <v>75</v>
      </c>
      <c r="AP428" s="60">
        <f>Table3[[#This Row],[T_So_CL]]-Table3[[#This Row],[T_Si_CL]]</f>
        <v>5</v>
      </c>
      <c r="AQ428" s="178">
        <f>IF(OR(AC428&gt;1200,AA428&gt;4000,Table3[[#This Row],[Hum_Si_A]]&lt;20,Table3[[#This Row],[Hum_Si_C]]&lt;20,AG428&gt;8000, AJ428&lt;0, O428&gt;90),1,0)</f>
        <v>0</v>
      </c>
      <c r="AR428">
        <f>IF(Table3[[#This Row],[F_Cell_CL]]&gt;0, Table3[[#This Row],[F_Cell_CL]], IF(Table3[[#This Row],[I_S]]&lt;450, 0.45, IF(Table3[[#This Row],[I_S]]&lt;600, 0.6, 0.75)))</f>
        <v>0.45</v>
      </c>
    </row>
    <row r="429" spans="1:44">
      <c r="A429" s="49">
        <f t="shared" si="58"/>
        <v>418</v>
      </c>
      <c r="B429" s="51" t="s">
        <v>100</v>
      </c>
      <c r="C429" s="50" t="s">
        <v>519</v>
      </c>
      <c r="D429" s="51">
        <v>900</v>
      </c>
      <c r="E429" s="138">
        <f>IF(Table3[[#This Row],[Approx. step time]]="-","ERR",IF(E428="Acc. Time",Table3[[#This Row],[Approx. step time]]/60,E428+D429/60))</f>
        <v>6270</v>
      </c>
      <c r="F429" s="48">
        <v>460</v>
      </c>
      <c r="G429" s="86">
        <f t="shared" si="50"/>
        <v>1.5333333333333334</v>
      </c>
      <c r="H429" s="48" t="s">
        <v>33</v>
      </c>
      <c r="I429" s="51">
        <v>0</v>
      </c>
      <c r="J429" s="51" t="s">
        <v>102</v>
      </c>
      <c r="K429" s="147"/>
      <c r="L429" s="52" t="str">
        <f>IF(Table3[[#This Row],[F_Cell_CL]]="","-",Table3[[#This Row],[F_Cell_CL]]*Cell_count)</f>
        <v>-</v>
      </c>
      <c r="M429">
        <v>1.45</v>
      </c>
      <c r="N429">
        <v>70</v>
      </c>
      <c r="O429" s="51">
        <v>75</v>
      </c>
      <c r="P429" s="60">
        <f>Table3[[#This Row],[T_So_CL]]-Table3[[#This Row],[T_Si_CL]]</f>
        <v>5</v>
      </c>
      <c r="Q429">
        <v>1.75</v>
      </c>
      <c r="R429" s="53">
        <f>IF(Table3[[#This Row],[I_S]]=0,"∞",Table3[[#This Row],[FN_Si_A_H2]]*1000/(Table3[[#This Row],[I_S]]*Q_H2*Cell_count))</f>
        <v>1.75</v>
      </c>
      <c r="S429">
        <v>100</v>
      </c>
      <c r="T429" s="58" t="str">
        <f t="shared" si="59"/>
        <v>Inlet</v>
      </c>
      <c r="U429">
        <v>1.25</v>
      </c>
      <c r="V429" s="51">
        <f t="shared" si="52"/>
        <v>75</v>
      </c>
      <c r="W429" s="141">
        <v>63.554303787180132</v>
      </c>
      <c r="X429" s="52">
        <f>IF(OR(Table3[[#This Row],[T_So_CL]]="",Table3[[#This Row],[Hum_Si_A]]=""),"-",(1730.63/((1730.63/(233.426+T_Si_CL))-LOG(RH_Si_A/100)))-233.426)</f>
        <v>59.876946860867974</v>
      </c>
      <c r="Y429" s="87">
        <f>100*10^(7.337936*((Table3[[#This Row],[Hum_Si_A]])/(Table3[[#This Row],[Hum_Si_A]]+229.3975)-Table3[[#This Row],[T_Si_CL]]/(Table3[[#This Row],[T_Si_CL]]+229.3975)))</f>
        <v>75.21332054617244</v>
      </c>
      <c r="Z42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1549.625</v>
      </c>
      <c r="AA429" s="53">
        <f>Table3[[#This Row],[FN_Si_Atot]]*Table3[[#This Row],[Conc_Si_A_H2]]/100</f>
        <v>1549.625</v>
      </c>
      <c r="AB429" s="54">
        <f>IF(Table3[[#This Row],[FN_Si_A_H2]]="-","-",Table3[[#This Row],[FN_Si_A_H2]]/60*H2_dens_gL)</f>
        <v>2.3225448642167792</v>
      </c>
      <c r="AC429" s="53">
        <f>IF(OR(Table3[[#This Row],[Conc_Si_A_H2]]="",Table3[[#This Row],[FN_Si_A_H2]]="",Table3[[#This Row],[FN_Si_A_H2]]="-"),"-",(FN_Si_H2/CMP_A)*(100-CMP_A))</f>
        <v>0</v>
      </c>
      <c r="AD429" s="55">
        <f>IF(Table3[[#This Row],[F_Si_A_N2]]="-","-",Table3[[#This Row],[F_Si_A_N2]]/60*N2_dens_gL)</f>
        <v>0</v>
      </c>
      <c r="AE429">
        <v>1.55</v>
      </c>
      <c r="AF429" s="53">
        <f>IF(OR(Table3[[#This Row],[I_S]]=0,Table3[[#This Row],[FN_Si_C_Air]]="-",Table3[[#This Row],[FN_Si_C_Air]]="0"),"∞",Table3[[#This Row],[FN_Si_C_Air]]*1000/(Table3[[#This Row],[I_S]]*Q_air*Cell_count))</f>
        <v>1.5499999999999998</v>
      </c>
      <c r="AG429" s="52">
        <f>IF(OR(Table3[[#This Row],[I_S]]="",Table3[[#This Row],[STC_C]]=""),"-",IF(Table3[[#This Row],[I_S]]&gt;=Table3[[#This Row],[I_MinGasFlow]],Table3[[#This Row],[I_S]]*Table3[[#This Row],[STC_C]]*16.6*Cell_count/1000,Table3[[#This Row],[I_MinGasFlow]]*Table3[[#This Row],[STC_C]]*16.6*Cell_count/1000))</f>
        <v>3254.8450000000003</v>
      </c>
      <c r="AH429" s="139">
        <f>IF(Table3[[#This Row],[FN_Si_C_Air]]="-","-",Table3[[#This Row],[FN_Si_C_Air]]/60*air_dens_gL)</f>
        <v>69.81344282690749</v>
      </c>
      <c r="AI429" s="58" t="str">
        <f t="shared" si="60"/>
        <v>Inlet</v>
      </c>
      <c r="AJ429">
        <v>1.3</v>
      </c>
      <c r="AK429" s="5">
        <f t="shared" si="54"/>
        <v>75</v>
      </c>
      <c r="AL429" s="141">
        <v>60.445896579090515</v>
      </c>
      <c r="AM429" s="52">
        <f>IF(OR(Table3[[#This Row],[T_So_CL]]="",Table3[[#This Row],[Hum_Si_C]]=""),"-",(1730.63/((1730.63/(233.426+T_Si_CL))-LOG(RH_Si_C/100)))-233.426)</f>
        <v>58.798374077755113</v>
      </c>
      <c r="AN429" s="87">
        <f>100*10^(7.337936*((Table3[[#This Row],[Hum_Si_C]])/(Table3[[#This Row],[Hum_Si_C]]+229.3975)-Table3[[#This Row],[T_Si_CL]]/(Table3[[#This Row],[T_Si_CL]]+229.3975)))</f>
        <v>65.263751514688423</v>
      </c>
      <c r="AO429" s="83">
        <f t="shared" si="55"/>
        <v>75</v>
      </c>
      <c r="AP429" s="60">
        <f>Table3[[#This Row],[T_So_CL]]-Table3[[#This Row],[T_Si_CL]]</f>
        <v>5</v>
      </c>
      <c r="AQ429" s="178">
        <f>IF(OR(AC429&gt;1200,AA429&gt;4000,Table3[[#This Row],[Hum_Si_A]]&lt;20,Table3[[#This Row],[Hum_Si_C]]&lt;20,AG429&gt;8000, AJ429&lt;0, O429&gt;90),1,0)</f>
        <v>0</v>
      </c>
      <c r="AR429">
        <f>IF(Table3[[#This Row],[F_Cell_CL]]&gt;0, Table3[[#This Row],[F_Cell_CL]], IF(Table3[[#This Row],[I_S]]&lt;450, 0.45, IF(Table3[[#This Row],[I_S]]&lt;600, 0.6, 0.75)))</f>
        <v>0.6</v>
      </c>
    </row>
    <row r="430" spans="1:44">
      <c r="A430" s="49">
        <f t="shared" si="58"/>
        <v>419</v>
      </c>
      <c r="B430" s="51" t="s">
        <v>100</v>
      </c>
      <c r="C430" s="50" t="s">
        <v>520</v>
      </c>
      <c r="D430" s="51">
        <v>900</v>
      </c>
      <c r="E430" s="138">
        <f>IF(Table3[[#This Row],[Approx. step time]]="-","ERR",IF(E429="Acc. Time",Table3[[#This Row],[Approx. step time]]/60,E429+D430/60))</f>
        <v>6285</v>
      </c>
      <c r="F430" s="48">
        <v>510</v>
      </c>
      <c r="G430" s="86">
        <f t="shared" si="50"/>
        <v>1.7</v>
      </c>
      <c r="H430" s="48" t="s">
        <v>33</v>
      </c>
      <c r="I430" s="51">
        <v>0</v>
      </c>
      <c r="J430" s="51" t="s">
        <v>102</v>
      </c>
      <c r="K430" s="147"/>
      <c r="L430" s="52" t="str">
        <f>IF(Table3[[#This Row],[F_Cell_CL]]="","-",Table3[[#This Row],[F_Cell_CL]]*Cell_count)</f>
        <v>-</v>
      </c>
      <c r="M430">
        <v>0.8</v>
      </c>
      <c r="N430">
        <v>70</v>
      </c>
      <c r="O430" s="51">
        <v>75</v>
      </c>
      <c r="P430" s="60">
        <f>Table3[[#This Row],[T_So_CL]]-Table3[[#This Row],[T_Si_CL]]</f>
        <v>5</v>
      </c>
      <c r="Q430">
        <v>1.6500000000000001</v>
      </c>
      <c r="R430" s="53">
        <f>IF(Table3[[#This Row],[I_S]]=0,"∞",Table3[[#This Row],[FN_Si_A_H2]]*1000/(Table3[[#This Row],[I_S]]*Q_H2*Cell_count))</f>
        <v>1.6500000000000001</v>
      </c>
      <c r="S430">
        <v>80</v>
      </c>
      <c r="T430" s="58" t="str">
        <f t="shared" si="59"/>
        <v>Inlet</v>
      </c>
      <c r="U430">
        <v>0.60000000000000009</v>
      </c>
      <c r="V430" s="51">
        <f t="shared" si="52"/>
        <v>75</v>
      </c>
      <c r="W430" s="141">
        <v>62.047744653481431</v>
      </c>
      <c r="X430" s="52">
        <f>IF(OR(Table3[[#This Row],[T_So_CL]]="",Table3[[#This Row],[Hum_Si_A]]=""),"-",(1730.63/((1730.63/(233.426+T_Si_CL))-LOG(RH_Si_A/100)))-233.426)</f>
        <v>59.359951044353295</v>
      </c>
      <c r="Y430" s="87">
        <f>100*10^(7.337936*((Table3[[#This Row],[Hum_Si_A]])/(Table3[[#This Row],[Hum_Si_A]]+229.3975)-Table3[[#This Row],[T_Si_CL]]/(Table3[[#This Row],[T_Si_CL]]+229.3975)))</f>
        <v>70.241225924668456</v>
      </c>
      <c r="Z43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2024.8593750000002</v>
      </c>
      <c r="AA430" s="53">
        <f>Table3[[#This Row],[FN_Si_Atot]]*Table3[[#This Row],[Conc_Si_A_H2]]/100</f>
        <v>1619.8875000000003</v>
      </c>
      <c r="AB430" s="54">
        <f>IF(Table3[[#This Row],[FN_Si_A_H2]]="-","-",Table3[[#This Row],[FN_Si_A_H2]]/60*H2_dens_gL)</f>
        <v>2.4278527990539378</v>
      </c>
      <c r="AC430" s="53">
        <f>IF(OR(Table3[[#This Row],[Conc_Si_A_H2]]="",Table3[[#This Row],[FN_Si_A_H2]]="",Table3[[#This Row],[FN_Si_A_H2]]="-"),"-",(FN_Si_H2/CMP_A)*(100-CMP_A))</f>
        <v>404.97187500000007</v>
      </c>
      <c r="AD430" s="55">
        <f>IF(Table3[[#This Row],[F_Si_A_N2]]="-","-",Table3[[#This Row],[F_Si_A_N2]]/60*N2_dens_gL)</f>
        <v>8.4342594633800836</v>
      </c>
      <c r="AE430">
        <v>1.8</v>
      </c>
      <c r="AF430" s="53">
        <f>IF(OR(Table3[[#This Row],[I_S]]=0,Table3[[#This Row],[FN_Si_C_Air]]="-",Table3[[#This Row],[FN_Si_C_Air]]="0"),"∞",Table3[[#This Row],[FN_Si_C_Air]]*1000/(Table3[[#This Row],[I_S]]*Q_air*Cell_count))</f>
        <v>1.8</v>
      </c>
      <c r="AG430" s="52">
        <f>IF(OR(Table3[[#This Row],[I_S]]="",Table3[[#This Row],[STC_C]]=""),"-",IF(Table3[[#This Row],[I_S]]&gt;=Table3[[#This Row],[I_MinGasFlow]],Table3[[#This Row],[I_S]]*Table3[[#This Row],[STC_C]]*16.6*Cell_count/1000,Table3[[#This Row],[I_MinGasFlow]]*Table3[[#This Row],[STC_C]]*16.6*Cell_count/1000))</f>
        <v>4190.67</v>
      </c>
      <c r="AH430" s="139">
        <f>IF(Table3[[#This Row],[FN_Si_C_Air]]="-","-",Table3[[#This Row],[FN_Si_C_Air]]/60*air_dens_gL)</f>
        <v>89.886031577981854</v>
      </c>
      <c r="AI430" s="58" t="str">
        <f t="shared" si="60"/>
        <v>Inlet</v>
      </c>
      <c r="AJ430">
        <v>0.75000000000000011</v>
      </c>
      <c r="AK430" s="5">
        <f t="shared" si="54"/>
        <v>75</v>
      </c>
      <c r="AL430" s="141">
        <v>60.445896579090515</v>
      </c>
      <c r="AM430" s="52">
        <f>IF(OR(Table3[[#This Row],[T_So_CL]]="",Table3[[#This Row],[Hum_Si_C]]=""),"-",(1730.63/((1730.63/(233.426+T_Si_CL))-LOG(RH_Si_C/100)))-233.426)</f>
        <v>58.798374077755113</v>
      </c>
      <c r="AN430" s="87">
        <f>100*10^(7.337936*((Table3[[#This Row],[Hum_Si_C]])/(Table3[[#This Row],[Hum_Si_C]]+229.3975)-Table3[[#This Row],[T_Si_CL]]/(Table3[[#This Row],[T_Si_CL]]+229.3975)))</f>
        <v>65.263751514688423</v>
      </c>
      <c r="AO430" s="83">
        <f t="shared" si="55"/>
        <v>75</v>
      </c>
      <c r="AP430" s="60">
        <f>Table3[[#This Row],[T_So_CL]]-Table3[[#This Row],[T_Si_CL]]</f>
        <v>5</v>
      </c>
      <c r="AQ430" s="178">
        <f>IF(OR(AC430&gt;1200,AA430&gt;4000,Table3[[#This Row],[Hum_Si_A]]&lt;20,Table3[[#This Row],[Hum_Si_C]]&lt;20,AG430&gt;8000, AJ430&lt;0, O430&gt;90),1,0)</f>
        <v>0</v>
      </c>
      <c r="AR430">
        <f>IF(Table3[[#This Row],[F_Cell_CL]]&gt;0, Table3[[#This Row],[F_Cell_CL]], IF(Table3[[#This Row],[I_S]]&lt;450, 0.45, IF(Table3[[#This Row],[I_S]]&lt;600, 0.6, 0.75)))</f>
        <v>0.6</v>
      </c>
    </row>
    <row r="431" spans="1:44">
      <c r="A431" s="49">
        <f t="shared" si="58"/>
        <v>420</v>
      </c>
      <c r="B431" s="51" t="s">
        <v>100</v>
      </c>
      <c r="C431" s="50" t="s">
        <v>521</v>
      </c>
      <c r="D431" s="51">
        <v>900</v>
      </c>
      <c r="E431" s="138">
        <f>IF(Table3[[#This Row],[Approx. step time]]="-","ERR",IF(E430="Acc. Time",Table3[[#This Row],[Approx. step time]]/60,E430+D431/60))</f>
        <v>6300</v>
      </c>
      <c r="F431" s="48">
        <v>740</v>
      </c>
      <c r="G431" s="86">
        <f t="shared" si="50"/>
        <v>2.4666666666666668</v>
      </c>
      <c r="H431" s="48" t="s">
        <v>33</v>
      </c>
      <c r="I431" s="51">
        <v>0</v>
      </c>
      <c r="J431" s="51" t="s">
        <v>102</v>
      </c>
      <c r="K431" s="147"/>
      <c r="L431" s="52" t="str">
        <f>IF(Table3[[#This Row],[F_Cell_CL]]="","-",Table3[[#This Row],[F_Cell_CL]]*Cell_count)</f>
        <v>-</v>
      </c>
      <c r="M431">
        <v>0.75</v>
      </c>
      <c r="N431">
        <v>70</v>
      </c>
      <c r="O431" s="51">
        <v>75</v>
      </c>
      <c r="P431" s="60">
        <f>Table3[[#This Row],[T_So_CL]]-Table3[[#This Row],[T_Si_CL]]</f>
        <v>5</v>
      </c>
      <c r="Q431">
        <v>1.4500000000000002</v>
      </c>
      <c r="R431" s="53">
        <f>IF(Table3[[#This Row],[I_S]]=0,"∞",Table3[[#This Row],[FN_Si_A_H2]]*1000/(Table3[[#This Row],[I_S]]*Q_H2*Cell_count))</f>
        <v>1.4500000000000004</v>
      </c>
      <c r="S431">
        <v>95</v>
      </c>
      <c r="T431" s="58" t="str">
        <f t="shared" si="59"/>
        <v>Inlet</v>
      </c>
      <c r="U431">
        <v>0.55000000000000004</v>
      </c>
      <c r="V431" s="51">
        <f t="shared" si="52"/>
        <v>75</v>
      </c>
      <c r="W431" s="141">
        <v>47.694820483048908</v>
      </c>
      <c r="X431" s="52">
        <f>IF(OR(Table3[[#This Row],[T_So_CL]]="",Table3[[#This Row],[Hum_Si_A]]=""),"-",(1730.63/((1730.63/(233.426+T_Si_CL))-LOG(RH_Si_A/100)))-233.426)</f>
        <v>53.807866947730872</v>
      </c>
      <c r="Y431" s="87">
        <f>100*10^(7.337936*((Table3[[#This Row],[Hum_Si_A]])/(Table3[[#This Row],[Hum_Si_A]]+229.3975)-Table3[[#This Row],[T_Si_CL]]/(Table3[[#This Row],[T_Si_CL]]+229.3975)))</f>
        <v>35.271154994920003</v>
      </c>
      <c r="Z43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2174.2368421052638</v>
      </c>
      <c r="AA431" s="53">
        <f>Table3[[#This Row],[FN_Si_Atot]]*Table3[[#This Row],[Conc_Si_A_H2]]/100</f>
        <v>2065.5250000000005</v>
      </c>
      <c r="AB431" s="54">
        <f>IF(Table3[[#This Row],[FN_Si_A_H2]]="-","-",Table3[[#This Row],[FN_Si_A_H2]]/60*H2_dens_gL)</f>
        <v>3.0957647693224901</v>
      </c>
      <c r="AC431" s="53">
        <f>IF(OR(Table3[[#This Row],[Conc_Si_A_H2]]="",Table3[[#This Row],[FN_Si_A_H2]]="",Table3[[#This Row],[FN_Si_A_H2]]="-"),"-",(FN_Si_H2/CMP_A)*(100-CMP_A))</f>
        <v>108.7118421052632</v>
      </c>
      <c r="AD431" s="55">
        <f>IF(Table3[[#This Row],[F_Si_A_N2]]="-","-",Table3[[#This Row],[F_Si_A_N2]]/60*N2_dens_gL)</f>
        <v>2.2641174354584437</v>
      </c>
      <c r="AE431">
        <v>1.9000000000000001</v>
      </c>
      <c r="AF431" s="53">
        <f>IF(OR(Table3[[#This Row],[I_S]]=0,Table3[[#This Row],[FN_Si_C_Air]]="-",Table3[[#This Row],[FN_Si_C_Air]]="0"),"∞",Table3[[#This Row],[FN_Si_C_Air]]*1000/(Table3[[#This Row],[I_S]]*Q_air*Cell_count))</f>
        <v>1.9</v>
      </c>
      <c r="AG431" s="52">
        <f>IF(OR(Table3[[#This Row],[I_S]]="",Table3[[#This Row],[STC_C]]=""),"-",IF(Table3[[#This Row],[I_S]]&gt;=Table3[[#This Row],[I_MinGasFlow]],Table3[[#This Row],[I_S]]*Table3[[#This Row],[STC_C]]*16.6*Cell_count/1000,Table3[[#This Row],[I_MinGasFlow]]*Table3[[#This Row],[STC_C]]*16.6*Cell_count/1000))</f>
        <v>6418.3900000000012</v>
      </c>
      <c r="AH431" s="139">
        <f>IF(Table3[[#This Row],[FN_Si_C_Air]]="-","-",Table3[[#This Row],[FN_Si_C_Air]]/60*air_dens_gL)</f>
        <v>137.66858431224676</v>
      </c>
      <c r="AI431" s="58" t="str">
        <f t="shared" si="60"/>
        <v>Inlet</v>
      </c>
      <c r="AJ431">
        <v>0.2</v>
      </c>
      <c r="AK431" s="5">
        <f t="shared" si="54"/>
        <v>75</v>
      </c>
      <c r="AL431" s="141">
        <v>66.325746371567746</v>
      </c>
      <c r="AM431" s="52">
        <f>IF(OR(Table3[[#This Row],[T_So_CL]]="",Table3[[#This Row],[Hum_Si_C]]=""),"-",(1730.63/((1730.63/(233.426+T_Si_CL))-LOG(RH_Si_C/100)))-233.426)</f>
        <v>60.801301961272998</v>
      </c>
      <c r="AN431" s="87">
        <f>100*10^(7.337936*((Table3[[#This Row],[Hum_Si_C]])/(Table3[[#This Row],[Hum_Si_C]]+229.3975)-Table3[[#This Row],[T_Si_CL]]/(Table3[[#This Row],[T_Si_CL]]+229.3975)))</f>
        <v>85.142206995504807</v>
      </c>
      <c r="AO431" s="83">
        <f t="shared" si="55"/>
        <v>75</v>
      </c>
      <c r="AP431" s="60">
        <f>Table3[[#This Row],[T_So_CL]]-Table3[[#This Row],[T_Si_CL]]</f>
        <v>5</v>
      </c>
      <c r="AQ431" s="178">
        <f>IF(OR(AC431&gt;1200,AA431&gt;4000,Table3[[#This Row],[Hum_Si_A]]&lt;20,Table3[[#This Row],[Hum_Si_C]]&lt;20,AG431&gt;8000, AJ431&lt;0, O431&gt;90),1,0)</f>
        <v>0</v>
      </c>
      <c r="AR431">
        <f>IF(Table3[[#This Row],[F_Cell_CL]]&gt;0, Table3[[#This Row],[F_Cell_CL]], IF(Table3[[#This Row],[I_S]]&lt;450, 0.45, IF(Table3[[#This Row],[I_S]]&lt;600, 0.6, 0.75)))</f>
        <v>0.75</v>
      </c>
    </row>
    <row r="432" spans="1:44">
      <c r="A432" s="49">
        <f t="shared" si="58"/>
        <v>421</v>
      </c>
      <c r="B432" s="51" t="s">
        <v>100</v>
      </c>
      <c r="C432" s="50" t="s">
        <v>522</v>
      </c>
      <c r="D432" s="51">
        <v>900</v>
      </c>
      <c r="E432" s="87">
        <f>IF(Table3[[#This Row],[Approx. step time]]="-","ERR",IF(E431="Acc. Time",Table3[[#This Row],[Approx. step time]]/60,E431+D432/60))</f>
        <v>6315</v>
      </c>
      <c r="F432" s="48">
        <v>690</v>
      </c>
      <c r="G432" s="86">
        <f t="shared" si="50"/>
        <v>2.2999999999999998</v>
      </c>
      <c r="H432" s="48" t="s">
        <v>33</v>
      </c>
      <c r="I432" s="51">
        <v>0</v>
      </c>
      <c r="J432" s="51" t="s">
        <v>102</v>
      </c>
      <c r="K432" s="147"/>
      <c r="L432" s="52" t="str">
        <f>IF(Table3[[#This Row],[F_Cell_CL]]="","-",Table3[[#This Row],[F_Cell_CL]]*Cell_count)</f>
        <v>-</v>
      </c>
      <c r="M432">
        <v>2.1</v>
      </c>
      <c r="N432">
        <v>70</v>
      </c>
      <c r="O432" s="51">
        <v>75</v>
      </c>
      <c r="P432" s="60">
        <f>Table3[[#This Row],[T_So_CL]]-Table3[[#This Row],[T_Si_CL]]</f>
        <v>5</v>
      </c>
      <c r="Q432">
        <v>1.8</v>
      </c>
      <c r="R432" s="53">
        <f>IF(Table3[[#This Row],[I_S]]=0,"∞",Table3[[#This Row],[FN_Si_A_H2]]*1000/(Table3[[#This Row],[I_S]]*Q_H2*Cell_count))</f>
        <v>1.8</v>
      </c>
      <c r="S432">
        <v>75</v>
      </c>
      <c r="T432" s="58" t="str">
        <f t="shared" si="59"/>
        <v>Inlet</v>
      </c>
      <c r="U432">
        <v>1.9000000000000001</v>
      </c>
      <c r="V432" s="51">
        <f t="shared" si="52"/>
        <v>75</v>
      </c>
      <c r="W432" s="141">
        <v>47.694820483048908</v>
      </c>
      <c r="X432" s="52">
        <f>IF(OR(Table3[[#This Row],[T_So_CL]]="",Table3[[#This Row],[Hum_Si_A]]=""),"-",(1730.63/((1730.63/(233.426+T_Si_CL))-LOG(RH_Si_A/100)))-233.426)</f>
        <v>53.807866947730872</v>
      </c>
      <c r="Y432" s="87">
        <f>100*10^(7.337936*((Table3[[#This Row],[Hum_Si_A]])/(Table3[[#This Row],[Hum_Si_A]]+229.3975)-Table3[[#This Row],[T_Si_CL]]/(Table3[[#This Row],[T_Si_CL]]+229.3975)))</f>
        <v>35.271154994920003</v>
      </c>
      <c r="Z43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3187.8</v>
      </c>
      <c r="AA432" s="53">
        <f>Table3[[#This Row],[FN_Si_Atot]]*Table3[[#This Row],[Conc_Si_A_H2]]/100</f>
        <v>2390.85</v>
      </c>
      <c r="AB432" s="54">
        <f>IF(Table3[[#This Row],[FN_Si_A_H2]]="-","-",Table3[[#This Row],[FN_Si_A_H2]]/60*H2_dens_gL)</f>
        <v>3.5833549333630299</v>
      </c>
      <c r="AC432" s="53">
        <f>IF(OR(Table3[[#This Row],[Conc_Si_A_H2]]="",Table3[[#This Row],[FN_Si_A_H2]]="",Table3[[#This Row],[FN_Si_A_H2]]="-"),"-",(FN_Si_H2/CMP_A)*(100-CMP_A))</f>
        <v>796.95</v>
      </c>
      <c r="AD432" s="55">
        <f>IF(Table3[[#This Row],[F_Si_A_N2]]="-","-",Table3[[#This Row],[F_Si_A_N2]]/60*N2_dens_gL)</f>
        <v>16.597900976063478</v>
      </c>
      <c r="AE432">
        <v>2.0500000000000003</v>
      </c>
      <c r="AF432" s="53">
        <f>IF(OR(Table3[[#This Row],[I_S]]=0,Table3[[#This Row],[FN_Si_C_Air]]="-",Table3[[#This Row],[FN_Si_C_Air]]="0"),"∞",Table3[[#This Row],[FN_Si_C_Air]]*1000/(Table3[[#This Row],[I_S]]*Q_air*Cell_count))</f>
        <v>2.0499999999999998</v>
      </c>
      <c r="AG432" s="52">
        <f>IF(OR(Table3[[#This Row],[I_S]]="",Table3[[#This Row],[STC_C]]=""),"-",IF(Table3[[#This Row],[I_S]]&gt;=Table3[[#This Row],[I_MinGasFlow]],Table3[[#This Row],[I_S]]*Table3[[#This Row],[STC_C]]*16.6*Cell_count/1000,Table3[[#This Row],[I_MinGasFlow]]*Table3[[#This Row],[STC_C]]*16.6*Cell_count/1000))</f>
        <v>6457.192500000001</v>
      </c>
      <c r="AH432" s="139">
        <f>IF(Table3[[#This Row],[FN_Si_C_Air]]="-","-",Table3[[#This Row],[FN_Si_C_Air]]/60*air_dens_gL)</f>
        <v>138.50086238241326</v>
      </c>
      <c r="AI432" s="58" t="str">
        <f t="shared" si="60"/>
        <v>Inlet</v>
      </c>
      <c r="AJ432">
        <v>2.0500000000000003</v>
      </c>
      <c r="AK432" s="5">
        <f t="shared" si="54"/>
        <v>75</v>
      </c>
      <c r="AL432" s="141">
        <v>50.353858607345167</v>
      </c>
      <c r="AM432" s="52">
        <f>IF(OR(Table3[[#This Row],[T_So_CL]]="",Table3[[#This Row],[Hum_Si_C]]=""),"-",(1730.63/((1730.63/(233.426+T_Si_CL))-LOG(RH_Si_C/100)))-233.426)</f>
        <v>54.935511793333887</v>
      </c>
      <c r="AN432" s="87">
        <f>100*10^(7.337936*((Table3[[#This Row],[Hum_Si_C]])/(Table3[[#This Row],[Hum_Si_C]]+229.3975)-Table3[[#This Row],[T_Si_CL]]/(Table3[[#This Row],[T_Si_CL]]+229.3975)))</f>
        <v>40.286682104765084</v>
      </c>
      <c r="AO432" s="83">
        <f t="shared" si="55"/>
        <v>75</v>
      </c>
      <c r="AP432" s="60">
        <f>Table3[[#This Row],[T_So_CL]]-Table3[[#This Row],[T_Si_CL]]</f>
        <v>5</v>
      </c>
      <c r="AQ432" s="178">
        <f>IF(OR(AC432&gt;1200,AA432&gt;4000,Table3[[#This Row],[Hum_Si_A]]&lt;20,Table3[[#This Row],[Hum_Si_C]]&lt;20,AG432&gt;8000, AJ432&lt;0, O432&gt;90),1,0)</f>
        <v>0</v>
      </c>
      <c r="AR432">
        <f>IF(Table3[[#This Row],[F_Cell_CL]]&gt;0, Table3[[#This Row],[F_Cell_CL]], IF(Table3[[#This Row],[I_S]]&lt;450, 0.45, IF(Table3[[#This Row],[I_S]]&lt;600, 0.6, 0.75)))</f>
        <v>0.75</v>
      </c>
    </row>
    <row r="433" spans="1:44">
      <c r="A433" s="49">
        <f t="shared" si="58"/>
        <v>422</v>
      </c>
      <c r="B433" s="51" t="s">
        <v>100</v>
      </c>
      <c r="C433" s="50" t="s">
        <v>523</v>
      </c>
      <c r="D433" s="51">
        <v>900</v>
      </c>
      <c r="E433" s="138">
        <f>IF(Table3[[#This Row],[Approx. step time]]="-","ERR",IF(E432="Acc. Time",Table3[[#This Row],[Approx. step time]]/60,E432+D433/60))</f>
        <v>6330</v>
      </c>
      <c r="F433" s="48">
        <v>660</v>
      </c>
      <c r="G433" s="86">
        <f t="shared" si="50"/>
        <v>2.2000000000000002</v>
      </c>
      <c r="H433" s="48" t="s">
        <v>33</v>
      </c>
      <c r="I433" s="51">
        <v>0</v>
      </c>
      <c r="J433" s="51" t="s">
        <v>102</v>
      </c>
      <c r="K433" s="147"/>
      <c r="L433" s="52" t="str">
        <f>IF(Table3[[#This Row],[F_Cell_CL]]="","-",Table3[[#This Row],[F_Cell_CL]]*Cell_count)</f>
        <v>-</v>
      </c>
      <c r="M433">
        <v>2.1500000000000004</v>
      </c>
      <c r="N433">
        <v>70</v>
      </c>
      <c r="O433" s="51">
        <v>75</v>
      </c>
      <c r="P433" s="60">
        <f>Table3[[#This Row],[T_So_CL]]-Table3[[#This Row],[T_Si_CL]]</f>
        <v>5</v>
      </c>
      <c r="Q433">
        <v>1.3</v>
      </c>
      <c r="R433" s="53">
        <f>IF(Table3[[#This Row],[I_S]]=0,"∞",Table3[[#This Row],[FN_Si_A_H2]]*1000/(Table3[[#This Row],[I_S]]*Q_H2*Cell_count))</f>
        <v>1.3</v>
      </c>
      <c r="S433">
        <v>85</v>
      </c>
      <c r="T433" s="58" t="str">
        <f t="shared" si="59"/>
        <v>Inlet</v>
      </c>
      <c r="U433">
        <v>1.9500000000000002</v>
      </c>
      <c r="V433" s="51">
        <f t="shared" si="52"/>
        <v>75</v>
      </c>
      <c r="W433" s="141">
        <v>64.977127437816733</v>
      </c>
      <c r="X433" s="52">
        <f>IF(OR(Table3[[#This Row],[T_So_CL]]="",Table3[[#This Row],[Hum_Si_A]]=""),"-",(1730.63/((1730.63/(233.426+T_Si_CL))-LOG(RH_Si_A/100)))-233.426)</f>
        <v>60.355698987739686</v>
      </c>
      <c r="Y433" s="87">
        <f>100*10^(7.337936*((Table3[[#This Row],[Hum_Si_A]])/(Table3[[#This Row],[Hum_Si_A]]+229.3975)-Table3[[#This Row],[T_Si_CL]]/(Table3[[#This Row],[T_Si_CL]]+229.3975)))</f>
        <v>80.180248872492086</v>
      </c>
      <c r="Z43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1943.1176470588234</v>
      </c>
      <c r="AA433" s="53">
        <f>Table3[[#This Row],[FN_Si_Atot]]*Table3[[#This Row],[Conc_Si_A_H2]]/100</f>
        <v>1651.65</v>
      </c>
      <c r="AB433" s="54">
        <f>IF(Table3[[#This Row],[FN_Si_A_H2]]="-","-",Table3[[#This Row],[FN_Si_A_H2]]/60*H2_dens_gL)</f>
        <v>2.4754577558981321</v>
      </c>
      <c r="AC433" s="53">
        <f>IF(OR(Table3[[#This Row],[Conc_Si_A_H2]]="",Table3[[#This Row],[FN_Si_A_H2]]="",Table3[[#This Row],[FN_Si_A_H2]]="-"),"-",(FN_Si_H2/CMP_A)*(100-CMP_A))</f>
        <v>291.46764705882356</v>
      </c>
      <c r="AD433" s="55">
        <f>IF(Table3[[#This Row],[F_Si_A_N2]]="-","-",Table3[[#This Row],[F_Si_A_N2]]/60*N2_dens_gL)</f>
        <v>6.0703320705296102</v>
      </c>
      <c r="AE433">
        <v>1.9500000000000002</v>
      </c>
      <c r="AF433" s="53">
        <f>IF(OR(Table3[[#This Row],[I_S]]=0,Table3[[#This Row],[FN_Si_C_Air]]="-",Table3[[#This Row],[FN_Si_C_Air]]="0"),"∞",Table3[[#This Row],[FN_Si_C_Air]]*1000/(Table3[[#This Row],[I_S]]*Q_air*Cell_count))</f>
        <v>1.95</v>
      </c>
      <c r="AG433" s="52">
        <f>IF(OR(Table3[[#This Row],[I_S]]="",Table3[[#This Row],[STC_C]]=""),"-",IF(Table3[[#This Row],[I_S]]&gt;=Table3[[#This Row],[I_MinGasFlow]],Table3[[#This Row],[I_S]]*Table3[[#This Row],[STC_C]]*16.6*Cell_count/1000,Table3[[#This Row],[I_MinGasFlow]]*Table3[[#This Row],[STC_C]]*16.6*Cell_count/1000))</f>
        <v>5875.1550000000007</v>
      </c>
      <c r="AH433" s="139">
        <f>IF(Table3[[#This Row],[FN_Si_C_Air]]="-","-",Table3[[#This Row],[FN_Si_C_Air]]/60*air_dens_gL)</f>
        <v>126.01669132991574</v>
      </c>
      <c r="AI433" s="58" t="str">
        <f t="shared" si="60"/>
        <v>Inlet</v>
      </c>
      <c r="AJ433">
        <v>1.9500000000000002</v>
      </c>
      <c r="AK433" s="5">
        <f t="shared" si="54"/>
        <v>75</v>
      </c>
      <c r="AL433" s="141">
        <v>47.694820483048908</v>
      </c>
      <c r="AM433" s="52">
        <f>IF(OR(Table3[[#This Row],[T_So_CL]]="",Table3[[#This Row],[Hum_Si_C]]=""),"-",(1730.63/((1730.63/(233.426+T_Si_CL))-LOG(RH_Si_C/100)))-233.426)</f>
        <v>53.807866947730872</v>
      </c>
      <c r="AN433" s="87">
        <f>100*10^(7.337936*((Table3[[#This Row],[Hum_Si_C]])/(Table3[[#This Row],[Hum_Si_C]]+229.3975)-Table3[[#This Row],[T_Si_CL]]/(Table3[[#This Row],[T_Si_CL]]+229.3975)))</f>
        <v>35.271154994920003</v>
      </c>
      <c r="AO433" s="83">
        <f t="shared" si="55"/>
        <v>75</v>
      </c>
      <c r="AP433" s="60">
        <f>Table3[[#This Row],[T_So_CL]]-Table3[[#This Row],[T_Si_CL]]</f>
        <v>5</v>
      </c>
      <c r="AQ433" s="178">
        <f>IF(OR(AC433&gt;1200,AA433&gt;4000,Table3[[#This Row],[Hum_Si_A]]&lt;20,Table3[[#This Row],[Hum_Si_C]]&lt;20,AG433&gt;8000, AJ433&lt;0, O433&gt;90),1,0)</f>
        <v>0</v>
      </c>
      <c r="AR433">
        <f>IF(Table3[[#This Row],[F_Cell_CL]]&gt;0, Table3[[#This Row],[F_Cell_CL]], IF(Table3[[#This Row],[I_S]]&lt;450, 0.45, IF(Table3[[#This Row],[I_S]]&lt;600, 0.6, 0.75)))</f>
        <v>0.75</v>
      </c>
    </row>
    <row r="434" spans="1:44">
      <c r="A434" s="49">
        <f t="shared" si="58"/>
        <v>423</v>
      </c>
      <c r="B434" s="51" t="s">
        <v>100</v>
      </c>
      <c r="C434" s="50" t="s">
        <v>524</v>
      </c>
      <c r="D434" s="51">
        <v>900</v>
      </c>
      <c r="E434" s="138">
        <f>IF(Table3[[#This Row],[Approx. step time]]="-","ERR",IF(E433="Acc. Time",Table3[[#This Row],[Approx. step time]]/60,E433+D434/60))</f>
        <v>6345</v>
      </c>
      <c r="F434" s="48">
        <v>560</v>
      </c>
      <c r="G434" s="86">
        <f t="shared" si="50"/>
        <v>1.8666666666666667</v>
      </c>
      <c r="H434" s="48" t="s">
        <v>33</v>
      </c>
      <c r="I434" s="51">
        <v>0</v>
      </c>
      <c r="J434" s="51" t="s">
        <v>102</v>
      </c>
      <c r="K434" s="147"/>
      <c r="L434" s="52" t="str">
        <f>IF(Table3[[#This Row],[F_Cell_CL]]="","-",Table3[[#This Row],[F_Cell_CL]]*Cell_count)</f>
        <v>-</v>
      </c>
      <c r="M434">
        <v>0.5</v>
      </c>
      <c r="N434">
        <v>70</v>
      </c>
      <c r="O434" s="51">
        <v>76</v>
      </c>
      <c r="P434" s="60">
        <f>Table3[[#This Row],[T_So_CL]]-Table3[[#This Row],[T_Si_CL]]</f>
        <v>6</v>
      </c>
      <c r="Q434">
        <v>1.75</v>
      </c>
      <c r="R434" s="53">
        <f>IF(Table3[[#This Row],[I_S]]=0,"∞",Table3[[#This Row],[FN_Si_A_H2]]*1000/(Table3[[#This Row],[I_S]]*Q_H2*Cell_count))</f>
        <v>1.75</v>
      </c>
      <c r="S434">
        <v>85</v>
      </c>
      <c r="T434" s="58" t="str">
        <f t="shared" si="59"/>
        <v>Inlet</v>
      </c>
      <c r="U434">
        <v>0.30000000000000004</v>
      </c>
      <c r="V434" s="51">
        <f t="shared" si="52"/>
        <v>75</v>
      </c>
      <c r="W434" s="141">
        <v>44.68450190941909</v>
      </c>
      <c r="X434" s="52">
        <f>IF(OR(Table3[[#This Row],[T_So_CL]]="",Table3[[#This Row],[Hum_Si_A]]=""),"-",(1730.63/((1730.63/(233.426+T_Si_CL))-LOG(RH_Si_A/100)))-233.426)</f>
        <v>52.46436985745413</v>
      </c>
      <c r="Y434" s="87">
        <f>100*10^(7.337936*((Table3[[#This Row],[Hum_Si_A]])/(Table3[[#This Row],[Hum_Si_A]]+229.3975)-Table3[[#This Row],[T_Si_CL]]/(Table3[[#This Row],[T_Si_CL]]+229.3975)))</f>
        <v>30.248060185477005</v>
      </c>
      <c r="Z43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2219.4117647058824</v>
      </c>
      <c r="AA434" s="53">
        <f>Table3[[#This Row],[FN_Si_Atot]]*Table3[[#This Row],[Conc_Si_A_H2]]/100</f>
        <v>1886.5</v>
      </c>
      <c r="AB434" s="54">
        <f>IF(Table3[[#This Row],[FN_Si_A_H2]]="-","-",Table3[[#This Row],[FN_Si_A_H2]]/60*H2_dens_gL)</f>
        <v>2.827445921655209</v>
      </c>
      <c r="AC434" s="53">
        <f>IF(OR(Table3[[#This Row],[Conc_Si_A_H2]]="",Table3[[#This Row],[FN_Si_A_H2]]="",Table3[[#This Row],[FN_Si_A_H2]]="-"),"-",(FN_Si_H2/CMP_A)*(100-CMP_A))</f>
        <v>332.91176470588238</v>
      </c>
      <c r="AD434" s="55">
        <f>IF(Table3[[#This Row],[F_Si_A_N2]]="-","-",Table3[[#This Row],[F_Si_A_N2]]/60*N2_dens_gL)</f>
        <v>6.9334795211177367</v>
      </c>
      <c r="AE434">
        <v>2.2000000000000002</v>
      </c>
      <c r="AF434" s="53">
        <f>IF(OR(Table3[[#This Row],[I_S]]=0,Table3[[#This Row],[FN_Si_C_Air]]="-",Table3[[#This Row],[FN_Si_C_Air]]="0"),"∞",Table3[[#This Row],[FN_Si_C_Air]]*1000/(Table3[[#This Row],[I_S]]*Q_air*Cell_count))</f>
        <v>2.2000000000000002</v>
      </c>
      <c r="AG434" s="52">
        <f>IF(OR(Table3[[#This Row],[I_S]]="",Table3[[#This Row],[STC_C]]=""),"-",IF(Table3[[#This Row],[I_S]]&gt;=Table3[[#This Row],[I_MinGasFlow]],Table3[[#This Row],[I_S]]*Table3[[#This Row],[STC_C]]*16.6*Cell_count/1000,Table3[[#This Row],[I_MinGasFlow]]*Table3[[#This Row],[STC_C]]*16.6*Cell_count/1000))</f>
        <v>5624.08</v>
      </c>
      <c r="AH434" s="139">
        <f>IF(Table3[[#This Row],[FN_Si_C_Air]]="-","-",Table3[[#This Row],[FN_Si_C_Air]]/60*air_dens_gL)</f>
        <v>120.63136264060311</v>
      </c>
      <c r="AI434" s="58" t="str">
        <f t="shared" si="60"/>
        <v>Inlet</v>
      </c>
      <c r="AJ434">
        <v>0.30000000000000004</v>
      </c>
      <c r="AK434" s="5">
        <f t="shared" si="54"/>
        <v>75</v>
      </c>
      <c r="AL434" s="141">
        <v>52.739997286124115</v>
      </c>
      <c r="AM434" s="52">
        <f>IF(OR(Table3[[#This Row],[T_So_CL]]="",Table3[[#This Row],[Hum_Si_C]]=""),"-",(1730.63/((1730.63/(233.426+T_Si_CL))-LOG(RH_Si_C/100)))-233.426)</f>
        <v>55.904866239707133</v>
      </c>
      <c r="AN434" s="87">
        <f>100*10^(7.337936*((Table3[[#This Row],[Hum_Si_C]])/(Table3[[#This Row],[Hum_Si_C]]+229.3975)-Table3[[#This Row],[T_Si_CL]]/(Table3[[#This Row],[T_Si_CL]]+229.3975)))</f>
        <v>45.295041282219891</v>
      </c>
      <c r="AO434" s="83">
        <f t="shared" si="55"/>
        <v>76</v>
      </c>
      <c r="AP434" s="60">
        <f>Table3[[#This Row],[T_So_CL]]-Table3[[#This Row],[T_Si_CL]]</f>
        <v>6</v>
      </c>
      <c r="AQ434" s="178">
        <f>IF(OR(AC434&gt;1200,AA434&gt;4000,Table3[[#This Row],[Hum_Si_A]]&lt;20,Table3[[#This Row],[Hum_Si_C]]&lt;20,AG434&gt;8000, AJ434&lt;0, O434&gt;90),1,0)</f>
        <v>0</v>
      </c>
      <c r="AR434">
        <f>IF(Table3[[#This Row],[F_Cell_CL]]&gt;0, Table3[[#This Row],[F_Cell_CL]], IF(Table3[[#This Row],[I_S]]&lt;450, 0.45, IF(Table3[[#This Row],[I_S]]&lt;600, 0.6, 0.75)))</f>
        <v>0.6</v>
      </c>
    </row>
    <row r="435" spans="1:44">
      <c r="A435" s="49">
        <f t="shared" si="58"/>
        <v>424</v>
      </c>
      <c r="B435" s="51" t="s">
        <v>100</v>
      </c>
      <c r="C435" s="50" t="s">
        <v>525</v>
      </c>
      <c r="D435" s="51">
        <v>900</v>
      </c>
      <c r="E435" s="138">
        <f>IF(Table3[[#This Row],[Approx. step time]]="-","ERR",IF(E434="Acc. Time",Table3[[#This Row],[Approx. step time]]/60,E434+D435/60))</f>
        <v>6360</v>
      </c>
      <c r="F435" s="48">
        <v>320</v>
      </c>
      <c r="G435" s="86">
        <f t="shared" si="50"/>
        <v>1.0666666666666667</v>
      </c>
      <c r="H435" s="48" t="s">
        <v>33</v>
      </c>
      <c r="I435" s="51">
        <v>0</v>
      </c>
      <c r="J435" s="51" t="s">
        <v>102</v>
      </c>
      <c r="K435" s="147"/>
      <c r="L435" s="52" t="str">
        <f>IF(Table3[[#This Row],[F_Cell_CL]]="","-",Table3[[#This Row],[F_Cell_CL]]*Cell_count)</f>
        <v>-</v>
      </c>
      <c r="M435">
        <v>1.85</v>
      </c>
      <c r="N435">
        <v>70</v>
      </c>
      <c r="O435" s="51">
        <v>77</v>
      </c>
      <c r="P435" s="60">
        <f>Table3[[#This Row],[T_So_CL]]-Table3[[#This Row],[T_Si_CL]]</f>
        <v>7</v>
      </c>
      <c r="Q435">
        <v>2.5500000000000003</v>
      </c>
      <c r="R435" s="53">
        <f>IF(Table3[[#This Row],[I_S]]=0,"∞",Table3[[#This Row],[FN_Si_A_H2]]*1000/(Table3[[#This Row],[I_S]]*Q_H2*Cell_count))</f>
        <v>2.5500000000000003</v>
      </c>
      <c r="S435">
        <v>95</v>
      </c>
      <c r="T435" s="58" t="str">
        <f t="shared" si="59"/>
        <v>Inlet</v>
      </c>
      <c r="U435">
        <v>1.6500000000000001</v>
      </c>
      <c r="V435" s="51">
        <f t="shared" si="52"/>
        <v>75</v>
      </c>
      <c r="W435" s="141">
        <v>60.445896579090515</v>
      </c>
      <c r="X435" s="52">
        <f>IF(OR(Table3[[#This Row],[T_So_CL]]="",Table3[[#This Row],[Hum_Si_A]]=""),"-",(1730.63/((1730.63/(233.426+T_Si_CL))-LOG(RH_Si_A/100)))-233.426)</f>
        <v>58.798374077755113</v>
      </c>
      <c r="Y435" s="87">
        <f>100*10^(7.337936*((Table3[[#This Row],[Hum_Si_A]])/(Table3[[#This Row],[Hum_Si_A]]+229.3975)-Table3[[#This Row],[T_Si_CL]]/(Table3[[#This Row],[T_Si_CL]]+229.3975)))</f>
        <v>65.263751514688423</v>
      </c>
      <c r="Z43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1653.4736842105265</v>
      </c>
      <c r="AA435" s="53">
        <f>Table3[[#This Row],[FN_Si_Atot]]*Table3[[#This Row],[Conc_Si_A_H2]]/100</f>
        <v>1570.8000000000002</v>
      </c>
      <c r="AB435" s="54">
        <f>IF(Table3[[#This Row],[FN_Si_A_H2]]="-","-",Table3[[#This Row],[FN_Si_A_H2]]/60*H2_dens_gL)</f>
        <v>2.3542815021129093</v>
      </c>
      <c r="AC435" s="53">
        <f>IF(OR(Table3[[#This Row],[Conc_Si_A_H2]]="",Table3[[#This Row],[FN_Si_A_H2]]="",Table3[[#This Row],[FN_Si_A_H2]]="-"),"-",(FN_Si_H2/CMP_A)*(100-CMP_A))</f>
        <v>82.673684210526318</v>
      </c>
      <c r="AD435" s="55">
        <f>IF(Table3[[#This Row],[F_Si_A_N2]]="-","-",Table3[[#This Row],[F_Si_A_N2]]/60*N2_dens_gL)</f>
        <v>1.7218264933216119</v>
      </c>
      <c r="AE435">
        <v>1.5</v>
      </c>
      <c r="AF435" s="53">
        <f>IF(OR(Table3[[#This Row],[I_S]]=0,Table3[[#This Row],[FN_Si_C_Air]]="-",Table3[[#This Row],[FN_Si_C_Air]]="0"),"∞",Table3[[#This Row],[FN_Si_C_Air]]*1000/(Table3[[#This Row],[I_S]]*Q_air*Cell_count))</f>
        <v>1.5000000000000002</v>
      </c>
      <c r="AG435" s="52">
        <f>IF(OR(Table3[[#This Row],[I_S]]="",Table3[[#This Row],[STC_C]]=""),"-",IF(Table3[[#This Row],[I_S]]&gt;=Table3[[#This Row],[I_MinGasFlow]],Table3[[#This Row],[I_S]]*Table3[[#This Row],[STC_C]]*16.6*Cell_count/1000,Table3[[#This Row],[I_MinGasFlow]]*Table3[[#This Row],[STC_C]]*16.6*Cell_count/1000))</f>
        <v>2191.2000000000003</v>
      </c>
      <c r="AH435" s="139">
        <f>IF(Table3[[#This Row],[FN_Si_C_Air]]="-","-",Table3[[#This Row],[FN_Si_C_Air]]/60*air_dens_gL)</f>
        <v>46.999232197637575</v>
      </c>
      <c r="AI435" s="58" t="str">
        <f t="shared" si="60"/>
        <v>Inlet</v>
      </c>
      <c r="AJ435">
        <v>1.7500000000000002</v>
      </c>
      <c r="AK435" s="5">
        <f t="shared" si="54"/>
        <v>75</v>
      </c>
      <c r="AL435" s="141">
        <v>58.734557668822937</v>
      </c>
      <c r="AM435" s="52">
        <f>IF(OR(Table3[[#This Row],[T_So_CL]]="",Table3[[#This Row],[Hum_Si_C]]=""),"-",(1730.63/((1730.63/(233.426+T_Si_CL))-LOG(RH_Si_C/100)))-233.426)</f>
        <v>58.184201997607147</v>
      </c>
      <c r="AN435" s="87">
        <f>100*10^(7.337936*((Table3[[#This Row],[Hum_Si_C]])/(Table3[[#This Row],[Hum_Si_C]]+229.3975)-Table3[[#This Row],[T_Si_CL]]/(Table3[[#This Row],[T_Si_CL]]+229.3975)))</f>
        <v>60.280664139586058</v>
      </c>
      <c r="AO435" s="83">
        <f t="shared" si="55"/>
        <v>77</v>
      </c>
      <c r="AP435" s="60">
        <f>Table3[[#This Row],[T_So_CL]]-Table3[[#This Row],[T_Si_CL]]</f>
        <v>7</v>
      </c>
      <c r="AQ435" s="178">
        <f>IF(OR(AC435&gt;1200,AA435&gt;4000,Table3[[#This Row],[Hum_Si_A]]&lt;20,Table3[[#This Row],[Hum_Si_C]]&lt;20,AG435&gt;8000, AJ435&lt;0, O435&gt;90),1,0)</f>
        <v>0</v>
      </c>
      <c r="AR435">
        <f>IF(Table3[[#This Row],[F_Cell_CL]]&gt;0, Table3[[#This Row],[F_Cell_CL]], IF(Table3[[#This Row],[I_S]]&lt;450, 0.45, IF(Table3[[#This Row],[I_S]]&lt;600, 0.6, 0.75)))</f>
        <v>0.45</v>
      </c>
    </row>
    <row r="436" spans="1:44">
      <c r="A436" s="49">
        <f t="shared" si="58"/>
        <v>425</v>
      </c>
      <c r="B436" s="51" t="s">
        <v>100</v>
      </c>
      <c r="C436" s="50" t="s">
        <v>526</v>
      </c>
      <c r="D436" s="51">
        <v>900</v>
      </c>
      <c r="E436" s="87">
        <f>IF(Table3[[#This Row],[Approx. step time]]="-","ERR",IF(E435="Acc. Time",Table3[[#This Row],[Approx. step time]]/60,E435+D436/60))</f>
        <v>6375</v>
      </c>
      <c r="F436" s="48">
        <v>730</v>
      </c>
      <c r="G436" s="86">
        <f t="shared" si="50"/>
        <v>2.4333333333333331</v>
      </c>
      <c r="H436" s="48" t="s">
        <v>33</v>
      </c>
      <c r="I436" s="51">
        <v>0</v>
      </c>
      <c r="J436" s="51" t="s">
        <v>102</v>
      </c>
      <c r="K436" s="147"/>
      <c r="L436" s="52" t="str">
        <f>IF(Table3[[#This Row],[F_Cell_CL]]="","-",Table3[[#This Row],[F_Cell_CL]]*Cell_count)</f>
        <v>-</v>
      </c>
      <c r="M436">
        <v>1.25</v>
      </c>
      <c r="N436">
        <v>70</v>
      </c>
      <c r="O436" s="51">
        <v>77</v>
      </c>
      <c r="P436" s="60">
        <f>Table3[[#This Row],[T_So_CL]]-Table3[[#This Row],[T_Si_CL]]</f>
        <v>7</v>
      </c>
      <c r="Q436">
        <v>1.4000000000000001</v>
      </c>
      <c r="R436" s="53">
        <f>IF(Table3[[#This Row],[I_S]]=0,"∞",Table3[[#This Row],[FN_Si_A_H2]]*1000/(Table3[[#This Row],[I_S]]*Q_H2*Cell_count))</f>
        <v>1.4</v>
      </c>
      <c r="S436">
        <v>100</v>
      </c>
      <c r="T436" s="58" t="str">
        <f t="shared" si="59"/>
        <v>Inlet</v>
      </c>
      <c r="U436">
        <v>1.05</v>
      </c>
      <c r="V436" s="51">
        <f t="shared" si="52"/>
        <v>75</v>
      </c>
      <c r="W436" s="141">
        <v>58.734557668822937</v>
      </c>
      <c r="X436" s="52">
        <f>IF(OR(Table3[[#This Row],[T_So_CL]]="",Table3[[#This Row],[Hum_Si_A]]=""),"-",(1730.63/((1730.63/(233.426+T_Si_CL))-LOG(RH_Si_A/100)))-233.426)</f>
        <v>58.184201997607147</v>
      </c>
      <c r="Y436" s="87">
        <f>100*10^(7.337936*((Table3[[#This Row],[Hum_Si_A]])/(Table3[[#This Row],[Hum_Si_A]]+229.3975)-Table3[[#This Row],[T_Si_CL]]/(Table3[[#This Row],[T_Si_CL]]+229.3975)))</f>
        <v>60.280664139586058</v>
      </c>
      <c r="Z43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1967.3500000000001</v>
      </c>
      <c r="AA436" s="53">
        <f>Table3[[#This Row],[FN_Si_Atot]]*Table3[[#This Row],[Conc_Si_A_H2]]/100</f>
        <v>1967.35</v>
      </c>
      <c r="AB436" s="54">
        <f>IF(Table3[[#This Row],[FN_Si_A_H2]]="-","-",Table3[[#This Row],[FN_Si_A_H2]]/60*H2_dens_gL)</f>
        <v>2.9486221754404323</v>
      </c>
      <c r="AC436" s="53">
        <f>IF(OR(Table3[[#This Row],[Conc_Si_A_H2]]="",Table3[[#This Row],[FN_Si_A_H2]]="",Table3[[#This Row],[FN_Si_A_H2]]="-"),"-",(FN_Si_H2/CMP_A)*(100-CMP_A))</f>
        <v>0</v>
      </c>
      <c r="AD436" s="55">
        <f>IF(Table3[[#This Row],[F_Si_A_N2]]="-","-",Table3[[#This Row],[F_Si_A_N2]]/60*N2_dens_gL)</f>
        <v>0</v>
      </c>
      <c r="AE436">
        <v>2.0500000000000003</v>
      </c>
      <c r="AF436" s="53">
        <f>IF(OR(Table3[[#This Row],[I_S]]=0,Table3[[#This Row],[FN_Si_C_Air]]="-",Table3[[#This Row],[FN_Si_C_Air]]="0"),"∞",Table3[[#This Row],[FN_Si_C_Air]]*1000/(Table3[[#This Row],[I_S]]*Q_air*Cell_count))</f>
        <v>2.0500000000000003</v>
      </c>
      <c r="AG436" s="52">
        <f>IF(OR(Table3[[#This Row],[I_S]]="",Table3[[#This Row],[STC_C]]=""),"-",IF(Table3[[#This Row],[I_S]]&gt;=Table3[[#This Row],[I_MinGasFlow]],Table3[[#This Row],[I_S]]*Table3[[#This Row],[STC_C]]*16.6*Cell_count/1000,Table3[[#This Row],[I_MinGasFlow]]*Table3[[#This Row],[STC_C]]*16.6*Cell_count/1000))</f>
        <v>6831.5225000000019</v>
      </c>
      <c r="AH436" s="139">
        <f>IF(Table3[[#This Row],[FN_Si_C_Air]]="-","-",Table3[[#This Row],[FN_Si_C_Air]]/60*air_dens_gL)</f>
        <v>146.52989788284302</v>
      </c>
      <c r="AI436" s="58" t="str">
        <f t="shared" si="60"/>
        <v>Inlet</v>
      </c>
      <c r="AJ436">
        <v>0.8</v>
      </c>
      <c r="AK436" s="5">
        <f t="shared" si="54"/>
        <v>75</v>
      </c>
      <c r="AL436" s="141">
        <v>54.90760005697814</v>
      </c>
      <c r="AM436" s="52">
        <f>IF(OR(Table3[[#This Row],[T_So_CL]]="",Table3[[#This Row],[Hum_Si_C]]=""),"-",(1730.63/((1730.63/(233.426+T_Si_CL))-LOG(RH_Si_C/100)))-233.426)</f>
        <v>56.753471256734883</v>
      </c>
      <c r="AN436" s="87">
        <f>100*10^(7.337936*((Table3[[#This Row],[Hum_Si_C]])/(Table3[[#This Row],[Hum_Si_C]]+229.3975)-Table3[[#This Row],[T_Si_CL]]/(Table3[[#This Row],[T_Si_CL]]+229.3975)))</f>
        <v>50.296603607632008</v>
      </c>
      <c r="AO436" s="83">
        <f t="shared" si="55"/>
        <v>77</v>
      </c>
      <c r="AP436" s="60">
        <f>Table3[[#This Row],[T_So_CL]]-Table3[[#This Row],[T_Si_CL]]</f>
        <v>7</v>
      </c>
      <c r="AQ436" s="178">
        <f>IF(OR(AC436&gt;1200,AA436&gt;4000,Table3[[#This Row],[Hum_Si_A]]&lt;20,Table3[[#This Row],[Hum_Si_C]]&lt;20,AG436&gt;8000, AJ436&lt;0, O436&gt;90),1,0)</f>
        <v>0</v>
      </c>
      <c r="AR436">
        <f>IF(Table3[[#This Row],[F_Cell_CL]]&gt;0, Table3[[#This Row],[F_Cell_CL]], IF(Table3[[#This Row],[I_S]]&lt;450, 0.45, IF(Table3[[#This Row],[I_S]]&lt;600, 0.6, 0.75)))</f>
        <v>0.75</v>
      </c>
    </row>
    <row r="437" spans="1:44">
      <c r="A437" s="49">
        <f t="shared" si="58"/>
        <v>426</v>
      </c>
      <c r="B437" s="51" t="s">
        <v>100</v>
      </c>
      <c r="C437" s="50" t="s">
        <v>527</v>
      </c>
      <c r="D437" s="51">
        <v>900</v>
      </c>
      <c r="E437" s="138">
        <f>IF(Table3[[#This Row],[Approx. step time]]="-","ERR",IF(E436="Acc. Time",Table3[[#This Row],[Approx. step time]]/60,E436+D437/60))</f>
        <v>6390</v>
      </c>
      <c r="F437" s="48">
        <v>550</v>
      </c>
      <c r="G437" s="86">
        <f t="shared" si="50"/>
        <v>1.8333333333333333</v>
      </c>
      <c r="H437" s="48" t="s">
        <v>33</v>
      </c>
      <c r="I437" s="51">
        <v>0</v>
      </c>
      <c r="J437" s="51" t="s">
        <v>102</v>
      </c>
      <c r="K437" s="147"/>
      <c r="L437" s="52" t="str">
        <f>IF(Table3[[#This Row],[F_Cell_CL]]="","-",Table3[[#This Row],[F_Cell_CL]]*Cell_count)</f>
        <v>-</v>
      </c>
      <c r="M437">
        <v>0.85000000000000009</v>
      </c>
      <c r="N437">
        <v>70</v>
      </c>
      <c r="O437" s="51">
        <v>77</v>
      </c>
      <c r="P437" s="60">
        <f>Table3[[#This Row],[T_So_CL]]-Table3[[#This Row],[T_Si_CL]]</f>
        <v>7</v>
      </c>
      <c r="Q437">
        <v>1.9500000000000002</v>
      </c>
      <c r="R437" s="53">
        <f>IF(Table3[[#This Row],[I_S]]=0,"∞",Table3[[#This Row],[FN_Si_A_H2]]*1000/(Table3[[#This Row],[I_S]]*Q_H2*Cell_count))</f>
        <v>1.95</v>
      </c>
      <c r="S437">
        <v>80</v>
      </c>
      <c r="T437" s="58" t="str">
        <f t="shared" si="59"/>
        <v>Inlet</v>
      </c>
      <c r="U437">
        <v>0.65</v>
      </c>
      <c r="V437" s="51">
        <f t="shared" si="52"/>
        <v>75</v>
      </c>
      <c r="W437" s="141">
        <v>62.047744653481431</v>
      </c>
      <c r="X437" s="52">
        <f>IF(OR(Table3[[#This Row],[T_So_CL]]="",Table3[[#This Row],[Hum_Si_A]]=""),"-",(1730.63/((1730.63/(233.426+T_Si_CL))-LOG(RH_Si_A/100)))-233.426)</f>
        <v>59.359951044353295</v>
      </c>
      <c r="Y437" s="87">
        <f>100*10^(7.337936*((Table3[[#This Row],[Hum_Si_A]])/(Table3[[#This Row],[Hum_Si_A]]+229.3975)-Table3[[#This Row],[T_Si_CL]]/(Table3[[#This Row],[T_Si_CL]]+229.3975)))</f>
        <v>70.241225924668456</v>
      </c>
      <c r="Z43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2580.703125</v>
      </c>
      <c r="AA437" s="53">
        <f>Table3[[#This Row],[FN_Si_Atot]]*Table3[[#This Row],[Conc_Si_A_H2]]/100</f>
        <v>2064.5625</v>
      </c>
      <c r="AB437" s="54">
        <f>IF(Table3[[#This Row],[FN_Si_A_H2]]="-","-",Table3[[#This Row],[FN_Si_A_H2]]/60*H2_dens_gL)</f>
        <v>3.0943221948726647</v>
      </c>
      <c r="AC437" s="53">
        <f>IF(OR(Table3[[#This Row],[Conc_Si_A_H2]]="",Table3[[#This Row],[FN_Si_A_H2]]="",Table3[[#This Row],[FN_Si_A_H2]]="-"),"-",(FN_Si_H2/CMP_A)*(100-CMP_A))</f>
        <v>516.140625</v>
      </c>
      <c r="AD437" s="55">
        <f>IF(Table3[[#This Row],[F_Si_A_N2]]="-","-",Table3[[#This Row],[F_Si_A_N2]]/60*N2_dens_gL)</f>
        <v>10.749546374896184</v>
      </c>
      <c r="AE437">
        <v>1.5</v>
      </c>
      <c r="AF437" s="53">
        <f>IF(OR(Table3[[#This Row],[I_S]]=0,Table3[[#This Row],[FN_Si_C_Air]]="-",Table3[[#This Row],[FN_Si_C_Air]]="0"),"∞",Table3[[#This Row],[FN_Si_C_Air]]*1000/(Table3[[#This Row],[I_S]]*Q_air*Cell_count))</f>
        <v>1.5000000000000002</v>
      </c>
      <c r="AG437" s="52">
        <f>IF(OR(Table3[[#This Row],[I_S]]="",Table3[[#This Row],[STC_C]]=""),"-",IF(Table3[[#This Row],[I_S]]&gt;=Table3[[#This Row],[I_MinGasFlow]],Table3[[#This Row],[I_S]]*Table3[[#This Row],[STC_C]]*16.6*Cell_count/1000,Table3[[#This Row],[I_MinGasFlow]]*Table3[[#This Row],[STC_C]]*16.6*Cell_count/1000))</f>
        <v>3766.1250000000005</v>
      </c>
      <c r="AH437" s="139">
        <f>IF(Table3[[#This Row],[FN_Si_C_Air]]="-","-",Table3[[#This Row],[FN_Si_C_Air]]/60*air_dens_gL)</f>
        <v>80.779930339689585</v>
      </c>
      <c r="AI437" s="58" t="str">
        <f t="shared" si="60"/>
        <v>Inlet</v>
      </c>
      <c r="AJ437">
        <v>0.5</v>
      </c>
      <c r="AK437" s="5">
        <f t="shared" si="54"/>
        <v>75</v>
      </c>
      <c r="AL437" s="141">
        <v>66.325746371567746</v>
      </c>
      <c r="AM437" s="52">
        <f>IF(OR(Table3[[#This Row],[T_So_CL]]="",Table3[[#This Row],[Hum_Si_C]]=""),"-",(1730.63/((1730.63/(233.426+T_Si_CL))-LOG(RH_Si_C/100)))-233.426)</f>
        <v>60.801301961272998</v>
      </c>
      <c r="AN437" s="87">
        <f>100*10^(7.337936*((Table3[[#This Row],[Hum_Si_C]])/(Table3[[#This Row],[Hum_Si_C]]+229.3975)-Table3[[#This Row],[T_Si_CL]]/(Table3[[#This Row],[T_Si_CL]]+229.3975)))</f>
        <v>85.142206995504807</v>
      </c>
      <c r="AO437" s="83">
        <f t="shared" si="55"/>
        <v>77</v>
      </c>
      <c r="AP437" s="60">
        <f>Table3[[#This Row],[T_So_CL]]-Table3[[#This Row],[T_Si_CL]]</f>
        <v>7</v>
      </c>
      <c r="AQ437" s="178">
        <f>IF(OR(AC437&gt;1200,AA437&gt;4000,Table3[[#This Row],[Hum_Si_A]]&lt;20,Table3[[#This Row],[Hum_Si_C]]&lt;20,AG437&gt;8000, AJ437&lt;0, O437&gt;90),1,0)</f>
        <v>0</v>
      </c>
      <c r="AR437">
        <f>IF(Table3[[#This Row],[F_Cell_CL]]&gt;0, Table3[[#This Row],[F_Cell_CL]], IF(Table3[[#This Row],[I_S]]&lt;450, 0.45, IF(Table3[[#This Row],[I_S]]&lt;600, 0.6, 0.75)))</f>
        <v>0.6</v>
      </c>
    </row>
    <row r="438" spans="1:44">
      <c r="A438" s="49">
        <f t="shared" si="58"/>
        <v>427</v>
      </c>
      <c r="B438" s="51" t="s">
        <v>100</v>
      </c>
      <c r="C438" s="50" t="s">
        <v>528</v>
      </c>
      <c r="D438" s="51">
        <v>900</v>
      </c>
      <c r="E438" s="138">
        <f>IF(Table3[[#This Row],[Approx. step time]]="-","ERR",IF(E437="Acc. Time",Table3[[#This Row],[Approx. step time]]/60,E437+D438/60))</f>
        <v>6405</v>
      </c>
      <c r="F438" s="48">
        <v>470</v>
      </c>
      <c r="G438" s="86">
        <f t="shared" si="50"/>
        <v>1.5666666666666667</v>
      </c>
      <c r="H438" s="48" t="s">
        <v>33</v>
      </c>
      <c r="I438" s="51">
        <v>0</v>
      </c>
      <c r="J438" s="51" t="s">
        <v>102</v>
      </c>
      <c r="K438" s="147"/>
      <c r="L438" s="52" t="str">
        <f>IF(Table3[[#This Row],[F_Cell_CL]]="","-",Table3[[#This Row],[F_Cell_CL]]*Cell_count)</f>
        <v>-</v>
      </c>
      <c r="M438">
        <v>0.45</v>
      </c>
      <c r="N438">
        <v>70</v>
      </c>
      <c r="O438" s="51">
        <v>77</v>
      </c>
      <c r="P438" s="60">
        <f>Table3[[#This Row],[T_So_CL]]-Table3[[#This Row],[T_Si_CL]]</f>
        <v>7</v>
      </c>
      <c r="Q438">
        <v>1.75</v>
      </c>
      <c r="R438" s="53">
        <f>IF(Table3[[#This Row],[I_S]]=0,"∞",Table3[[#This Row],[FN_Si_A_H2]]*1000/(Table3[[#This Row],[I_S]]*Q_H2*Cell_count))</f>
        <v>1.75</v>
      </c>
      <c r="S438">
        <v>70</v>
      </c>
      <c r="T438" s="58" t="str">
        <f t="shared" si="59"/>
        <v>Inlet</v>
      </c>
      <c r="U438">
        <v>0.25</v>
      </c>
      <c r="V438" s="51">
        <f t="shared" si="52"/>
        <v>75</v>
      </c>
      <c r="W438" s="141">
        <v>64.977127437816733</v>
      </c>
      <c r="X438" s="52">
        <f>IF(OR(Table3[[#This Row],[T_So_CL]]="",Table3[[#This Row],[Hum_Si_A]]=""),"-",(1730.63/((1730.63/(233.426+T_Si_CL))-LOG(RH_Si_A/100)))-233.426)</f>
        <v>60.355698987739686</v>
      </c>
      <c r="Y438" s="87">
        <f>100*10^(7.337936*((Table3[[#This Row],[Hum_Si_A]])/(Table3[[#This Row],[Hum_Si_A]]+229.3975)-Table3[[#This Row],[T_Si_CL]]/(Table3[[#This Row],[T_Si_CL]]+229.3975)))</f>
        <v>80.180248872492086</v>
      </c>
      <c r="Z43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2261.875</v>
      </c>
      <c r="AA438" s="53">
        <f>Table3[[#This Row],[FN_Si_Atot]]*Table3[[#This Row],[Conc_Si_A_H2]]/100</f>
        <v>1583.3125</v>
      </c>
      <c r="AB438" s="54">
        <f>IF(Table3[[#This Row],[FN_Si_A_H2]]="-","-",Table3[[#This Row],[FN_Si_A_H2]]/60*H2_dens_gL)</f>
        <v>2.3730349699606217</v>
      </c>
      <c r="AC438" s="53">
        <f>IF(OR(Table3[[#This Row],[Conc_Si_A_H2]]="",Table3[[#This Row],[FN_Si_A_H2]]="",Table3[[#This Row],[FN_Si_A_H2]]="-"),"-",(FN_Si_H2/CMP_A)*(100-CMP_A))</f>
        <v>678.5625</v>
      </c>
      <c r="AD438" s="55">
        <f>IF(Table3[[#This Row],[F_Si_A_N2]]="-","-",Table3[[#This Row],[F_Si_A_N2]]/60*N2_dens_gL)</f>
        <v>14.132270758604772</v>
      </c>
      <c r="AE438">
        <v>1.4500000000000002</v>
      </c>
      <c r="AF438" s="53">
        <f>IF(OR(Table3[[#This Row],[I_S]]=0,Table3[[#This Row],[FN_Si_C_Air]]="-",Table3[[#This Row],[FN_Si_C_Air]]="0"),"∞",Table3[[#This Row],[FN_Si_C_Air]]*1000/(Table3[[#This Row],[I_S]]*Q_air*Cell_count))</f>
        <v>1.4500000000000002</v>
      </c>
      <c r="AG438" s="52">
        <f>IF(OR(Table3[[#This Row],[I_S]]="",Table3[[#This Row],[STC_C]]=""),"-",IF(Table3[[#This Row],[I_S]]&gt;=Table3[[#This Row],[I_MinGasFlow]],Table3[[#This Row],[I_S]]*Table3[[#This Row],[STC_C]]*16.6*Cell_count/1000,Table3[[#This Row],[I_MinGasFlow]]*Table3[[#This Row],[STC_C]]*16.6*Cell_count/1000))</f>
        <v>3111.047500000001</v>
      </c>
      <c r="AH438" s="139">
        <f>IF(Table3[[#This Row],[FN_Si_C_Air]]="-","-",Table3[[#This Row],[FN_Si_C_Air]]/60*air_dens_gL)</f>
        <v>66.729118213937539</v>
      </c>
      <c r="AI438" s="58" t="str">
        <f t="shared" si="60"/>
        <v>Inlet</v>
      </c>
      <c r="AJ438">
        <v>0.65</v>
      </c>
      <c r="AK438" s="5">
        <f t="shared" si="54"/>
        <v>75</v>
      </c>
      <c r="AL438" s="141">
        <v>66.325746371567746</v>
      </c>
      <c r="AM438" s="52">
        <f>IF(OR(Table3[[#This Row],[T_So_CL]]="",Table3[[#This Row],[Hum_Si_C]]=""),"-",(1730.63/((1730.63/(233.426+T_Si_CL))-LOG(RH_Si_C/100)))-233.426)</f>
        <v>60.801301961272998</v>
      </c>
      <c r="AN438" s="87">
        <f>100*10^(7.337936*((Table3[[#This Row],[Hum_Si_C]])/(Table3[[#This Row],[Hum_Si_C]]+229.3975)-Table3[[#This Row],[T_Si_CL]]/(Table3[[#This Row],[T_Si_CL]]+229.3975)))</f>
        <v>85.142206995504807</v>
      </c>
      <c r="AO438" s="83">
        <f t="shared" si="55"/>
        <v>77</v>
      </c>
      <c r="AP438" s="60">
        <f>Table3[[#This Row],[T_So_CL]]-Table3[[#This Row],[T_Si_CL]]</f>
        <v>7</v>
      </c>
      <c r="AQ438" s="178">
        <f>IF(OR(AC438&gt;1200,AA438&gt;4000,Table3[[#This Row],[Hum_Si_A]]&lt;20,Table3[[#This Row],[Hum_Si_C]]&lt;20,AG438&gt;8000, AJ438&lt;0, O438&gt;90),1,0)</f>
        <v>0</v>
      </c>
      <c r="AR438">
        <f>IF(Table3[[#This Row],[F_Cell_CL]]&gt;0, Table3[[#This Row],[F_Cell_CL]], IF(Table3[[#This Row],[I_S]]&lt;450, 0.45, IF(Table3[[#This Row],[I_S]]&lt;600, 0.6, 0.75)))</f>
        <v>0.6</v>
      </c>
    </row>
    <row r="439" spans="1:44">
      <c r="A439" s="49">
        <f t="shared" si="58"/>
        <v>428</v>
      </c>
      <c r="B439" s="51" t="s">
        <v>100</v>
      </c>
      <c r="C439" s="50" t="s">
        <v>529</v>
      </c>
      <c r="D439" s="51">
        <v>900</v>
      </c>
      <c r="E439" s="138">
        <f>IF(Table3[[#This Row],[Approx. step time]]="-","ERR",IF(E438="Acc. Time",Table3[[#This Row],[Approx. step time]]/60,E438+D439/60))</f>
        <v>6420</v>
      </c>
      <c r="F439" s="48">
        <v>550</v>
      </c>
      <c r="G439" s="86">
        <f t="shared" si="50"/>
        <v>1.8333333333333333</v>
      </c>
      <c r="H439" s="48" t="s">
        <v>33</v>
      </c>
      <c r="I439" s="51">
        <v>0</v>
      </c>
      <c r="J439" s="51" t="s">
        <v>102</v>
      </c>
      <c r="K439" s="147"/>
      <c r="L439" s="52" t="str">
        <f>IF(Table3[[#This Row],[F_Cell_CL]]="","-",Table3[[#This Row],[F_Cell_CL]]*Cell_count)</f>
        <v>-</v>
      </c>
      <c r="M439">
        <v>1.1500000000000001</v>
      </c>
      <c r="N439">
        <v>70</v>
      </c>
      <c r="O439" s="51">
        <v>77</v>
      </c>
      <c r="P439" s="60">
        <f>Table3[[#This Row],[T_So_CL]]-Table3[[#This Row],[T_Si_CL]]</f>
        <v>7</v>
      </c>
      <c r="Q439">
        <v>1.85</v>
      </c>
      <c r="R439" s="53">
        <f>IF(Table3[[#This Row],[I_S]]=0,"∞",Table3[[#This Row],[FN_Si_A_H2]]*1000/(Table3[[#This Row],[I_S]]*Q_H2*Cell_count))</f>
        <v>1.85</v>
      </c>
      <c r="S439">
        <v>95</v>
      </c>
      <c r="T439" s="58" t="str">
        <f t="shared" si="59"/>
        <v>Inlet</v>
      </c>
      <c r="U439">
        <v>0.95000000000000007</v>
      </c>
      <c r="V439" s="51">
        <f t="shared" si="52"/>
        <v>75</v>
      </c>
      <c r="W439" s="141">
        <v>54.90760005697814</v>
      </c>
      <c r="X439" s="52">
        <f>IF(OR(Table3[[#This Row],[T_So_CL]]="",Table3[[#This Row],[Hum_Si_A]]=""),"-",(1730.63/((1730.63/(233.426+T_Si_CL))-LOG(RH_Si_A/100)))-233.426)</f>
        <v>56.753471256734883</v>
      </c>
      <c r="Y439" s="87">
        <f>100*10^(7.337936*((Table3[[#This Row],[Hum_Si_A]])/(Table3[[#This Row],[Hum_Si_A]]+229.3975)-Table3[[#This Row],[T_Si_CL]]/(Table3[[#This Row],[T_Si_CL]]+229.3975)))</f>
        <v>50.296603607632008</v>
      </c>
      <c r="Z43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2061.7763157894738</v>
      </c>
      <c r="AA439" s="53">
        <f>Table3[[#This Row],[FN_Si_Atot]]*Table3[[#This Row],[Conc_Si_A_H2]]/100</f>
        <v>1958.6875</v>
      </c>
      <c r="AB439" s="54">
        <f>IF(Table3[[#This Row],[FN_Si_A_H2]]="-","-",Table3[[#This Row],[FN_Si_A_H2]]/60*H2_dens_gL)</f>
        <v>2.9356390053920158</v>
      </c>
      <c r="AC439" s="53">
        <f>IF(OR(Table3[[#This Row],[Conc_Si_A_H2]]="",Table3[[#This Row],[FN_Si_A_H2]]="",Table3[[#This Row],[FN_Si_A_H2]]="-"),"-",(FN_Si_H2/CMP_A)*(100-CMP_A))</f>
        <v>103.08881578947367</v>
      </c>
      <c r="AD439" s="55">
        <f>IF(Table3[[#This Row],[F_Si_A_N2]]="-","-",Table3[[#This Row],[F_Si_A_N2]]/60*N2_dens_gL)</f>
        <v>2.1470079129347299</v>
      </c>
      <c r="AE439">
        <v>2.0500000000000003</v>
      </c>
      <c r="AF439" s="53">
        <f>IF(OR(Table3[[#This Row],[I_S]]=0,Table3[[#This Row],[FN_Si_C_Air]]="-",Table3[[#This Row],[FN_Si_C_Air]]="0"),"∞",Table3[[#This Row],[FN_Si_C_Air]]*1000/(Table3[[#This Row],[I_S]]*Q_air*Cell_count))</f>
        <v>2.0500000000000003</v>
      </c>
      <c r="AG439" s="52">
        <f>IF(OR(Table3[[#This Row],[I_S]]="",Table3[[#This Row],[STC_C]]=""),"-",IF(Table3[[#This Row],[I_S]]&gt;=Table3[[#This Row],[I_MinGasFlow]],Table3[[#This Row],[I_S]]*Table3[[#This Row],[STC_C]]*16.6*Cell_count/1000,Table3[[#This Row],[I_MinGasFlow]]*Table3[[#This Row],[STC_C]]*16.6*Cell_count/1000))</f>
        <v>5147.0375000000013</v>
      </c>
      <c r="AH439" s="139">
        <f>IF(Table3[[#This Row],[FN_Si_C_Air]]="-","-",Table3[[#This Row],[FN_Si_C_Air]]/60*air_dens_gL)</f>
        <v>110.39923813090913</v>
      </c>
      <c r="AI439" s="58" t="str">
        <f t="shared" si="60"/>
        <v>Inlet</v>
      </c>
      <c r="AJ439">
        <v>0.9</v>
      </c>
      <c r="AK439" s="5">
        <f t="shared" si="54"/>
        <v>75</v>
      </c>
      <c r="AL439" s="141">
        <v>62.047744653481431</v>
      </c>
      <c r="AM439" s="52">
        <f>IF(OR(Table3[[#This Row],[T_So_CL]]="",Table3[[#This Row],[Hum_Si_C]]=""),"-",(1730.63/((1730.63/(233.426+T_Si_CL))-LOG(RH_Si_C/100)))-233.426)</f>
        <v>59.359951044353295</v>
      </c>
      <c r="AN439" s="87">
        <f>100*10^(7.337936*((Table3[[#This Row],[Hum_Si_C]])/(Table3[[#This Row],[Hum_Si_C]]+229.3975)-Table3[[#This Row],[T_Si_CL]]/(Table3[[#This Row],[T_Si_CL]]+229.3975)))</f>
        <v>70.241225924668456</v>
      </c>
      <c r="AO439" s="83">
        <f t="shared" si="55"/>
        <v>77</v>
      </c>
      <c r="AP439" s="60">
        <f>Table3[[#This Row],[T_So_CL]]-Table3[[#This Row],[T_Si_CL]]</f>
        <v>7</v>
      </c>
      <c r="AQ439" s="178">
        <f>IF(OR(AC439&gt;1200,AA439&gt;4000,Table3[[#This Row],[Hum_Si_A]]&lt;20,Table3[[#This Row],[Hum_Si_C]]&lt;20,AG439&gt;8000, AJ439&lt;0, O439&gt;90),1,0)</f>
        <v>0</v>
      </c>
      <c r="AR439">
        <f>IF(Table3[[#This Row],[F_Cell_CL]]&gt;0, Table3[[#This Row],[F_Cell_CL]], IF(Table3[[#This Row],[I_S]]&lt;450, 0.45, IF(Table3[[#This Row],[I_S]]&lt;600, 0.6, 0.75)))</f>
        <v>0.6</v>
      </c>
    </row>
    <row r="440" spans="1:44">
      <c r="A440" s="49">
        <f t="shared" si="58"/>
        <v>429</v>
      </c>
      <c r="B440" s="51" t="s">
        <v>100</v>
      </c>
      <c r="C440" s="50" t="s">
        <v>530</v>
      </c>
      <c r="D440" s="51">
        <v>900</v>
      </c>
      <c r="E440" s="87">
        <f>IF(Table3[[#This Row],[Approx. step time]]="-","ERR",IF(E439="Acc. Time",Table3[[#This Row],[Approx. step time]]/60,E439+D440/60))</f>
        <v>6435</v>
      </c>
      <c r="F440" s="48">
        <v>710</v>
      </c>
      <c r="G440" s="86">
        <f t="shared" si="50"/>
        <v>2.3666666666666667</v>
      </c>
      <c r="H440" s="48" t="s">
        <v>33</v>
      </c>
      <c r="I440" s="51">
        <v>0</v>
      </c>
      <c r="J440" s="51" t="s">
        <v>102</v>
      </c>
      <c r="K440" s="147"/>
      <c r="L440" s="52" t="str">
        <f>IF(Table3[[#This Row],[F_Cell_CL]]="","-",Table3[[#This Row],[F_Cell_CL]]*Cell_count)</f>
        <v>-</v>
      </c>
      <c r="M440">
        <v>0.30000000000000004</v>
      </c>
      <c r="N440">
        <v>70</v>
      </c>
      <c r="O440" s="51">
        <v>77</v>
      </c>
      <c r="P440" s="60">
        <f>Table3[[#This Row],[T_So_CL]]-Table3[[#This Row],[T_Si_CL]]</f>
        <v>7</v>
      </c>
      <c r="Q440">
        <v>1.4000000000000001</v>
      </c>
      <c r="R440" s="53">
        <f>IF(Table3[[#This Row],[I_S]]=0,"∞",Table3[[#This Row],[FN_Si_A_H2]]*1000/(Table3[[#This Row],[I_S]]*Q_H2*Cell_count))</f>
        <v>1.4</v>
      </c>
      <c r="S440">
        <v>90</v>
      </c>
      <c r="T440" s="58" t="str">
        <f t="shared" si="59"/>
        <v>Inlet</v>
      </c>
      <c r="U440">
        <v>0.1</v>
      </c>
      <c r="V440" s="51">
        <f t="shared" si="52"/>
        <v>75</v>
      </c>
      <c r="W440" s="141">
        <v>52.739997286124115</v>
      </c>
      <c r="X440" s="52">
        <f>IF(OR(Table3[[#This Row],[T_So_CL]]="",Table3[[#This Row],[Hum_Si_A]]=""),"-",(1730.63/((1730.63/(233.426+T_Si_CL))-LOG(RH_Si_A/100)))-233.426)</f>
        <v>55.904866239707133</v>
      </c>
      <c r="Y440" s="87">
        <f>100*10^(7.337936*((Table3[[#This Row],[Hum_Si_A]])/(Table3[[#This Row],[Hum_Si_A]]+229.3975)-Table3[[#This Row],[T_Si_CL]]/(Table3[[#This Row],[T_Si_CL]]+229.3975)))</f>
        <v>45.295041282219891</v>
      </c>
      <c r="Z44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2126.0555555555557</v>
      </c>
      <c r="AA440" s="53">
        <f>Table3[[#This Row],[FN_Si_Atot]]*Table3[[#This Row],[Conc_Si_A_H2]]/100</f>
        <v>1913.45</v>
      </c>
      <c r="AB440" s="54">
        <f>IF(Table3[[#This Row],[FN_Si_A_H2]]="-","-",Table3[[#This Row],[FN_Si_A_H2]]/60*H2_dens_gL)</f>
        <v>2.8678380062502837</v>
      </c>
      <c r="AC440" s="53">
        <f>IF(OR(Table3[[#This Row],[Conc_Si_A_H2]]="",Table3[[#This Row],[FN_Si_A_H2]]="",Table3[[#This Row],[FN_Si_A_H2]]="-"),"-",(FN_Si_H2/CMP_A)*(100-CMP_A))</f>
        <v>212.60555555555555</v>
      </c>
      <c r="AD440" s="55">
        <f>IF(Table3[[#This Row],[F_Si_A_N2]]="-","-",Table3[[#This Row],[F_Si_A_N2]]/60*N2_dens_gL)</f>
        <v>4.4278887735392098</v>
      </c>
      <c r="AE440">
        <v>1.85</v>
      </c>
      <c r="AF440" s="53">
        <f>IF(OR(Table3[[#This Row],[I_S]]=0,Table3[[#This Row],[FN_Si_C_Air]]="-",Table3[[#This Row],[FN_Si_C_Air]]="0"),"∞",Table3[[#This Row],[FN_Si_C_Air]]*1000/(Table3[[#This Row],[I_S]]*Q_air*Cell_count))</f>
        <v>1.85</v>
      </c>
      <c r="AG440" s="52">
        <f>IF(OR(Table3[[#This Row],[I_S]]="",Table3[[#This Row],[STC_C]]=""),"-",IF(Table3[[#This Row],[I_S]]&gt;=Table3[[#This Row],[I_MinGasFlow]],Table3[[#This Row],[I_S]]*Table3[[#This Row],[STC_C]]*16.6*Cell_count/1000,Table3[[#This Row],[I_MinGasFlow]]*Table3[[#This Row],[STC_C]]*16.6*Cell_count/1000))</f>
        <v>5996.1275000000005</v>
      </c>
      <c r="AH440" s="139">
        <f>IF(Table3[[#This Row],[FN_Si_C_Air]]="-","-",Table3[[#This Row],[FN_Si_C_Air]]/60*air_dens_gL)</f>
        <v>128.61144060749368</v>
      </c>
      <c r="AI440" s="58" t="str">
        <f t="shared" si="60"/>
        <v>Inlet</v>
      </c>
      <c r="AJ440">
        <v>0</v>
      </c>
      <c r="AK440" s="5">
        <f t="shared" si="54"/>
        <v>75</v>
      </c>
      <c r="AL440" s="141">
        <v>66.325746371567746</v>
      </c>
      <c r="AM440" s="52">
        <f>IF(OR(Table3[[#This Row],[T_So_CL]]="",Table3[[#This Row],[Hum_Si_C]]=""),"-",(1730.63/((1730.63/(233.426+T_Si_CL))-LOG(RH_Si_C/100)))-233.426)</f>
        <v>60.801301961272998</v>
      </c>
      <c r="AN440" s="87">
        <f>100*10^(7.337936*((Table3[[#This Row],[Hum_Si_C]])/(Table3[[#This Row],[Hum_Si_C]]+229.3975)-Table3[[#This Row],[T_Si_CL]]/(Table3[[#This Row],[T_Si_CL]]+229.3975)))</f>
        <v>85.142206995504807</v>
      </c>
      <c r="AO440" s="83">
        <f t="shared" si="55"/>
        <v>77</v>
      </c>
      <c r="AP440" s="60">
        <f>Table3[[#This Row],[T_So_CL]]-Table3[[#This Row],[T_Si_CL]]</f>
        <v>7</v>
      </c>
      <c r="AQ440" s="178">
        <f>IF(OR(AC440&gt;1200,AA440&gt;4000,Table3[[#This Row],[Hum_Si_A]]&lt;20,Table3[[#This Row],[Hum_Si_C]]&lt;20,AG440&gt;8000, AJ440&lt;0, O440&gt;90),1,0)</f>
        <v>0</v>
      </c>
      <c r="AR440">
        <f>IF(Table3[[#This Row],[F_Cell_CL]]&gt;0, Table3[[#This Row],[F_Cell_CL]], IF(Table3[[#This Row],[I_S]]&lt;450, 0.45, IF(Table3[[#This Row],[I_S]]&lt;600, 0.6, 0.75)))</f>
        <v>0.75</v>
      </c>
    </row>
    <row r="441" spans="1:44">
      <c r="A441" s="49">
        <f t="shared" si="58"/>
        <v>430</v>
      </c>
      <c r="B441" s="51" t="s">
        <v>100</v>
      </c>
      <c r="C441" s="50" t="s">
        <v>531</v>
      </c>
      <c r="D441" s="51">
        <v>900</v>
      </c>
      <c r="E441" s="138">
        <f>IF(Table3[[#This Row],[Approx. step time]]="-","ERR",IF(E440="Acc. Time",Table3[[#This Row],[Approx. step time]]/60,E440+D441/60))</f>
        <v>6450</v>
      </c>
      <c r="F441" s="48">
        <v>590</v>
      </c>
      <c r="G441" s="86">
        <f t="shared" si="50"/>
        <v>1.9666666666666666</v>
      </c>
      <c r="H441" s="48" t="s">
        <v>33</v>
      </c>
      <c r="I441" s="51">
        <v>0</v>
      </c>
      <c r="J441" s="51" t="s">
        <v>102</v>
      </c>
      <c r="K441" s="147"/>
      <c r="L441" s="52" t="str">
        <f>IF(Table3[[#This Row],[F_Cell_CL]]="","-",Table3[[#This Row],[F_Cell_CL]]*Cell_count)</f>
        <v>-</v>
      </c>
      <c r="M441">
        <v>0.5</v>
      </c>
      <c r="N441">
        <v>70</v>
      </c>
      <c r="O441" s="51">
        <v>77</v>
      </c>
      <c r="P441" s="60">
        <f>Table3[[#This Row],[T_So_CL]]-Table3[[#This Row],[T_Si_CL]]</f>
        <v>7</v>
      </c>
      <c r="Q441">
        <v>1.5</v>
      </c>
      <c r="R441" s="53">
        <f>IF(Table3[[#This Row],[I_S]]=0,"∞",Table3[[#This Row],[FN_Si_A_H2]]*1000/(Table3[[#This Row],[I_S]]*Q_H2*Cell_count))</f>
        <v>1.5</v>
      </c>
      <c r="S441">
        <v>75</v>
      </c>
      <c r="T441" s="58" t="str">
        <f t="shared" si="59"/>
        <v>Inlet</v>
      </c>
      <c r="U441">
        <v>0.30000000000000004</v>
      </c>
      <c r="V441" s="51">
        <f t="shared" si="52"/>
        <v>75</v>
      </c>
      <c r="W441" s="141">
        <v>50.353858607345167</v>
      </c>
      <c r="X441" s="52">
        <f>IF(OR(Table3[[#This Row],[T_So_CL]]="",Table3[[#This Row],[Hum_Si_A]]=""),"-",(1730.63/((1730.63/(233.426+T_Si_CL))-LOG(RH_Si_A/100)))-233.426)</f>
        <v>54.935511793333887</v>
      </c>
      <c r="Y441" s="87">
        <f>100*10^(7.337936*((Table3[[#This Row],[Hum_Si_A]])/(Table3[[#This Row],[Hum_Si_A]]+229.3975)-Table3[[#This Row],[T_Si_CL]]/(Table3[[#This Row],[T_Si_CL]]+229.3975)))</f>
        <v>40.286682104765084</v>
      </c>
      <c r="Z44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2271.5</v>
      </c>
      <c r="AA441" s="53">
        <f>Table3[[#This Row],[FN_Si_Atot]]*Table3[[#This Row],[Conc_Si_A_H2]]/100</f>
        <v>1703.625</v>
      </c>
      <c r="AB441" s="54">
        <f>IF(Table3[[#This Row],[FN_Si_A_H2]]="-","-",Table3[[#This Row],[FN_Si_A_H2]]/60*H2_dens_gL)</f>
        <v>2.5533567761886329</v>
      </c>
      <c r="AC441" s="53">
        <f>IF(OR(Table3[[#This Row],[Conc_Si_A_H2]]="",Table3[[#This Row],[FN_Si_A_H2]]="",Table3[[#This Row],[FN_Si_A_H2]]="-"),"-",(FN_Si_H2/CMP_A)*(100-CMP_A))</f>
        <v>567.875</v>
      </c>
      <c r="AD441" s="55">
        <f>IF(Table3[[#This Row],[F_Si_A_N2]]="-","-",Table3[[#This Row],[F_Si_A_N2]]/60*N2_dens_gL)</f>
        <v>11.827006734151512</v>
      </c>
      <c r="AE441">
        <v>1.55</v>
      </c>
      <c r="AF441" s="53">
        <f>IF(OR(Table3[[#This Row],[I_S]]=0,Table3[[#This Row],[FN_Si_C_Air]]="-",Table3[[#This Row],[FN_Si_C_Air]]="0"),"∞",Table3[[#This Row],[FN_Si_C_Air]]*1000/(Table3[[#This Row],[I_S]]*Q_air*Cell_count))</f>
        <v>1.55</v>
      </c>
      <c r="AG441" s="52">
        <f>IF(OR(Table3[[#This Row],[I_S]]="",Table3[[#This Row],[STC_C]]=""),"-",IF(Table3[[#This Row],[I_S]]&gt;=Table3[[#This Row],[I_MinGasFlow]],Table3[[#This Row],[I_S]]*Table3[[#This Row],[STC_C]]*16.6*Cell_count/1000,Table3[[#This Row],[I_MinGasFlow]]*Table3[[#This Row],[STC_C]]*16.6*Cell_count/1000))</f>
        <v>4174.6925000000001</v>
      </c>
      <c r="AH441" s="139">
        <f>IF(Table3[[#This Row],[FN_Si_C_Air]]="-","-",Table3[[#This Row],[FN_Si_C_Air]]/60*air_dens_gL)</f>
        <v>89.543328843207419</v>
      </c>
      <c r="AI441" s="58" t="str">
        <f t="shared" si="60"/>
        <v>Inlet</v>
      </c>
      <c r="AJ441">
        <v>0</v>
      </c>
      <c r="AK441" s="5">
        <f t="shared" si="54"/>
        <v>75</v>
      </c>
      <c r="AL441" s="141">
        <v>47.694820483048908</v>
      </c>
      <c r="AM441" s="52">
        <f>IF(OR(Table3[[#This Row],[T_So_CL]]="",Table3[[#This Row],[Hum_Si_C]]=""),"-",(1730.63/((1730.63/(233.426+T_Si_CL))-LOG(RH_Si_C/100)))-233.426)</f>
        <v>53.807866947730872</v>
      </c>
      <c r="AN441" s="87">
        <f>100*10^(7.337936*((Table3[[#This Row],[Hum_Si_C]])/(Table3[[#This Row],[Hum_Si_C]]+229.3975)-Table3[[#This Row],[T_Si_CL]]/(Table3[[#This Row],[T_Si_CL]]+229.3975)))</f>
        <v>35.271154994920003</v>
      </c>
      <c r="AO441" s="83">
        <f t="shared" si="55"/>
        <v>77</v>
      </c>
      <c r="AP441" s="60">
        <f>Table3[[#This Row],[T_So_CL]]-Table3[[#This Row],[T_Si_CL]]</f>
        <v>7</v>
      </c>
      <c r="AQ441" s="178">
        <f>IF(OR(AC441&gt;1200,AA441&gt;4000,Table3[[#This Row],[Hum_Si_A]]&lt;20,Table3[[#This Row],[Hum_Si_C]]&lt;20,AG441&gt;8000, AJ441&lt;0, O441&gt;90),1,0)</f>
        <v>0</v>
      </c>
      <c r="AR441">
        <f>IF(Table3[[#This Row],[F_Cell_CL]]&gt;0, Table3[[#This Row],[F_Cell_CL]], IF(Table3[[#This Row],[I_S]]&lt;450, 0.45, IF(Table3[[#This Row],[I_S]]&lt;600, 0.6, 0.75)))</f>
        <v>0.6</v>
      </c>
    </row>
    <row r="442" spans="1:44">
      <c r="A442" s="49">
        <f t="shared" si="58"/>
        <v>431</v>
      </c>
      <c r="B442" s="51" t="s">
        <v>100</v>
      </c>
      <c r="C442" s="50" t="s">
        <v>532</v>
      </c>
      <c r="D442" s="51">
        <v>900</v>
      </c>
      <c r="E442" s="138">
        <f>IF(Table3[[#This Row],[Approx. step time]]="-","ERR",IF(E441="Acc. Time",Table3[[#This Row],[Approx. step time]]/60,E441+D442/60))</f>
        <v>6465</v>
      </c>
      <c r="F442" s="48">
        <v>310</v>
      </c>
      <c r="G442" s="86">
        <f t="shared" si="50"/>
        <v>1.0333333333333334</v>
      </c>
      <c r="H442" s="48" t="s">
        <v>33</v>
      </c>
      <c r="I442" s="51">
        <v>0</v>
      </c>
      <c r="J442" s="51" t="s">
        <v>102</v>
      </c>
      <c r="K442" s="147"/>
      <c r="L442" s="52" t="str">
        <f>IF(Table3[[#This Row],[F_Cell_CL]]="","-",Table3[[#This Row],[F_Cell_CL]]*Cell_count)</f>
        <v>-</v>
      </c>
      <c r="M442">
        <v>1.1000000000000001</v>
      </c>
      <c r="N442">
        <v>70</v>
      </c>
      <c r="O442" s="51">
        <v>78</v>
      </c>
      <c r="P442" s="60">
        <f>Table3[[#This Row],[T_So_CL]]-Table3[[#This Row],[T_Si_CL]]</f>
        <v>8</v>
      </c>
      <c r="Q442">
        <v>1.4000000000000001</v>
      </c>
      <c r="R442" s="53">
        <f>IF(Table3[[#This Row],[I_S]]=0,"∞",Table3[[#This Row],[FN_Si_A_H2]]*1000/(Table3[[#This Row],[I_S]]*Q_H2*Cell_count))</f>
        <v>1.4</v>
      </c>
      <c r="S442">
        <v>75</v>
      </c>
      <c r="T442" s="58" t="str">
        <f t="shared" si="59"/>
        <v>Inlet</v>
      </c>
      <c r="U442">
        <v>0.9</v>
      </c>
      <c r="V442" s="51">
        <f t="shared" si="52"/>
        <v>75</v>
      </c>
      <c r="W442" s="141">
        <v>63.554303787180132</v>
      </c>
      <c r="X442" s="52">
        <f>IF(OR(Table3[[#This Row],[T_So_CL]]="",Table3[[#This Row],[Hum_Si_A]]=""),"-",(1730.63/((1730.63/(233.426+T_Si_CL))-LOG(RH_Si_A/100)))-233.426)</f>
        <v>59.876946860867974</v>
      </c>
      <c r="Y442" s="87">
        <f>100*10^(7.337936*((Table3[[#This Row],[Hum_Si_A]])/(Table3[[#This Row],[Hum_Si_A]]+229.3975)-Table3[[#This Row],[T_Si_CL]]/(Table3[[#This Row],[T_Si_CL]]+229.3975)))</f>
        <v>75.21332054617244</v>
      </c>
      <c r="Z44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1113.9333333333334</v>
      </c>
      <c r="AA442" s="53">
        <f>Table3[[#This Row],[FN_Si_Atot]]*Table3[[#This Row],[Conc_Si_A_H2]]/100</f>
        <v>835.45</v>
      </c>
      <c r="AB442" s="54">
        <f>IF(Table3[[#This Row],[FN_Si_A_H2]]="-","-",Table3[[#This Row],[FN_Si_A_H2]]/60*H2_dens_gL)</f>
        <v>1.252154622447307</v>
      </c>
      <c r="AC442" s="53">
        <f>IF(OR(Table3[[#This Row],[Conc_Si_A_H2]]="",Table3[[#This Row],[FN_Si_A_H2]]="",Table3[[#This Row],[FN_Si_A_H2]]="-"),"-",(FN_Si_H2/CMP_A)*(100-CMP_A))</f>
        <v>278.48333333333335</v>
      </c>
      <c r="AD442" s="55">
        <f>IF(Table3[[#This Row],[F_Si_A_N2]]="-","-",Table3[[#This Row],[F_Si_A_N2]]/60*N2_dens_gL)</f>
        <v>5.7999106470302335</v>
      </c>
      <c r="AE442">
        <v>2.6</v>
      </c>
      <c r="AF442" s="53">
        <f>IF(OR(Table3[[#This Row],[I_S]]=0,Table3[[#This Row],[FN_Si_C_Air]]="-",Table3[[#This Row],[FN_Si_C_Air]]="0"),"∞",Table3[[#This Row],[FN_Si_C_Air]]*1000/(Table3[[#This Row],[I_S]]*Q_air*Cell_count))</f>
        <v>2.6</v>
      </c>
      <c r="AG442" s="52">
        <f>IF(OR(Table3[[#This Row],[I_S]]="",Table3[[#This Row],[STC_C]]=""),"-",IF(Table3[[#This Row],[I_S]]&gt;=Table3[[#This Row],[I_MinGasFlow]],Table3[[#This Row],[I_S]]*Table3[[#This Row],[STC_C]]*16.6*Cell_count/1000,Table3[[#This Row],[I_MinGasFlow]]*Table3[[#This Row],[STC_C]]*16.6*Cell_count/1000))</f>
        <v>3679.39</v>
      </c>
      <c r="AH442" s="139">
        <f>IF(Table3[[#This Row],[FN_Si_C_Air]]="-","-",Table3[[#This Row],[FN_Si_C_Air]]/60*air_dens_gL)</f>
        <v>78.919544065199759</v>
      </c>
      <c r="AI442" s="58" t="str">
        <f t="shared" si="60"/>
        <v>Inlet</v>
      </c>
      <c r="AJ442">
        <v>0.5</v>
      </c>
      <c r="AK442" s="5">
        <f t="shared" si="54"/>
        <v>75</v>
      </c>
      <c r="AL442" s="141">
        <v>66.325746371567746</v>
      </c>
      <c r="AM442" s="52">
        <f>IF(OR(Table3[[#This Row],[T_So_CL]]="",Table3[[#This Row],[Hum_Si_C]]=""),"-",(1730.63/((1730.63/(233.426+T_Si_CL))-LOG(RH_Si_C/100)))-233.426)</f>
        <v>60.801301961272998</v>
      </c>
      <c r="AN442" s="87">
        <f>100*10^(7.337936*((Table3[[#This Row],[Hum_Si_C]])/(Table3[[#This Row],[Hum_Si_C]]+229.3975)-Table3[[#This Row],[T_Si_CL]]/(Table3[[#This Row],[T_Si_CL]]+229.3975)))</f>
        <v>85.142206995504807</v>
      </c>
      <c r="AO442" s="83">
        <f t="shared" si="55"/>
        <v>78</v>
      </c>
      <c r="AP442" s="60">
        <f>Table3[[#This Row],[T_So_CL]]-Table3[[#This Row],[T_Si_CL]]</f>
        <v>8</v>
      </c>
      <c r="AQ442" s="178">
        <f>IF(OR(AC442&gt;1200,AA442&gt;4000,Table3[[#This Row],[Hum_Si_A]]&lt;20,Table3[[#This Row],[Hum_Si_C]]&lt;20,AG442&gt;8000, AJ442&lt;0, O442&gt;90),1,0)</f>
        <v>0</v>
      </c>
      <c r="AR442">
        <f>IF(Table3[[#This Row],[F_Cell_CL]]&gt;0, Table3[[#This Row],[F_Cell_CL]], IF(Table3[[#This Row],[I_S]]&lt;450, 0.45, IF(Table3[[#This Row],[I_S]]&lt;600, 0.6, 0.75)))</f>
        <v>0.45</v>
      </c>
    </row>
    <row r="443" spans="1:44">
      <c r="A443" s="49">
        <f t="shared" si="58"/>
        <v>432</v>
      </c>
      <c r="B443" s="51" t="s">
        <v>100</v>
      </c>
      <c r="C443" s="50" t="s">
        <v>533</v>
      </c>
      <c r="D443" s="51">
        <v>900</v>
      </c>
      <c r="E443" s="138">
        <f>IF(Table3[[#This Row],[Approx. step time]]="-","ERR",IF(E442="Acc. Time",Table3[[#This Row],[Approx. step time]]/60,E442+D443/60))</f>
        <v>6480</v>
      </c>
      <c r="F443" s="48">
        <v>680</v>
      </c>
      <c r="G443" s="86">
        <f t="shared" ref="G443:G506" si="61">I_S/Cell_area</f>
        <v>2.2666666666666666</v>
      </c>
      <c r="H443" s="48" t="s">
        <v>33</v>
      </c>
      <c r="I443" s="51">
        <v>0</v>
      </c>
      <c r="J443" s="51" t="s">
        <v>102</v>
      </c>
      <c r="K443" s="147"/>
      <c r="L443" s="52" t="str">
        <f>IF(Table3[[#This Row],[F_Cell_CL]]="","-",Table3[[#This Row],[F_Cell_CL]]*Cell_count)</f>
        <v>-</v>
      </c>
      <c r="M443">
        <v>1.6500000000000001</v>
      </c>
      <c r="N443">
        <v>70</v>
      </c>
      <c r="O443" s="51">
        <v>78</v>
      </c>
      <c r="P443" s="60">
        <f>Table3[[#This Row],[T_So_CL]]-Table3[[#This Row],[T_Si_CL]]</f>
        <v>8</v>
      </c>
      <c r="Q443">
        <v>1.6</v>
      </c>
      <c r="R443" s="53">
        <f>IF(Table3[[#This Row],[I_S]]=0,"∞",Table3[[#This Row],[FN_Si_A_H2]]*1000/(Table3[[#This Row],[I_S]]*Q_H2*Cell_count))</f>
        <v>1.6</v>
      </c>
      <c r="S443">
        <v>90</v>
      </c>
      <c r="T443" s="58" t="str">
        <f t="shared" si="59"/>
        <v>Inlet</v>
      </c>
      <c r="U443">
        <v>1.4500000000000002</v>
      </c>
      <c r="V443" s="51">
        <f t="shared" ref="V443:V506" si="62">T_Si_CL+5</f>
        <v>75</v>
      </c>
      <c r="W443" s="141">
        <v>56.895986871553248</v>
      </c>
      <c r="X443" s="52">
        <f>IF(OR(Table3[[#This Row],[T_So_CL]]="",Table3[[#This Row],[Hum_Si_A]]=""),"-",(1730.63/((1730.63/(233.426+T_Si_CL))-LOG(RH_Si_A/100)))-233.426)</f>
        <v>57.507105874893455</v>
      </c>
      <c r="Y443" s="87">
        <f>100*10^(7.337936*((Table3[[#This Row],[Hum_Si_A]])/(Table3[[#This Row],[Hum_Si_A]]+229.3975)-Table3[[#This Row],[T_Si_CL]]/(Table3[[#This Row],[T_Si_CL]]+229.3975)))</f>
        <v>55.291708355724424</v>
      </c>
      <c r="Z44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2327.1111111111113</v>
      </c>
      <c r="AA443" s="53">
        <f>Table3[[#This Row],[FN_Si_Atot]]*Table3[[#This Row],[Conc_Si_A_H2]]/100</f>
        <v>2094.4</v>
      </c>
      <c r="AB443" s="54">
        <f>IF(Table3[[#This Row],[FN_Si_A_H2]]="-","-",Table3[[#This Row],[FN_Si_A_H2]]/60*H2_dens_gL)</f>
        <v>3.1390420028172117</v>
      </c>
      <c r="AC443" s="53">
        <f>IF(OR(Table3[[#This Row],[Conc_Si_A_H2]]="",Table3[[#This Row],[FN_Si_A_H2]]="",Table3[[#This Row],[FN_Si_A_H2]]="-"),"-",(FN_Si_H2/CMP_A)*(100-CMP_A))</f>
        <v>232.71111111111111</v>
      </c>
      <c r="AD443" s="55">
        <f>IF(Table3[[#This Row],[F_Si_A_N2]]="-","-",Table3[[#This Row],[F_Si_A_N2]]/60*N2_dens_gL)</f>
        <v>4.8466227219423148</v>
      </c>
      <c r="AE443">
        <v>1.55</v>
      </c>
      <c r="AF443" s="53">
        <f>IF(OR(Table3[[#This Row],[I_S]]=0,Table3[[#This Row],[FN_Si_C_Air]]="-",Table3[[#This Row],[FN_Si_C_Air]]="0"),"∞",Table3[[#This Row],[FN_Si_C_Air]]*1000/(Table3[[#This Row],[I_S]]*Q_air*Cell_count))</f>
        <v>1.5499999999999998</v>
      </c>
      <c r="AG443" s="52">
        <f>IF(OR(Table3[[#This Row],[I_S]]="",Table3[[#This Row],[STC_C]]=""),"-",IF(Table3[[#This Row],[I_S]]&gt;=Table3[[#This Row],[I_MinGasFlow]],Table3[[#This Row],[I_S]]*Table3[[#This Row],[STC_C]]*16.6*Cell_count/1000,Table3[[#This Row],[I_MinGasFlow]]*Table3[[#This Row],[STC_C]]*16.6*Cell_count/1000))</f>
        <v>4811.51</v>
      </c>
      <c r="AH443" s="139">
        <f>IF(Table3[[#This Row],[FN_Si_C_Air]]="-","-",Table3[[#This Row],[FN_Si_C_Air]]/60*air_dens_gL)</f>
        <v>103.20248070064584</v>
      </c>
      <c r="AI443" s="58" t="str">
        <f t="shared" si="60"/>
        <v>Inlet</v>
      </c>
      <c r="AJ443">
        <v>1.6500000000000001</v>
      </c>
      <c r="AK443" s="5">
        <f t="shared" ref="AK443:AK506" si="63">T_Si_CL+5</f>
        <v>75</v>
      </c>
      <c r="AL443" s="141">
        <v>66.325746371567746</v>
      </c>
      <c r="AM443" s="52">
        <f>IF(OR(Table3[[#This Row],[T_So_CL]]="",Table3[[#This Row],[Hum_Si_C]]=""),"-",(1730.63/((1730.63/(233.426+T_Si_CL))-LOG(RH_Si_C/100)))-233.426)</f>
        <v>60.801301961272998</v>
      </c>
      <c r="AN443" s="87">
        <f>100*10^(7.337936*((Table3[[#This Row],[Hum_Si_C]])/(Table3[[#This Row],[Hum_Si_C]]+229.3975)-Table3[[#This Row],[T_Si_CL]]/(Table3[[#This Row],[T_Si_CL]]+229.3975)))</f>
        <v>85.142206995504807</v>
      </c>
      <c r="AO443" s="83">
        <f t="shared" ref="AO443:AO506" si="64">T_Si_CL+dT_CL</f>
        <v>78</v>
      </c>
      <c r="AP443" s="60">
        <f>Table3[[#This Row],[T_So_CL]]-Table3[[#This Row],[T_Si_CL]]</f>
        <v>8</v>
      </c>
      <c r="AQ443" s="178">
        <f>IF(OR(AC443&gt;1200,AA443&gt;4000,Table3[[#This Row],[Hum_Si_A]]&lt;20,Table3[[#This Row],[Hum_Si_C]]&lt;20,AG443&gt;8000, AJ443&lt;0, O443&gt;90),1,0)</f>
        <v>0</v>
      </c>
      <c r="AR443">
        <f>IF(Table3[[#This Row],[F_Cell_CL]]&gt;0, Table3[[#This Row],[F_Cell_CL]], IF(Table3[[#This Row],[I_S]]&lt;450, 0.45, IF(Table3[[#This Row],[I_S]]&lt;600, 0.6, 0.75)))</f>
        <v>0.75</v>
      </c>
    </row>
    <row r="444" spans="1:44">
      <c r="A444" s="49">
        <f t="shared" si="58"/>
        <v>433</v>
      </c>
      <c r="B444" s="51" t="s">
        <v>100</v>
      </c>
      <c r="C444" s="50" t="s">
        <v>534</v>
      </c>
      <c r="D444" s="51">
        <v>900</v>
      </c>
      <c r="E444" s="87">
        <f>IF(Table3[[#This Row],[Approx. step time]]="-","ERR",IF(E443="Acc. Time",Table3[[#This Row],[Approx. step time]]/60,E443+D444/60))</f>
        <v>6495</v>
      </c>
      <c r="F444" s="48">
        <v>730</v>
      </c>
      <c r="G444" s="86">
        <f t="shared" si="61"/>
        <v>2.4333333333333331</v>
      </c>
      <c r="H444" s="48" t="s">
        <v>33</v>
      </c>
      <c r="I444" s="51">
        <v>0</v>
      </c>
      <c r="J444" s="51" t="s">
        <v>102</v>
      </c>
      <c r="K444" s="147"/>
      <c r="L444" s="52" t="str">
        <f>IF(Table3[[#This Row],[F_Cell_CL]]="","-",Table3[[#This Row],[F_Cell_CL]]*Cell_count)</f>
        <v>-</v>
      </c>
      <c r="M444">
        <v>0.60000000000000009</v>
      </c>
      <c r="N444">
        <v>70</v>
      </c>
      <c r="O444" s="51">
        <v>78</v>
      </c>
      <c r="P444" s="60">
        <f>Table3[[#This Row],[T_So_CL]]-Table3[[#This Row],[T_Si_CL]]</f>
        <v>8</v>
      </c>
      <c r="Q444">
        <v>1.6500000000000001</v>
      </c>
      <c r="R444" s="53">
        <f>IF(Table3[[#This Row],[I_S]]=0,"∞",Table3[[#This Row],[FN_Si_A_H2]]*1000/(Table3[[#This Row],[I_S]]*Q_H2*Cell_count))</f>
        <v>1.65</v>
      </c>
      <c r="S444">
        <v>70</v>
      </c>
      <c r="T444" s="58" t="str">
        <f t="shared" si="59"/>
        <v>Inlet</v>
      </c>
      <c r="U444">
        <v>0.4</v>
      </c>
      <c r="V444" s="51">
        <f t="shared" si="62"/>
        <v>75</v>
      </c>
      <c r="W444" s="141">
        <v>60.445896579090515</v>
      </c>
      <c r="X444" s="52">
        <f>IF(OR(Table3[[#This Row],[T_So_CL]]="",Table3[[#This Row],[Hum_Si_A]]=""),"-",(1730.63/((1730.63/(233.426+T_Si_CL))-LOG(RH_Si_A/100)))-233.426)</f>
        <v>58.798374077755113</v>
      </c>
      <c r="Y444" s="87">
        <f>100*10^(7.337936*((Table3[[#This Row],[Hum_Si_A]])/(Table3[[#This Row],[Hum_Si_A]]+229.3975)-Table3[[#This Row],[T_Si_CL]]/(Table3[[#This Row],[T_Si_CL]]+229.3975)))</f>
        <v>65.263751514688423</v>
      </c>
      <c r="Z44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3312.375</v>
      </c>
      <c r="AA444" s="53">
        <f>Table3[[#This Row],[FN_Si_Atot]]*Table3[[#This Row],[Conc_Si_A_H2]]/100</f>
        <v>2318.6624999999999</v>
      </c>
      <c r="AB444" s="54">
        <f>IF(Table3[[#This Row],[FN_Si_A_H2]]="-","-",Table3[[#This Row],[FN_Si_A_H2]]/60*H2_dens_gL)</f>
        <v>3.4751618496262235</v>
      </c>
      <c r="AC444" s="53">
        <f>IF(OR(Table3[[#This Row],[Conc_Si_A_H2]]="",Table3[[#This Row],[FN_Si_A_H2]]="",Table3[[#This Row],[FN_Si_A_H2]]="-"),"-",(FN_Si_H2/CMP_A)*(100-CMP_A))</f>
        <v>993.71250000000009</v>
      </c>
      <c r="AD444" s="55">
        <f>IF(Table3[[#This Row],[F_Si_A_N2]]="-","-",Table3[[#This Row],[F_Si_A_N2]]/60*N2_dens_gL)</f>
        <v>20.69582994375617</v>
      </c>
      <c r="AE444">
        <v>1.4000000000000001</v>
      </c>
      <c r="AF444" s="53">
        <f>IF(OR(Table3[[#This Row],[I_S]]=0,Table3[[#This Row],[FN_Si_C_Air]]="-",Table3[[#This Row],[FN_Si_C_Air]]="0"),"∞",Table3[[#This Row],[FN_Si_C_Air]]*1000/(Table3[[#This Row],[I_S]]*Q_air*Cell_count))</f>
        <v>1.4000000000000001</v>
      </c>
      <c r="AG444" s="52">
        <f>IF(OR(Table3[[#This Row],[I_S]]="",Table3[[#This Row],[STC_C]]=""),"-",IF(Table3[[#This Row],[I_S]]&gt;=Table3[[#This Row],[I_MinGasFlow]],Table3[[#This Row],[I_S]]*Table3[[#This Row],[STC_C]]*16.6*Cell_count/1000,Table3[[#This Row],[I_MinGasFlow]]*Table3[[#This Row],[STC_C]]*16.6*Cell_count/1000))</f>
        <v>4665.4300000000012</v>
      </c>
      <c r="AH444" s="139">
        <f>IF(Table3[[#This Row],[FN_Si_C_Air]]="-","-",Table3[[#This Row],[FN_Si_C_Air]]/60*air_dens_gL)</f>
        <v>100.0691985541367</v>
      </c>
      <c r="AI444" s="58" t="str">
        <f t="shared" si="60"/>
        <v>Inlet</v>
      </c>
      <c r="AJ444">
        <v>0.15000000000000002</v>
      </c>
      <c r="AK444" s="5">
        <f t="shared" si="63"/>
        <v>75</v>
      </c>
      <c r="AL444" s="141">
        <v>56.895986871553248</v>
      </c>
      <c r="AM444" s="52">
        <f>IF(OR(Table3[[#This Row],[T_So_CL]]="",Table3[[#This Row],[Hum_Si_C]]=""),"-",(1730.63/((1730.63/(233.426+T_Si_CL))-LOG(RH_Si_C/100)))-233.426)</f>
        <v>57.507105874893455</v>
      </c>
      <c r="AN444" s="87">
        <f>100*10^(7.337936*((Table3[[#This Row],[Hum_Si_C]])/(Table3[[#This Row],[Hum_Si_C]]+229.3975)-Table3[[#This Row],[T_Si_CL]]/(Table3[[#This Row],[T_Si_CL]]+229.3975)))</f>
        <v>55.291708355724424</v>
      </c>
      <c r="AO444" s="83">
        <f t="shared" si="64"/>
        <v>78</v>
      </c>
      <c r="AP444" s="60">
        <f>Table3[[#This Row],[T_So_CL]]-Table3[[#This Row],[T_Si_CL]]</f>
        <v>8</v>
      </c>
      <c r="AQ444" s="178">
        <f>IF(OR(AC444&gt;1200,AA444&gt;4000,Table3[[#This Row],[Hum_Si_A]]&lt;20,Table3[[#This Row],[Hum_Si_C]]&lt;20,AG444&gt;8000, AJ444&lt;0, O444&gt;90),1,0)</f>
        <v>0</v>
      </c>
      <c r="AR444">
        <f>IF(Table3[[#This Row],[F_Cell_CL]]&gt;0, Table3[[#This Row],[F_Cell_CL]], IF(Table3[[#This Row],[I_S]]&lt;450, 0.45, IF(Table3[[#This Row],[I_S]]&lt;600, 0.6, 0.75)))</f>
        <v>0.75</v>
      </c>
    </row>
    <row r="445" spans="1:44">
      <c r="A445" s="49">
        <f t="shared" si="58"/>
        <v>434</v>
      </c>
      <c r="B445" s="51" t="s">
        <v>100</v>
      </c>
      <c r="C445" s="50" t="s">
        <v>535</v>
      </c>
      <c r="D445" s="51">
        <v>900</v>
      </c>
      <c r="E445" s="138">
        <f>IF(Table3[[#This Row],[Approx. step time]]="-","ERR",IF(E444="Acc. Time",Table3[[#This Row],[Approx. step time]]/60,E444+D445/60))</f>
        <v>6510</v>
      </c>
      <c r="F445" s="48">
        <v>490</v>
      </c>
      <c r="G445" s="86">
        <f t="shared" si="61"/>
        <v>1.6333333333333333</v>
      </c>
      <c r="H445" s="48" t="s">
        <v>33</v>
      </c>
      <c r="I445" s="51">
        <v>0</v>
      </c>
      <c r="J445" s="51" t="s">
        <v>102</v>
      </c>
      <c r="K445" s="147"/>
      <c r="L445" s="52" t="str">
        <f>IF(Table3[[#This Row],[F_Cell_CL]]="","-",Table3[[#This Row],[F_Cell_CL]]*Cell_count)</f>
        <v>-</v>
      </c>
      <c r="M445">
        <v>1.85</v>
      </c>
      <c r="N445">
        <v>70</v>
      </c>
      <c r="O445" s="51">
        <v>78</v>
      </c>
      <c r="P445" s="60">
        <f>Table3[[#This Row],[T_So_CL]]-Table3[[#This Row],[T_Si_CL]]</f>
        <v>8</v>
      </c>
      <c r="Q445">
        <v>1.9000000000000001</v>
      </c>
      <c r="R445" s="53">
        <f>IF(Table3[[#This Row],[I_S]]=0,"∞",Table3[[#This Row],[FN_Si_A_H2]]*1000/(Table3[[#This Row],[I_S]]*Q_H2*Cell_count))</f>
        <v>1.9000000000000004</v>
      </c>
      <c r="S445">
        <v>75</v>
      </c>
      <c r="T445" s="58" t="str">
        <f t="shared" si="59"/>
        <v>Inlet</v>
      </c>
      <c r="U445">
        <v>1.6500000000000001</v>
      </c>
      <c r="V445" s="51">
        <f t="shared" si="62"/>
        <v>75</v>
      </c>
      <c r="W445" s="141">
        <v>63.554303787180132</v>
      </c>
      <c r="X445" s="52">
        <f>IF(OR(Table3[[#This Row],[T_So_CL]]="",Table3[[#This Row],[Hum_Si_A]]=""),"-",(1730.63/((1730.63/(233.426+T_Si_CL))-LOG(RH_Si_A/100)))-233.426)</f>
        <v>59.876946860867974</v>
      </c>
      <c r="Y445" s="87">
        <f>100*10^(7.337936*((Table3[[#This Row],[Hum_Si_A]])/(Table3[[#This Row],[Hum_Si_A]]+229.3975)-Table3[[#This Row],[T_Si_CL]]/(Table3[[#This Row],[T_Si_CL]]+229.3975)))</f>
        <v>75.21332054617244</v>
      </c>
      <c r="Z44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2389.5666666666671</v>
      </c>
      <c r="AA445" s="53">
        <f>Table3[[#This Row],[FN_Si_Atot]]*Table3[[#This Row],[Conc_Si_A_H2]]/100</f>
        <v>1792.1750000000002</v>
      </c>
      <c r="AB445" s="54">
        <f>IF(Table3[[#This Row],[FN_Si_A_H2]]="-","-",Table3[[#This Row],[FN_Si_A_H2]]/60*H2_dens_gL)</f>
        <v>2.6860736255724489</v>
      </c>
      <c r="AC445" s="53">
        <f>IF(OR(Table3[[#This Row],[Conc_Si_A_H2]]="",Table3[[#This Row],[FN_Si_A_H2]]="",Table3[[#This Row],[FN_Si_A_H2]]="-"),"-",(FN_Si_H2/CMP_A)*(100-CMP_A))</f>
        <v>597.39166666666677</v>
      </c>
      <c r="AD445" s="55">
        <f>IF(Table3[[#This Row],[F_Si_A_N2]]="-","-",Table3[[#This Row],[F_Si_A_N2]]/60*N2_dens_gL)</f>
        <v>12.441743807339051</v>
      </c>
      <c r="AE445">
        <v>2</v>
      </c>
      <c r="AF445" s="53">
        <f>IF(OR(Table3[[#This Row],[I_S]]=0,Table3[[#This Row],[FN_Si_C_Air]]="-",Table3[[#This Row],[FN_Si_C_Air]]="0"),"∞",Table3[[#This Row],[FN_Si_C_Air]]*1000/(Table3[[#This Row],[I_S]]*Q_air*Cell_count))</f>
        <v>2</v>
      </c>
      <c r="AG445" s="52">
        <f>IF(OR(Table3[[#This Row],[I_S]]="",Table3[[#This Row],[STC_C]]=""),"-",IF(Table3[[#This Row],[I_S]]&gt;=Table3[[#This Row],[I_MinGasFlow]],Table3[[#This Row],[I_S]]*Table3[[#This Row],[STC_C]]*16.6*Cell_count/1000,Table3[[#This Row],[I_MinGasFlow]]*Table3[[#This Row],[STC_C]]*16.6*Cell_count/1000))</f>
        <v>4473.7000000000007</v>
      </c>
      <c r="AH445" s="139">
        <f>IF(Table3[[#This Row],[FN_Si_C_Air]]="-","-",Table3[[#This Row],[FN_Si_C_Air]]/60*air_dens_gL)</f>
        <v>95.956765736843394</v>
      </c>
      <c r="AI445" s="58" t="str">
        <f t="shared" si="60"/>
        <v>Inlet</v>
      </c>
      <c r="AJ445">
        <v>1.7500000000000002</v>
      </c>
      <c r="AK445" s="5">
        <f t="shared" si="63"/>
        <v>75</v>
      </c>
      <c r="AL445" s="141">
        <v>67.608119002842542</v>
      </c>
      <c r="AM445" s="52">
        <f>IF(OR(Table3[[#This Row],[T_So_CL]]="",Table3[[#This Row],[Hum_Si_C]]=""),"-",(1730.63/((1730.63/(233.426+T_Si_CL))-LOG(RH_Si_C/100)))-233.426)</f>
        <v>61.217909982087065</v>
      </c>
      <c r="AN445" s="87">
        <f>100*10^(7.337936*((Table3[[#This Row],[Hum_Si_C]])/(Table3[[#This Row],[Hum_Si_C]]+229.3975)-Table3[[#This Row],[T_Si_CL]]/(Table3[[#This Row],[T_Si_CL]]+229.3975)))</f>
        <v>90.099375595080005</v>
      </c>
      <c r="AO445" s="83">
        <f t="shared" si="64"/>
        <v>78</v>
      </c>
      <c r="AP445" s="60">
        <f>Table3[[#This Row],[T_So_CL]]-Table3[[#This Row],[T_Si_CL]]</f>
        <v>8</v>
      </c>
      <c r="AQ445" s="178">
        <f>IF(OR(AC445&gt;1200,AA445&gt;4000,Table3[[#This Row],[Hum_Si_A]]&lt;20,Table3[[#This Row],[Hum_Si_C]]&lt;20,AG445&gt;8000, AJ445&lt;0, O445&gt;90),1,0)</f>
        <v>0</v>
      </c>
      <c r="AR445">
        <f>IF(Table3[[#This Row],[F_Cell_CL]]&gt;0, Table3[[#This Row],[F_Cell_CL]], IF(Table3[[#This Row],[I_S]]&lt;450, 0.45, IF(Table3[[#This Row],[I_S]]&lt;600, 0.6, 0.75)))</f>
        <v>0.6</v>
      </c>
    </row>
    <row r="446" spans="1:44">
      <c r="A446" s="49">
        <f t="shared" si="58"/>
        <v>435</v>
      </c>
      <c r="B446" s="51" t="s">
        <v>100</v>
      </c>
      <c r="C446" s="50" t="s">
        <v>536</v>
      </c>
      <c r="D446" s="51">
        <v>900</v>
      </c>
      <c r="E446" s="138">
        <f>IF(Table3[[#This Row],[Approx. step time]]="-","ERR",IF(E445="Acc. Time",Table3[[#This Row],[Approx. step time]]/60,E445+D446/60))</f>
        <v>6525</v>
      </c>
      <c r="F446" s="48">
        <v>70</v>
      </c>
      <c r="G446" s="86">
        <f t="shared" si="61"/>
        <v>0.23333333333333334</v>
      </c>
      <c r="H446" s="48" t="s">
        <v>33</v>
      </c>
      <c r="I446" s="51">
        <v>0</v>
      </c>
      <c r="J446" s="51" t="s">
        <v>102</v>
      </c>
      <c r="K446" s="147">
        <v>0.4</v>
      </c>
      <c r="L446" s="52">
        <f>IF(Table3[[#This Row],[F_Cell_CL]]="","-",Table3[[#This Row],[F_Cell_CL]]*Cell_count)</f>
        <v>110</v>
      </c>
      <c r="M446">
        <v>0.2</v>
      </c>
      <c r="N446">
        <v>70</v>
      </c>
      <c r="O446" s="51">
        <v>70</v>
      </c>
      <c r="P446" s="60">
        <f>Table3[[#This Row],[T_So_CL]]-Table3[[#This Row],[T_Si_CL]]</f>
        <v>0</v>
      </c>
      <c r="Q446">
        <v>6.1000000000000005</v>
      </c>
      <c r="R446" s="53">
        <f>IF(Table3[[#This Row],[I_S]]=0,"∞",Table3[[#This Row],[FN_Si_A_H2]]*1000/(Table3[[#This Row],[I_S]]*Q_H2*Cell_count))</f>
        <v>6.1000000000000005</v>
      </c>
      <c r="S446">
        <v>75</v>
      </c>
      <c r="T446" s="58" t="str">
        <f t="shared" si="59"/>
        <v>Inlet</v>
      </c>
      <c r="U446">
        <v>0</v>
      </c>
      <c r="V446" s="51">
        <f t="shared" si="62"/>
        <v>75</v>
      </c>
      <c r="W446" s="141">
        <v>56.895986871553248</v>
      </c>
      <c r="X446" s="52">
        <f>IF(OR(Table3[[#This Row],[T_So_CL]]="",Table3[[#This Row],[Hum_Si_A]]=""),"-",(1730.63/((1730.63/(233.426+T_Si_CL))-LOG(RH_Si_A/100)))-233.426)</f>
        <v>57.507105874893455</v>
      </c>
      <c r="Y446" s="87">
        <f>100*10^(7.337936*((Table3[[#This Row],[Hum_Si_A]])/(Table3[[#This Row],[Hum_Si_A]]+229.3975)-Table3[[#This Row],[T_Si_CL]]/(Table3[[#This Row],[T_Si_CL]]+229.3975)))</f>
        <v>55.291708355724424</v>
      </c>
      <c r="Z44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1095.9666666666669</v>
      </c>
      <c r="AA446" s="53">
        <f>Table3[[#This Row],[FN_Si_Atot]]*Table3[[#This Row],[Conc_Si_A_H2]]/100</f>
        <v>821.97500000000014</v>
      </c>
      <c r="AB446" s="54">
        <f>IF(Table3[[#This Row],[FN_Si_A_H2]]="-","-",Table3[[#This Row],[FN_Si_A_H2]]/60*H2_dens_gL)</f>
        <v>1.2319585801497699</v>
      </c>
      <c r="AC446" s="53">
        <f>IF(OR(Table3[[#This Row],[Conc_Si_A_H2]]="",Table3[[#This Row],[FN_Si_A_H2]]="",Table3[[#This Row],[FN_Si_A_H2]]="-"),"-",(FN_Si_H2/CMP_A)*(100-CMP_A))</f>
        <v>273.99166666666673</v>
      </c>
      <c r="AD446" s="55">
        <f>IF(Table3[[#This Row],[F_Si_A_N2]]="-","-",Table3[[#This Row],[F_Si_A_N2]]/60*N2_dens_gL)</f>
        <v>5.7063637011103925</v>
      </c>
      <c r="AE446">
        <v>3</v>
      </c>
      <c r="AF446" s="53">
        <f>IF(OR(Table3[[#This Row],[I_S]]=0,Table3[[#This Row],[FN_Si_C_Air]]="-",Table3[[#This Row],[FN_Si_C_Air]]="0"),"∞",Table3[[#This Row],[FN_Si_C_Air]]*1000/(Table3[[#This Row],[I_S]]*Q_air*Cell_count))</f>
        <v>3.0000000000000004</v>
      </c>
      <c r="AG446" s="52">
        <f>IF(OR(Table3[[#This Row],[I_S]]="",Table3[[#This Row],[STC_C]]=""),"-",IF(Table3[[#This Row],[I_S]]&gt;=Table3[[#This Row],[I_MinGasFlow]],Table3[[#This Row],[I_S]]*Table3[[#This Row],[STC_C]]*16.6*Cell_count/1000,Table3[[#This Row],[I_MinGasFlow]]*Table3[[#This Row],[STC_C]]*16.6*Cell_count/1000))</f>
        <v>958.65000000000009</v>
      </c>
      <c r="AH446" s="139">
        <f>IF(Table3[[#This Row],[FN_Si_C_Air]]="-","-",Table3[[#This Row],[FN_Si_C_Air]]/60*air_dens_gL)</f>
        <v>20.562164086466439</v>
      </c>
      <c r="AI446" s="58" t="str">
        <f t="shared" si="60"/>
        <v>Inlet</v>
      </c>
      <c r="AJ446">
        <v>0</v>
      </c>
      <c r="AK446" s="5">
        <f t="shared" si="63"/>
        <v>75</v>
      </c>
      <c r="AL446" s="141">
        <v>54.90760005697814</v>
      </c>
      <c r="AM446" s="52">
        <f>IF(OR(Table3[[#This Row],[T_So_CL]]="",Table3[[#This Row],[Hum_Si_C]]=""),"-",(1730.63/((1730.63/(233.426+T_Si_CL))-LOG(RH_Si_C/100)))-233.426)</f>
        <v>56.753471256734883</v>
      </c>
      <c r="AN446" s="87">
        <f>100*10^(7.337936*((Table3[[#This Row],[Hum_Si_C]])/(Table3[[#This Row],[Hum_Si_C]]+229.3975)-Table3[[#This Row],[T_Si_CL]]/(Table3[[#This Row],[T_Si_CL]]+229.3975)))</f>
        <v>50.296603607632008</v>
      </c>
      <c r="AO446" s="83">
        <f t="shared" si="64"/>
        <v>70</v>
      </c>
      <c r="AP446" s="60">
        <f>Table3[[#This Row],[T_So_CL]]-Table3[[#This Row],[T_Si_CL]]</f>
        <v>0</v>
      </c>
      <c r="AQ446" s="178">
        <f>IF(OR(AC446&gt;1200,AA446&gt;4000,Table3[[#This Row],[Hum_Si_A]]&lt;20,Table3[[#This Row],[Hum_Si_C]]&lt;20,AG446&gt;8000, AJ446&lt;0, O446&gt;90),1,0)</f>
        <v>0</v>
      </c>
      <c r="AR446">
        <f>IF(Table3[[#This Row],[F_Cell_CL]]&gt;0, Table3[[#This Row],[F_Cell_CL]], IF(Table3[[#This Row],[I_S]]&lt;450, 0.45, IF(Table3[[#This Row],[I_S]]&lt;600, 0.6, 0.75)))</f>
        <v>0.4</v>
      </c>
    </row>
    <row r="447" spans="1:44">
      <c r="A447" s="49">
        <f t="shared" si="58"/>
        <v>436</v>
      </c>
      <c r="B447" s="51" t="s">
        <v>100</v>
      </c>
      <c r="C447" s="50" t="s">
        <v>537</v>
      </c>
      <c r="D447" s="51">
        <v>900</v>
      </c>
      <c r="E447" s="138">
        <f>IF(Table3[[#This Row],[Approx. step time]]="-","ERR",IF(E446="Acc. Time",Table3[[#This Row],[Approx. step time]]/60,E446+D447/60))</f>
        <v>6540</v>
      </c>
      <c r="F447" s="48">
        <v>50</v>
      </c>
      <c r="G447" s="86">
        <f t="shared" si="61"/>
        <v>0.16666666666666666</v>
      </c>
      <c r="H447" s="48" t="s">
        <v>33</v>
      </c>
      <c r="I447" s="51">
        <v>0</v>
      </c>
      <c r="J447" s="51" t="s">
        <v>102</v>
      </c>
      <c r="K447" s="147">
        <v>0.30000000000000004</v>
      </c>
      <c r="L447" s="52">
        <f>IF(Table3[[#This Row],[F_Cell_CL]]="","-",Table3[[#This Row],[F_Cell_CL]]*Cell_count)</f>
        <v>82.500000000000014</v>
      </c>
      <c r="M447">
        <v>0.35000000000000003</v>
      </c>
      <c r="N447">
        <v>70</v>
      </c>
      <c r="O447" s="51">
        <v>70</v>
      </c>
      <c r="P447" s="60">
        <f>Table3[[#This Row],[T_So_CL]]-Table3[[#This Row],[T_Si_CL]]</f>
        <v>0</v>
      </c>
      <c r="Q447">
        <v>8.9</v>
      </c>
      <c r="R447" s="53">
        <f>IF(Table3[[#This Row],[I_S]]=0,"∞",Table3[[#This Row],[FN_Si_A_H2]]*1000/(Table3[[#This Row],[I_S]]*Q_H2*Cell_count))</f>
        <v>8.9</v>
      </c>
      <c r="S447">
        <v>75</v>
      </c>
      <c r="T447" s="58" t="str">
        <f t="shared" si="59"/>
        <v>Inlet</v>
      </c>
      <c r="U447">
        <v>0.15000000000000002</v>
      </c>
      <c r="V447" s="51">
        <f t="shared" si="62"/>
        <v>75</v>
      </c>
      <c r="W447" s="141">
        <v>54.90760005697814</v>
      </c>
      <c r="X447" s="52">
        <f>IF(OR(Table3[[#This Row],[T_So_CL]]="",Table3[[#This Row],[Hum_Si_A]]=""),"-",(1730.63/((1730.63/(233.426+T_Si_CL))-LOG(RH_Si_A/100)))-233.426)</f>
        <v>56.753471256734883</v>
      </c>
      <c r="Y447" s="87">
        <f>100*10^(7.337936*((Table3[[#This Row],[Hum_Si_A]])/(Table3[[#This Row],[Hum_Si_A]]+229.3975)-Table3[[#This Row],[T_Si_CL]]/(Table3[[#This Row],[T_Si_CL]]+229.3975)))</f>
        <v>50.296603607632008</v>
      </c>
      <c r="Z44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1142.1666666666667</v>
      </c>
      <c r="AA447" s="53">
        <f>Table3[[#This Row],[FN_Si_Atot]]*Table3[[#This Row],[Conc_Si_A_H2]]/100</f>
        <v>856.625</v>
      </c>
      <c r="AB447" s="54">
        <f>IF(Table3[[#This Row],[FN_Si_A_H2]]="-","-",Table3[[#This Row],[FN_Si_A_H2]]/60*H2_dens_gL)</f>
        <v>1.2838912603434369</v>
      </c>
      <c r="AC447" s="53">
        <f>IF(OR(Table3[[#This Row],[Conc_Si_A_H2]]="",Table3[[#This Row],[FN_Si_A_H2]]="",Table3[[#This Row],[FN_Si_A_H2]]="-"),"-",(FN_Si_H2/CMP_A)*(100-CMP_A))</f>
        <v>285.54166666666669</v>
      </c>
      <c r="AD447" s="55">
        <f>IF(Table3[[#This Row],[F_Si_A_N2]]="-","-",Table3[[#This Row],[F_Si_A_N2]]/60*N2_dens_gL)</f>
        <v>5.9469129906185572</v>
      </c>
      <c r="AE447">
        <v>4.9000000000000004</v>
      </c>
      <c r="AF447" s="53">
        <f>IF(OR(Table3[[#This Row],[I_S]]=0,Table3[[#This Row],[FN_Si_C_Air]]="-",Table3[[#This Row],[FN_Si_C_Air]]="0"),"∞",Table3[[#This Row],[FN_Si_C_Air]]*1000/(Table3[[#This Row],[I_S]]*Q_air*Cell_count))</f>
        <v>4.9000000000000004</v>
      </c>
      <c r="AG447" s="52">
        <f>IF(OR(Table3[[#This Row],[I_S]]="",Table3[[#This Row],[STC_C]]=""),"-",IF(Table3[[#This Row],[I_S]]&gt;=Table3[[#This Row],[I_MinGasFlow]],Table3[[#This Row],[I_S]]*Table3[[#This Row],[STC_C]]*16.6*Cell_count/1000,Table3[[#This Row],[I_MinGasFlow]]*Table3[[#This Row],[STC_C]]*16.6*Cell_count/1000))</f>
        <v>1118.4250000000002</v>
      </c>
      <c r="AH447" s="139">
        <f>IF(Table3[[#This Row],[FN_Si_C_Air]]="-","-",Table3[[#This Row],[FN_Si_C_Air]]/60*air_dens_gL)</f>
        <v>23.989191434210849</v>
      </c>
      <c r="AI447" s="58" t="str">
        <f t="shared" si="60"/>
        <v>Inlet</v>
      </c>
      <c r="AJ447">
        <v>0.25</v>
      </c>
      <c r="AK447" s="5">
        <f t="shared" si="63"/>
        <v>75</v>
      </c>
      <c r="AL447" s="141">
        <v>58.734557668822937</v>
      </c>
      <c r="AM447" s="52">
        <f>IF(OR(Table3[[#This Row],[T_So_CL]]="",Table3[[#This Row],[Hum_Si_C]]=""),"-",(1730.63/((1730.63/(233.426+T_Si_CL))-LOG(RH_Si_C/100)))-233.426)</f>
        <v>58.184201997607147</v>
      </c>
      <c r="AN447" s="87">
        <f>100*10^(7.337936*((Table3[[#This Row],[Hum_Si_C]])/(Table3[[#This Row],[Hum_Si_C]]+229.3975)-Table3[[#This Row],[T_Si_CL]]/(Table3[[#This Row],[T_Si_CL]]+229.3975)))</f>
        <v>60.280664139586058</v>
      </c>
      <c r="AO447" s="83">
        <f t="shared" si="64"/>
        <v>70</v>
      </c>
      <c r="AP447" s="60">
        <f>Table3[[#This Row],[T_So_CL]]-Table3[[#This Row],[T_Si_CL]]</f>
        <v>0</v>
      </c>
      <c r="AQ447" s="178">
        <f>IF(OR(AC447&gt;1200,AA447&gt;4000,Table3[[#This Row],[Hum_Si_A]]&lt;20,Table3[[#This Row],[Hum_Si_C]]&lt;20,AG447&gt;8000, AJ447&lt;0, O447&gt;90),1,0)</f>
        <v>0</v>
      </c>
      <c r="AR447">
        <f>IF(Table3[[#This Row],[F_Cell_CL]]&gt;0, Table3[[#This Row],[F_Cell_CL]], IF(Table3[[#This Row],[I_S]]&lt;450, 0.45, IF(Table3[[#This Row],[I_S]]&lt;600, 0.6, 0.75)))</f>
        <v>0.30000000000000004</v>
      </c>
    </row>
    <row r="448" spans="1:44">
      <c r="A448" s="49">
        <f t="shared" si="58"/>
        <v>437</v>
      </c>
      <c r="B448" s="51" t="s">
        <v>100</v>
      </c>
      <c r="C448" s="50" t="s">
        <v>538</v>
      </c>
      <c r="D448" s="51">
        <v>900</v>
      </c>
      <c r="E448" s="87">
        <f>IF(Table3[[#This Row],[Approx. step time]]="-","ERR",IF(E447="Acc. Time",Table3[[#This Row],[Approx. step time]]/60,E447+D448/60))</f>
        <v>6555</v>
      </c>
      <c r="F448" s="48">
        <v>90</v>
      </c>
      <c r="G448" s="86">
        <f t="shared" si="61"/>
        <v>0.3</v>
      </c>
      <c r="H448" s="48" t="s">
        <v>33</v>
      </c>
      <c r="I448" s="51">
        <v>0</v>
      </c>
      <c r="J448" s="51" t="s">
        <v>102</v>
      </c>
      <c r="K448" s="147">
        <v>0.4</v>
      </c>
      <c r="L448" s="52">
        <f>IF(Table3[[#This Row],[F_Cell_CL]]="","-",Table3[[#This Row],[F_Cell_CL]]*Cell_count)</f>
        <v>110</v>
      </c>
      <c r="M448">
        <v>2</v>
      </c>
      <c r="N448">
        <v>70</v>
      </c>
      <c r="O448" s="51">
        <v>70</v>
      </c>
      <c r="P448" s="60">
        <f>Table3[[#This Row],[T_So_CL]]-Table3[[#This Row],[T_Si_CL]]</f>
        <v>0</v>
      </c>
      <c r="Q448">
        <v>5.9</v>
      </c>
      <c r="R448" s="53">
        <f>IF(Table3[[#This Row],[I_S]]=0,"∞",Table3[[#This Row],[FN_Si_A_H2]]*1000/(Table3[[#This Row],[I_S]]*Q_H2*Cell_count))</f>
        <v>5.9</v>
      </c>
      <c r="S448">
        <v>90</v>
      </c>
      <c r="T448" s="58" t="str">
        <f t="shared" si="59"/>
        <v>Inlet</v>
      </c>
      <c r="U448">
        <v>1.8</v>
      </c>
      <c r="V448" s="51">
        <f t="shared" si="62"/>
        <v>75</v>
      </c>
      <c r="W448" s="141">
        <v>41.203545404331003</v>
      </c>
      <c r="X448" s="52">
        <f>IF(OR(Table3[[#This Row],[T_So_CL]]="",Table3[[#This Row],[Hum_Si_A]]=""),"-",(1730.63/((1730.63/(233.426+T_Si_CL))-LOG(RH_Si_A/100)))-233.426)</f>
        <v>50.810530485244499</v>
      </c>
      <c r="Y448" s="87">
        <f>100*10^(7.337936*((Table3[[#This Row],[Hum_Si_A]])/(Table3[[#This Row],[Hum_Si_A]]+229.3975)-Table3[[#This Row],[T_Si_CL]]/(Table3[[#This Row],[T_Si_CL]]+229.3975)))</f>
        <v>25.216983903297351</v>
      </c>
      <c r="Z44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1135.75</v>
      </c>
      <c r="AA448" s="53">
        <f>Table3[[#This Row],[FN_Si_Atot]]*Table3[[#This Row],[Conc_Si_A_H2]]/100</f>
        <v>1022.175</v>
      </c>
      <c r="AB448" s="54">
        <f>IF(Table3[[#This Row],[FN_Si_A_H2]]="-","-",Table3[[#This Row],[FN_Si_A_H2]]/60*H2_dens_gL)</f>
        <v>1.5320140657131796</v>
      </c>
      <c r="AC448" s="53">
        <f>IF(OR(Table3[[#This Row],[Conc_Si_A_H2]]="",Table3[[#This Row],[FN_Si_A_H2]]="",Table3[[#This Row],[FN_Si_A_H2]]="-"),"-",(FN_Si_H2/CMP_A)*(100-CMP_A))</f>
        <v>113.575</v>
      </c>
      <c r="AD448" s="55">
        <f>IF(Table3[[#This Row],[F_Si_A_N2]]="-","-",Table3[[#This Row],[F_Si_A_N2]]/60*N2_dens_gL)</f>
        <v>2.3654013468303026</v>
      </c>
      <c r="AE448">
        <v>5.95</v>
      </c>
      <c r="AF448" s="53">
        <f>IF(OR(Table3[[#This Row],[I_S]]=0,Table3[[#This Row],[FN_Si_C_Air]]="-",Table3[[#This Row],[FN_Si_C_Air]]="0"),"∞",Table3[[#This Row],[FN_Si_C_Air]]*1000/(Table3[[#This Row],[I_S]]*Q_air*Cell_count))</f>
        <v>5.95</v>
      </c>
      <c r="AG448" s="52">
        <f>IF(OR(Table3[[#This Row],[I_S]]="",Table3[[#This Row],[STC_C]]=""),"-",IF(Table3[[#This Row],[I_S]]&gt;=Table3[[#This Row],[I_MinGasFlow]],Table3[[#This Row],[I_S]]*Table3[[#This Row],[STC_C]]*16.6*Cell_count/1000,Table3[[#This Row],[I_MinGasFlow]]*Table3[[#This Row],[STC_C]]*16.6*Cell_count/1000))</f>
        <v>2444.5575000000003</v>
      </c>
      <c r="AH448" s="139">
        <f>IF(Table3[[#This Row],[FN_Si_C_Air]]="-","-",Table3[[#This Row],[FN_Si_C_Air]]/60*air_dens_gL)</f>
        <v>52.43351842048942</v>
      </c>
      <c r="AI448" s="58" t="str">
        <f t="shared" si="60"/>
        <v>Inlet</v>
      </c>
      <c r="AJ448">
        <v>1.8</v>
      </c>
      <c r="AK448" s="5">
        <f t="shared" si="63"/>
        <v>75</v>
      </c>
      <c r="AL448" s="141">
        <v>63.554303787180132</v>
      </c>
      <c r="AM448" s="52">
        <f>IF(OR(Table3[[#This Row],[T_So_CL]]="",Table3[[#This Row],[Hum_Si_C]]=""),"-",(1730.63/((1730.63/(233.426+T_Si_CL))-LOG(RH_Si_C/100)))-233.426)</f>
        <v>59.876946860867974</v>
      </c>
      <c r="AN448" s="87">
        <f>100*10^(7.337936*((Table3[[#This Row],[Hum_Si_C]])/(Table3[[#This Row],[Hum_Si_C]]+229.3975)-Table3[[#This Row],[T_Si_CL]]/(Table3[[#This Row],[T_Si_CL]]+229.3975)))</f>
        <v>75.21332054617244</v>
      </c>
      <c r="AO448" s="83">
        <f t="shared" si="64"/>
        <v>70</v>
      </c>
      <c r="AP448" s="60">
        <f>Table3[[#This Row],[T_So_CL]]-Table3[[#This Row],[T_Si_CL]]</f>
        <v>0</v>
      </c>
      <c r="AQ448" s="178">
        <f>IF(OR(AC448&gt;1200,AA448&gt;4000,Table3[[#This Row],[Hum_Si_A]]&lt;20,Table3[[#This Row],[Hum_Si_C]]&lt;20,AG448&gt;8000, AJ448&lt;0, O448&gt;90),1,0)</f>
        <v>0</v>
      </c>
      <c r="AR448">
        <f>IF(Table3[[#This Row],[F_Cell_CL]]&gt;0, Table3[[#This Row],[F_Cell_CL]], IF(Table3[[#This Row],[I_S]]&lt;450, 0.45, IF(Table3[[#This Row],[I_S]]&lt;600, 0.6, 0.75)))</f>
        <v>0.4</v>
      </c>
    </row>
    <row r="449" spans="1:44">
      <c r="A449" s="49">
        <f t="shared" si="58"/>
        <v>438</v>
      </c>
      <c r="B449" s="51" t="s">
        <v>100</v>
      </c>
      <c r="C449" s="50" t="s">
        <v>539</v>
      </c>
      <c r="D449" s="51">
        <v>900</v>
      </c>
      <c r="E449" s="138">
        <f>IF(Table3[[#This Row],[Approx. step time]]="-","ERR",IF(E448="Acc. Time",Table3[[#This Row],[Approx. step time]]/60,E448+D449/60))</f>
        <v>6570</v>
      </c>
      <c r="F449" s="48">
        <v>40</v>
      </c>
      <c r="G449" s="86">
        <f t="shared" si="61"/>
        <v>0.13333333333333333</v>
      </c>
      <c r="H449" s="48" t="s">
        <v>33</v>
      </c>
      <c r="I449" s="51">
        <v>0</v>
      </c>
      <c r="J449" s="51" t="s">
        <v>102</v>
      </c>
      <c r="K449" s="147">
        <v>0.30000000000000004</v>
      </c>
      <c r="L449" s="52">
        <f>IF(Table3[[#This Row],[F_Cell_CL]]="","-",Table3[[#This Row],[F_Cell_CL]]*Cell_count)</f>
        <v>82.500000000000014</v>
      </c>
      <c r="M449">
        <v>1.1000000000000001</v>
      </c>
      <c r="N449">
        <v>70</v>
      </c>
      <c r="O449" s="51">
        <v>70</v>
      </c>
      <c r="P449" s="60">
        <f>Table3[[#This Row],[T_So_CL]]-Table3[[#This Row],[T_Si_CL]]</f>
        <v>0</v>
      </c>
      <c r="Q449">
        <v>3.35</v>
      </c>
      <c r="R449" s="53">
        <f>IF(Table3[[#This Row],[I_S]]=0,"∞",Table3[[#This Row],[FN_Si_A_H2]]*1000/(Table3[[#This Row],[I_S]]*Q_H2*Cell_count))</f>
        <v>3.35</v>
      </c>
      <c r="S449">
        <v>80</v>
      </c>
      <c r="T449" s="58" t="str">
        <f t="shared" ref="T449:T454" si="65">"Inlet"</f>
        <v>Inlet</v>
      </c>
      <c r="U449">
        <v>0.9</v>
      </c>
      <c r="V449" s="51">
        <f t="shared" si="62"/>
        <v>75</v>
      </c>
      <c r="W449" s="141">
        <v>54.90760005697814</v>
      </c>
      <c r="X449" s="52">
        <f>IF(OR(Table3[[#This Row],[T_So_CL]]="",Table3[[#This Row],[Hum_Si_A]]=""),"-",(1730.63/((1730.63/(233.426+T_Si_CL))-LOG(RH_Si_A/100)))-233.426)</f>
        <v>56.753471256734883</v>
      </c>
      <c r="Y449" s="87">
        <f>100*10^(7.337936*((Table3[[#This Row],[Hum_Si_A]])/(Table3[[#This Row],[Hum_Si_A]]+229.3975)-Table3[[#This Row],[T_Si_CL]]/(Table3[[#This Row],[T_Si_CL]]+229.3975)))</f>
        <v>50.296603607632008</v>
      </c>
      <c r="Z44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322.4375</v>
      </c>
      <c r="AA449" s="53">
        <f>Table3[[#This Row],[FN_Si_Atot]]*Table3[[#This Row],[Conc_Si_A_H2]]/100</f>
        <v>257.95</v>
      </c>
      <c r="AB449" s="54">
        <f>IF(Table3[[#This Row],[FN_Si_A_H2]]="-","-",Table3[[#This Row],[FN_Si_A_H2]]/60*H2_dens_gL)</f>
        <v>0.38660995255285507</v>
      </c>
      <c r="AC449" s="53">
        <f>IF(OR(Table3[[#This Row],[Conc_Si_A_H2]]="",Table3[[#This Row],[FN_Si_A_H2]]="",Table3[[#This Row],[FN_Si_A_H2]]="-"),"-",(FN_Si_H2/CMP_A)*(100-CMP_A))</f>
        <v>64.487499999999997</v>
      </c>
      <c r="AD449" s="55">
        <f>IF(Table3[[#This Row],[F_Si_A_N2]]="-","-",Table3[[#This Row],[F_Si_A_N2]]/60*N2_dens_gL)</f>
        <v>1.3430668664205954</v>
      </c>
      <c r="AE449">
        <v>3.1</v>
      </c>
      <c r="AF449" s="53">
        <f>IF(OR(Table3[[#This Row],[I_S]]=0,Table3[[#This Row],[FN_Si_C_Air]]="-",Table3[[#This Row],[FN_Si_C_Air]]="0"),"∞",Table3[[#This Row],[FN_Si_C_Air]]*1000/(Table3[[#This Row],[I_S]]*Q_air*Cell_count))</f>
        <v>3.1</v>
      </c>
      <c r="AG449" s="52">
        <f>IF(OR(Table3[[#This Row],[I_S]]="",Table3[[#This Row],[STC_C]]=""),"-",IF(Table3[[#This Row],[I_S]]&gt;=Table3[[#This Row],[I_MinGasFlow]],Table3[[#This Row],[I_S]]*Table3[[#This Row],[STC_C]]*16.6*Cell_count/1000,Table3[[#This Row],[I_MinGasFlow]]*Table3[[#This Row],[STC_C]]*16.6*Cell_count/1000))</f>
        <v>566.05999999999995</v>
      </c>
      <c r="AH449" s="139">
        <f>IF(Table3[[#This Row],[FN_Si_C_Air]]="-","-",Table3[[#This Row],[FN_Si_C_Air]]/60*air_dens_gL)</f>
        <v>12.141468317723039</v>
      </c>
      <c r="AI449" s="58" t="str">
        <f t="shared" ref="AI449:AI454" si="66">"Inlet"</f>
        <v>Inlet</v>
      </c>
      <c r="AJ449">
        <v>1.2000000000000002</v>
      </c>
      <c r="AK449" s="5">
        <f t="shared" si="63"/>
        <v>75</v>
      </c>
      <c r="AL449" s="141">
        <v>58.734557668822937</v>
      </c>
      <c r="AM449" s="52">
        <f>IF(OR(Table3[[#This Row],[T_So_CL]]="",Table3[[#This Row],[Hum_Si_C]]=""),"-",(1730.63/((1730.63/(233.426+T_Si_CL))-LOG(RH_Si_C/100)))-233.426)</f>
        <v>58.184201997607147</v>
      </c>
      <c r="AN449" s="87">
        <f>100*10^(7.337936*((Table3[[#This Row],[Hum_Si_C]])/(Table3[[#This Row],[Hum_Si_C]]+229.3975)-Table3[[#This Row],[T_Si_CL]]/(Table3[[#This Row],[T_Si_CL]]+229.3975)))</f>
        <v>60.280664139586058</v>
      </c>
      <c r="AO449" s="83">
        <f t="shared" si="64"/>
        <v>70</v>
      </c>
      <c r="AP449" s="60">
        <f>Table3[[#This Row],[T_So_CL]]-Table3[[#This Row],[T_Si_CL]]</f>
        <v>0</v>
      </c>
      <c r="AQ449" s="178">
        <f>IF(OR(AC449&gt;1200,AA449&gt;4000,Table3[[#This Row],[Hum_Si_A]]&lt;20,Table3[[#This Row],[Hum_Si_C]]&lt;20,AG449&gt;8000, AJ449&lt;0, O449&gt;90),1,0)</f>
        <v>0</v>
      </c>
      <c r="AR449">
        <f>IF(Table3[[#This Row],[F_Cell_CL]]&gt;0, Table3[[#This Row],[F_Cell_CL]], IF(Table3[[#This Row],[I_S]]&lt;450, 0.45, IF(Table3[[#This Row],[I_S]]&lt;600, 0.6, 0.75)))</f>
        <v>0.30000000000000004</v>
      </c>
    </row>
    <row r="450" spans="1:44">
      <c r="A450" s="49">
        <f t="shared" si="58"/>
        <v>439</v>
      </c>
      <c r="B450" s="51" t="s">
        <v>100</v>
      </c>
      <c r="C450" s="50" t="s">
        <v>540</v>
      </c>
      <c r="D450" s="51">
        <v>900</v>
      </c>
      <c r="E450" s="138">
        <f>IF(Table3[[#This Row],[Approx. step time]]="-","ERR",IF(E449="Acc. Time",Table3[[#This Row],[Approx. step time]]/60,E449+D450/60))</f>
        <v>6585</v>
      </c>
      <c r="F450" s="48">
        <v>80</v>
      </c>
      <c r="G450" s="86">
        <f t="shared" si="61"/>
        <v>0.26666666666666666</v>
      </c>
      <c r="H450" s="48" t="s">
        <v>33</v>
      </c>
      <c r="I450" s="51">
        <v>0</v>
      </c>
      <c r="J450" s="51" t="s">
        <v>102</v>
      </c>
      <c r="K450" s="147">
        <v>0.4</v>
      </c>
      <c r="L450" s="52">
        <f>IF(Table3[[#This Row],[F_Cell_CL]]="","-",Table3[[#This Row],[F_Cell_CL]]*Cell_count)</f>
        <v>110</v>
      </c>
      <c r="M450">
        <v>2.0500000000000003</v>
      </c>
      <c r="N450">
        <v>70</v>
      </c>
      <c r="O450" s="51">
        <v>70</v>
      </c>
      <c r="P450" s="60">
        <f>Table3[[#This Row],[T_So_CL]]-Table3[[#This Row],[T_Si_CL]]</f>
        <v>0</v>
      </c>
      <c r="Q450">
        <v>5.4</v>
      </c>
      <c r="R450" s="53">
        <f>IF(Table3[[#This Row],[I_S]]=0,"∞",Table3[[#This Row],[FN_Si_A_H2]]*1000/(Table3[[#This Row],[I_S]]*Q_H2*Cell_count))</f>
        <v>5.4</v>
      </c>
      <c r="S450">
        <v>75</v>
      </c>
      <c r="T450" s="58" t="str">
        <f t="shared" si="65"/>
        <v>Inlet</v>
      </c>
      <c r="U450">
        <v>1.85</v>
      </c>
      <c r="V450" s="51">
        <f t="shared" si="62"/>
        <v>75</v>
      </c>
      <c r="W450" s="141">
        <v>66.325746371567746</v>
      </c>
      <c r="X450" s="52">
        <f>IF(OR(Table3[[#This Row],[T_So_CL]]="",Table3[[#This Row],[Hum_Si_A]]=""),"-",(1730.63/((1730.63/(233.426+T_Si_CL))-LOG(RH_Si_A/100)))-233.426)</f>
        <v>60.801301961272998</v>
      </c>
      <c r="Y450" s="87">
        <f>100*10^(7.337936*((Table3[[#This Row],[Hum_Si_A]])/(Table3[[#This Row],[Hum_Si_A]]+229.3975)-Table3[[#This Row],[T_Si_CL]]/(Table3[[#This Row],[T_Si_CL]]+229.3975)))</f>
        <v>85.142206995504807</v>
      </c>
      <c r="Z45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1108.8</v>
      </c>
      <c r="AA450" s="53">
        <f>Table3[[#This Row],[FN_Si_Atot]]*Table3[[#This Row],[Conc_Si_A_H2]]/100</f>
        <v>831.6</v>
      </c>
      <c r="AB450" s="54">
        <f>IF(Table3[[#This Row],[FN_Si_A_H2]]="-","-",Table3[[#This Row],[FN_Si_A_H2]]/60*H2_dens_gL)</f>
        <v>1.2463843246480106</v>
      </c>
      <c r="AC450" s="53">
        <f>IF(OR(Table3[[#This Row],[Conc_Si_A_H2]]="",Table3[[#This Row],[FN_Si_A_H2]]="",Table3[[#This Row],[FN_Si_A_H2]]="-"),"-",(FN_Si_H2/CMP_A)*(100-CMP_A))</f>
        <v>277.20000000000005</v>
      </c>
      <c r="AD450" s="55">
        <f>IF(Table3[[#This Row],[F_Si_A_N2]]="-","-",Table3[[#This Row],[F_Si_A_N2]]/60*N2_dens_gL)</f>
        <v>5.773182948195994</v>
      </c>
      <c r="AE450">
        <v>6.1000000000000005</v>
      </c>
      <c r="AF450" s="53">
        <f>IF(OR(Table3[[#This Row],[I_S]]=0,Table3[[#This Row],[FN_Si_C_Air]]="-",Table3[[#This Row],[FN_Si_C_Air]]="0"),"∞",Table3[[#This Row],[FN_Si_C_Air]]*1000/(Table3[[#This Row],[I_S]]*Q_air*Cell_count))</f>
        <v>6.1000000000000014</v>
      </c>
      <c r="AG450" s="52">
        <f>IF(OR(Table3[[#This Row],[I_S]]="",Table3[[#This Row],[STC_C]]=""),"-",IF(Table3[[#This Row],[I_S]]&gt;=Table3[[#This Row],[I_MinGasFlow]],Table3[[#This Row],[I_S]]*Table3[[#This Row],[STC_C]]*16.6*Cell_count/1000,Table3[[#This Row],[I_MinGasFlow]]*Table3[[#This Row],[STC_C]]*16.6*Cell_count/1000))</f>
        <v>2227.7200000000003</v>
      </c>
      <c r="AH450" s="139">
        <f>IF(Table3[[#This Row],[FN_Si_C_Air]]="-","-",Table3[[#This Row],[FN_Si_C_Air]]/60*air_dens_gL)</f>
        <v>47.782552734264868</v>
      </c>
      <c r="AI450" s="58" t="str">
        <f t="shared" si="66"/>
        <v>Inlet</v>
      </c>
      <c r="AJ450">
        <v>2.2000000000000002</v>
      </c>
      <c r="AK450" s="5">
        <f t="shared" si="63"/>
        <v>75</v>
      </c>
      <c r="AL450" s="141">
        <v>56.895986871553248</v>
      </c>
      <c r="AM450" s="52">
        <f>IF(OR(Table3[[#This Row],[T_So_CL]]="",Table3[[#This Row],[Hum_Si_C]]=""),"-",(1730.63/((1730.63/(233.426+T_Si_CL))-LOG(RH_Si_C/100)))-233.426)</f>
        <v>57.507105874893455</v>
      </c>
      <c r="AN450" s="87">
        <f>100*10^(7.337936*((Table3[[#This Row],[Hum_Si_C]])/(Table3[[#This Row],[Hum_Si_C]]+229.3975)-Table3[[#This Row],[T_Si_CL]]/(Table3[[#This Row],[T_Si_CL]]+229.3975)))</f>
        <v>55.291708355724424</v>
      </c>
      <c r="AO450" s="83">
        <f t="shared" si="64"/>
        <v>70</v>
      </c>
      <c r="AP450" s="60">
        <f>Table3[[#This Row],[T_So_CL]]-Table3[[#This Row],[T_Si_CL]]</f>
        <v>0</v>
      </c>
      <c r="AQ450" s="178">
        <f>IF(OR(AC450&gt;1200,AA450&gt;4000,Table3[[#This Row],[Hum_Si_A]]&lt;20,Table3[[#This Row],[Hum_Si_C]]&lt;20,AG450&gt;8000, AJ450&lt;0, O450&gt;90),1,0)</f>
        <v>0</v>
      </c>
      <c r="AR450">
        <f>IF(Table3[[#This Row],[F_Cell_CL]]&gt;0, Table3[[#This Row],[F_Cell_CL]], IF(Table3[[#This Row],[I_S]]&lt;450, 0.45, IF(Table3[[#This Row],[I_S]]&lt;600, 0.6, 0.75)))</f>
        <v>0.4</v>
      </c>
    </row>
    <row r="451" spans="1:44">
      <c r="A451" s="49">
        <f t="shared" si="58"/>
        <v>440</v>
      </c>
      <c r="B451" s="51" t="s">
        <v>100</v>
      </c>
      <c r="C451" s="50" t="s">
        <v>541</v>
      </c>
      <c r="D451" s="51">
        <v>900</v>
      </c>
      <c r="E451" s="138">
        <f>IF(Table3[[#This Row],[Approx. step time]]="-","ERR",IF(E450="Acc. Time",Table3[[#This Row],[Approx. step time]]/60,E450+D451/60))</f>
        <v>6600</v>
      </c>
      <c r="F451" s="48">
        <v>70</v>
      </c>
      <c r="G451" s="86">
        <f t="shared" si="61"/>
        <v>0.23333333333333334</v>
      </c>
      <c r="H451" s="48" t="s">
        <v>33</v>
      </c>
      <c r="I451" s="51">
        <v>0</v>
      </c>
      <c r="J451" s="51" t="s">
        <v>102</v>
      </c>
      <c r="K451" s="147">
        <v>0.35000000000000003</v>
      </c>
      <c r="L451" s="52">
        <f>IF(Table3[[#This Row],[F_Cell_CL]]="","-",Table3[[#This Row],[F_Cell_CL]]*Cell_count)</f>
        <v>96.250000000000014</v>
      </c>
      <c r="M451">
        <v>0.55000000000000004</v>
      </c>
      <c r="N451">
        <v>70</v>
      </c>
      <c r="O451" s="51">
        <v>70</v>
      </c>
      <c r="P451" s="60">
        <f>Table3[[#This Row],[T_So_CL]]-Table3[[#This Row],[T_Si_CL]]</f>
        <v>0</v>
      </c>
      <c r="Q451">
        <v>2.4000000000000004</v>
      </c>
      <c r="R451" s="53">
        <f>IF(Table3[[#This Row],[I_S]]=0,"∞",Table3[[#This Row],[FN_Si_A_H2]]*1000/(Table3[[#This Row],[I_S]]*Q_H2*Cell_count))</f>
        <v>2.4000000000000004</v>
      </c>
      <c r="S451">
        <v>80</v>
      </c>
      <c r="T451" s="58" t="str">
        <f t="shared" si="65"/>
        <v>Inlet</v>
      </c>
      <c r="U451">
        <v>0.35000000000000003</v>
      </c>
      <c r="V451" s="51">
        <f t="shared" si="62"/>
        <v>75</v>
      </c>
      <c r="W451" s="141">
        <v>58.734557668822937</v>
      </c>
      <c r="X451" s="52">
        <f>IF(OR(Table3[[#This Row],[T_So_CL]]="",Table3[[#This Row],[Hum_Si_A]]=""),"-",(1730.63/((1730.63/(233.426+T_Si_CL))-LOG(RH_Si_A/100)))-233.426)</f>
        <v>58.184201997607147</v>
      </c>
      <c r="Y451" s="87">
        <f>100*10^(7.337936*((Table3[[#This Row],[Hum_Si_A]])/(Table3[[#This Row],[Hum_Si_A]]+229.3975)-Table3[[#This Row],[T_Si_CL]]/(Table3[[#This Row],[T_Si_CL]]+229.3975)))</f>
        <v>60.280664139586058</v>
      </c>
      <c r="Z45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404.25000000000006</v>
      </c>
      <c r="AA451" s="53">
        <f>Table3[[#This Row],[FN_Si_Atot]]*Table3[[#This Row],[Conc_Si_A_H2]]/100</f>
        <v>323.40000000000003</v>
      </c>
      <c r="AB451" s="54">
        <f>IF(Table3[[#This Row],[FN_Si_A_H2]]="-","-",Table3[[#This Row],[FN_Si_A_H2]]/60*H2_dens_gL)</f>
        <v>0.48470501514089304</v>
      </c>
      <c r="AC451" s="53">
        <f>IF(OR(Table3[[#This Row],[Conc_Si_A_H2]]="",Table3[[#This Row],[FN_Si_A_H2]]="",Table3[[#This Row],[FN_Si_A_H2]]="-"),"-",(FN_Si_H2/CMP_A)*(100-CMP_A))</f>
        <v>80.850000000000009</v>
      </c>
      <c r="AD451" s="55">
        <f>IF(Table3[[#This Row],[F_Si_A_N2]]="-","-",Table3[[#This Row],[F_Si_A_N2]]/60*N2_dens_gL)</f>
        <v>1.6838450265571647</v>
      </c>
      <c r="AE451">
        <v>5.8000000000000007</v>
      </c>
      <c r="AF451" s="53">
        <f>IF(OR(Table3[[#This Row],[I_S]]=0,Table3[[#This Row],[FN_Si_C_Air]]="-",Table3[[#This Row],[FN_Si_C_Air]]="0"),"∞",Table3[[#This Row],[FN_Si_C_Air]]*1000/(Table3[[#This Row],[I_S]]*Q_air*Cell_count))</f>
        <v>5.8000000000000016</v>
      </c>
      <c r="AG451" s="52">
        <f>IF(OR(Table3[[#This Row],[I_S]]="",Table3[[#This Row],[STC_C]]=""),"-",IF(Table3[[#This Row],[I_S]]&gt;=Table3[[#This Row],[I_MinGasFlow]],Table3[[#This Row],[I_S]]*Table3[[#This Row],[STC_C]]*16.6*Cell_count/1000,Table3[[#This Row],[I_MinGasFlow]]*Table3[[#This Row],[STC_C]]*16.6*Cell_count/1000))</f>
        <v>1853.3900000000006</v>
      </c>
      <c r="AH451" s="139">
        <f>IF(Table3[[#This Row],[FN_Si_C_Air]]="-","-",Table3[[#This Row],[FN_Si_C_Air]]/60*air_dens_gL)</f>
        <v>39.753517233835126</v>
      </c>
      <c r="AI451" s="58" t="str">
        <f t="shared" si="66"/>
        <v>Inlet</v>
      </c>
      <c r="AJ451">
        <v>0.70000000000000007</v>
      </c>
      <c r="AK451" s="5">
        <f t="shared" si="63"/>
        <v>75</v>
      </c>
      <c r="AL451" s="141">
        <v>66.325746371567746</v>
      </c>
      <c r="AM451" s="52">
        <f>IF(OR(Table3[[#This Row],[T_So_CL]]="",Table3[[#This Row],[Hum_Si_C]]=""),"-",(1730.63/((1730.63/(233.426+T_Si_CL))-LOG(RH_Si_C/100)))-233.426)</f>
        <v>60.801301961272998</v>
      </c>
      <c r="AN451" s="87">
        <f>100*10^(7.337936*((Table3[[#This Row],[Hum_Si_C]])/(Table3[[#This Row],[Hum_Si_C]]+229.3975)-Table3[[#This Row],[T_Si_CL]]/(Table3[[#This Row],[T_Si_CL]]+229.3975)))</f>
        <v>85.142206995504807</v>
      </c>
      <c r="AO451" s="83">
        <f t="shared" si="64"/>
        <v>70</v>
      </c>
      <c r="AP451" s="60">
        <f>Table3[[#This Row],[T_So_CL]]-Table3[[#This Row],[T_Si_CL]]</f>
        <v>0</v>
      </c>
      <c r="AQ451" s="178">
        <f>IF(OR(AC451&gt;1200,AA451&gt;4000,Table3[[#This Row],[Hum_Si_A]]&lt;20,Table3[[#This Row],[Hum_Si_C]]&lt;20,AG451&gt;8000, AJ451&lt;0, O451&gt;90),1,0)</f>
        <v>0</v>
      </c>
      <c r="AR451">
        <f>IF(Table3[[#This Row],[F_Cell_CL]]&gt;0, Table3[[#This Row],[F_Cell_CL]], IF(Table3[[#This Row],[I_S]]&lt;450, 0.45, IF(Table3[[#This Row],[I_S]]&lt;600, 0.6, 0.75)))</f>
        <v>0.35000000000000003</v>
      </c>
    </row>
    <row r="452" spans="1:44">
      <c r="A452" s="49">
        <f t="shared" si="58"/>
        <v>441</v>
      </c>
      <c r="B452" s="51" t="s">
        <v>100</v>
      </c>
      <c r="C452" s="50" t="s">
        <v>542</v>
      </c>
      <c r="D452" s="51">
        <v>900</v>
      </c>
      <c r="E452" s="87">
        <f>IF(Table3[[#This Row],[Approx. step time]]="-","ERR",IF(E451="Acc. Time",Table3[[#This Row],[Approx. step time]]/60,E451+D452/60))</f>
        <v>6615</v>
      </c>
      <c r="F452" s="48">
        <v>70</v>
      </c>
      <c r="G452" s="86">
        <f t="shared" si="61"/>
        <v>0.23333333333333334</v>
      </c>
      <c r="H452" s="48" t="s">
        <v>33</v>
      </c>
      <c r="I452" s="51">
        <v>0</v>
      </c>
      <c r="J452" s="51" t="s">
        <v>102</v>
      </c>
      <c r="K452" s="147">
        <v>0.4</v>
      </c>
      <c r="L452" s="52">
        <f>IF(Table3[[#This Row],[F_Cell_CL]]="","-",Table3[[#This Row],[F_Cell_CL]]*Cell_count)</f>
        <v>110</v>
      </c>
      <c r="M452">
        <v>0.75</v>
      </c>
      <c r="N452">
        <v>70</v>
      </c>
      <c r="O452" s="51">
        <v>70</v>
      </c>
      <c r="P452" s="60">
        <f>Table3[[#This Row],[T_So_CL]]-Table3[[#This Row],[T_Si_CL]]</f>
        <v>0</v>
      </c>
      <c r="Q452">
        <v>2.85</v>
      </c>
      <c r="R452" s="53">
        <f>IF(Table3[[#This Row],[I_S]]=0,"∞",Table3[[#This Row],[FN_Si_A_H2]]*1000/(Table3[[#This Row],[I_S]]*Q_H2*Cell_count))</f>
        <v>2.85</v>
      </c>
      <c r="S452">
        <v>70</v>
      </c>
      <c r="T452" s="58" t="str">
        <f t="shared" si="65"/>
        <v>Inlet</v>
      </c>
      <c r="U452">
        <v>0.55000000000000004</v>
      </c>
      <c r="V452" s="51">
        <f t="shared" si="62"/>
        <v>75</v>
      </c>
      <c r="W452" s="141">
        <v>50.353858607345167</v>
      </c>
      <c r="X452" s="52">
        <f>IF(OR(Table3[[#This Row],[T_So_CL]]="",Table3[[#This Row],[Hum_Si_A]]=""),"-",(1730.63/((1730.63/(233.426+T_Si_CL))-LOG(RH_Si_A/100)))-233.426)</f>
        <v>54.935511793333887</v>
      </c>
      <c r="Y452" s="87">
        <f>100*10^(7.337936*((Table3[[#This Row],[Hum_Si_A]])/(Table3[[#This Row],[Hum_Si_A]]+229.3975)-Table3[[#This Row],[T_Si_CL]]/(Table3[[#This Row],[T_Si_CL]]+229.3975)))</f>
        <v>40.286682104765084</v>
      </c>
      <c r="Z45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548.625</v>
      </c>
      <c r="AA452" s="53">
        <f>Table3[[#This Row],[FN_Si_Atot]]*Table3[[#This Row],[Conc_Si_A_H2]]/100</f>
        <v>384.03750000000002</v>
      </c>
      <c r="AB452" s="54">
        <f>IF(Table3[[#This Row],[FN_Si_A_H2]]="-","-",Table3[[#This Row],[FN_Si_A_H2]]/60*H2_dens_gL)</f>
        <v>0.57558720547981046</v>
      </c>
      <c r="AC452" s="53">
        <f>IF(OR(Table3[[#This Row],[Conc_Si_A_H2]]="",Table3[[#This Row],[FN_Si_A_H2]]="",Table3[[#This Row],[FN_Si_A_H2]]="-"),"-",(FN_Si_H2/CMP_A)*(100-CMP_A))</f>
        <v>164.58750000000001</v>
      </c>
      <c r="AD452" s="55">
        <f>IF(Table3[[#This Row],[F_Si_A_N2]]="-","-",Table3[[#This Row],[F_Si_A_N2]]/60*N2_dens_gL)</f>
        <v>3.4278273754913706</v>
      </c>
      <c r="AE452">
        <v>6.5</v>
      </c>
      <c r="AF452" s="53">
        <f>IF(OR(Table3[[#This Row],[I_S]]=0,Table3[[#This Row],[FN_Si_C_Air]]="-",Table3[[#This Row],[FN_Si_C_Air]]="0"),"∞",Table3[[#This Row],[FN_Si_C_Air]]*1000/(Table3[[#This Row],[I_S]]*Q_air*Cell_count))</f>
        <v>6.5000000000000009</v>
      </c>
      <c r="AG452" s="52">
        <f>IF(OR(Table3[[#This Row],[I_S]]="",Table3[[#This Row],[STC_C]]=""),"-",IF(Table3[[#This Row],[I_S]]&gt;=Table3[[#This Row],[I_MinGasFlow]],Table3[[#This Row],[I_S]]*Table3[[#This Row],[STC_C]]*16.6*Cell_count/1000,Table3[[#This Row],[I_MinGasFlow]]*Table3[[#This Row],[STC_C]]*16.6*Cell_count/1000))</f>
        <v>2077.0750000000003</v>
      </c>
      <c r="AH452" s="139">
        <f>IF(Table3[[#This Row],[FN_Si_C_Air]]="-","-",Table3[[#This Row],[FN_Si_C_Air]]/60*air_dens_gL)</f>
        <v>44.551355520677291</v>
      </c>
      <c r="AI452" s="58" t="str">
        <f t="shared" si="66"/>
        <v>Inlet</v>
      </c>
      <c r="AJ452">
        <v>5.0000000000000044E-2</v>
      </c>
      <c r="AK452" s="5">
        <f t="shared" si="63"/>
        <v>75</v>
      </c>
      <c r="AL452" s="141">
        <v>64.977127437816733</v>
      </c>
      <c r="AM452" s="52">
        <f>IF(OR(Table3[[#This Row],[T_So_CL]]="",Table3[[#This Row],[Hum_Si_C]]=""),"-",(1730.63/((1730.63/(233.426+T_Si_CL))-LOG(RH_Si_C/100)))-233.426)</f>
        <v>60.355698987739686</v>
      </c>
      <c r="AN452" s="87">
        <f>100*10^(7.337936*((Table3[[#This Row],[Hum_Si_C]])/(Table3[[#This Row],[Hum_Si_C]]+229.3975)-Table3[[#This Row],[T_Si_CL]]/(Table3[[#This Row],[T_Si_CL]]+229.3975)))</f>
        <v>80.180248872492086</v>
      </c>
      <c r="AO452" s="83">
        <f t="shared" si="64"/>
        <v>70</v>
      </c>
      <c r="AP452" s="60">
        <f>Table3[[#This Row],[T_So_CL]]-Table3[[#This Row],[T_Si_CL]]</f>
        <v>0</v>
      </c>
      <c r="AQ452" s="178">
        <f>IF(OR(AC452&gt;1200,AA452&gt;4000,Table3[[#This Row],[Hum_Si_A]]&lt;20,Table3[[#This Row],[Hum_Si_C]]&lt;20,AG452&gt;8000, AJ452&lt;0, O452&gt;90),1,0)</f>
        <v>0</v>
      </c>
      <c r="AR452">
        <f>IF(Table3[[#This Row],[F_Cell_CL]]&gt;0, Table3[[#This Row],[F_Cell_CL]], IF(Table3[[#This Row],[I_S]]&lt;450, 0.45, IF(Table3[[#This Row],[I_S]]&lt;600, 0.6, 0.75)))</f>
        <v>0.4</v>
      </c>
    </row>
    <row r="453" spans="1:44">
      <c r="A453" s="49">
        <f t="shared" si="58"/>
        <v>442</v>
      </c>
      <c r="B453" s="51" t="s">
        <v>100</v>
      </c>
      <c r="C453" s="50" t="s">
        <v>543</v>
      </c>
      <c r="D453" s="51">
        <v>900</v>
      </c>
      <c r="E453" s="138">
        <f>IF(Table3[[#This Row],[Approx. step time]]="-","ERR",IF(E452="Acc. Time",Table3[[#This Row],[Approx. step time]]/60,E452+D453/60))</f>
        <v>6630</v>
      </c>
      <c r="F453" s="48">
        <v>30</v>
      </c>
      <c r="G453" s="86">
        <f t="shared" si="61"/>
        <v>0.1</v>
      </c>
      <c r="H453" s="48" t="s">
        <v>33</v>
      </c>
      <c r="I453" s="51">
        <v>0</v>
      </c>
      <c r="J453" s="51" t="s">
        <v>102</v>
      </c>
      <c r="K453" s="147">
        <v>0.30000000000000004</v>
      </c>
      <c r="L453" s="52">
        <f>IF(Table3[[#This Row],[F_Cell_CL]]="","-",Table3[[#This Row],[F_Cell_CL]]*Cell_count)</f>
        <v>82.500000000000014</v>
      </c>
      <c r="M453">
        <v>0.35000000000000003</v>
      </c>
      <c r="N453">
        <v>70</v>
      </c>
      <c r="O453" s="51">
        <v>70</v>
      </c>
      <c r="P453" s="60">
        <f>Table3[[#This Row],[T_So_CL]]-Table3[[#This Row],[T_Si_CL]]</f>
        <v>0</v>
      </c>
      <c r="Q453">
        <v>5.8000000000000007</v>
      </c>
      <c r="R453" s="53">
        <f>IF(Table3[[#This Row],[I_S]]=0,"∞",Table3[[#This Row],[FN_Si_A_H2]]*1000/(Table3[[#This Row],[I_S]]*Q_H2*Cell_count))</f>
        <v>5.8000000000000007</v>
      </c>
      <c r="S453">
        <v>80</v>
      </c>
      <c r="T453" s="58" t="str">
        <f t="shared" si="65"/>
        <v>Inlet</v>
      </c>
      <c r="U453">
        <v>0.15000000000000002</v>
      </c>
      <c r="V453" s="51">
        <f t="shared" si="62"/>
        <v>75</v>
      </c>
      <c r="W453" s="141">
        <v>64.977127437816733</v>
      </c>
      <c r="X453" s="52">
        <f>IF(OR(Table3[[#This Row],[T_So_CL]]="",Table3[[#This Row],[Hum_Si_A]]=""),"-",(1730.63/((1730.63/(233.426+T_Si_CL))-LOG(RH_Si_A/100)))-233.426)</f>
        <v>60.355698987739686</v>
      </c>
      <c r="Y453" s="87">
        <f>100*10^(7.337936*((Table3[[#This Row],[Hum_Si_A]])/(Table3[[#This Row],[Hum_Si_A]]+229.3975)-Table3[[#This Row],[T_Si_CL]]/(Table3[[#This Row],[T_Si_CL]]+229.3975)))</f>
        <v>80.180248872492086</v>
      </c>
      <c r="Z45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418.68750000000006</v>
      </c>
      <c r="AA453" s="53">
        <f>Table3[[#This Row],[FN_Si_Atot]]*Table3[[#This Row],[Conc_Si_A_H2]]/100</f>
        <v>334.95000000000005</v>
      </c>
      <c r="AB453" s="54">
        <f>IF(Table3[[#This Row],[FN_Si_A_H2]]="-","-",Table3[[#This Row],[FN_Si_A_H2]]/60*H2_dens_gL)</f>
        <v>0.50201590853878209</v>
      </c>
      <c r="AC453" s="53">
        <f>IF(OR(Table3[[#This Row],[Conc_Si_A_H2]]="",Table3[[#This Row],[FN_Si_A_H2]]="",Table3[[#This Row],[FN_Si_A_H2]]="-"),"-",(FN_Si_H2/CMP_A)*(100-CMP_A))</f>
        <v>83.737500000000011</v>
      </c>
      <c r="AD453" s="55">
        <f>IF(Table3[[#This Row],[F_Si_A_N2]]="-","-",Table3[[#This Row],[F_Si_A_N2]]/60*N2_dens_gL)</f>
        <v>1.7439823489342061</v>
      </c>
      <c r="AE453">
        <v>5.6000000000000005</v>
      </c>
      <c r="AF453" s="53">
        <f>IF(OR(Table3[[#This Row],[I_S]]=0,Table3[[#This Row],[FN_Si_C_Air]]="-",Table3[[#This Row],[FN_Si_C_Air]]="0"),"∞",Table3[[#This Row],[FN_Si_C_Air]]*1000/(Table3[[#This Row],[I_S]]*Q_air*Cell_count))</f>
        <v>5.6000000000000005</v>
      </c>
      <c r="AG453" s="52">
        <f>IF(OR(Table3[[#This Row],[I_S]]="",Table3[[#This Row],[STC_C]]=""),"-",IF(Table3[[#This Row],[I_S]]&gt;=Table3[[#This Row],[I_MinGasFlow]],Table3[[#This Row],[I_S]]*Table3[[#This Row],[STC_C]]*16.6*Cell_count/1000,Table3[[#This Row],[I_MinGasFlow]]*Table3[[#This Row],[STC_C]]*16.6*Cell_count/1000))</f>
        <v>766.92000000000019</v>
      </c>
      <c r="AH453" s="139">
        <f>IF(Table3[[#This Row],[FN_Si_C_Air]]="-","-",Table3[[#This Row],[FN_Si_C_Air]]/60*air_dens_gL)</f>
        <v>16.449731269173157</v>
      </c>
      <c r="AI453" s="58" t="str">
        <f t="shared" si="66"/>
        <v>Inlet</v>
      </c>
      <c r="AJ453">
        <v>0</v>
      </c>
      <c r="AK453" s="5">
        <f t="shared" si="63"/>
        <v>75</v>
      </c>
      <c r="AL453" s="141">
        <v>44.68450190941909</v>
      </c>
      <c r="AM453" s="52">
        <f>IF(OR(Table3[[#This Row],[T_So_CL]]="",Table3[[#This Row],[Hum_Si_C]]=""),"-",(1730.63/((1730.63/(233.426+T_Si_CL))-LOG(RH_Si_C/100)))-233.426)</f>
        <v>52.46436985745413</v>
      </c>
      <c r="AN453" s="87">
        <f>100*10^(7.337936*((Table3[[#This Row],[Hum_Si_C]])/(Table3[[#This Row],[Hum_Si_C]]+229.3975)-Table3[[#This Row],[T_Si_CL]]/(Table3[[#This Row],[T_Si_CL]]+229.3975)))</f>
        <v>30.248060185477005</v>
      </c>
      <c r="AO453" s="83">
        <f t="shared" si="64"/>
        <v>70</v>
      </c>
      <c r="AP453" s="60">
        <f>Table3[[#This Row],[T_So_CL]]-Table3[[#This Row],[T_Si_CL]]</f>
        <v>0</v>
      </c>
      <c r="AQ453" s="178">
        <f>IF(OR(AC453&gt;1200,AA453&gt;4000,Table3[[#This Row],[Hum_Si_A]]&lt;20,Table3[[#This Row],[Hum_Si_C]]&lt;20,AG453&gt;8000, AJ453&lt;0, O453&gt;90),1,0)</f>
        <v>0</v>
      </c>
      <c r="AR453">
        <f>IF(Table3[[#This Row],[F_Cell_CL]]&gt;0, Table3[[#This Row],[F_Cell_CL]], IF(Table3[[#This Row],[I_S]]&lt;450, 0.45, IF(Table3[[#This Row],[I_S]]&lt;600, 0.6, 0.75)))</f>
        <v>0.30000000000000004</v>
      </c>
    </row>
    <row r="454" spans="1:44">
      <c r="A454" s="49">
        <f t="shared" si="58"/>
        <v>443</v>
      </c>
      <c r="B454" s="51" t="s">
        <v>100</v>
      </c>
      <c r="C454" s="50" t="s">
        <v>544</v>
      </c>
      <c r="D454" s="51">
        <v>900</v>
      </c>
      <c r="E454" s="138">
        <f>IF(Table3[[#This Row],[Approx. step time]]="-","ERR",IF(E453="Acc. Time",Table3[[#This Row],[Approx. step time]]/60,E453+D454/60))</f>
        <v>6645</v>
      </c>
      <c r="F454" s="48">
        <v>10</v>
      </c>
      <c r="G454" s="86">
        <f t="shared" si="61"/>
        <v>3.3333333333333333E-2</v>
      </c>
      <c r="H454" s="48" t="s">
        <v>33</v>
      </c>
      <c r="I454" s="51">
        <v>0</v>
      </c>
      <c r="J454" s="51" t="s">
        <v>102</v>
      </c>
      <c r="K454" s="147">
        <v>0.45</v>
      </c>
      <c r="L454" s="52">
        <f>IF(Table3[[#This Row],[F_Cell_CL]]="","-",Table3[[#This Row],[F_Cell_CL]]*Cell_count)</f>
        <v>123.75</v>
      </c>
      <c r="M454">
        <v>0.85000000000000009</v>
      </c>
      <c r="N454">
        <v>70</v>
      </c>
      <c r="O454" s="51">
        <v>70</v>
      </c>
      <c r="P454" s="60">
        <f>Table3[[#This Row],[T_So_CL]]-Table3[[#This Row],[T_Si_CL]]</f>
        <v>0</v>
      </c>
      <c r="Q454">
        <v>2.7</v>
      </c>
      <c r="R454" s="53">
        <f>IF(Table3[[#This Row],[I_S]]=0,"∞",Table3[[#This Row],[FN_Si_A_H2]]*1000/(Table3[[#This Row],[I_S]]*Q_H2*Cell_count))</f>
        <v>2.7</v>
      </c>
      <c r="S454">
        <v>95</v>
      </c>
      <c r="T454" s="58" t="str">
        <f t="shared" si="65"/>
        <v>Inlet</v>
      </c>
      <c r="U454">
        <v>0.65</v>
      </c>
      <c r="V454" s="51">
        <f t="shared" si="62"/>
        <v>75</v>
      </c>
      <c r="W454" s="141">
        <v>41.203545404331003</v>
      </c>
      <c r="X454" s="52">
        <f>IF(OR(Table3[[#This Row],[T_So_CL]]="",Table3[[#This Row],[Hum_Si_A]]=""),"-",(1730.63/((1730.63/(233.426+T_Si_CL))-LOG(RH_Si_A/100)))-233.426)</f>
        <v>50.810530485244499</v>
      </c>
      <c r="Y454" s="87">
        <f>100*10^(7.337936*((Table3[[#This Row],[Hum_Si_A]])/(Table3[[#This Row],[Hum_Si_A]]+229.3975)-Table3[[#This Row],[T_Si_CL]]/(Table3[[#This Row],[T_Si_CL]]+229.3975)))</f>
        <v>25.216983903297351</v>
      </c>
      <c r="Z45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54.710526315789473</v>
      </c>
      <c r="AA454" s="53">
        <f>Table3[[#This Row],[FN_Si_Atot]]*Table3[[#This Row],[Conc_Si_A_H2]]/100</f>
        <v>51.975000000000001</v>
      </c>
      <c r="AB454" s="54">
        <f>IF(Table3[[#This Row],[FN_Si_A_H2]]="-","-",Table3[[#This Row],[FN_Si_A_H2]]/60*H2_dens_gL)</f>
        <v>7.7899020290500665E-2</v>
      </c>
      <c r="AC454" s="53">
        <f>IF(OR(Table3[[#This Row],[Conc_Si_A_H2]]="",Table3[[#This Row],[FN_Si_A_H2]]="",Table3[[#This Row],[FN_Si_A_H2]]="-"),"-",(FN_Si_H2/CMP_A)*(100-CMP_A))</f>
        <v>2.7355263157894738</v>
      </c>
      <c r="AD454" s="55">
        <f>IF(Table3[[#This Row],[F_Si_A_N2]]="-","-",Table3[[#This Row],[F_Si_A_N2]]/60*N2_dens_gL)</f>
        <v>5.6972200146670982E-2</v>
      </c>
      <c r="AE454">
        <v>7.25</v>
      </c>
      <c r="AF454" s="53">
        <f>IF(OR(Table3[[#This Row],[I_S]]=0,Table3[[#This Row],[FN_Si_C_Air]]="-",Table3[[#This Row],[FN_Si_C_Air]]="0"),"∞",Table3[[#This Row],[FN_Si_C_Air]]*1000/(Table3[[#This Row],[I_S]]*Q_air*Cell_count))</f>
        <v>7.25</v>
      </c>
      <c r="AG454" s="52">
        <f>IF(OR(Table3[[#This Row],[I_S]]="",Table3[[#This Row],[STC_C]]=""),"-",IF(Table3[[#This Row],[I_S]]&gt;=Table3[[#This Row],[I_MinGasFlow]],Table3[[#This Row],[I_S]]*Table3[[#This Row],[STC_C]]*16.6*Cell_count/1000,Table3[[#This Row],[I_MinGasFlow]]*Table3[[#This Row],[STC_C]]*16.6*Cell_count/1000))</f>
        <v>330.96249999999998</v>
      </c>
      <c r="AH454" s="139">
        <f>IF(Table3[[#This Row],[FN_Si_C_Air]]="-","-",Table3[[#This Row],[FN_Si_C_Air]]/60*air_dens_gL)</f>
        <v>7.0988423631848416</v>
      </c>
      <c r="AI454" s="58" t="str">
        <f t="shared" si="66"/>
        <v>Inlet</v>
      </c>
      <c r="AJ454">
        <v>0.35</v>
      </c>
      <c r="AK454" s="5">
        <f t="shared" si="63"/>
        <v>75</v>
      </c>
      <c r="AL454" s="141">
        <v>47.694820483048908</v>
      </c>
      <c r="AM454" s="52">
        <f>IF(OR(Table3[[#This Row],[T_So_CL]]="",Table3[[#This Row],[Hum_Si_C]]=""),"-",(1730.63/((1730.63/(233.426+T_Si_CL))-LOG(RH_Si_C/100)))-233.426)</f>
        <v>53.807866947730872</v>
      </c>
      <c r="AN454" s="87">
        <f>100*10^(7.337936*((Table3[[#This Row],[Hum_Si_C]])/(Table3[[#This Row],[Hum_Si_C]]+229.3975)-Table3[[#This Row],[T_Si_CL]]/(Table3[[#This Row],[T_Si_CL]]+229.3975)))</f>
        <v>35.271154994920003</v>
      </c>
      <c r="AO454" s="83">
        <f t="shared" si="64"/>
        <v>70</v>
      </c>
      <c r="AP454" s="60">
        <f>Table3[[#This Row],[T_So_CL]]-Table3[[#This Row],[T_Si_CL]]</f>
        <v>0</v>
      </c>
      <c r="AQ454" s="178">
        <f>IF(OR(AC454&gt;1200,AA454&gt;4000,Table3[[#This Row],[Hum_Si_A]]&lt;20,Table3[[#This Row],[Hum_Si_C]]&lt;20,AG454&gt;8000, AJ454&lt;0, O454&gt;90),1,0)</f>
        <v>0</v>
      </c>
      <c r="AR454">
        <f>IF(Table3[[#This Row],[F_Cell_CL]]&gt;0, Table3[[#This Row],[F_Cell_CL]], IF(Table3[[#This Row],[I_S]]&lt;450, 0.45, IF(Table3[[#This Row],[I_S]]&lt;600, 0.6, 0.75)))</f>
        <v>0.45</v>
      </c>
    </row>
    <row r="455" spans="1:44">
      <c r="A455" s="49">
        <f t="shared" si="58"/>
        <v>444</v>
      </c>
      <c r="B455" s="51" t="s">
        <v>100</v>
      </c>
      <c r="C455" s="50" t="s">
        <v>545</v>
      </c>
      <c r="D455" s="51">
        <v>900</v>
      </c>
      <c r="E455" s="138">
        <f>IF(Table3[[#This Row],[Approx. step time]]="-","ERR",IF(E454="Acc. Time",Table3[[#This Row],[Approx. step time]]/60,E454+D455/60))</f>
        <v>6660</v>
      </c>
      <c r="F455" s="48">
        <v>40</v>
      </c>
      <c r="G455" s="86">
        <f t="shared" si="61"/>
        <v>0.13333333333333333</v>
      </c>
      <c r="H455" s="48" t="s">
        <v>33</v>
      </c>
      <c r="I455" s="51">
        <v>0</v>
      </c>
      <c r="J455" s="51" t="s">
        <v>102</v>
      </c>
      <c r="K455" s="147">
        <v>0.35000000000000003</v>
      </c>
      <c r="L455" s="52">
        <f>IF(Table3[[#This Row],[F_Cell_CL]]="","-",Table3[[#This Row],[F_Cell_CL]]*Cell_count)</f>
        <v>96.250000000000014</v>
      </c>
      <c r="M455">
        <v>1.6500000000000001</v>
      </c>
      <c r="N455">
        <v>70</v>
      </c>
      <c r="O455" s="51">
        <v>70</v>
      </c>
      <c r="P455" s="60">
        <f>Table3[[#This Row],[T_So_CL]]-Table3[[#This Row],[T_Si_CL]]</f>
        <v>0</v>
      </c>
      <c r="Q455">
        <v>7.1000000000000005</v>
      </c>
      <c r="R455" s="53">
        <f>IF(Table3[[#This Row],[I_S]]=0,"∞",Table3[[#This Row],[FN_Si_A_H2]]*1000/(Table3[[#This Row],[I_S]]*Q_H2*Cell_count))</f>
        <v>7.1</v>
      </c>
      <c r="S455">
        <v>80</v>
      </c>
      <c r="T455" s="58" t="str">
        <f t="shared" ref="T455:T486" si="67">"Inlet"</f>
        <v>Inlet</v>
      </c>
      <c r="U455">
        <v>1.4500000000000002</v>
      </c>
      <c r="V455" s="51">
        <f t="shared" si="62"/>
        <v>75</v>
      </c>
      <c r="W455" s="141">
        <v>50.353858607345167</v>
      </c>
      <c r="X455" s="52">
        <f>IF(OR(Table3[[#This Row],[T_So_CL]]="",Table3[[#This Row],[Hum_Si_A]]=""),"-",(1730.63/((1730.63/(233.426+T_Si_CL))-LOG(RH_Si_A/100)))-233.426)</f>
        <v>54.935511793333887</v>
      </c>
      <c r="Y455" s="87">
        <f>100*10^(7.337936*((Table3[[#This Row],[Hum_Si_A]])/(Table3[[#This Row],[Hum_Si_A]]+229.3975)-Table3[[#This Row],[T_Si_CL]]/(Table3[[#This Row],[T_Si_CL]]+229.3975)))</f>
        <v>40.286682104765084</v>
      </c>
      <c r="Z45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683.375</v>
      </c>
      <c r="AA455" s="53">
        <f>Table3[[#This Row],[FN_Si_Atot]]*Table3[[#This Row],[Conc_Si_A_H2]]/100</f>
        <v>546.70000000000005</v>
      </c>
      <c r="AB455" s="54">
        <f>IF(Table3[[#This Row],[FN_Si_A_H2]]="-","-",Table3[[#This Row],[FN_Si_A_H2]]/60*H2_dens_gL)</f>
        <v>0.81938228750008113</v>
      </c>
      <c r="AC455" s="53">
        <f>IF(OR(Table3[[#This Row],[Conc_Si_A_H2]]="",Table3[[#This Row],[FN_Si_A_H2]]="",Table3[[#This Row],[FN_Si_A_H2]]="-"),"-",(FN_Si_H2/CMP_A)*(100-CMP_A))</f>
        <v>136.67500000000001</v>
      </c>
      <c r="AD455" s="55">
        <f>IF(Table3[[#This Row],[F_Si_A_N2]]="-","-",Table3[[#This Row],[F_Si_A_N2]]/60*N2_dens_gL)</f>
        <v>2.8464999258466355</v>
      </c>
      <c r="AE455">
        <v>11.950000000000001</v>
      </c>
      <c r="AF455" s="53">
        <f>IF(OR(Table3[[#This Row],[I_S]]=0,Table3[[#This Row],[FN_Si_C_Air]]="-",Table3[[#This Row],[FN_Si_C_Air]]="0"),"∞",Table3[[#This Row],[FN_Si_C_Air]]*1000/(Table3[[#This Row],[I_S]]*Q_air*Cell_count))</f>
        <v>11.950000000000003</v>
      </c>
      <c r="AG455" s="52">
        <f>IF(OR(Table3[[#This Row],[I_S]]="",Table3[[#This Row],[STC_C]]=""),"-",IF(Table3[[#This Row],[I_S]]&gt;=Table3[[#This Row],[I_MinGasFlow]],Table3[[#This Row],[I_S]]*Table3[[#This Row],[STC_C]]*16.6*Cell_count/1000,Table3[[#This Row],[I_MinGasFlow]]*Table3[[#This Row],[STC_C]]*16.6*Cell_count/1000))</f>
        <v>2182.0700000000006</v>
      </c>
      <c r="AH455" s="139">
        <f>IF(Table3[[#This Row],[FN_Si_C_Air]]="-","-",Table3[[#This Row],[FN_Si_C_Air]]/60*air_dens_gL)</f>
        <v>46.803402063480767</v>
      </c>
      <c r="AI455" s="58" t="str">
        <f t="shared" ref="AI455:AI486" si="68">"Inlet"</f>
        <v>Inlet</v>
      </c>
      <c r="AJ455">
        <v>1.1500000000000001</v>
      </c>
      <c r="AK455" s="5">
        <f t="shared" si="63"/>
        <v>75</v>
      </c>
      <c r="AL455" s="141">
        <v>50.353858607345167</v>
      </c>
      <c r="AM455" s="52">
        <f>IF(OR(Table3[[#This Row],[T_So_CL]]="",Table3[[#This Row],[Hum_Si_C]]=""),"-",(1730.63/((1730.63/(233.426+T_Si_CL))-LOG(RH_Si_C/100)))-233.426)</f>
        <v>54.935511793333887</v>
      </c>
      <c r="AN455" s="87">
        <f>100*10^(7.337936*((Table3[[#This Row],[Hum_Si_C]])/(Table3[[#This Row],[Hum_Si_C]]+229.3975)-Table3[[#This Row],[T_Si_CL]]/(Table3[[#This Row],[T_Si_CL]]+229.3975)))</f>
        <v>40.286682104765084</v>
      </c>
      <c r="AO455" s="83">
        <f t="shared" si="64"/>
        <v>70</v>
      </c>
      <c r="AP455" s="60">
        <f>Table3[[#This Row],[T_So_CL]]-Table3[[#This Row],[T_Si_CL]]</f>
        <v>0</v>
      </c>
      <c r="AQ455" s="178">
        <f>IF(OR(AC455&gt;1200,AA455&gt;4000,Table3[[#This Row],[Hum_Si_A]]&lt;20,Table3[[#This Row],[Hum_Si_C]]&lt;20,AG455&gt;8000, AJ455&lt;0, O455&gt;90),1,0)</f>
        <v>0</v>
      </c>
      <c r="AR455">
        <f>IF(Table3[[#This Row],[F_Cell_CL]]&gt;0, Table3[[#This Row],[F_Cell_CL]], IF(Table3[[#This Row],[I_S]]&lt;450, 0.45, IF(Table3[[#This Row],[I_S]]&lt;600, 0.6, 0.75)))</f>
        <v>0.35000000000000003</v>
      </c>
    </row>
    <row r="456" spans="1:44">
      <c r="A456" s="49">
        <f t="shared" si="58"/>
        <v>445</v>
      </c>
      <c r="B456" s="51" t="s">
        <v>100</v>
      </c>
      <c r="C456" s="50" t="s">
        <v>546</v>
      </c>
      <c r="D456" s="51">
        <v>900</v>
      </c>
      <c r="E456" s="87">
        <f>IF(Table3[[#This Row],[Approx. step time]]="-","ERR",IF(E455="Acc. Time",Table3[[#This Row],[Approx. step time]]/60,E455+D456/60))</f>
        <v>6675</v>
      </c>
      <c r="F456" s="48">
        <v>30</v>
      </c>
      <c r="G456" s="86">
        <f t="shared" si="61"/>
        <v>0.1</v>
      </c>
      <c r="H456" s="48" t="s">
        <v>33</v>
      </c>
      <c r="I456" s="51">
        <v>0</v>
      </c>
      <c r="J456" s="51" t="s">
        <v>102</v>
      </c>
      <c r="K456" s="147">
        <v>0.35000000000000003</v>
      </c>
      <c r="L456" s="52">
        <f>IF(Table3[[#This Row],[F_Cell_CL]]="","-",Table3[[#This Row],[F_Cell_CL]]*Cell_count)</f>
        <v>96.250000000000014</v>
      </c>
      <c r="M456">
        <v>1.05</v>
      </c>
      <c r="N456">
        <v>70</v>
      </c>
      <c r="O456" s="51">
        <v>70</v>
      </c>
      <c r="P456" s="60">
        <f>Table3[[#This Row],[T_So_CL]]-Table3[[#This Row],[T_Si_CL]]</f>
        <v>0</v>
      </c>
      <c r="Q456">
        <v>10</v>
      </c>
      <c r="R456" s="53">
        <f>IF(Table3[[#This Row],[I_S]]=0,"∞",Table3[[#This Row],[FN_Si_A_H2]]*1000/(Table3[[#This Row],[I_S]]*Q_H2*Cell_count))</f>
        <v>10</v>
      </c>
      <c r="S456">
        <v>90</v>
      </c>
      <c r="T456" s="58" t="str">
        <f t="shared" si="67"/>
        <v>Inlet</v>
      </c>
      <c r="U456">
        <v>0.85000000000000009</v>
      </c>
      <c r="V456" s="51">
        <f t="shared" si="62"/>
        <v>75</v>
      </c>
      <c r="W456" s="141">
        <v>47.694820483048908</v>
      </c>
      <c r="X456" s="52">
        <f>IF(OR(Table3[[#This Row],[T_So_CL]]="",Table3[[#This Row],[Hum_Si_A]]=""),"-",(1730.63/((1730.63/(233.426+T_Si_CL))-LOG(RH_Si_A/100)))-233.426)</f>
        <v>53.807866947730872</v>
      </c>
      <c r="Y456" s="87">
        <f>100*10^(7.337936*((Table3[[#This Row],[Hum_Si_A]])/(Table3[[#This Row],[Hum_Si_A]]+229.3975)-Table3[[#This Row],[T_Si_CL]]/(Table3[[#This Row],[T_Si_CL]]+229.3975)))</f>
        <v>35.271154994920003</v>
      </c>
      <c r="Z45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641.66666666666663</v>
      </c>
      <c r="AA456" s="53">
        <f>Table3[[#This Row],[FN_Si_Atot]]*Table3[[#This Row],[Conc_Si_A_H2]]/100</f>
        <v>577.5</v>
      </c>
      <c r="AB456" s="54">
        <f>IF(Table3[[#This Row],[FN_Si_A_H2]]="-","-",Table3[[#This Row],[FN_Si_A_H2]]/60*H2_dens_gL)</f>
        <v>0.86554466989445178</v>
      </c>
      <c r="AC456" s="53">
        <f>IF(OR(Table3[[#This Row],[Conc_Si_A_H2]]="",Table3[[#This Row],[FN_Si_A_H2]]="",Table3[[#This Row],[FN_Si_A_H2]]="-"),"-",(FN_Si_H2/CMP_A)*(100-CMP_A))</f>
        <v>64.166666666666671</v>
      </c>
      <c r="AD456" s="55">
        <f>IF(Table3[[#This Row],[F_Si_A_N2]]="-","-",Table3[[#This Row],[F_Si_A_N2]]/60*N2_dens_gL)</f>
        <v>1.3363849417120353</v>
      </c>
      <c r="AE456">
        <v>7.9</v>
      </c>
      <c r="AF456" s="53">
        <f>IF(OR(Table3[[#This Row],[I_S]]=0,Table3[[#This Row],[FN_Si_C_Air]]="-",Table3[[#This Row],[FN_Si_C_Air]]="0"),"∞",Table3[[#This Row],[FN_Si_C_Air]]*1000/(Table3[[#This Row],[I_S]]*Q_air*Cell_count))</f>
        <v>7.8999999999999986</v>
      </c>
      <c r="AG456" s="52">
        <f>IF(OR(Table3[[#This Row],[I_S]]="",Table3[[#This Row],[STC_C]]=""),"-",IF(Table3[[#This Row],[I_S]]&gt;=Table3[[#This Row],[I_MinGasFlow]],Table3[[#This Row],[I_S]]*Table3[[#This Row],[STC_C]]*16.6*Cell_count/1000,Table3[[#This Row],[I_MinGasFlow]]*Table3[[#This Row],[STC_C]]*16.6*Cell_count/1000))</f>
        <v>1081.905</v>
      </c>
      <c r="AH456" s="139">
        <f>IF(Table3[[#This Row],[FN_Si_C_Air]]="-","-",Table3[[#This Row],[FN_Si_C_Air]]/60*air_dens_gL)</f>
        <v>23.205870897583551</v>
      </c>
      <c r="AI456" s="58" t="str">
        <f t="shared" si="68"/>
        <v>Inlet</v>
      </c>
      <c r="AJ456">
        <v>0.8</v>
      </c>
      <c r="AK456" s="5">
        <f t="shared" si="63"/>
        <v>75</v>
      </c>
      <c r="AL456" s="141">
        <v>66.325746371567746</v>
      </c>
      <c r="AM456" s="52">
        <f>IF(OR(Table3[[#This Row],[T_So_CL]]="",Table3[[#This Row],[Hum_Si_C]]=""),"-",(1730.63/((1730.63/(233.426+T_Si_CL))-LOG(RH_Si_C/100)))-233.426)</f>
        <v>60.801301961272998</v>
      </c>
      <c r="AN456" s="87">
        <f>100*10^(7.337936*((Table3[[#This Row],[Hum_Si_C]])/(Table3[[#This Row],[Hum_Si_C]]+229.3975)-Table3[[#This Row],[T_Si_CL]]/(Table3[[#This Row],[T_Si_CL]]+229.3975)))</f>
        <v>85.142206995504807</v>
      </c>
      <c r="AO456" s="83">
        <f t="shared" si="64"/>
        <v>70</v>
      </c>
      <c r="AP456" s="60">
        <f>Table3[[#This Row],[T_So_CL]]-Table3[[#This Row],[T_Si_CL]]</f>
        <v>0</v>
      </c>
      <c r="AQ456" s="178">
        <f>IF(OR(AC456&gt;1200,AA456&gt;4000,Table3[[#This Row],[Hum_Si_A]]&lt;20,Table3[[#This Row],[Hum_Si_C]]&lt;20,AG456&gt;8000, AJ456&lt;0, O456&gt;90),1,0)</f>
        <v>0</v>
      </c>
      <c r="AR456">
        <f>IF(Table3[[#This Row],[F_Cell_CL]]&gt;0, Table3[[#This Row],[F_Cell_CL]], IF(Table3[[#This Row],[I_S]]&lt;450, 0.45, IF(Table3[[#This Row],[I_S]]&lt;600, 0.6, 0.75)))</f>
        <v>0.35000000000000003</v>
      </c>
    </row>
    <row r="457" spans="1:44">
      <c r="A457" s="49">
        <f t="shared" si="58"/>
        <v>446</v>
      </c>
      <c r="B457" s="51" t="s">
        <v>100</v>
      </c>
      <c r="C457" s="50" t="s">
        <v>547</v>
      </c>
      <c r="D457" s="51">
        <v>900</v>
      </c>
      <c r="E457" s="138">
        <f>IF(Table3[[#This Row],[Approx. step time]]="-","ERR",IF(E456="Acc. Time",Table3[[#This Row],[Approx. step time]]/60,E456+D457/60))</f>
        <v>6690</v>
      </c>
      <c r="F457" s="48">
        <v>40</v>
      </c>
      <c r="G457" s="86">
        <f t="shared" si="61"/>
        <v>0.13333333333333333</v>
      </c>
      <c r="H457" s="48" t="s">
        <v>33</v>
      </c>
      <c r="I457" s="51">
        <v>0</v>
      </c>
      <c r="J457" s="51" t="s">
        <v>102</v>
      </c>
      <c r="K457" s="147">
        <v>0.45</v>
      </c>
      <c r="L457" s="52">
        <f>IF(Table3[[#This Row],[F_Cell_CL]]="","-",Table3[[#This Row],[F_Cell_CL]]*Cell_count)</f>
        <v>123.75</v>
      </c>
      <c r="M457">
        <v>1.4000000000000001</v>
      </c>
      <c r="N457">
        <v>70</v>
      </c>
      <c r="O457" s="51">
        <v>70</v>
      </c>
      <c r="P457" s="60">
        <f>Table3[[#This Row],[T_So_CL]]-Table3[[#This Row],[T_Si_CL]]</f>
        <v>0</v>
      </c>
      <c r="Q457">
        <v>7.75</v>
      </c>
      <c r="R457" s="53">
        <f>IF(Table3[[#This Row],[I_S]]=0,"∞",Table3[[#This Row],[FN_Si_A_H2]]*1000/(Table3[[#This Row],[I_S]]*Q_H2*Cell_count))</f>
        <v>7.75</v>
      </c>
      <c r="S457">
        <v>80</v>
      </c>
      <c r="T457" s="58" t="str">
        <f t="shared" si="67"/>
        <v>Inlet</v>
      </c>
      <c r="U457">
        <v>1.2000000000000002</v>
      </c>
      <c r="V457" s="51">
        <f t="shared" si="62"/>
        <v>75</v>
      </c>
      <c r="W457" s="141">
        <v>60.445896579090515</v>
      </c>
      <c r="X457" s="52">
        <f>IF(OR(Table3[[#This Row],[T_So_CL]]="",Table3[[#This Row],[Hum_Si_A]]=""),"-",(1730.63/((1730.63/(233.426+T_Si_CL))-LOG(RH_Si_A/100)))-233.426)</f>
        <v>58.798374077755113</v>
      </c>
      <c r="Y457" s="87">
        <f>100*10^(7.337936*((Table3[[#This Row],[Hum_Si_A]])/(Table3[[#This Row],[Hum_Si_A]]+229.3975)-Table3[[#This Row],[T_Si_CL]]/(Table3[[#This Row],[T_Si_CL]]+229.3975)))</f>
        <v>65.263751514688423</v>
      </c>
      <c r="Z45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745.9375</v>
      </c>
      <c r="AA457" s="53">
        <f>Table3[[#This Row],[FN_Si_Atot]]*Table3[[#This Row],[Conc_Si_A_H2]]/100</f>
        <v>596.75</v>
      </c>
      <c r="AB457" s="54">
        <f>IF(Table3[[#This Row],[FN_Si_A_H2]]="-","-",Table3[[#This Row],[FN_Si_A_H2]]/60*H2_dens_gL)</f>
        <v>0.89439615889093349</v>
      </c>
      <c r="AC457" s="53">
        <f>IF(OR(Table3[[#This Row],[Conc_Si_A_H2]]="",Table3[[#This Row],[FN_Si_A_H2]]="",Table3[[#This Row],[FN_Si_A_H2]]="-"),"-",(FN_Si_H2/CMP_A)*(100-CMP_A))</f>
        <v>149.1875</v>
      </c>
      <c r="AD457" s="55">
        <f>IF(Table3[[#This Row],[F_Si_A_N2]]="-","-",Table3[[#This Row],[F_Si_A_N2]]/60*N2_dens_gL)</f>
        <v>3.107094989480482</v>
      </c>
      <c r="AE457">
        <v>7.95</v>
      </c>
      <c r="AF457" s="53">
        <f>IF(OR(Table3[[#This Row],[I_S]]=0,Table3[[#This Row],[FN_Si_C_Air]]="-",Table3[[#This Row],[FN_Si_C_Air]]="0"),"∞",Table3[[#This Row],[FN_Si_C_Air]]*1000/(Table3[[#This Row],[I_S]]*Q_air*Cell_count))</f>
        <v>7.95</v>
      </c>
      <c r="AG457" s="52">
        <f>IF(OR(Table3[[#This Row],[I_S]]="",Table3[[#This Row],[STC_C]]=""),"-",IF(Table3[[#This Row],[I_S]]&gt;=Table3[[#This Row],[I_MinGasFlow]],Table3[[#This Row],[I_S]]*Table3[[#This Row],[STC_C]]*16.6*Cell_count/1000,Table3[[#This Row],[I_MinGasFlow]]*Table3[[#This Row],[STC_C]]*16.6*Cell_count/1000))</f>
        <v>1451.67</v>
      </c>
      <c r="AH457" s="139">
        <f>IF(Table3[[#This Row],[FN_Si_C_Air]]="-","-",Table3[[#This Row],[FN_Si_C_Air]]/60*air_dens_gL)</f>
        <v>31.136991330934894</v>
      </c>
      <c r="AI457" s="58" t="str">
        <f t="shared" si="68"/>
        <v>Inlet</v>
      </c>
      <c r="AJ457">
        <v>1.3000000000000003</v>
      </c>
      <c r="AK457" s="5">
        <f t="shared" si="63"/>
        <v>75</v>
      </c>
      <c r="AL457" s="141">
        <v>58.734557668822937</v>
      </c>
      <c r="AM457" s="52">
        <f>IF(OR(Table3[[#This Row],[T_So_CL]]="",Table3[[#This Row],[Hum_Si_C]]=""),"-",(1730.63/((1730.63/(233.426+T_Si_CL))-LOG(RH_Si_C/100)))-233.426)</f>
        <v>58.184201997607147</v>
      </c>
      <c r="AN457" s="87">
        <f>100*10^(7.337936*((Table3[[#This Row],[Hum_Si_C]])/(Table3[[#This Row],[Hum_Si_C]]+229.3975)-Table3[[#This Row],[T_Si_CL]]/(Table3[[#This Row],[T_Si_CL]]+229.3975)))</f>
        <v>60.280664139586058</v>
      </c>
      <c r="AO457" s="83">
        <f t="shared" si="64"/>
        <v>70</v>
      </c>
      <c r="AP457" s="60">
        <f>Table3[[#This Row],[T_So_CL]]-Table3[[#This Row],[T_Si_CL]]</f>
        <v>0</v>
      </c>
      <c r="AQ457" s="178">
        <f>IF(OR(AC457&gt;1200,AA457&gt;4000,Table3[[#This Row],[Hum_Si_A]]&lt;20,Table3[[#This Row],[Hum_Si_C]]&lt;20,AG457&gt;8000, AJ457&lt;0, O457&gt;90),1,0)</f>
        <v>0</v>
      </c>
      <c r="AR457">
        <f>IF(Table3[[#This Row],[F_Cell_CL]]&gt;0, Table3[[#This Row],[F_Cell_CL]], IF(Table3[[#This Row],[I_S]]&lt;450, 0.45, IF(Table3[[#This Row],[I_S]]&lt;600, 0.6, 0.75)))</f>
        <v>0.45</v>
      </c>
    </row>
    <row r="458" spans="1:44">
      <c r="A458" s="49">
        <f t="shared" si="58"/>
        <v>447</v>
      </c>
      <c r="B458" s="51" t="s">
        <v>100</v>
      </c>
      <c r="C458" s="50" t="s">
        <v>548</v>
      </c>
      <c r="D458" s="51">
        <v>900</v>
      </c>
      <c r="E458" s="138">
        <f>IF(Table3[[#This Row],[Approx. step time]]="-","ERR",IF(E457="Acc. Time",Table3[[#This Row],[Approx. step time]]/60,E457+D458/60))</f>
        <v>6705</v>
      </c>
      <c r="F458" s="48">
        <v>70</v>
      </c>
      <c r="G458" s="86">
        <f t="shared" si="61"/>
        <v>0.23333333333333334</v>
      </c>
      <c r="H458" s="48" t="s">
        <v>33</v>
      </c>
      <c r="I458" s="51">
        <v>0</v>
      </c>
      <c r="J458" s="51" t="s">
        <v>102</v>
      </c>
      <c r="K458" s="147">
        <v>0.30000000000000004</v>
      </c>
      <c r="L458" s="52">
        <f>IF(Table3[[#This Row],[F_Cell_CL]]="","-",Table3[[#This Row],[F_Cell_CL]]*Cell_count)</f>
        <v>82.500000000000014</v>
      </c>
      <c r="M458">
        <v>1.5</v>
      </c>
      <c r="N458">
        <v>70</v>
      </c>
      <c r="O458" s="51">
        <v>70</v>
      </c>
      <c r="P458" s="60">
        <f>Table3[[#This Row],[T_So_CL]]-Table3[[#This Row],[T_Si_CL]]</f>
        <v>0</v>
      </c>
      <c r="Q458">
        <v>5.45</v>
      </c>
      <c r="R458" s="53">
        <f>IF(Table3[[#This Row],[I_S]]=0,"∞",Table3[[#This Row],[FN_Si_A_H2]]*1000/(Table3[[#This Row],[I_S]]*Q_H2*Cell_count))</f>
        <v>5.45</v>
      </c>
      <c r="S458">
        <v>80</v>
      </c>
      <c r="T458" s="58" t="str">
        <f t="shared" si="67"/>
        <v>Inlet</v>
      </c>
      <c r="U458">
        <v>1.3</v>
      </c>
      <c r="V458" s="51">
        <f t="shared" si="62"/>
        <v>75</v>
      </c>
      <c r="W458" s="141">
        <v>47.694820483048908</v>
      </c>
      <c r="X458" s="52">
        <f>IF(OR(Table3[[#This Row],[T_So_CL]]="",Table3[[#This Row],[Hum_Si_A]]=""),"-",(1730.63/((1730.63/(233.426+T_Si_CL))-LOG(RH_Si_A/100)))-233.426)</f>
        <v>53.807866947730872</v>
      </c>
      <c r="Y458" s="87">
        <f>100*10^(7.337936*((Table3[[#This Row],[Hum_Si_A]])/(Table3[[#This Row],[Hum_Si_A]]+229.3975)-Table3[[#This Row],[T_Si_CL]]/(Table3[[#This Row],[T_Si_CL]]+229.3975)))</f>
        <v>35.271154994920003</v>
      </c>
      <c r="Z45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917.984375</v>
      </c>
      <c r="AA458" s="53">
        <f>Table3[[#This Row],[FN_Si_Atot]]*Table3[[#This Row],[Conc_Si_A_H2]]/100</f>
        <v>734.38750000000005</v>
      </c>
      <c r="AB458" s="54">
        <f>IF(Table3[[#This Row],[FN_Si_A_H2]]="-","-",Table3[[#This Row],[FN_Si_A_H2]]/60*H2_dens_gL)</f>
        <v>1.100684305215778</v>
      </c>
      <c r="AC458" s="53">
        <f>IF(OR(Table3[[#This Row],[Conc_Si_A_H2]]="",Table3[[#This Row],[FN_Si_A_H2]]="",Table3[[#This Row],[FN_Si_A_H2]]="-"),"-",(FN_Si_H2/CMP_A)*(100-CMP_A))</f>
        <v>183.59687500000001</v>
      </c>
      <c r="AD458" s="55">
        <f>IF(Table3[[#This Row],[F_Si_A_N2]]="-","-",Table3[[#This Row],[F_Si_A_N2]]/60*N2_dens_gL)</f>
        <v>3.8237314144735612</v>
      </c>
      <c r="AE458">
        <v>2.35</v>
      </c>
      <c r="AF458" s="53">
        <f>IF(OR(Table3[[#This Row],[I_S]]=0,Table3[[#This Row],[FN_Si_C_Air]]="-",Table3[[#This Row],[FN_Si_C_Air]]="0"),"∞",Table3[[#This Row],[FN_Si_C_Air]]*1000/(Table3[[#This Row],[I_S]]*Q_air*Cell_count))</f>
        <v>2.3500000000000005</v>
      </c>
      <c r="AG458" s="52">
        <f>IF(OR(Table3[[#This Row],[I_S]]="",Table3[[#This Row],[STC_C]]=""),"-",IF(Table3[[#This Row],[I_S]]&gt;=Table3[[#This Row],[I_MinGasFlow]],Table3[[#This Row],[I_S]]*Table3[[#This Row],[STC_C]]*16.6*Cell_count/1000,Table3[[#This Row],[I_MinGasFlow]]*Table3[[#This Row],[STC_C]]*16.6*Cell_count/1000))</f>
        <v>750.94250000000011</v>
      </c>
      <c r="AH458" s="139">
        <f>IF(Table3[[#This Row],[FN_Si_C_Air]]="-","-",Table3[[#This Row],[FN_Si_C_Air]]/60*air_dens_gL)</f>
        <v>16.107028534398712</v>
      </c>
      <c r="AI458" s="58" t="str">
        <f t="shared" si="68"/>
        <v>Inlet</v>
      </c>
      <c r="AJ458">
        <v>1.1000000000000001</v>
      </c>
      <c r="AK458" s="5">
        <f t="shared" si="63"/>
        <v>75</v>
      </c>
      <c r="AL458" s="141">
        <v>64.977127437816733</v>
      </c>
      <c r="AM458" s="52">
        <f>IF(OR(Table3[[#This Row],[T_So_CL]]="",Table3[[#This Row],[Hum_Si_C]]=""),"-",(1730.63/((1730.63/(233.426+T_Si_CL))-LOG(RH_Si_C/100)))-233.426)</f>
        <v>60.355698987739686</v>
      </c>
      <c r="AN458" s="87">
        <f>100*10^(7.337936*((Table3[[#This Row],[Hum_Si_C]])/(Table3[[#This Row],[Hum_Si_C]]+229.3975)-Table3[[#This Row],[T_Si_CL]]/(Table3[[#This Row],[T_Si_CL]]+229.3975)))</f>
        <v>80.180248872492086</v>
      </c>
      <c r="AO458" s="83">
        <f t="shared" si="64"/>
        <v>70</v>
      </c>
      <c r="AP458" s="60">
        <f>Table3[[#This Row],[T_So_CL]]-Table3[[#This Row],[T_Si_CL]]</f>
        <v>0</v>
      </c>
      <c r="AQ458" s="178">
        <f>IF(OR(AC458&gt;1200,AA458&gt;4000,Table3[[#This Row],[Hum_Si_A]]&lt;20,Table3[[#This Row],[Hum_Si_C]]&lt;20,AG458&gt;8000, AJ458&lt;0, O458&gt;90),1,0)</f>
        <v>0</v>
      </c>
      <c r="AR458">
        <f>IF(Table3[[#This Row],[F_Cell_CL]]&gt;0, Table3[[#This Row],[F_Cell_CL]], IF(Table3[[#This Row],[I_S]]&lt;450, 0.45, IF(Table3[[#This Row],[I_S]]&lt;600, 0.6, 0.75)))</f>
        <v>0.30000000000000004</v>
      </c>
    </row>
    <row r="459" spans="1:44">
      <c r="A459" s="49">
        <f t="shared" si="58"/>
        <v>448</v>
      </c>
      <c r="B459" s="51" t="s">
        <v>100</v>
      </c>
      <c r="C459" s="50" t="s">
        <v>549</v>
      </c>
      <c r="D459" s="51">
        <v>900</v>
      </c>
      <c r="E459" s="138">
        <f>IF(Table3[[#This Row],[Approx. step time]]="-","ERR",IF(E458="Acc. Time",Table3[[#This Row],[Approx. step time]]/60,E458+D459/60))</f>
        <v>6720</v>
      </c>
      <c r="F459" s="48">
        <v>20</v>
      </c>
      <c r="G459" s="86">
        <f t="shared" si="61"/>
        <v>6.6666666666666666E-2</v>
      </c>
      <c r="H459" s="48" t="s">
        <v>33</v>
      </c>
      <c r="I459" s="51">
        <v>0</v>
      </c>
      <c r="J459" s="51" t="s">
        <v>102</v>
      </c>
      <c r="K459" s="147">
        <v>0.4</v>
      </c>
      <c r="L459" s="52">
        <f>IF(Table3[[#This Row],[F_Cell_CL]]="","-",Table3[[#This Row],[F_Cell_CL]]*Cell_count)</f>
        <v>110</v>
      </c>
      <c r="M459">
        <v>2.1</v>
      </c>
      <c r="N459">
        <v>70</v>
      </c>
      <c r="O459" s="51">
        <v>70</v>
      </c>
      <c r="P459" s="60">
        <f>Table3[[#This Row],[T_So_CL]]-Table3[[#This Row],[T_Si_CL]]</f>
        <v>0</v>
      </c>
      <c r="Q459">
        <v>3.95</v>
      </c>
      <c r="R459" s="53">
        <f>IF(Table3[[#This Row],[I_S]]=0,"∞",Table3[[#This Row],[FN_Si_A_H2]]*1000/(Table3[[#This Row],[I_S]]*Q_H2*Cell_count))</f>
        <v>3.95</v>
      </c>
      <c r="S459">
        <v>70</v>
      </c>
      <c r="T459" s="58" t="str">
        <f t="shared" si="67"/>
        <v>Inlet</v>
      </c>
      <c r="U459">
        <v>1.9000000000000001</v>
      </c>
      <c r="V459" s="51">
        <f t="shared" si="62"/>
        <v>75</v>
      </c>
      <c r="W459" s="141">
        <v>50.353858607345167</v>
      </c>
      <c r="X459" s="52">
        <f>IF(OR(Table3[[#This Row],[T_So_CL]]="",Table3[[#This Row],[Hum_Si_A]]=""),"-",(1730.63/((1730.63/(233.426+T_Si_CL))-LOG(RH_Si_A/100)))-233.426)</f>
        <v>54.935511793333887</v>
      </c>
      <c r="Y459" s="87">
        <f>100*10^(7.337936*((Table3[[#This Row],[Hum_Si_A]])/(Table3[[#This Row],[Hum_Si_A]]+229.3975)-Table3[[#This Row],[T_Si_CL]]/(Table3[[#This Row],[T_Si_CL]]+229.3975)))</f>
        <v>40.286682104765084</v>
      </c>
      <c r="Z45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217.25</v>
      </c>
      <c r="AA459" s="53">
        <f>Table3[[#This Row],[FN_Si_Atot]]*Table3[[#This Row],[Conc_Si_A_H2]]/100</f>
        <v>152.07499999999999</v>
      </c>
      <c r="AB459" s="54">
        <f>IF(Table3[[#This Row],[FN_Si_A_H2]]="-","-",Table3[[#This Row],[FN_Si_A_H2]]/60*H2_dens_gL)</f>
        <v>0.22792676307220561</v>
      </c>
      <c r="AC459" s="53">
        <f>IF(OR(Table3[[#This Row],[Conc_Si_A_H2]]="",Table3[[#This Row],[FN_Si_A_H2]]="",Table3[[#This Row],[FN_Si_A_H2]]="-"),"-",(FN_Si_H2/CMP_A)*(100-CMP_A))</f>
        <v>65.174999999999997</v>
      </c>
      <c r="AD459" s="55">
        <f>IF(Table3[[#This Row],[F_Si_A_N2]]="-","-",Table3[[#This Row],[F_Si_A_N2]]/60*N2_dens_gL)</f>
        <v>1.3573852765103671</v>
      </c>
      <c r="AE459">
        <v>1.9500000000000002</v>
      </c>
      <c r="AF459" s="53">
        <f>IF(OR(Table3[[#This Row],[I_S]]=0,Table3[[#This Row],[FN_Si_C_Air]]="-",Table3[[#This Row],[FN_Si_C_Air]]="0"),"∞",Table3[[#This Row],[FN_Si_C_Air]]*1000/(Table3[[#This Row],[I_S]]*Q_air*Cell_count))</f>
        <v>1.9500000000000004</v>
      </c>
      <c r="AG459" s="52">
        <f>IF(OR(Table3[[#This Row],[I_S]]="",Table3[[#This Row],[STC_C]]=""),"-",IF(Table3[[#This Row],[I_S]]&gt;=Table3[[#This Row],[I_MinGasFlow]],Table3[[#This Row],[I_S]]*Table3[[#This Row],[STC_C]]*16.6*Cell_count/1000,Table3[[#This Row],[I_MinGasFlow]]*Table3[[#This Row],[STC_C]]*16.6*Cell_count/1000))</f>
        <v>178.03500000000003</v>
      </c>
      <c r="AH459" s="139">
        <f>IF(Table3[[#This Row],[FN_Si_C_Air]]="-","-",Table3[[#This Row],[FN_Si_C_Air]]/60*air_dens_gL)</f>
        <v>3.8186876160580532</v>
      </c>
      <c r="AI459" s="58" t="str">
        <f t="shared" si="68"/>
        <v>Inlet</v>
      </c>
      <c r="AJ459">
        <v>2.1500000000000004</v>
      </c>
      <c r="AK459" s="5">
        <f t="shared" si="63"/>
        <v>75</v>
      </c>
      <c r="AL459" s="141">
        <v>63.554303787180132</v>
      </c>
      <c r="AM459" s="52">
        <f>IF(OR(Table3[[#This Row],[T_So_CL]]="",Table3[[#This Row],[Hum_Si_C]]=""),"-",(1730.63/((1730.63/(233.426+T_Si_CL))-LOG(RH_Si_C/100)))-233.426)</f>
        <v>59.876946860867974</v>
      </c>
      <c r="AN459" s="87">
        <f>100*10^(7.337936*((Table3[[#This Row],[Hum_Si_C]])/(Table3[[#This Row],[Hum_Si_C]]+229.3975)-Table3[[#This Row],[T_Si_CL]]/(Table3[[#This Row],[T_Si_CL]]+229.3975)))</f>
        <v>75.21332054617244</v>
      </c>
      <c r="AO459" s="83">
        <f t="shared" si="64"/>
        <v>70</v>
      </c>
      <c r="AP459" s="60">
        <f>Table3[[#This Row],[T_So_CL]]-Table3[[#This Row],[T_Si_CL]]</f>
        <v>0</v>
      </c>
      <c r="AQ459" s="178">
        <f>IF(OR(AC459&gt;1200,AA459&gt;4000,Table3[[#This Row],[Hum_Si_A]]&lt;20,Table3[[#This Row],[Hum_Si_C]]&lt;20,AG459&gt;8000, AJ459&lt;0, O459&gt;90),1,0)</f>
        <v>0</v>
      </c>
      <c r="AR459">
        <f>IF(Table3[[#This Row],[F_Cell_CL]]&gt;0, Table3[[#This Row],[F_Cell_CL]], IF(Table3[[#This Row],[I_S]]&lt;450, 0.45, IF(Table3[[#This Row],[I_S]]&lt;600, 0.6, 0.75)))</f>
        <v>0.4</v>
      </c>
    </row>
    <row r="460" spans="1:44">
      <c r="A460" s="49">
        <f t="shared" si="58"/>
        <v>449</v>
      </c>
      <c r="B460" s="51" t="s">
        <v>100</v>
      </c>
      <c r="C460" s="50" t="s">
        <v>550</v>
      </c>
      <c r="D460" s="51">
        <v>900</v>
      </c>
      <c r="E460" s="87">
        <f>IF(Table3[[#This Row],[Approx. step time]]="-","ERR",IF(E459="Acc. Time",Table3[[#This Row],[Approx. step time]]/60,E459+D460/60))</f>
        <v>6735</v>
      </c>
      <c r="F460" s="48">
        <v>20</v>
      </c>
      <c r="G460" s="86">
        <f t="shared" si="61"/>
        <v>6.6666666666666666E-2</v>
      </c>
      <c r="H460" s="48" t="s">
        <v>33</v>
      </c>
      <c r="I460" s="51">
        <v>0</v>
      </c>
      <c r="J460" s="51" t="s">
        <v>102</v>
      </c>
      <c r="K460" s="147">
        <v>0.35000000000000003</v>
      </c>
      <c r="L460" s="52">
        <f>IF(Table3[[#This Row],[F_Cell_CL]]="","-",Table3[[#This Row],[F_Cell_CL]]*Cell_count)</f>
        <v>96.250000000000014</v>
      </c>
      <c r="M460">
        <v>0.90000000000000013</v>
      </c>
      <c r="N460">
        <v>70</v>
      </c>
      <c r="O460" s="51">
        <v>70</v>
      </c>
      <c r="P460" s="60">
        <f>Table3[[#This Row],[T_So_CL]]-Table3[[#This Row],[T_Si_CL]]</f>
        <v>0</v>
      </c>
      <c r="Q460">
        <v>5.3500000000000005</v>
      </c>
      <c r="R460" s="53">
        <f>IF(Table3[[#This Row],[I_S]]=0,"∞",Table3[[#This Row],[FN_Si_A_H2]]*1000/(Table3[[#This Row],[I_S]]*Q_H2*Cell_count))</f>
        <v>5.3500000000000005</v>
      </c>
      <c r="S460">
        <v>90</v>
      </c>
      <c r="T460" s="58" t="str">
        <f t="shared" si="67"/>
        <v>Inlet</v>
      </c>
      <c r="U460">
        <v>0.70000000000000007</v>
      </c>
      <c r="V460" s="51">
        <f t="shared" si="62"/>
        <v>75</v>
      </c>
      <c r="W460" s="141">
        <v>47.694820483048908</v>
      </c>
      <c r="X460" s="52">
        <f>IF(OR(Table3[[#This Row],[T_So_CL]]="",Table3[[#This Row],[Hum_Si_A]]=""),"-",(1730.63/((1730.63/(233.426+T_Si_CL))-LOG(RH_Si_A/100)))-233.426)</f>
        <v>53.807866947730872</v>
      </c>
      <c r="Y460" s="87">
        <f>100*10^(7.337936*((Table3[[#This Row],[Hum_Si_A]])/(Table3[[#This Row],[Hum_Si_A]]+229.3975)-Table3[[#This Row],[T_Si_CL]]/(Table3[[#This Row],[T_Si_CL]]+229.3975)))</f>
        <v>35.271154994920003</v>
      </c>
      <c r="Z46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228.86111111111114</v>
      </c>
      <c r="AA460" s="53">
        <f>Table3[[#This Row],[FN_Si_Atot]]*Table3[[#This Row],[Conc_Si_A_H2]]/100</f>
        <v>205.97500000000002</v>
      </c>
      <c r="AB460" s="54">
        <f>IF(Table3[[#This Row],[FN_Si_A_H2]]="-","-",Table3[[#This Row],[FN_Si_A_H2]]/60*H2_dens_gL)</f>
        <v>0.30871093226235446</v>
      </c>
      <c r="AC460" s="53">
        <f>IF(OR(Table3[[#This Row],[Conc_Si_A_H2]]="",Table3[[#This Row],[FN_Si_A_H2]]="",Table3[[#This Row],[FN_Si_A_H2]]="-"),"-",(FN_Si_H2/CMP_A)*(100-CMP_A))</f>
        <v>22.886111111111113</v>
      </c>
      <c r="AD460" s="55">
        <f>IF(Table3[[#This Row],[F_Si_A_N2]]="-","-",Table3[[#This Row],[F_Si_A_N2]]/60*N2_dens_gL)</f>
        <v>0.4766439625439593</v>
      </c>
      <c r="AE460">
        <v>4.55</v>
      </c>
      <c r="AF460" s="53">
        <f>IF(OR(Table3[[#This Row],[I_S]]=0,Table3[[#This Row],[FN_Si_C_Air]]="-",Table3[[#This Row],[FN_Si_C_Air]]="0"),"∞",Table3[[#This Row],[FN_Si_C_Air]]*1000/(Table3[[#This Row],[I_S]]*Q_air*Cell_count))</f>
        <v>4.5500000000000007</v>
      </c>
      <c r="AG460" s="52">
        <f>IF(OR(Table3[[#This Row],[I_S]]="",Table3[[#This Row],[STC_C]]=""),"-",IF(Table3[[#This Row],[I_S]]&gt;=Table3[[#This Row],[I_MinGasFlow]],Table3[[#This Row],[I_S]]*Table3[[#This Row],[STC_C]]*16.6*Cell_count/1000,Table3[[#This Row],[I_MinGasFlow]]*Table3[[#This Row],[STC_C]]*16.6*Cell_count/1000))</f>
        <v>415.41500000000008</v>
      </c>
      <c r="AH460" s="139">
        <f>IF(Table3[[#This Row],[FN_Si_C_Air]]="-","-",Table3[[#This Row],[FN_Si_C_Air]]/60*air_dens_gL)</f>
        <v>8.9102711041354592</v>
      </c>
      <c r="AI460" s="58" t="str">
        <f t="shared" si="68"/>
        <v>Inlet</v>
      </c>
      <c r="AJ460">
        <v>0.95000000000000007</v>
      </c>
      <c r="AK460" s="5">
        <f t="shared" si="63"/>
        <v>75</v>
      </c>
      <c r="AL460" s="141">
        <v>62.047744653481431</v>
      </c>
      <c r="AM460" s="52">
        <f>IF(OR(Table3[[#This Row],[T_So_CL]]="",Table3[[#This Row],[Hum_Si_C]]=""),"-",(1730.63/((1730.63/(233.426+T_Si_CL))-LOG(RH_Si_C/100)))-233.426)</f>
        <v>59.359951044353295</v>
      </c>
      <c r="AN460" s="87">
        <f>100*10^(7.337936*((Table3[[#This Row],[Hum_Si_C]])/(Table3[[#This Row],[Hum_Si_C]]+229.3975)-Table3[[#This Row],[T_Si_CL]]/(Table3[[#This Row],[T_Si_CL]]+229.3975)))</f>
        <v>70.241225924668456</v>
      </c>
      <c r="AO460" s="83">
        <f t="shared" si="64"/>
        <v>70</v>
      </c>
      <c r="AP460" s="60">
        <f>Table3[[#This Row],[T_So_CL]]-Table3[[#This Row],[T_Si_CL]]</f>
        <v>0</v>
      </c>
      <c r="AQ460" s="178">
        <f>IF(OR(AC460&gt;1200,AA460&gt;4000,Table3[[#This Row],[Hum_Si_A]]&lt;20,Table3[[#This Row],[Hum_Si_C]]&lt;20,AG460&gt;8000, AJ460&lt;0, O460&gt;90),1,0)</f>
        <v>0</v>
      </c>
      <c r="AR460">
        <f>IF(Table3[[#This Row],[F_Cell_CL]]&gt;0, Table3[[#This Row],[F_Cell_CL]], IF(Table3[[#This Row],[I_S]]&lt;450, 0.45, IF(Table3[[#This Row],[I_S]]&lt;600, 0.6, 0.75)))</f>
        <v>0.35000000000000003</v>
      </c>
    </row>
    <row r="461" spans="1:44">
      <c r="A461" s="49">
        <f t="shared" ref="A461:A524" si="69">A460+1</f>
        <v>450</v>
      </c>
      <c r="B461" s="51" t="s">
        <v>100</v>
      </c>
      <c r="C461" s="50" t="s">
        <v>551</v>
      </c>
      <c r="D461" s="51">
        <v>900</v>
      </c>
      <c r="E461" s="138">
        <f>IF(Table3[[#This Row],[Approx. step time]]="-","ERR",IF(E460="Acc. Time",Table3[[#This Row],[Approx. step time]]/60,E460+D461/60))</f>
        <v>6750</v>
      </c>
      <c r="F461" s="48">
        <v>20</v>
      </c>
      <c r="G461" s="86">
        <f t="shared" si="61"/>
        <v>6.6666666666666666E-2</v>
      </c>
      <c r="H461" s="48" t="s">
        <v>33</v>
      </c>
      <c r="I461" s="51">
        <v>0</v>
      </c>
      <c r="J461" s="51" t="s">
        <v>102</v>
      </c>
      <c r="K461" s="147">
        <v>0.35000000000000003</v>
      </c>
      <c r="L461" s="52">
        <f>IF(Table3[[#This Row],[F_Cell_CL]]="","-",Table3[[#This Row],[F_Cell_CL]]*Cell_count)</f>
        <v>96.250000000000014</v>
      </c>
      <c r="M461">
        <v>1.1000000000000001</v>
      </c>
      <c r="N461">
        <v>70</v>
      </c>
      <c r="O461" s="51">
        <v>70</v>
      </c>
      <c r="P461" s="60">
        <f>Table3[[#This Row],[T_So_CL]]-Table3[[#This Row],[T_Si_CL]]</f>
        <v>0</v>
      </c>
      <c r="Q461">
        <v>6.25</v>
      </c>
      <c r="R461" s="53">
        <f>IF(Table3[[#This Row],[I_S]]=0,"∞",Table3[[#This Row],[FN_Si_A_H2]]*1000/(Table3[[#This Row],[I_S]]*Q_H2*Cell_count))</f>
        <v>6.25</v>
      </c>
      <c r="S461">
        <v>95</v>
      </c>
      <c r="T461" s="58" t="str">
        <f t="shared" si="67"/>
        <v>Inlet</v>
      </c>
      <c r="U461">
        <v>0.9</v>
      </c>
      <c r="V461" s="51">
        <f t="shared" si="62"/>
        <v>75</v>
      </c>
      <c r="W461" s="141">
        <v>50.353858607345167</v>
      </c>
      <c r="X461" s="52">
        <f>IF(OR(Table3[[#This Row],[T_So_CL]]="",Table3[[#This Row],[Hum_Si_A]]=""),"-",(1730.63/((1730.63/(233.426+T_Si_CL))-LOG(RH_Si_A/100)))-233.426)</f>
        <v>54.935511793333887</v>
      </c>
      <c r="Y461" s="87">
        <f>100*10^(7.337936*((Table3[[#This Row],[Hum_Si_A]])/(Table3[[#This Row],[Hum_Si_A]]+229.3975)-Table3[[#This Row],[T_Si_CL]]/(Table3[[#This Row],[T_Si_CL]]+229.3975)))</f>
        <v>40.286682104765084</v>
      </c>
      <c r="Z46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253.28947368421052</v>
      </c>
      <c r="AA461" s="53">
        <f>Table3[[#This Row],[FN_Si_Atot]]*Table3[[#This Row],[Conc_Si_A_H2]]/100</f>
        <v>240.625</v>
      </c>
      <c r="AB461" s="54">
        <f>IF(Table3[[#This Row],[FN_Si_A_H2]]="-","-",Table3[[#This Row],[FN_Si_A_H2]]/60*H2_dens_gL)</f>
        <v>0.36064361245602161</v>
      </c>
      <c r="AC461" s="53">
        <f>IF(OR(Table3[[#This Row],[Conc_Si_A_H2]]="",Table3[[#This Row],[FN_Si_A_H2]]="",Table3[[#This Row],[FN_Si_A_H2]]="-"),"-",(FN_Si_H2/CMP_A)*(100-CMP_A))</f>
        <v>12.664473684210527</v>
      </c>
      <c r="AD461" s="55">
        <f>IF(Table3[[#This Row],[F_Si_A_N2]]="-","-",Table3[[#This Row],[F_Si_A_N2]]/60*N2_dens_gL)</f>
        <v>0.26376018586421751</v>
      </c>
      <c r="AE461">
        <v>9.4500000000000011</v>
      </c>
      <c r="AF461" s="53">
        <f>IF(OR(Table3[[#This Row],[I_S]]=0,Table3[[#This Row],[FN_Si_C_Air]]="-",Table3[[#This Row],[FN_Si_C_Air]]="0"),"∞",Table3[[#This Row],[FN_Si_C_Air]]*1000/(Table3[[#This Row],[I_S]]*Q_air*Cell_count))</f>
        <v>9.4500000000000011</v>
      </c>
      <c r="AG461" s="52">
        <f>IF(OR(Table3[[#This Row],[I_S]]="",Table3[[#This Row],[STC_C]]=""),"-",IF(Table3[[#This Row],[I_S]]&gt;=Table3[[#This Row],[I_MinGasFlow]],Table3[[#This Row],[I_S]]*Table3[[#This Row],[STC_C]]*16.6*Cell_count/1000,Table3[[#This Row],[I_MinGasFlow]]*Table3[[#This Row],[STC_C]]*16.6*Cell_count/1000))</f>
        <v>862.78500000000008</v>
      </c>
      <c r="AH461" s="139">
        <f>IF(Table3[[#This Row],[FN_Si_C_Air]]="-","-",Table3[[#This Row],[FN_Si_C_Air]]/60*air_dens_gL)</f>
        <v>18.505947677819798</v>
      </c>
      <c r="AI461" s="58" t="str">
        <f t="shared" si="68"/>
        <v>Inlet</v>
      </c>
      <c r="AJ461">
        <v>1.2000000000000002</v>
      </c>
      <c r="AK461" s="5">
        <f t="shared" si="63"/>
        <v>75</v>
      </c>
      <c r="AL461" s="141">
        <v>50.353858607345167</v>
      </c>
      <c r="AM461" s="52">
        <f>IF(OR(Table3[[#This Row],[T_So_CL]]="",Table3[[#This Row],[Hum_Si_C]]=""),"-",(1730.63/((1730.63/(233.426+T_Si_CL))-LOG(RH_Si_C/100)))-233.426)</f>
        <v>54.935511793333887</v>
      </c>
      <c r="AN461" s="87">
        <f>100*10^(7.337936*((Table3[[#This Row],[Hum_Si_C]])/(Table3[[#This Row],[Hum_Si_C]]+229.3975)-Table3[[#This Row],[T_Si_CL]]/(Table3[[#This Row],[T_Si_CL]]+229.3975)))</f>
        <v>40.286682104765084</v>
      </c>
      <c r="AO461" s="83">
        <f t="shared" si="64"/>
        <v>70</v>
      </c>
      <c r="AP461" s="60">
        <f>Table3[[#This Row],[T_So_CL]]-Table3[[#This Row],[T_Si_CL]]</f>
        <v>0</v>
      </c>
      <c r="AQ461" s="178">
        <f>IF(OR(AC461&gt;1200,AA461&gt;4000,Table3[[#This Row],[Hum_Si_A]]&lt;20,Table3[[#This Row],[Hum_Si_C]]&lt;20,AG461&gt;8000, AJ461&lt;0, O461&gt;90),1,0)</f>
        <v>0</v>
      </c>
      <c r="AR461">
        <f>IF(Table3[[#This Row],[F_Cell_CL]]&gt;0, Table3[[#This Row],[F_Cell_CL]], IF(Table3[[#This Row],[I_S]]&lt;450, 0.45, IF(Table3[[#This Row],[I_S]]&lt;600, 0.6, 0.75)))</f>
        <v>0.35000000000000003</v>
      </c>
    </row>
    <row r="462" spans="1:44">
      <c r="A462" s="49">
        <f t="shared" si="69"/>
        <v>451</v>
      </c>
      <c r="B462" s="51" t="s">
        <v>100</v>
      </c>
      <c r="C462" s="50" t="s">
        <v>552</v>
      </c>
      <c r="D462" s="51">
        <v>900</v>
      </c>
      <c r="E462" s="138">
        <f>IF(Table3[[#This Row],[Approx. step time]]="-","ERR",IF(E461="Acc. Time",Table3[[#This Row],[Approx. step time]]/60,E461+D462/60))</f>
        <v>6765</v>
      </c>
      <c r="F462" s="48">
        <v>260</v>
      </c>
      <c r="G462" s="86">
        <f t="shared" si="61"/>
        <v>0.8666666666666667</v>
      </c>
      <c r="H462" s="48" t="s">
        <v>33</v>
      </c>
      <c r="I462" s="51">
        <v>0</v>
      </c>
      <c r="J462" s="51" t="s">
        <v>102</v>
      </c>
      <c r="K462" s="147">
        <v>0.45</v>
      </c>
      <c r="L462" s="52">
        <f>IF(Table3[[#This Row],[F_Cell_CL]]="","-",Table3[[#This Row],[F_Cell_CL]]*Cell_count)</f>
        <v>123.75</v>
      </c>
      <c r="M462">
        <v>0.30000000000000004</v>
      </c>
      <c r="N462">
        <v>70</v>
      </c>
      <c r="O462" s="51">
        <v>70</v>
      </c>
      <c r="P462" s="60">
        <f>Table3[[#This Row],[T_So_CL]]-Table3[[#This Row],[T_Si_CL]]</f>
        <v>0</v>
      </c>
      <c r="Q462">
        <v>2.75</v>
      </c>
      <c r="R462" s="53">
        <f>IF(Table3[[#This Row],[I_S]]=0,"∞",Table3[[#This Row],[FN_Si_A_H2]]*1000/(Table3[[#This Row],[I_S]]*Q_H2*Cell_count))</f>
        <v>2.75</v>
      </c>
      <c r="S462">
        <v>95</v>
      </c>
      <c r="T462" s="58" t="str">
        <f t="shared" si="67"/>
        <v>Inlet</v>
      </c>
      <c r="U462">
        <v>0.1</v>
      </c>
      <c r="V462" s="51">
        <f t="shared" si="62"/>
        <v>75</v>
      </c>
      <c r="W462" s="141">
        <v>44.68450190941909</v>
      </c>
      <c r="X462" s="52">
        <f>IF(OR(Table3[[#This Row],[T_So_CL]]="",Table3[[#This Row],[Hum_Si_A]]=""),"-",(1730.63/((1730.63/(233.426+T_Si_CL))-LOG(RH_Si_A/100)))-233.426)</f>
        <v>52.46436985745413</v>
      </c>
      <c r="Y462" s="87">
        <f>100*10^(7.337936*((Table3[[#This Row],[Hum_Si_A]])/(Table3[[#This Row],[Hum_Si_A]]+229.3975)-Table3[[#This Row],[T_Si_CL]]/(Table3[[#This Row],[T_Si_CL]]+229.3975)))</f>
        <v>30.248060185477005</v>
      </c>
      <c r="Z46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1448.8157894736842</v>
      </c>
      <c r="AA462" s="53">
        <f>Table3[[#This Row],[FN_Si_Atot]]*Table3[[#This Row],[Conc_Si_A_H2]]/100</f>
        <v>1376.375</v>
      </c>
      <c r="AB462" s="54">
        <f>IF(Table3[[#This Row],[FN_Si_A_H2]]="-","-",Table3[[#This Row],[FN_Si_A_H2]]/60*H2_dens_gL)</f>
        <v>2.0628814632484436</v>
      </c>
      <c r="AC462" s="53">
        <f>IF(OR(Table3[[#This Row],[Conc_Si_A_H2]]="",Table3[[#This Row],[FN_Si_A_H2]]="",Table3[[#This Row],[FN_Si_A_H2]]="-"),"-",(FN_Si_H2/CMP_A)*(100-CMP_A))</f>
        <v>72.440789473684205</v>
      </c>
      <c r="AD462" s="55">
        <f>IF(Table3[[#This Row],[F_Si_A_N2]]="-","-",Table3[[#This Row],[F_Si_A_N2]]/60*N2_dens_gL)</f>
        <v>1.508708263143324</v>
      </c>
      <c r="AE462">
        <v>3.75</v>
      </c>
      <c r="AF462" s="53">
        <f>IF(OR(Table3[[#This Row],[I_S]]=0,Table3[[#This Row],[FN_Si_C_Air]]="-",Table3[[#This Row],[FN_Si_C_Air]]="0"),"∞",Table3[[#This Row],[FN_Si_C_Air]]*1000/(Table3[[#This Row],[I_S]]*Q_air*Cell_count))</f>
        <v>3.7500000000000009</v>
      </c>
      <c r="AG462" s="52">
        <f>IF(OR(Table3[[#This Row],[I_S]]="",Table3[[#This Row],[STC_C]]=""),"-",IF(Table3[[#This Row],[I_S]]&gt;=Table3[[#This Row],[I_MinGasFlow]],Table3[[#This Row],[I_S]]*Table3[[#This Row],[STC_C]]*16.6*Cell_count/1000,Table3[[#This Row],[I_MinGasFlow]]*Table3[[#This Row],[STC_C]]*16.6*Cell_count/1000))</f>
        <v>4450.8750000000009</v>
      </c>
      <c r="AH462" s="139">
        <f>IF(Table3[[#This Row],[FN_Si_C_Air]]="-","-",Table3[[#This Row],[FN_Si_C_Air]]/60*air_dens_gL)</f>
        <v>95.467190401451347</v>
      </c>
      <c r="AI462" s="58" t="str">
        <f t="shared" si="68"/>
        <v>Inlet</v>
      </c>
      <c r="AJ462">
        <v>0</v>
      </c>
      <c r="AK462" s="5">
        <f t="shared" si="63"/>
        <v>75</v>
      </c>
      <c r="AL462" s="141">
        <v>52.739997286124115</v>
      </c>
      <c r="AM462" s="52">
        <f>IF(OR(Table3[[#This Row],[T_So_CL]]="",Table3[[#This Row],[Hum_Si_C]]=""),"-",(1730.63/((1730.63/(233.426+T_Si_CL))-LOG(RH_Si_C/100)))-233.426)</f>
        <v>55.904866239707133</v>
      </c>
      <c r="AN462" s="87">
        <f>100*10^(7.337936*((Table3[[#This Row],[Hum_Si_C]])/(Table3[[#This Row],[Hum_Si_C]]+229.3975)-Table3[[#This Row],[T_Si_CL]]/(Table3[[#This Row],[T_Si_CL]]+229.3975)))</f>
        <v>45.295041282219891</v>
      </c>
      <c r="AO462" s="83">
        <f t="shared" si="64"/>
        <v>70</v>
      </c>
      <c r="AP462" s="60">
        <f>Table3[[#This Row],[T_So_CL]]-Table3[[#This Row],[T_Si_CL]]</f>
        <v>0</v>
      </c>
      <c r="AQ462" s="178">
        <f>IF(OR(AC462&gt;1200,AA462&gt;4000,Table3[[#This Row],[Hum_Si_A]]&lt;20,Table3[[#This Row],[Hum_Si_C]]&lt;20,AG462&gt;8000, AJ462&lt;0, O462&gt;90),1,0)</f>
        <v>0</v>
      </c>
      <c r="AR462">
        <f>IF(Table3[[#This Row],[F_Cell_CL]]&gt;0, Table3[[#This Row],[F_Cell_CL]], IF(Table3[[#This Row],[I_S]]&lt;450, 0.45, IF(Table3[[#This Row],[I_S]]&lt;600, 0.6, 0.75)))</f>
        <v>0.45</v>
      </c>
    </row>
    <row r="463" spans="1:44">
      <c r="A463" s="49">
        <f t="shared" si="69"/>
        <v>452</v>
      </c>
      <c r="B463" s="51" t="s">
        <v>100</v>
      </c>
      <c r="C463" s="50" t="s">
        <v>553</v>
      </c>
      <c r="D463" s="51">
        <v>900</v>
      </c>
      <c r="E463" s="138">
        <f>IF(Table3[[#This Row],[Approx. step time]]="-","ERR",IF(E462="Acc. Time",Table3[[#This Row],[Approx. step time]]/60,E462+D463/60))</f>
        <v>6780</v>
      </c>
      <c r="F463" s="48">
        <v>270</v>
      </c>
      <c r="G463" s="86">
        <f t="shared" si="61"/>
        <v>0.9</v>
      </c>
      <c r="H463" s="48" t="s">
        <v>33</v>
      </c>
      <c r="I463" s="51">
        <v>0</v>
      </c>
      <c r="J463" s="51" t="s">
        <v>102</v>
      </c>
      <c r="K463" s="147">
        <v>0.45</v>
      </c>
      <c r="L463" s="52">
        <f>IF(Table3[[#This Row],[F_Cell_CL]]="","-",Table3[[#This Row],[F_Cell_CL]]*Cell_count)</f>
        <v>123.75</v>
      </c>
      <c r="M463">
        <v>2.1500000000000004</v>
      </c>
      <c r="N463">
        <v>70</v>
      </c>
      <c r="O463" s="51">
        <v>70</v>
      </c>
      <c r="P463" s="60">
        <f>Table3[[#This Row],[T_So_CL]]-Table3[[#This Row],[T_Si_CL]]</f>
        <v>0</v>
      </c>
      <c r="Q463">
        <v>2.4000000000000004</v>
      </c>
      <c r="R463" s="53">
        <f>IF(Table3[[#This Row],[I_S]]=0,"∞",Table3[[#This Row],[FN_Si_A_H2]]*1000/(Table3[[#This Row],[I_S]]*Q_H2*Cell_count))</f>
        <v>2.4000000000000004</v>
      </c>
      <c r="S463">
        <v>100</v>
      </c>
      <c r="T463" s="58" t="str">
        <f t="shared" si="67"/>
        <v>Inlet</v>
      </c>
      <c r="U463">
        <v>1.9500000000000002</v>
      </c>
      <c r="V463" s="51">
        <f t="shared" si="62"/>
        <v>75</v>
      </c>
      <c r="W463" s="141">
        <v>64.977127437816733</v>
      </c>
      <c r="X463" s="52">
        <f>IF(OR(Table3[[#This Row],[T_So_CL]]="",Table3[[#This Row],[Hum_Si_A]]=""),"-",(1730.63/((1730.63/(233.426+T_Si_CL))-LOG(RH_Si_A/100)))-233.426)</f>
        <v>60.355698987739686</v>
      </c>
      <c r="Y463" s="87">
        <f>100*10^(7.337936*((Table3[[#This Row],[Hum_Si_A]])/(Table3[[#This Row],[Hum_Si_A]]+229.3975)-Table3[[#This Row],[T_Si_CL]]/(Table3[[#This Row],[T_Si_CL]]+229.3975)))</f>
        <v>80.180248872492086</v>
      </c>
      <c r="Z46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1247.4000000000003</v>
      </c>
      <c r="AA463" s="53">
        <f>Table3[[#This Row],[FN_Si_Atot]]*Table3[[#This Row],[Conc_Si_A_H2]]/100</f>
        <v>1247.4000000000003</v>
      </c>
      <c r="AB463" s="54">
        <f>IF(Table3[[#This Row],[FN_Si_A_H2]]="-","-",Table3[[#This Row],[FN_Si_A_H2]]/60*H2_dens_gL)</f>
        <v>1.8695764869720164</v>
      </c>
      <c r="AC463" s="53">
        <f>IF(OR(Table3[[#This Row],[Conc_Si_A_H2]]="",Table3[[#This Row],[FN_Si_A_H2]]="",Table3[[#This Row],[FN_Si_A_H2]]="-"),"-",(FN_Si_H2/CMP_A)*(100-CMP_A))</f>
        <v>0</v>
      </c>
      <c r="AD463" s="55">
        <f>IF(Table3[[#This Row],[F_Si_A_N2]]="-","-",Table3[[#This Row],[F_Si_A_N2]]/60*N2_dens_gL)</f>
        <v>0</v>
      </c>
      <c r="AE463">
        <v>1.4000000000000001</v>
      </c>
      <c r="AF463" s="53">
        <f>IF(OR(Table3[[#This Row],[I_S]]=0,Table3[[#This Row],[FN_Si_C_Air]]="-",Table3[[#This Row],[FN_Si_C_Air]]="0"),"∞",Table3[[#This Row],[FN_Si_C_Air]]*1000/(Table3[[#This Row],[I_S]]*Q_air*Cell_count))</f>
        <v>1.4000000000000001</v>
      </c>
      <c r="AG463" s="52">
        <f>IF(OR(Table3[[#This Row],[I_S]]="",Table3[[#This Row],[STC_C]]=""),"-",IF(Table3[[#This Row],[I_S]]&gt;=Table3[[#This Row],[I_MinGasFlow]],Table3[[#This Row],[I_S]]*Table3[[#This Row],[STC_C]]*16.6*Cell_count/1000,Table3[[#This Row],[I_MinGasFlow]]*Table3[[#This Row],[STC_C]]*16.6*Cell_count/1000))</f>
        <v>1725.5700000000002</v>
      </c>
      <c r="AH463" s="139">
        <f>IF(Table3[[#This Row],[FN_Si_C_Air]]="-","-",Table3[[#This Row],[FN_Si_C_Air]]/60*air_dens_gL)</f>
        <v>37.011895355639595</v>
      </c>
      <c r="AI463" s="58" t="str">
        <f t="shared" si="68"/>
        <v>Inlet</v>
      </c>
      <c r="AJ463">
        <v>2.0500000000000003</v>
      </c>
      <c r="AK463" s="5">
        <f t="shared" si="63"/>
        <v>75</v>
      </c>
      <c r="AL463" s="141">
        <v>54.90760005697814</v>
      </c>
      <c r="AM463" s="52">
        <f>IF(OR(Table3[[#This Row],[T_So_CL]]="",Table3[[#This Row],[Hum_Si_C]]=""),"-",(1730.63/((1730.63/(233.426+T_Si_CL))-LOG(RH_Si_C/100)))-233.426)</f>
        <v>56.753471256734883</v>
      </c>
      <c r="AN463" s="87">
        <f>100*10^(7.337936*((Table3[[#This Row],[Hum_Si_C]])/(Table3[[#This Row],[Hum_Si_C]]+229.3975)-Table3[[#This Row],[T_Si_CL]]/(Table3[[#This Row],[T_Si_CL]]+229.3975)))</f>
        <v>50.296603607632008</v>
      </c>
      <c r="AO463" s="83">
        <f t="shared" si="64"/>
        <v>70</v>
      </c>
      <c r="AP463" s="60">
        <f>Table3[[#This Row],[T_So_CL]]-Table3[[#This Row],[T_Si_CL]]</f>
        <v>0</v>
      </c>
      <c r="AQ463" s="178">
        <f>IF(OR(AC463&gt;1200,AA463&gt;4000,Table3[[#This Row],[Hum_Si_A]]&lt;20,Table3[[#This Row],[Hum_Si_C]]&lt;20,AG463&gt;8000, AJ463&lt;0, O463&gt;90),1,0)</f>
        <v>0</v>
      </c>
      <c r="AR463">
        <f>IF(Table3[[#This Row],[F_Cell_CL]]&gt;0, Table3[[#This Row],[F_Cell_CL]], IF(Table3[[#This Row],[I_S]]&lt;450, 0.45, IF(Table3[[#This Row],[I_S]]&lt;600, 0.6, 0.75)))</f>
        <v>0.45</v>
      </c>
    </row>
    <row r="464" spans="1:44">
      <c r="A464" s="49">
        <f t="shared" si="69"/>
        <v>453</v>
      </c>
      <c r="B464" s="51" t="s">
        <v>100</v>
      </c>
      <c r="C464" s="50" t="s">
        <v>554</v>
      </c>
      <c r="D464" s="51">
        <v>900</v>
      </c>
      <c r="E464" s="87">
        <f>IF(Table3[[#This Row],[Approx. step time]]="-","ERR",IF(E463="Acc. Time",Table3[[#This Row],[Approx. step time]]/60,E463+D464/60))</f>
        <v>6795</v>
      </c>
      <c r="F464" s="48">
        <v>160</v>
      </c>
      <c r="G464" s="86">
        <f t="shared" si="61"/>
        <v>0.53333333333333333</v>
      </c>
      <c r="H464" s="48" t="s">
        <v>33</v>
      </c>
      <c r="I464" s="51">
        <v>0</v>
      </c>
      <c r="J464" s="51" t="s">
        <v>102</v>
      </c>
      <c r="K464" s="147">
        <v>0.45</v>
      </c>
      <c r="L464" s="52">
        <f>IF(Table3[[#This Row],[F_Cell_CL]]="","-",Table3[[#This Row],[F_Cell_CL]]*Cell_count)</f>
        <v>123.75</v>
      </c>
      <c r="M464">
        <v>2</v>
      </c>
      <c r="N464">
        <v>70</v>
      </c>
      <c r="O464" s="51">
        <v>70</v>
      </c>
      <c r="P464" s="60">
        <f>Table3[[#This Row],[T_So_CL]]-Table3[[#This Row],[T_Si_CL]]</f>
        <v>0</v>
      </c>
      <c r="Q464">
        <v>2.25</v>
      </c>
      <c r="R464" s="53">
        <f>IF(Table3[[#This Row],[I_S]]=0,"∞",Table3[[#This Row],[FN_Si_A_H2]]*1000/(Table3[[#This Row],[I_S]]*Q_H2*Cell_count))</f>
        <v>2.25</v>
      </c>
      <c r="S464">
        <v>85</v>
      </c>
      <c r="T464" s="58" t="str">
        <f t="shared" si="67"/>
        <v>Inlet</v>
      </c>
      <c r="U464">
        <v>1.8</v>
      </c>
      <c r="V464" s="51">
        <f t="shared" si="62"/>
        <v>75</v>
      </c>
      <c r="W464" s="141">
        <v>63.554303787180132</v>
      </c>
      <c r="X464" s="52">
        <f>IF(OR(Table3[[#This Row],[T_So_CL]]="",Table3[[#This Row],[Hum_Si_A]]=""),"-",(1730.63/((1730.63/(233.426+T_Si_CL))-LOG(RH_Si_A/100)))-233.426)</f>
        <v>59.876946860867974</v>
      </c>
      <c r="Y464" s="87">
        <f>100*10^(7.337936*((Table3[[#This Row],[Hum_Si_A]])/(Table3[[#This Row],[Hum_Si_A]]+229.3975)-Table3[[#This Row],[T_Si_CL]]/(Table3[[#This Row],[T_Si_CL]]+229.3975)))</f>
        <v>75.21332054617244</v>
      </c>
      <c r="Z46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815.29411764705878</v>
      </c>
      <c r="AA464" s="53">
        <f>Table3[[#This Row],[FN_Si_Atot]]*Table3[[#This Row],[Conc_Si_A_H2]]/100</f>
        <v>693</v>
      </c>
      <c r="AB464" s="54">
        <f>IF(Table3[[#This Row],[FN_Si_A_H2]]="-","-",Table3[[#This Row],[FN_Si_A_H2]]/60*H2_dens_gL)</f>
        <v>1.0386536038733423</v>
      </c>
      <c r="AC464" s="53">
        <f>IF(OR(Table3[[#This Row],[Conc_Si_A_H2]]="",Table3[[#This Row],[FN_Si_A_H2]]="",Table3[[#This Row],[FN_Si_A_H2]]="-"),"-",(FN_Si_H2/CMP_A)*(100-CMP_A))</f>
        <v>122.29411764705881</v>
      </c>
      <c r="AD464" s="55">
        <f>IF(Table3[[#This Row],[F_Si_A_N2]]="-","-",Table3[[#This Row],[F_Si_A_N2]]/60*N2_dens_gL)</f>
        <v>2.5469924771452908</v>
      </c>
      <c r="AE464">
        <v>1.4500000000000002</v>
      </c>
      <c r="AF464" s="53">
        <f>IF(OR(Table3[[#This Row],[I_S]]=0,Table3[[#This Row],[FN_Si_C_Air]]="-",Table3[[#This Row],[FN_Si_C_Air]]="0"),"∞",Table3[[#This Row],[FN_Si_C_Air]]*1000/(Table3[[#This Row],[I_S]]*Q_air*Cell_count))</f>
        <v>1.4500000000000004</v>
      </c>
      <c r="AG464" s="52">
        <f>IF(OR(Table3[[#This Row],[I_S]]="",Table3[[#This Row],[STC_C]]=""),"-",IF(Table3[[#This Row],[I_S]]&gt;=Table3[[#This Row],[I_MinGasFlow]],Table3[[#This Row],[I_S]]*Table3[[#This Row],[STC_C]]*16.6*Cell_count/1000,Table3[[#This Row],[I_MinGasFlow]]*Table3[[#This Row],[STC_C]]*16.6*Cell_count/1000))</f>
        <v>1059.0800000000002</v>
      </c>
      <c r="AH464" s="139">
        <f>IF(Table3[[#This Row],[FN_Si_C_Air]]="-","-",Table3[[#This Row],[FN_Si_C_Air]]/60*air_dens_gL)</f>
        <v>22.716295562191497</v>
      </c>
      <c r="AI464" s="58" t="str">
        <f t="shared" si="68"/>
        <v>Inlet</v>
      </c>
      <c r="AJ464">
        <v>2</v>
      </c>
      <c r="AK464" s="5">
        <f t="shared" si="63"/>
        <v>75</v>
      </c>
      <c r="AL464" s="141">
        <v>67.608119002842542</v>
      </c>
      <c r="AM464" s="52">
        <f>IF(OR(Table3[[#This Row],[T_So_CL]]="",Table3[[#This Row],[Hum_Si_C]]=""),"-",(1730.63/((1730.63/(233.426+T_Si_CL))-LOG(RH_Si_C/100)))-233.426)</f>
        <v>61.217909982087065</v>
      </c>
      <c r="AN464" s="87">
        <f>100*10^(7.337936*((Table3[[#This Row],[Hum_Si_C]])/(Table3[[#This Row],[Hum_Si_C]]+229.3975)-Table3[[#This Row],[T_Si_CL]]/(Table3[[#This Row],[T_Si_CL]]+229.3975)))</f>
        <v>90.099375595080005</v>
      </c>
      <c r="AO464" s="83">
        <f t="shared" si="64"/>
        <v>70</v>
      </c>
      <c r="AP464" s="60">
        <f>Table3[[#This Row],[T_So_CL]]-Table3[[#This Row],[T_Si_CL]]</f>
        <v>0</v>
      </c>
      <c r="AQ464" s="178">
        <f>IF(OR(AC464&gt;1200,AA464&gt;4000,Table3[[#This Row],[Hum_Si_A]]&lt;20,Table3[[#This Row],[Hum_Si_C]]&lt;20,AG464&gt;8000, AJ464&lt;0, O464&gt;90),1,0)</f>
        <v>0</v>
      </c>
      <c r="AR464">
        <f>IF(Table3[[#This Row],[F_Cell_CL]]&gt;0, Table3[[#This Row],[F_Cell_CL]], IF(Table3[[#This Row],[I_S]]&lt;450, 0.45, IF(Table3[[#This Row],[I_S]]&lt;600, 0.6, 0.75)))</f>
        <v>0.45</v>
      </c>
    </row>
    <row r="465" spans="1:44">
      <c r="A465" s="49">
        <f t="shared" si="69"/>
        <v>454</v>
      </c>
      <c r="B465" s="51" t="s">
        <v>100</v>
      </c>
      <c r="C465" s="50" t="s">
        <v>555</v>
      </c>
      <c r="D465" s="51">
        <v>900</v>
      </c>
      <c r="E465" s="138">
        <f>IF(Table3[[#This Row],[Approx. step time]]="-","ERR",IF(E464="Acc. Time",Table3[[#This Row],[Approx. step time]]/60,E464+D465/60))</f>
        <v>6810</v>
      </c>
      <c r="F465" s="48">
        <v>140</v>
      </c>
      <c r="G465" s="86">
        <f t="shared" si="61"/>
        <v>0.46666666666666667</v>
      </c>
      <c r="H465" s="48" t="s">
        <v>33</v>
      </c>
      <c r="I465" s="51">
        <v>0</v>
      </c>
      <c r="J465" s="51" t="s">
        <v>102</v>
      </c>
      <c r="K465" s="147">
        <v>0.45</v>
      </c>
      <c r="L465" s="52">
        <f>IF(Table3[[#This Row],[F_Cell_CL]]="","-",Table3[[#This Row],[F_Cell_CL]]*Cell_count)</f>
        <v>123.75</v>
      </c>
      <c r="M465">
        <v>1.6</v>
      </c>
      <c r="N465">
        <v>70</v>
      </c>
      <c r="O465" s="51">
        <v>70</v>
      </c>
      <c r="P465" s="60">
        <f>Table3[[#This Row],[T_So_CL]]-Table3[[#This Row],[T_Si_CL]]</f>
        <v>0</v>
      </c>
      <c r="Q465">
        <v>1.7000000000000002</v>
      </c>
      <c r="R465" s="53">
        <f>IF(Table3[[#This Row],[I_S]]=0,"∞",Table3[[#This Row],[FN_Si_A_H2]]*1000/(Table3[[#This Row],[I_S]]*Q_H2*Cell_count))</f>
        <v>1.7000000000000004</v>
      </c>
      <c r="S465">
        <v>80</v>
      </c>
      <c r="T465" s="58" t="str">
        <f t="shared" si="67"/>
        <v>Inlet</v>
      </c>
      <c r="U465">
        <v>1.4000000000000001</v>
      </c>
      <c r="V465" s="51">
        <f t="shared" si="62"/>
        <v>75</v>
      </c>
      <c r="W465" s="141">
        <v>64.977127437816733</v>
      </c>
      <c r="X465" s="52">
        <f>IF(OR(Table3[[#This Row],[T_So_CL]]="",Table3[[#This Row],[Hum_Si_A]]=""),"-",(1730.63/((1730.63/(233.426+T_Si_CL))-LOG(RH_Si_A/100)))-233.426)</f>
        <v>60.355698987739686</v>
      </c>
      <c r="Y465" s="87">
        <f>100*10^(7.337936*((Table3[[#This Row],[Hum_Si_A]])/(Table3[[#This Row],[Hum_Si_A]]+229.3975)-Table3[[#This Row],[T_Si_CL]]/(Table3[[#This Row],[T_Si_CL]]+229.3975)))</f>
        <v>80.180248872492086</v>
      </c>
      <c r="Z46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572.68750000000011</v>
      </c>
      <c r="AA465" s="53">
        <f>Table3[[#This Row],[FN_Si_Atot]]*Table3[[#This Row],[Conc_Si_A_H2]]/100</f>
        <v>458.15000000000009</v>
      </c>
      <c r="AB465" s="54">
        <f>IF(Table3[[#This Row],[FN_Si_A_H2]]="-","-",Table3[[#This Row],[FN_Si_A_H2]]/60*H2_dens_gL)</f>
        <v>0.68666543811626524</v>
      </c>
      <c r="AC465" s="53">
        <f>IF(OR(Table3[[#This Row],[Conc_Si_A_H2]]="",Table3[[#This Row],[FN_Si_A_H2]]="",Table3[[#This Row],[FN_Si_A_H2]]="-"),"-",(FN_Si_H2/CMP_A)*(100-CMP_A))</f>
        <v>114.53750000000002</v>
      </c>
      <c r="AD465" s="55">
        <f>IF(Table3[[#This Row],[F_Si_A_N2]]="-","-",Table3[[#This Row],[F_Si_A_N2]]/60*N2_dens_gL)</f>
        <v>2.3854471209559835</v>
      </c>
      <c r="AE465">
        <v>3.1500000000000004</v>
      </c>
      <c r="AF465" s="53">
        <f>IF(OR(Table3[[#This Row],[I_S]]=0,Table3[[#This Row],[FN_Si_C_Air]]="-",Table3[[#This Row],[FN_Si_C_Air]]="0"),"∞",Table3[[#This Row],[FN_Si_C_Air]]*1000/(Table3[[#This Row],[I_S]]*Q_air*Cell_count))</f>
        <v>3.1500000000000008</v>
      </c>
      <c r="AG465" s="52">
        <f>IF(OR(Table3[[#This Row],[I_S]]="",Table3[[#This Row],[STC_C]]=""),"-",IF(Table3[[#This Row],[I_S]]&gt;=Table3[[#This Row],[I_MinGasFlow]],Table3[[#This Row],[I_S]]*Table3[[#This Row],[STC_C]]*16.6*Cell_count/1000,Table3[[#This Row],[I_MinGasFlow]]*Table3[[#This Row],[STC_C]]*16.6*Cell_count/1000))</f>
        <v>2013.1650000000004</v>
      </c>
      <c r="AH465" s="139">
        <f>IF(Table3[[#This Row],[FN_Si_C_Air]]="-","-",Table3[[#This Row],[FN_Si_C_Air]]/60*air_dens_gL)</f>
        <v>43.180544581579532</v>
      </c>
      <c r="AI465" s="58" t="str">
        <f t="shared" si="68"/>
        <v>Inlet</v>
      </c>
      <c r="AJ465">
        <v>1.4000000000000001</v>
      </c>
      <c r="AK465" s="5">
        <f t="shared" si="63"/>
        <v>75</v>
      </c>
      <c r="AL465" s="141">
        <v>58.734557668822937</v>
      </c>
      <c r="AM465" s="52">
        <f>IF(OR(Table3[[#This Row],[T_So_CL]]="",Table3[[#This Row],[Hum_Si_C]]=""),"-",(1730.63/((1730.63/(233.426+T_Si_CL))-LOG(RH_Si_C/100)))-233.426)</f>
        <v>58.184201997607147</v>
      </c>
      <c r="AN465" s="87">
        <f>100*10^(7.337936*((Table3[[#This Row],[Hum_Si_C]])/(Table3[[#This Row],[Hum_Si_C]]+229.3975)-Table3[[#This Row],[T_Si_CL]]/(Table3[[#This Row],[T_Si_CL]]+229.3975)))</f>
        <v>60.280664139586058</v>
      </c>
      <c r="AO465" s="83">
        <f t="shared" si="64"/>
        <v>70</v>
      </c>
      <c r="AP465" s="60">
        <f>Table3[[#This Row],[T_So_CL]]-Table3[[#This Row],[T_Si_CL]]</f>
        <v>0</v>
      </c>
      <c r="AQ465" s="178">
        <f>IF(OR(AC465&gt;1200,AA465&gt;4000,Table3[[#This Row],[Hum_Si_A]]&lt;20,Table3[[#This Row],[Hum_Si_C]]&lt;20,AG465&gt;8000, AJ465&lt;0, O465&gt;90),1,0)</f>
        <v>0</v>
      </c>
      <c r="AR465">
        <f>IF(Table3[[#This Row],[F_Cell_CL]]&gt;0, Table3[[#This Row],[F_Cell_CL]], IF(Table3[[#This Row],[I_S]]&lt;450, 0.45, IF(Table3[[#This Row],[I_S]]&lt;600, 0.6, 0.75)))</f>
        <v>0.45</v>
      </c>
    </row>
    <row r="466" spans="1:44">
      <c r="A466" s="49">
        <f t="shared" si="69"/>
        <v>455</v>
      </c>
      <c r="B466" s="51" t="s">
        <v>100</v>
      </c>
      <c r="C466" s="50" t="s">
        <v>556</v>
      </c>
      <c r="D466" s="51">
        <v>900</v>
      </c>
      <c r="E466" s="138">
        <f>IF(Table3[[#This Row],[Approx. step time]]="-","ERR",IF(E465="Acc. Time",Table3[[#This Row],[Approx. step time]]/60,E465+D466/60))</f>
        <v>6825</v>
      </c>
      <c r="F466" s="48">
        <v>200</v>
      </c>
      <c r="G466" s="86">
        <f t="shared" si="61"/>
        <v>0.66666666666666663</v>
      </c>
      <c r="H466" s="48" t="s">
        <v>33</v>
      </c>
      <c r="I466" s="51">
        <v>0</v>
      </c>
      <c r="J466" s="51" t="s">
        <v>102</v>
      </c>
      <c r="K466" s="147">
        <v>0.45</v>
      </c>
      <c r="L466" s="52">
        <f>IF(Table3[[#This Row],[F_Cell_CL]]="","-",Table3[[#This Row],[F_Cell_CL]]*Cell_count)</f>
        <v>123.75</v>
      </c>
      <c r="M466">
        <v>2.2000000000000002</v>
      </c>
      <c r="N466">
        <v>70</v>
      </c>
      <c r="O466" s="51">
        <v>70</v>
      </c>
      <c r="P466" s="60">
        <f>Table3[[#This Row],[T_So_CL]]-Table3[[#This Row],[T_Si_CL]]</f>
        <v>0</v>
      </c>
      <c r="Q466">
        <v>2.6</v>
      </c>
      <c r="R466" s="53">
        <f>IF(Table3[[#This Row],[I_S]]=0,"∞",Table3[[#This Row],[FN_Si_A_H2]]*1000/(Table3[[#This Row],[I_S]]*Q_H2*Cell_count))</f>
        <v>2.6</v>
      </c>
      <c r="S466">
        <v>75</v>
      </c>
      <c r="T466" s="58" t="str">
        <f t="shared" si="67"/>
        <v>Inlet</v>
      </c>
      <c r="U466">
        <v>2</v>
      </c>
      <c r="V466" s="51">
        <f t="shared" si="62"/>
        <v>75</v>
      </c>
      <c r="W466" s="141">
        <v>54.90760005697814</v>
      </c>
      <c r="X466" s="52">
        <f>IF(OR(Table3[[#This Row],[T_So_CL]]="",Table3[[#This Row],[Hum_Si_A]]=""),"-",(1730.63/((1730.63/(233.426+T_Si_CL))-LOG(RH_Si_A/100)))-233.426)</f>
        <v>56.753471256734883</v>
      </c>
      <c r="Y466" s="87">
        <f>100*10^(7.337936*((Table3[[#This Row],[Hum_Si_A]])/(Table3[[#This Row],[Hum_Si_A]]+229.3975)-Table3[[#This Row],[T_Si_CL]]/(Table3[[#This Row],[T_Si_CL]]+229.3975)))</f>
        <v>50.296603607632008</v>
      </c>
      <c r="Z46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1334.6666666666667</v>
      </c>
      <c r="AA466" s="53">
        <f>Table3[[#This Row],[FN_Si_Atot]]*Table3[[#This Row],[Conc_Si_A_H2]]/100</f>
        <v>1001</v>
      </c>
      <c r="AB466" s="54">
        <f>IF(Table3[[#This Row],[FN_Si_A_H2]]="-","-",Table3[[#This Row],[FN_Si_A_H2]]/60*H2_dens_gL)</f>
        <v>1.5002774278170499</v>
      </c>
      <c r="AC466" s="53">
        <f>IF(OR(Table3[[#This Row],[Conc_Si_A_H2]]="",Table3[[#This Row],[FN_Si_A_H2]]="",Table3[[#This Row],[FN_Si_A_H2]]="-"),"-",(FN_Si_H2/CMP_A)*(100-CMP_A))</f>
        <v>333.66666666666663</v>
      </c>
      <c r="AD466" s="55">
        <f>IF(Table3[[#This Row],[F_Si_A_N2]]="-","-",Table3[[#This Row],[F_Si_A_N2]]/60*N2_dens_gL)</f>
        <v>6.9492016969025832</v>
      </c>
      <c r="AE466">
        <v>3.8000000000000003</v>
      </c>
      <c r="AF466" s="53">
        <f>IF(OR(Table3[[#This Row],[I_S]]=0,Table3[[#This Row],[FN_Si_C_Air]]="-",Table3[[#This Row],[FN_Si_C_Air]]="0"),"∞",Table3[[#This Row],[FN_Si_C_Air]]*1000/(Table3[[#This Row],[I_S]]*Q_air*Cell_count))</f>
        <v>3.8</v>
      </c>
      <c r="AG466" s="52">
        <f>IF(OR(Table3[[#This Row],[I_S]]="",Table3[[#This Row],[STC_C]]=""),"-",IF(Table3[[#This Row],[I_S]]&gt;=Table3[[#This Row],[I_MinGasFlow]],Table3[[#This Row],[I_S]]*Table3[[#This Row],[STC_C]]*16.6*Cell_count/1000,Table3[[#This Row],[I_MinGasFlow]]*Table3[[#This Row],[STC_C]]*16.6*Cell_count/1000))</f>
        <v>3469.4000000000005</v>
      </c>
      <c r="AH466" s="139">
        <f>IF(Table3[[#This Row],[FN_Si_C_Air]]="-","-",Table3[[#This Row],[FN_Si_C_Air]]/60*air_dens_gL)</f>
        <v>74.415450979592833</v>
      </c>
      <c r="AI466" s="58" t="str">
        <f t="shared" si="68"/>
        <v>Inlet</v>
      </c>
      <c r="AJ466">
        <v>2.15</v>
      </c>
      <c r="AK466" s="5">
        <f t="shared" si="63"/>
        <v>75</v>
      </c>
      <c r="AL466" s="141">
        <v>54.90760005697814</v>
      </c>
      <c r="AM466" s="52">
        <f>IF(OR(Table3[[#This Row],[T_So_CL]]="",Table3[[#This Row],[Hum_Si_C]]=""),"-",(1730.63/((1730.63/(233.426+T_Si_CL))-LOG(RH_Si_C/100)))-233.426)</f>
        <v>56.753471256734883</v>
      </c>
      <c r="AN466" s="87">
        <f>100*10^(7.337936*((Table3[[#This Row],[Hum_Si_C]])/(Table3[[#This Row],[Hum_Si_C]]+229.3975)-Table3[[#This Row],[T_Si_CL]]/(Table3[[#This Row],[T_Si_CL]]+229.3975)))</f>
        <v>50.296603607632008</v>
      </c>
      <c r="AO466" s="83">
        <f t="shared" si="64"/>
        <v>70</v>
      </c>
      <c r="AP466" s="60">
        <f>Table3[[#This Row],[T_So_CL]]-Table3[[#This Row],[T_Si_CL]]</f>
        <v>0</v>
      </c>
      <c r="AQ466" s="178">
        <f>IF(OR(AC466&gt;1200,AA466&gt;4000,Table3[[#This Row],[Hum_Si_A]]&lt;20,Table3[[#This Row],[Hum_Si_C]]&lt;20,AG466&gt;8000, AJ466&lt;0, O466&gt;90),1,0)</f>
        <v>0</v>
      </c>
      <c r="AR466">
        <f>IF(Table3[[#This Row],[F_Cell_CL]]&gt;0, Table3[[#This Row],[F_Cell_CL]], IF(Table3[[#This Row],[I_S]]&lt;450, 0.45, IF(Table3[[#This Row],[I_S]]&lt;600, 0.6, 0.75)))</f>
        <v>0.45</v>
      </c>
    </row>
    <row r="467" spans="1:44">
      <c r="A467" s="49">
        <f t="shared" si="69"/>
        <v>456</v>
      </c>
      <c r="B467" s="51" t="s">
        <v>100</v>
      </c>
      <c r="C467" s="50" t="s">
        <v>557</v>
      </c>
      <c r="D467" s="51">
        <v>900</v>
      </c>
      <c r="E467" s="138">
        <f>IF(Table3[[#This Row],[Approx. step time]]="-","ERR",IF(E466="Acc. Time",Table3[[#This Row],[Approx. step time]]/60,E466+D467/60))</f>
        <v>6840</v>
      </c>
      <c r="F467" s="48">
        <v>190</v>
      </c>
      <c r="G467" s="86">
        <f t="shared" si="61"/>
        <v>0.6333333333333333</v>
      </c>
      <c r="H467" s="48" t="s">
        <v>33</v>
      </c>
      <c r="I467" s="51">
        <v>0</v>
      </c>
      <c r="J467" s="51" t="s">
        <v>102</v>
      </c>
      <c r="K467" s="147">
        <v>0.45</v>
      </c>
      <c r="L467" s="52">
        <f>IF(Table3[[#This Row],[F_Cell_CL]]="","-",Table3[[#This Row],[F_Cell_CL]]*Cell_count)</f>
        <v>123.75</v>
      </c>
      <c r="M467">
        <v>0.35000000000000003</v>
      </c>
      <c r="N467">
        <v>70</v>
      </c>
      <c r="O467" s="51">
        <v>70</v>
      </c>
      <c r="P467" s="60">
        <f>Table3[[#This Row],[T_So_CL]]-Table3[[#This Row],[T_Si_CL]]</f>
        <v>0</v>
      </c>
      <c r="Q467">
        <v>2</v>
      </c>
      <c r="R467" s="53">
        <f>IF(Table3[[#This Row],[I_S]]=0,"∞",Table3[[#This Row],[FN_Si_A_H2]]*1000/(Table3[[#This Row],[I_S]]*Q_H2*Cell_count))</f>
        <v>2</v>
      </c>
      <c r="S467">
        <v>75</v>
      </c>
      <c r="T467" s="58" t="str">
        <f t="shared" si="67"/>
        <v>Inlet</v>
      </c>
      <c r="U467">
        <v>0.15000000000000002</v>
      </c>
      <c r="V467" s="51">
        <f t="shared" si="62"/>
        <v>75</v>
      </c>
      <c r="W467" s="141">
        <v>47.694820483048908</v>
      </c>
      <c r="X467" s="52">
        <f>IF(OR(Table3[[#This Row],[T_So_CL]]="",Table3[[#This Row],[Hum_Si_A]]=""),"-",(1730.63/((1730.63/(233.426+T_Si_CL))-LOG(RH_Si_A/100)))-233.426)</f>
        <v>53.807866947730872</v>
      </c>
      <c r="Y467" s="87">
        <f>100*10^(7.337936*((Table3[[#This Row],[Hum_Si_A]])/(Table3[[#This Row],[Hum_Si_A]]+229.3975)-Table3[[#This Row],[T_Si_CL]]/(Table3[[#This Row],[T_Si_CL]]+229.3975)))</f>
        <v>35.271154994920003</v>
      </c>
      <c r="Z46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975.33333333333337</v>
      </c>
      <c r="AA467" s="53">
        <f>Table3[[#This Row],[FN_Si_Atot]]*Table3[[#This Row],[Conc_Si_A_H2]]/100</f>
        <v>731.5</v>
      </c>
      <c r="AB467" s="54">
        <f>IF(Table3[[#This Row],[FN_Si_A_H2]]="-","-",Table3[[#This Row],[FN_Si_A_H2]]/60*H2_dens_gL)</f>
        <v>1.0963565818663055</v>
      </c>
      <c r="AC467" s="53">
        <f>IF(OR(Table3[[#This Row],[Conc_Si_A_H2]]="",Table3[[#This Row],[FN_Si_A_H2]]="",Table3[[#This Row],[FN_Si_A_H2]]="-"),"-",(FN_Si_H2/CMP_A)*(100-CMP_A))</f>
        <v>243.83333333333334</v>
      </c>
      <c r="AD467" s="55">
        <f>IF(Table3[[#This Row],[F_Si_A_N2]]="-","-",Table3[[#This Row],[F_Si_A_N2]]/60*N2_dens_gL)</f>
        <v>5.0782627785057342</v>
      </c>
      <c r="AE467">
        <v>3.5</v>
      </c>
      <c r="AF467" s="53">
        <f>IF(OR(Table3[[#This Row],[I_S]]=0,Table3[[#This Row],[FN_Si_C_Air]]="-",Table3[[#This Row],[FN_Si_C_Air]]="0"),"∞",Table3[[#This Row],[FN_Si_C_Air]]*1000/(Table3[[#This Row],[I_S]]*Q_air*Cell_count))</f>
        <v>3.5</v>
      </c>
      <c r="AG467" s="52">
        <f>IF(OR(Table3[[#This Row],[I_S]]="",Table3[[#This Row],[STC_C]]=""),"-",IF(Table3[[#This Row],[I_S]]&gt;=Table3[[#This Row],[I_MinGasFlow]],Table3[[#This Row],[I_S]]*Table3[[#This Row],[STC_C]]*16.6*Cell_count/1000,Table3[[#This Row],[I_MinGasFlow]]*Table3[[#This Row],[STC_C]]*16.6*Cell_count/1000))</f>
        <v>3035.7250000000004</v>
      </c>
      <c r="AH467" s="139">
        <f>IF(Table3[[#This Row],[FN_Si_C_Air]]="-","-",Table3[[#This Row],[FN_Si_C_Air]]/60*air_dens_gL)</f>
        <v>65.113519607143729</v>
      </c>
      <c r="AI467" s="58" t="str">
        <f t="shared" si="68"/>
        <v>Inlet</v>
      </c>
      <c r="AJ467">
        <v>0.35000000000000003</v>
      </c>
      <c r="AK467" s="5">
        <f t="shared" si="63"/>
        <v>75</v>
      </c>
      <c r="AL467" s="141">
        <v>50.353858607345167</v>
      </c>
      <c r="AM467" s="52">
        <f>IF(OR(Table3[[#This Row],[T_So_CL]]="",Table3[[#This Row],[Hum_Si_C]]=""),"-",(1730.63/((1730.63/(233.426+T_Si_CL))-LOG(RH_Si_C/100)))-233.426)</f>
        <v>54.935511793333887</v>
      </c>
      <c r="AN467" s="87">
        <f>100*10^(7.337936*((Table3[[#This Row],[Hum_Si_C]])/(Table3[[#This Row],[Hum_Si_C]]+229.3975)-Table3[[#This Row],[T_Si_CL]]/(Table3[[#This Row],[T_Si_CL]]+229.3975)))</f>
        <v>40.286682104765084</v>
      </c>
      <c r="AO467" s="83">
        <f t="shared" si="64"/>
        <v>70</v>
      </c>
      <c r="AP467" s="60">
        <f>Table3[[#This Row],[T_So_CL]]-Table3[[#This Row],[T_Si_CL]]</f>
        <v>0</v>
      </c>
      <c r="AQ467" s="178">
        <f>IF(OR(AC467&gt;1200,AA467&gt;4000,Table3[[#This Row],[Hum_Si_A]]&lt;20,Table3[[#This Row],[Hum_Si_C]]&lt;20,AG467&gt;8000, AJ467&lt;0, O467&gt;90),1,0)</f>
        <v>0</v>
      </c>
      <c r="AR467">
        <f>IF(Table3[[#This Row],[F_Cell_CL]]&gt;0, Table3[[#This Row],[F_Cell_CL]], IF(Table3[[#This Row],[I_S]]&lt;450, 0.45, IF(Table3[[#This Row],[I_S]]&lt;600, 0.6, 0.75)))</f>
        <v>0.45</v>
      </c>
    </row>
    <row r="468" spans="1:44">
      <c r="A468" s="49">
        <f t="shared" si="69"/>
        <v>457</v>
      </c>
      <c r="B468" s="51" t="s">
        <v>100</v>
      </c>
      <c r="C468" s="50" t="s">
        <v>558</v>
      </c>
      <c r="D468" s="51">
        <v>900</v>
      </c>
      <c r="E468" s="87">
        <f>IF(Table3[[#This Row],[Approx. step time]]="-","ERR",IF(E467="Acc. Time",Table3[[#This Row],[Approx. step time]]/60,E467+D468/60))</f>
        <v>6855</v>
      </c>
      <c r="F468" s="48">
        <v>120</v>
      </c>
      <c r="G468" s="86">
        <f t="shared" si="61"/>
        <v>0.4</v>
      </c>
      <c r="H468" s="48" t="s">
        <v>33</v>
      </c>
      <c r="I468" s="51">
        <v>0</v>
      </c>
      <c r="J468" s="51" t="s">
        <v>102</v>
      </c>
      <c r="K468" s="147">
        <v>0.45</v>
      </c>
      <c r="L468" s="52">
        <f>IF(Table3[[#This Row],[F_Cell_CL]]="","-",Table3[[#This Row],[F_Cell_CL]]*Cell_count)</f>
        <v>123.75</v>
      </c>
      <c r="M468">
        <v>1.3</v>
      </c>
      <c r="N468">
        <v>70</v>
      </c>
      <c r="O468" s="51">
        <v>70</v>
      </c>
      <c r="P468" s="60">
        <f>Table3[[#This Row],[T_So_CL]]-Table3[[#This Row],[T_Si_CL]]</f>
        <v>0</v>
      </c>
      <c r="Q468">
        <v>1.75</v>
      </c>
      <c r="R468" s="53">
        <f>IF(Table3[[#This Row],[I_S]]=0,"∞",Table3[[#This Row],[FN_Si_A_H2]]*1000/(Table3[[#This Row],[I_S]]*Q_H2*Cell_count))</f>
        <v>1.75</v>
      </c>
      <c r="S468">
        <v>100</v>
      </c>
      <c r="T468" s="58" t="str">
        <f t="shared" si="67"/>
        <v>Inlet</v>
      </c>
      <c r="U468">
        <v>1.1000000000000001</v>
      </c>
      <c r="V468" s="51">
        <f t="shared" si="62"/>
        <v>75</v>
      </c>
      <c r="W468" s="141">
        <v>47.694820483048908</v>
      </c>
      <c r="X468" s="52">
        <f>IF(OR(Table3[[#This Row],[T_So_CL]]="",Table3[[#This Row],[Hum_Si_A]]=""),"-",(1730.63/((1730.63/(233.426+T_Si_CL))-LOG(RH_Si_A/100)))-233.426)</f>
        <v>53.807866947730872</v>
      </c>
      <c r="Y468" s="87">
        <f>100*10^(7.337936*((Table3[[#This Row],[Hum_Si_A]])/(Table3[[#This Row],[Hum_Si_A]]+229.3975)-Table3[[#This Row],[T_Si_CL]]/(Table3[[#This Row],[T_Si_CL]]+229.3975)))</f>
        <v>35.271154994920003</v>
      </c>
      <c r="Z46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404.25</v>
      </c>
      <c r="AA468" s="53">
        <f>Table3[[#This Row],[FN_Si_Atot]]*Table3[[#This Row],[Conc_Si_A_H2]]/100</f>
        <v>404.25</v>
      </c>
      <c r="AB468" s="54">
        <f>IF(Table3[[#This Row],[FN_Si_A_H2]]="-","-",Table3[[#This Row],[FN_Si_A_H2]]/60*H2_dens_gL)</f>
        <v>0.60588126892611627</v>
      </c>
      <c r="AC468" s="53">
        <f>IF(OR(Table3[[#This Row],[Conc_Si_A_H2]]="",Table3[[#This Row],[FN_Si_A_H2]]="",Table3[[#This Row],[FN_Si_A_H2]]="-"),"-",(FN_Si_H2/CMP_A)*(100-CMP_A))</f>
        <v>0</v>
      </c>
      <c r="AD468" s="55">
        <f>IF(Table3[[#This Row],[F_Si_A_N2]]="-","-",Table3[[#This Row],[F_Si_A_N2]]/60*N2_dens_gL)</f>
        <v>0</v>
      </c>
      <c r="AE468">
        <v>1.55</v>
      </c>
      <c r="AF468" s="53">
        <f>IF(OR(Table3[[#This Row],[I_S]]=0,Table3[[#This Row],[FN_Si_C_Air]]="-",Table3[[#This Row],[FN_Si_C_Air]]="0"),"∞",Table3[[#This Row],[FN_Si_C_Air]]*1000/(Table3[[#This Row],[I_S]]*Q_air*Cell_count))</f>
        <v>1.5499999999999998</v>
      </c>
      <c r="AG468" s="52">
        <f>IF(OR(Table3[[#This Row],[I_S]]="",Table3[[#This Row],[STC_C]]=""),"-",IF(Table3[[#This Row],[I_S]]&gt;=Table3[[#This Row],[I_MinGasFlow]],Table3[[#This Row],[I_S]]*Table3[[#This Row],[STC_C]]*16.6*Cell_count/1000,Table3[[#This Row],[I_MinGasFlow]]*Table3[[#This Row],[STC_C]]*16.6*Cell_count/1000))</f>
        <v>849.09000000000015</v>
      </c>
      <c r="AH468" s="139">
        <f>IF(Table3[[#This Row],[FN_Si_C_Air]]="-","-",Table3[[#This Row],[FN_Si_C_Air]]/60*air_dens_gL)</f>
        <v>18.212202476584562</v>
      </c>
      <c r="AI468" s="58" t="str">
        <f t="shared" si="68"/>
        <v>Inlet</v>
      </c>
      <c r="AJ468">
        <v>1.35</v>
      </c>
      <c r="AK468" s="5">
        <f t="shared" si="63"/>
        <v>75</v>
      </c>
      <c r="AL468" s="141">
        <v>60.445896579090515</v>
      </c>
      <c r="AM468" s="52">
        <f>IF(OR(Table3[[#This Row],[T_So_CL]]="",Table3[[#This Row],[Hum_Si_C]]=""),"-",(1730.63/((1730.63/(233.426+T_Si_CL))-LOG(RH_Si_C/100)))-233.426)</f>
        <v>58.798374077755113</v>
      </c>
      <c r="AN468" s="87">
        <f>100*10^(7.337936*((Table3[[#This Row],[Hum_Si_C]])/(Table3[[#This Row],[Hum_Si_C]]+229.3975)-Table3[[#This Row],[T_Si_CL]]/(Table3[[#This Row],[T_Si_CL]]+229.3975)))</f>
        <v>65.263751514688423</v>
      </c>
      <c r="AO468" s="83">
        <f t="shared" si="64"/>
        <v>70</v>
      </c>
      <c r="AP468" s="60">
        <f>Table3[[#This Row],[T_So_CL]]-Table3[[#This Row],[T_Si_CL]]</f>
        <v>0</v>
      </c>
      <c r="AQ468" s="178">
        <f>IF(OR(AC468&gt;1200,AA468&gt;4000,Table3[[#This Row],[Hum_Si_A]]&lt;20,Table3[[#This Row],[Hum_Si_C]]&lt;20,AG468&gt;8000, AJ468&lt;0, O468&gt;90),1,0)</f>
        <v>0</v>
      </c>
      <c r="AR468">
        <f>IF(Table3[[#This Row],[F_Cell_CL]]&gt;0, Table3[[#This Row],[F_Cell_CL]], IF(Table3[[#This Row],[I_S]]&lt;450, 0.45, IF(Table3[[#This Row],[I_S]]&lt;600, 0.6, 0.75)))</f>
        <v>0.45</v>
      </c>
    </row>
    <row r="469" spans="1:44">
      <c r="A469" s="49">
        <f t="shared" si="69"/>
        <v>458</v>
      </c>
      <c r="B469" s="51" t="s">
        <v>100</v>
      </c>
      <c r="C469" s="50" t="s">
        <v>559</v>
      </c>
      <c r="D469" s="51">
        <v>900</v>
      </c>
      <c r="E469" s="138">
        <f>IF(Table3[[#This Row],[Approx. step time]]="-","ERR",IF(E468="Acc. Time",Table3[[#This Row],[Approx. step time]]/60,E468+D469/60))</f>
        <v>6870</v>
      </c>
      <c r="F469" s="48">
        <v>200</v>
      </c>
      <c r="G469" s="86">
        <f t="shared" si="61"/>
        <v>0.66666666666666663</v>
      </c>
      <c r="H469" s="48" t="s">
        <v>33</v>
      </c>
      <c r="I469" s="51">
        <v>0</v>
      </c>
      <c r="J469" s="51" t="s">
        <v>102</v>
      </c>
      <c r="K469" s="147">
        <v>0.45</v>
      </c>
      <c r="L469" s="52">
        <f>IF(Table3[[#This Row],[F_Cell_CL]]="","-",Table3[[#This Row],[F_Cell_CL]]*Cell_count)</f>
        <v>123.75</v>
      </c>
      <c r="M469">
        <v>0.25</v>
      </c>
      <c r="N469">
        <v>70</v>
      </c>
      <c r="O469" s="51">
        <v>70</v>
      </c>
      <c r="P469" s="60">
        <f>Table3[[#This Row],[T_So_CL]]-Table3[[#This Row],[T_Si_CL]]</f>
        <v>0</v>
      </c>
      <c r="Q469">
        <v>1.3</v>
      </c>
      <c r="R469" s="53">
        <f>IF(Table3[[#This Row],[I_S]]=0,"∞",Table3[[#This Row],[FN_Si_A_H2]]*1000/(Table3[[#This Row],[I_S]]*Q_H2*Cell_count))</f>
        <v>1.3</v>
      </c>
      <c r="S469">
        <v>80</v>
      </c>
      <c r="T469" s="58" t="str">
        <f t="shared" si="67"/>
        <v>Inlet</v>
      </c>
      <c r="U469">
        <v>0.05</v>
      </c>
      <c r="V469" s="51">
        <f t="shared" si="62"/>
        <v>75</v>
      </c>
      <c r="W469" s="141">
        <v>54.90760005697814</v>
      </c>
      <c r="X469" s="52">
        <f>IF(OR(Table3[[#This Row],[T_So_CL]]="",Table3[[#This Row],[Hum_Si_A]]=""),"-",(1730.63/((1730.63/(233.426+T_Si_CL))-LOG(RH_Si_A/100)))-233.426)</f>
        <v>56.753471256734883</v>
      </c>
      <c r="Y469" s="87">
        <f>100*10^(7.337936*((Table3[[#This Row],[Hum_Si_A]])/(Table3[[#This Row],[Hum_Si_A]]+229.3975)-Table3[[#This Row],[T_Si_CL]]/(Table3[[#This Row],[T_Si_CL]]+229.3975)))</f>
        <v>50.296603607632008</v>
      </c>
      <c r="Z46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625.625</v>
      </c>
      <c r="AA469" s="53">
        <f>Table3[[#This Row],[FN_Si_Atot]]*Table3[[#This Row],[Conc_Si_A_H2]]/100</f>
        <v>500.5</v>
      </c>
      <c r="AB469" s="54">
        <f>IF(Table3[[#This Row],[FN_Si_A_H2]]="-","-",Table3[[#This Row],[FN_Si_A_H2]]/60*H2_dens_gL)</f>
        <v>0.75013871390852493</v>
      </c>
      <c r="AC469" s="53">
        <f>IF(OR(Table3[[#This Row],[Conc_Si_A_H2]]="",Table3[[#This Row],[FN_Si_A_H2]]="",Table3[[#This Row],[FN_Si_A_H2]]="-"),"-",(FN_Si_H2/CMP_A)*(100-CMP_A))</f>
        <v>125.125</v>
      </c>
      <c r="AD469" s="55">
        <f>IF(Table3[[#This Row],[F_Si_A_N2]]="-","-",Table3[[#This Row],[F_Si_A_N2]]/60*N2_dens_gL)</f>
        <v>2.605950636338469</v>
      </c>
      <c r="AE469">
        <v>2.9000000000000004</v>
      </c>
      <c r="AF469" s="53">
        <f>IF(OR(Table3[[#This Row],[I_S]]=0,Table3[[#This Row],[FN_Si_C_Air]]="-",Table3[[#This Row],[FN_Si_C_Air]]="0"),"∞",Table3[[#This Row],[FN_Si_C_Air]]*1000/(Table3[[#This Row],[I_S]]*Q_air*Cell_count))</f>
        <v>2.9000000000000004</v>
      </c>
      <c r="AG469" s="52">
        <f>IF(OR(Table3[[#This Row],[I_S]]="",Table3[[#This Row],[STC_C]]=""),"-",IF(Table3[[#This Row],[I_S]]&gt;=Table3[[#This Row],[I_MinGasFlow]],Table3[[#This Row],[I_S]]*Table3[[#This Row],[STC_C]]*16.6*Cell_count/1000,Table3[[#This Row],[I_MinGasFlow]]*Table3[[#This Row],[STC_C]]*16.6*Cell_count/1000))</f>
        <v>2647.7000000000003</v>
      </c>
      <c r="AH469" s="139">
        <f>IF(Table3[[#This Row],[FN_Si_C_Air]]="-","-",Table3[[#This Row],[FN_Si_C_Air]]/60*air_dens_gL)</f>
        <v>56.79073890547874</v>
      </c>
      <c r="AI469" s="58" t="str">
        <f t="shared" si="68"/>
        <v>Inlet</v>
      </c>
      <c r="AJ469">
        <v>0</v>
      </c>
      <c r="AK469" s="5">
        <f t="shared" si="63"/>
        <v>75</v>
      </c>
      <c r="AL469" s="141">
        <v>62.047744653481431</v>
      </c>
      <c r="AM469" s="52">
        <f>IF(OR(Table3[[#This Row],[T_So_CL]]="",Table3[[#This Row],[Hum_Si_C]]=""),"-",(1730.63/((1730.63/(233.426+T_Si_CL))-LOG(RH_Si_C/100)))-233.426)</f>
        <v>59.359951044353295</v>
      </c>
      <c r="AN469" s="87">
        <f>100*10^(7.337936*((Table3[[#This Row],[Hum_Si_C]])/(Table3[[#This Row],[Hum_Si_C]]+229.3975)-Table3[[#This Row],[T_Si_CL]]/(Table3[[#This Row],[T_Si_CL]]+229.3975)))</f>
        <v>70.241225924668456</v>
      </c>
      <c r="AO469" s="83">
        <f t="shared" si="64"/>
        <v>70</v>
      </c>
      <c r="AP469" s="60">
        <f>Table3[[#This Row],[T_So_CL]]-Table3[[#This Row],[T_Si_CL]]</f>
        <v>0</v>
      </c>
      <c r="AQ469" s="178">
        <f>IF(OR(AC469&gt;1200,AA469&gt;4000,Table3[[#This Row],[Hum_Si_A]]&lt;20,Table3[[#This Row],[Hum_Si_C]]&lt;20,AG469&gt;8000, AJ469&lt;0, O469&gt;90),1,0)</f>
        <v>0</v>
      </c>
      <c r="AR469">
        <f>IF(Table3[[#This Row],[F_Cell_CL]]&gt;0, Table3[[#This Row],[F_Cell_CL]], IF(Table3[[#This Row],[I_S]]&lt;450, 0.45, IF(Table3[[#This Row],[I_S]]&lt;600, 0.6, 0.75)))</f>
        <v>0.45</v>
      </c>
    </row>
    <row r="470" spans="1:44">
      <c r="A470" s="49">
        <f t="shared" si="69"/>
        <v>459</v>
      </c>
      <c r="B470" s="51" t="s">
        <v>100</v>
      </c>
      <c r="C470" s="50" t="s">
        <v>560</v>
      </c>
      <c r="D470" s="51">
        <v>900</v>
      </c>
      <c r="E470" s="138">
        <f>IF(Table3[[#This Row],[Approx. step time]]="-","ERR",IF(E469="Acc. Time",Table3[[#This Row],[Approx. step time]]/60,E469+D470/60))</f>
        <v>6885</v>
      </c>
      <c r="F470" s="48">
        <v>280</v>
      </c>
      <c r="G470" s="86">
        <f t="shared" si="61"/>
        <v>0.93333333333333335</v>
      </c>
      <c r="H470" s="48" t="s">
        <v>33</v>
      </c>
      <c r="I470" s="51">
        <v>0</v>
      </c>
      <c r="J470" s="51" t="s">
        <v>102</v>
      </c>
      <c r="K470" s="147">
        <v>0.45</v>
      </c>
      <c r="L470" s="52">
        <f>IF(Table3[[#This Row],[F_Cell_CL]]="","-",Table3[[#This Row],[F_Cell_CL]]*Cell_count)</f>
        <v>123.75</v>
      </c>
      <c r="M470">
        <v>1.05</v>
      </c>
      <c r="N470">
        <v>70</v>
      </c>
      <c r="O470" s="51">
        <v>70</v>
      </c>
      <c r="P470" s="60">
        <f>Table3[[#This Row],[T_So_CL]]-Table3[[#This Row],[T_Si_CL]]</f>
        <v>0</v>
      </c>
      <c r="Q470">
        <v>2.9000000000000004</v>
      </c>
      <c r="R470" s="53">
        <f>IF(Table3[[#This Row],[I_S]]=0,"∞",Table3[[#This Row],[FN_Si_A_H2]]*1000/(Table3[[#This Row],[I_S]]*Q_H2*Cell_count))</f>
        <v>2.9000000000000008</v>
      </c>
      <c r="S470">
        <v>80</v>
      </c>
      <c r="T470" s="58" t="str">
        <f t="shared" si="67"/>
        <v>Inlet</v>
      </c>
      <c r="U470">
        <v>0.85000000000000009</v>
      </c>
      <c r="V470" s="51">
        <f t="shared" si="62"/>
        <v>75</v>
      </c>
      <c r="W470" s="141">
        <v>64.977127437816733</v>
      </c>
      <c r="X470" s="52">
        <f>IF(OR(Table3[[#This Row],[T_So_CL]]="",Table3[[#This Row],[Hum_Si_A]]=""),"-",(1730.63/((1730.63/(233.426+T_Si_CL))-LOG(RH_Si_A/100)))-233.426)</f>
        <v>60.355698987739686</v>
      </c>
      <c r="Y470" s="87">
        <f>100*10^(7.337936*((Table3[[#This Row],[Hum_Si_A]])/(Table3[[#This Row],[Hum_Si_A]]+229.3975)-Table3[[#This Row],[T_Si_CL]]/(Table3[[#This Row],[T_Si_CL]]+229.3975)))</f>
        <v>80.180248872492086</v>
      </c>
      <c r="Z47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1953.8750000000002</v>
      </c>
      <c r="AA470" s="53">
        <f>Table3[[#This Row],[FN_Si_Atot]]*Table3[[#This Row],[Conc_Si_A_H2]]/100</f>
        <v>1563.1000000000004</v>
      </c>
      <c r="AB470" s="54">
        <f>IF(Table3[[#This Row],[FN_Si_A_H2]]="-","-",Table3[[#This Row],[FN_Si_A_H2]]/60*H2_dens_gL)</f>
        <v>2.3427409065143165</v>
      </c>
      <c r="AC470" s="53">
        <f>IF(OR(Table3[[#This Row],[Conc_Si_A_H2]]="",Table3[[#This Row],[FN_Si_A_H2]]="",Table3[[#This Row],[FN_Si_A_H2]]="-"),"-",(FN_Si_H2/CMP_A)*(100-CMP_A))</f>
        <v>390.77500000000009</v>
      </c>
      <c r="AD470" s="55">
        <f>IF(Table3[[#This Row],[F_Si_A_N2]]="-","-",Table3[[#This Row],[F_Si_A_N2]]/60*N2_dens_gL)</f>
        <v>8.1385842950262965</v>
      </c>
      <c r="AE470">
        <v>2.95</v>
      </c>
      <c r="AF470" s="53">
        <f>IF(OR(Table3[[#This Row],[I_S]]=0,Table3[[#This Row],[FN_Si_C_Air]]="-",Table3[[#This Row],[FN_Si_C_Air]]="0"),"∞",Table3[[#This Row],[FN_Si_C_Air]]*1000/(Table3[[#This Row],[I_S]]*Q_air*Cell_count))</f>
        <v>2.95</v>
      </c>
      <c r="AG470" s="52">
        <f>IF(OR(Table3[[#This Row],[I_S]]="",Table3[[#This Row],[STC_C]]=""),"-",IF(Table3[[#This Row],[I_S]]&gt;=Table3[[#This Row],[I_MinGasFlow]],Table3[[#This Row],[I_S]]*Table3[[#This Row],[STC_C]]*16.6*Cell_count/1000,Table3[[#This Row],[I_MinGasFlow]]*Table3[[#This Row],[STC_C]]*16.6*Cell_count/1000))</f>
        <v>3770.69</v>
      </c>
      <c r="AH470" s="139">
        <f>IF(Table3[[#This Row],[FN_Si_C_Air]]="-","-",Table3[[#This Row],[FN_Si_C_Air]]/60*air_dens_gL)</f>
        <v>80.877845406767989</v>
      </c>
      <c r="AI470" s="58" t="str">
        <f t="shared" si="68"/>
        <v>Inlet</v>
      </c>
      <c r="AJ470">
        <v>0.60000000000000009</v>
      </c>
      <c r="AK470" s="5">
        <f t="shared" si="63"/>
        <v>75</v>
      </c>
      <c r="AL470" s="141">
        <v>62.047744653481431</v>
      </c>
      <c r="AM470" s="52">
        <f>IF(OR(Table3[[#This Row],[T_So_CL]]="",Table3[[#This Row],[Hum_Si_C]]=""),"-",(1730.63/((1730.63/(233.426+T_Si_CL))-LOG(RH_Si_C/100)))-233.426)</f>
        <v>59.359951044353295</v>
      </c>
      <c r="AN470" s="87">
        <f>100*10^(7.337936*((Table3[[#This Row],[Hum_Si_C]])/(Table3[[#This Row],[Hum_Si_C]]+229.3975)-Table3[[#This Row],[T_Si_CL]]/(Table3[[#This Row],[T_Si_CL]]+229.3975)))</f>
        <v>70.241225924668456</v>
      </c>
      <c r="AO470" s="83">
        <f t="shared" si="64"/>
        <v>70</v>
      </c>
      <c r="AP470" s="60">
        <f>Table3[[#This Row],[T_So_CL]]-Table3[[#This Row],[T_Si_CL]]</f>
        <v>0</v>
      </c>
      <c r="AQ470" s="178">
        <f>IF(OR(AC470&gt;1200,AA470&gt;4000,Table3[[#This Row],[Hum_Si_A]]&lt;20,Table3[[#This Row],[Hum_Si_C]]&lt;20,AG470&gt;8000, AJ470&lt;0, O470&gt;90),1,0)</f>
        <v>0</v>
      </c>
      <c r="AR470">
        <f>IF(Table3[[#This Row],[F_Cell_CL]]&gt;0, Table3[[#This Row],[F_Cell_CL]], IF(Table3[[#This Row],[I_S]]&lt;450, 0.45, IF(Table3[[#This Row],[I_S]]&lt;600, 0.6, 0.75)))</f>
        <v>0.45</v>
      </c>
    </row>
    <row r="471" spans="1:44">
      <c r="A471" s="49">
        <f t="shared" si="69"/>
        <v>460</v>
      </c>
      <c r="B471" s="51" t="s">
        <v>100</v>
      </c>
      <c r="C471" s="50" t="s">
        <v>561</v>
      </c>
      <c r="D471" s="51">
        <v>900</v>
      </c>
      <c r="E471" s="138">
        <f>IF(Table3[[#This Row],[Approx. step time]]="-","ERR",IF(E470="Acc. Time",Table3[[#This Row],[Approx. step time]]/60,E470+D471/60))</f>
        <v>6900</v>
      </c>
      <c r="F471" s="48">
        <v>570</v>
      </c>
      <c r="G471" s="86">
        <f t="shared" si="61"/>
        <v>1.9</v>
      </c>
      <c r="H471" s="48" t="s">
        <v>33</v>
      </c>
      <c r="I471" s="51">
        <v>0</v>
      </c>
      <c r="J471" s="51" t="s">
        <v>102</v>
      </c>
      <c r="K471" s="147"/>
      <c r="L471" s="52" t="str">
        <f>IF(Table3[[#This Row],[F_Cell_CL]]="","-",Table3[[#This Row],[F_Cell_CL]]*Cell_count)</f>
        <v>-</v>
      </c>
      <c r="M471">
        <v>1.45</v>
      </c>
      <c r="N471">
        <v>70</v>
      </c>
      <c r="O471" s="51">
        <v>79</v>
      </c>
      <c r="P471" s="60">
        <f>Table3[[#This Row],[T_So_CL]]-Table3[[#This Row],[T_Si_CL]]</f>
        <v>9</v>
      </c>
      <c r="Q471">
        <v>1.85</v>
      </c>
      <c r="R471" s="53">
        <f>IF(Table3[[#This Row],[I_S]]=0,"∞",Table3[[#This Row],[FN_Si_A_H2]]*1000/(Table3[[#This Row],[I_S]]*Q_H2*Cell_count))</f>
        <v>1.85</v>
      </c>
      <c r="S471">
        <v>95</v>
      </c>
      <c r="T471" s="58" t="str">
        <f t="shared" si="67"/>
        <v>Inlet</v>
      </c>
      <c r="U471">
        <v>1.25</v>
      </c>
      <c r="V471" s="51">
        <f t="shared" si="62"/>
        <v>75</v>
      </c>
      <c r="W471" s="141">
        <v>66.325746371567746</v>
      </c>
      <c r="X471" s="52">
        <f>IF(OR(Table3[[#This Row],[T_So_CL]]="",Table3[[#This Row],[Hum_Si_A]]=""),"-",(1730.63/((1730.63/(233.426+T_Si_CL))-LOG(RH_Si_A/100)))-233.426)</f>
        <v>60.801301961272998</v>
      </c>
      <c r="Y471" s="87">
        <f>100*10^(7.337936*((Table3[[#This Row],[Hum_Si_A]])/(Table3[[#This Row],[Hum_Si_A]]+229.3975)-Table3[[#This Row],[T_Si_CL]]/(Table3[[#This Row],[T_Si_CL]]+229.3975)))</f>
        <v>85.142206995504807</v>
      </c>
      <c r="Z47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2136.75</v>
      </c>
      <c r="AA471" s="53">
        <f>Table3[[#This Row],[FN_Si_Atot]]*Table3[[#This Row],[Conc_Si_A_H2]]/100</f>
        <v>2029.9124999999999</v>
      </c>
      <c r="AB471" s="54">
        <f>IF(Table3[[#This Row],[FN_Si_A_H2]]="-","-",Table3[[#This Row],[FN_Si_A_H2]]/60*H2_dens_gL)</f>
        <v>3.0423895146789977</v>
      </c>
      <c r="AC471" s="53">
        <f>IF(OR(Table3[[#This Row],[Conc_Si_A_H2]]="",Table3[[#This Row],[FN_Si_A_H2]]="",Table3[[#This Row],[FN_Si_A_H2]]="-"),"-",(FN_Si_H2/CMP_A)*(100-CMP_A))</f>
        <v>106.83750000000001</v>
      </c>
      <c r="AD471" s="55">
        <f>IF(Table3[[#This Row],[F_Si_A_N2]]="-","-",Table3[[#This Row],[F_Si_A_N2]]/60*N2_dens_gL)</f>
        <v>2.2250809279505388</v>
      </c>
      <c r="AE471">
        <v>1.9000000000000001</v>
      </c>
      <c r="AF471" s="53">
        <f>IF(OR(Table3[[#This Row],[I_S]]=0,Table3[[#This Row],[FN_Si_C_Air]]="-",Table3[[#This Row],[FN_Si_C_Air]]="0"),"∞",Table3[[#This Row],[FN_Si_C_Air]]*1000/(Table3[[#This Row],[I_S]]*Q_air*Cell_count))</f>
        <v>1.9000000000000004</v>
      </c>
      <c r="AG471" s="52">
        <f>IF(OR(Table3[[#This Row],[I_S]]="",Table3[[#This Row],[STC_C]]=""),"-",IF(Table3[[#This Row],[I_S]]&gt;=Table3[[#This Row],[I_MinGasFlow]],Table3[[#This Row],[I_S]]*Table3[[#This Row],[STC_C]]*16.6*Cell_count/1000,Table3[[#This Row],[I_MinGasFlow]]*Table3[[#This Row],[STC_C]]*16.6*Cell_count/1000))</f>
        <v>4943.8950000000013</v>
      </c>
      <c r="AH471" s="139">
        <f>IF(Table3[[#This Row],[FN_Si_C_Air]]="-","-",Table3[[#This Row],[FN_Si_C_Air]]/60*air_dens_gL)</f>
        <v>106.0420176459198</v>
      </c>
      <c r="AI471" s="58" t="str">
        <f t="shared" si="68"/>
        <v>Inlet</v>
      </c>
      <c r="AJ471">
        <v>1.5</v>
      </c>
      <c r="AK471" s="5">
        <f t="shared" si="63"/>
        <v>75</v>
      </c>
      <c r="AL471" s="141">
        <v>44.68450190941909</v>
      </c>
      <c r="AM471" s="52">
        <f>IF(OR(Table3[[#This Row],[T_So_CL]]="",Table3[[#This Row],[Hum_Si_C]]=""),"-",(1730.63/((1730.63/(233.426+T_Si_CL))-LOG(RH_Si_C/100)))-233.426)</f>
        <v>52.46436985745413</v>
      </c>
      <c r="AN471" s="87">
        <f>100*10^(7.337936*((Table3[[#This Row],[Hum_Si_C]])/(Table3[[#This Row],[Hum_Si_C]]+229.3975)-Table3[[#This Row],[T_Si_CL]]/(Table3[[#This Row],[T_Si_CL]]+229.3975)))</f>
        <v>30.248060185477005</v>
      </c>
      <c r="AO471" s="83">
        <f t="shared" si="64"/>
        <v>79</v>
      </c>
      <c r="AP471" s="60">
        <f>Table3[[#This Row],[T_So_CL]]-Table3[[#This Row],[T_Si_CL]]</f>
        <v>9</v>
      </c>
      <c r="AQ471" s="178">
        <f>IF(OR(AC471&gt;1200,AA471&gt;4000,Table3[[#This Row],[Hum_Si_A]]&lt;20,Table3[[#This Row],[Hum_Si_C]]&lt;20,AG471&gt;8000, AJ471&lt;0, O471&gt;90),1,0)</f>
        <v>0</v>
      </c>
      <c r="AR471">
        <f>IF(Table3[[#This Row],[F_Cell_CL]]&gt;0, Table3[[#This Row],[F_Cell_CL]], IF(Table3[[#This Row],[I_S]]&lt;450, 0.45, IF(Table3[[#This Row],[I_S]]&lt;600, 0.6, 0.75)))</f>
        <v>0.6</v>
      </c>
    </row>
    <row r="472" spans="1:44">
      <c r="A472" s="49">
        <f t="shared" si="69"/>
        <v>461</v>
      </c>
      <c r="B472" s="51" t="s">
        <v>100</v>
      </c>
      <c r="C472" s="50" t="s">
        <v>562</v>
      </c>
      <c r="D472" s="51">
        <v>900</v>
      </c>
      <c r="E472" s="87">
        <f>IF(Table3[[#This Row],[Approx. step time]]="-","ERR",IF(E471="Acc. Time",Table3[[#This Row],[Approx. step time]]/60,E471+D472/60))</f>
        <v>6915</v>
      </c>
      <c r="F472" s="48">
        <v>450</v>
      </c>
      <c r="G472" s="86">
        <f t="shared" si="61"/>
        <v>1.5</v>
      </c>
      <c r="H472" s="48" t="s">
        <v>33</v>
      </c>
      <c r="I472" s="51">
        <v>0</v>
      </c>
      <c r="J472" s="51" t="s">
        <v>102</v>
      </c>
      <c r="K472" s="147"/>
      <c r="L472" s="52" t="str">
        <f>IF(Table3[[#This Row],[F_Cell_CL]]="","-",Table3[[#This Row],[F_Cell_CL]]*Cell_count)</f>
        <v>-</v>
      </c>
      <c r="M472">
        <v>0.25</v>
      </c>
      <c r="N472">
        <v>70</v>
      </c>
      <c r="O472" s="51">
        <v>79</v>
      </c>
      <c r="P472" s="60">
        <f>Table3[[#This Row],[T_So_CL]]-Table3[[#This Row],[T_Si_CL]]</f>
        <v>9</v>
      </c>
      <c r="Q472">
        <v>1.3</v>
      </c>
      <c r="R472" s="53">
        <f>IF(Table3[[#This Row],[I_S]]=0,"∞",Table3[[#This Row],[FN_Si_A_H2]]*1000/(Table3[[#This Row],[I_S]]*Q_H2*Cell_count))</f>
        <v>1.3</v>
      </c>
      <c r="S472">
        <v>95</v>
      </c>
      <c r="T472" s="58" t="str">
        <f t="shared" si="67"/>
        <v>Inlet</v>
      </c>
      <c r="U472">
        <v>0.05</v>
      </c>
      <c r="V472" s="51">
        <f t="shared" si="62"/>
        <v>75</v>
      </c>
      <c r="W472" s="141">
        <v>58.734557668822937</v>
      </c>
      <c r="X472" s="52">
        <f>IF(OR(Table3[[#This Row],[T_So_CL]]="",Table3[[#This Row],[Hum_Si_A]]=""),"-",(1730.63/((1730.63/(233.426+T_Si_CL))-LOG(RH_Si_A/100)))-233.426)</f>
        <v>58.184201997607147</v>
      </c>
      <c r="Y472" s="87">
        <f>100*10^(7.337936*((Table3[[#This Row],[Hum_Si_A]])/(Table3[[#This Row],[Hum_Si_A]]+229.3975)-Table3[[#This Row],[T_Si_CL]]/(Table3[[#This Row],[T_Si_CL]]+229.3975)))</f>
        <v>60.280664139586058</v>
      </c>
      <c r="Z47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1185.3947368421052</v>
      </c>
      <c r="AA472" s="53">
        <f>Table3[[#This Row],[FN_Si_Atot]]*Table3[[#This Row],[Conc_Si_A_H2]]/100</f>
        <v>1126.125</v>
      </c>
      <c r="AB472" s="54">
        <f>IF(Table3[[#This Row],[FN_Si_A_H2]]="-","-",Table3[[#This Row],[FN_Si_A_H2]]/60*H2_dens_gL)</f>
        <v>1.6878121062941811</v>
      </c>
      <c r="AC472" s="53">
        <f>IF(OR(Table3[[#This Row],[Conc_Si_A_H2]]="",Table3[[#This Row],[FN_Si_A_H2]]="",Table3[[#This Row],[FN_Si_A_H2]]="-"),"-",(FN_Si_H2/CMP_A)*(100-CMP_A))</f>
        <v>59.269736842105267</v>
      </c>
      <c r="AD472" s="55">
        <f>IF(Table3[[#This Row],[F_Si_A_N2]]="-","-",Table3[[#This Row],[F_Si_A_N2]]/60*N2_dens_gL)</f>
        <v>1.2343976698445378</v>
      </c>
      <c r="AE472">
        <v>1.75</v>
      </c>
      <c r="AF472" s="53">
        <f>IF(OR(Table3[[#This Row],[I_S]]=0,Table3[[#This Row],[FN_Si_C_Air]]="-",Table3[[#This Row],[FN_Si_C_Air]]="0"),"∞",Table3[[#This Row],[FN_Si_C_Air]]*1000/(Table3[[#This Row],[I_S]]*Q_air*Cell_count))</f>
        <v>1.75</v>
      </c>
      <c r="AG472" s="52">
        <f>IF(OR(Table3[[#This Row],[I_S]]="",Table3[[#This Row],[STC_C]]=""),"-",IF(Table3[[#This Row],[I_S]]&gt;=Table3[[#This Row],[I_MinGasFlow]],Table3[[#This Row],[I_S]]*Table3[[#This Row],[STC_C]]*16.6*Cell_count/1000,Table3[[#This Row],[I_MinGasFlow]]*Table3[[#This Row],[STC_C]]*16.6*Cell_count/1000))</f>
        <v>3594.9375000000005</v>
      </c>
      <c r="AH472" s="139">
        <f>IF(Table3[[#This Row],[FN_Si_C_Air]]="-","-",Table3[[#This Row],[FN_Si_C_Air]]/60*air_dens_gL)</f>
        <v>77.108115324249155</v>
      </c>
      <c r="AI472" s="58" t="str">
        <f t="shared" si="68"/>
        <v>Inlet</v>
      </c>
      <c r="AJ472">
        <v>0.2</v>
      </c>
      <c r="AK472" s="5">
        <f t="shared" si="63"/>
        <v>75</v>
      </c>
      <c r="AL472" s="141">
        <v>52.739997286124115</v>
      </c>
      <c r="AM472" s="52">
        <f>IF(OR(Table3[[#This Row],[T_So_CL]]="",Table3[[#This Row],[Hum_Si_C]]=""),"-",(1730.63/((1730.63/(233.426+T_Si_CL))-LOG(RH_Si_C/100)))-233.426)</f>
        <v>55.904866239707133</v>
      </c>
      <c r="AN472" s="87">
        <f>100*10^(7.337936*((Table3[[#This Row],[Hum_Si_C]])/(Table3[[#This Row],[Hum_Si_C]]+229.3975)-Table3[[#This Row],[T_Si_CL]]/(Table3[[#This Row],[T_Si_CL]]+229.3975)))</f>
        <v>45.295041282219891</v>
      </c>
      <c r="AO472" s="83">
        <f t="shared" si="64"/>
        <v>79</v>
      </c>
      <c r="AP472" s="60">
        <f>Table3[[#This Row],[T_So_CL]]-Table3[[#This Row],[T_Si_CL]]</f>
        <v>9</v>
      </c>
      <c r="AQ472" s="178">
        <f>IF(OR(AC472&gt;1200,AA472&gt;4000,Table3[[#This Row],[Hum_Si_A]]&lt;20,Table3[[#This Row],[Hum_Si_C]]&lt;20,AG472&gt;8000, AJ472&lt;0, O472&gt;90),1,0)</f>
        <v>0</v>
      </c>
      <c r="AR472">
        <f>IF(Table3[[#This Row],[F_Cell_CL]]&gt;0, Table3[[#This Row],[F_Cell_CL]], IF(Table3[[#This Row],[I_S]]&lt;450, 0.45, IF(Table3[[#This Row],[I_S]]&lt;600, 0.6, 0.75)))</f>
        <v>0.6</v>
      </c>
    </row>
    <row r="473" spans="1:44">
      <c r="A473" s="49">
        <f t="shared" si="69"/>
        <v>462</v>
      </c>
      <c r="B473" s="51" t="s">
        <v>100</v>
      </c>
      <c r="C473" s="50" t="s">
        <v>563</v>
      </c>
      <c r="D473" s="51">
        <v>900</v>
      </c>
      <c r="E473" s="138">
        <f>IF(Table3[[#This Row],[Approx. step time]]="-","ERR",IF(E472="Acc. Time",Table3[[#This Row],[Approx. step time]]/60,E472+D473/60))</f>
        <v>6930</v>
      </c>
      <c r="F473" s="48">
        <v>460</v>
      </c>
      <c r="G473" s="86">
        <f t="shared" si="61"/>
        <v>1.5333333333333334</v>
      </c>
      <c r="H473" s="48" t="s">
        <v>33</v>
      </c>
      <c r="I473" s="51">
        <v>0</v>
      </c>
      <c r="J473" s="51" t="s">
        <v>102</v>
      </c>
      <c r="K473" s="147"/>
      <c r="L473" s="52" t="str">
        <f>IF(Table3[[#This Row],[F_Cell_CL]]="","-",Table3[[#This Row],[F_Cell_CL]]*Cell_count)</f>
        <v>-</v>
      </c>
      <c r="M473">
        <v>2.0500000000000003</v>
      </c>
      <c r="N473">
        <v>70</v>
      </c>
      <c r="O473" s="51">
        <v>79</v>
      </c>
      <c r="P473" s="60">
        <f>Table3[[#This Row],[T_So_CL]]-Table3[[#This Row],[T_Si_CL]]</f>
        <v>9</v>
      </c>
      <c r="Q473">
        <v>1.9500000000000002</v>
      </c>
      <c r="R473" s="53">
        <f>IF(Table3[[#This Row],[I_S]]=0,"∞",Table3[[#This Row],[FN_Si_A_H2]]*1000/(Table3[[#This Row],[I_S]]*Q_H2*Cell_count))</f>
        <v>1.95</v>
      </c>
      <c r="S473">
        <v>75</v>
      </c>
      <c r="T473" s="58" t="str">
        <f t="shared" si="67"/>
        <v>Inlet</v>
      </c>
      <c r="U473">
        <v>1.85</v>
      </c>
      <c r="V473" s="51">
        <f t="shared" si="62"/>
        <v>75</v>
      </c>
      <c r="W473" s="141">
        <v>60.445896579090515</v>
      </c>
      <c r="X473" s="52">
        <f>IF(OR(Table3[[#This Row],[T_So_CL]]="",Table3[[#This Row],[Hum_Si_A]]=""),"-",(1730.63/((1730.63/(233.426+T_Si_CL))-LOG(RH_Si_A/100)))-233.426)</f>
        <v>58.798374077755113</v>
      </c>
      <c r="Y473" s="87">
        <f>100*10^(7.337936*((Table3[[#This Row],[Hum_Si_A]])/(Table3[[#This Row],[Hum_Si_A]]+229.3975)-Table3[[#This Row],[T_Si_CL]]/(Table3[[#This Row],[T_Si_CL]]+229.3975)))</f>
        <v>65.263751514688423</v>
      </c>
      <c r="Z47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2302.3000000000002</v>
      </c>
      <c r="AA473" s="53">
        <f>Table3[[#This Row],[FN_Si_Atot]]*Table3[[#This Row],[Conc_Si_A_H2]]/100</f>
        <v>1726.7249999999999</v>
      </c>
      <c r="AB473" s="54">
        <f>IF(Table3[[#This Row],[FN_Si_A_H2]]="-","-",Table3[[#This Row],[FN_Si_A_H2]]/60*H2_dens_gL)</f>
        <v>2.5879785629844108</v>
      </c>
      <c r="AC473" s="53">
        <f>IF(OR(Table3[[#This Row],[Conc_Si_A_H2]]="",Table3[[#This Row],[FN_Si_A_H2]]="",Table3[[#This Row],[FN_Si_A_H2]]="-"),"-",(FN_Si_H2/CMP_A)*(100-CMP_A))</f>
        <v>575.57500000000005</v>
      </c>
      <c r="AD473" s="55">
        <f>IF(Table3[[#This Row],[F_Si_A_N2]]="-","-",Table3[[#This Row],[F_Si_A_N2]]/60*N2_dens_gL)</f>
        <v>11.987372927156958</v>
      </c>
      <c r="AE473">
        <v>2.1</v>
      </c>
      <c r="AF473" s="53">
        <f>IF(OR(Table3[[#This Row],[I_S]]=0,Table3[[#This Row],[FN_Si_C_Air]]="-",Table3[[#This Row],[FN_Si_C_Air]]="0"),"∞",Table3[[#This Row],[FN_Si_C_Air]]*1000/(Table3[[#This Row],[I_S]]*Q_air*Cell_count))</f>
        <v>2.1</v>
      </c>
      <c r="AG473" s="52">
        <f>IF(OR(Table3[[#This Row],[I_S]]="",Table3[[#This Row],[STC_C]]=""),"-",IF(Table3[[#This Row],[I_S]]&gt;=Table3[[#This Row],[I_MinGasFlow]],Table3[[#This Row],[I_S]]*Table3[[#This Row],[STC_C]]*16.6*Cell_count/1000,Table3[[#This Row],[I_MinGasFlow]]*Table3[[#This Row],[STC_C]]*16.6*Cell_count/1000))</f>
        <v>4409.7900000000009</v>
      </c>
      <c r="AH473" s="139">
        <f>IF(Table3[[#This Row],[FN_Si_C_Air]]="-","-",Table3[[#This Row],[FN_Si_C_Air]]/60*air_dens_gL)</f>
        <v>94.585954797745629</v>
      </c>
      <c r="AI473" s="58" t="str">
        <f t="shared" si="68"/>
        <v>Inlet</v>
      </c>
      <c r="AJ473">
        <v>1.6500000000000001</v>
      </c>
      <c r="AK473" s="5">
        <f t="shared" si="63"/>
        <v>75</v>
      </c>
      <c r="AL473" s="141">
        <v>64.977127437816733</v>
      </c>
      <c r="AM473" s="52">
        <f>IF(OR(Table3[[#This Row],[T_So_CL]]="",Table3[[#This Row],[Hum_Si_C]]=""),"-",(1730.63/((1730.63/(233.426+T_Si_CL))-LOG(RH_Si_C/100)))-233.426)</f>
        <v>60.355698987739686</v>
      </c>
      <c r="AN473" s="87">
        <f>100*10^(7.337936*((Table3[[#This Row],[Hum_Si_C]])/(Table3[[#This Row],[Hum_Si_C]]+229.3975)-Table3[[#This Row],[T_Si_CL]]/(Table3[[#This Row],[T_Si_CL]]+229.3975)))</f>
        <v>80.180248872492086</v>
      </c>
      <c r="AO473" s="83">
        <f t="shared" si="64"/>
        <v>79</v>
      </c>
      <c r="AP473" s="60">
        <f>Table3[[#This Row],[T_So_CL]]-Table3[[#This Row],[T_Si_CL]]</f>
        <v>9</v>
      </c>
      <c r="AQ473" s="178">
        <f>IF(OR(AC473&gt;1200,AA473&gt;4000,Table3[[#This Row],[Hum_Si_A]]&lt;20,Table3[[#This Row],[Hum_Si_C]]&lt;20,AG473&gt;8000, AJ473&lt;0, O473&gt;90),1,0)</f>
        <v>0</v>
      </c>
      <c r="AR473">
        <f>IF(Table3[[#This Row],[F_Cell_CL]]&gt;0, Table3[[#This Row],[F_Cell_CL]], IF(Table3[[#This Row],[I_S]]&lt;450, 0.45, IF(Table3[[#This Row],[I_S]]&lt;600, 0.6, 0.75)))</f>
        <v>0.6</v>
      </c>
    </row>
    <row r="474" spans="1:44">
      <c r="A474" s="49">
        <f t="shared" si="69"/>
        <v>463</v>
      </c>
      <c r="B474" s="51" t="s">
        <v>100</v>
      </c>
      <c r="C474" s="50" t="s">
        <v>564</v>
      </c>
      <c r="D474" s="51">
        <v>900</v>
      </c>
      <c r="E474" s="138">
        <f>IF(Table3[[#This Row],[Approx. step time]]="-","ERR",IF(E473="Acc. Time",Table3[[#This Row],[Approx. step time]]/60,E473+D474/60))</f>
        <v>6945</v>
      </c>
      <c r="F474" s="48">
        <v>640</v>
      </c>
      <c r="G474" s="86">
        <f t="shared" si="61"/>
        <v>2.1333333333333333</v>
      </c>
      <c r="H474" s="48" t="s">
        <v>33</v>
      </c>
      <c r="I474" s="51">
        <v>0</v>
      </c>
      <c r="J474" s="51" t="s">
        <v>102</v>
      </c>
      <c r="K474" s="147"/>
      <c r="L474" s="52" t="str">
        <f>IF(Table3[[#This Row],[F_Cell_CL]]="","-",Table3[[#This Row],[F_Cell_CL]]*Cell_count)</f>
        <v>-</v>
      </c>
      <c r="M474">
        <v>0.5</v>
      </c>
      <c r="N474">
        <v>70</v>
      </c>
      <c r="O474" s="51">
        <v>79</v>
      </c>
      <c r="P474" s="60">
        <f>Table3[[#This Row],[T_So_CL]]-Table3[[#This Row],[T_Si_CL]]</f>
        <v>9</v>
      </c>
      <c r="Q474">
        <v>1.75</v>
      </c>
      <c r="R474" s="53">
        <f>IF(Table3[[#This Row],[I_S]]=0,"∞",Table3[[#This Row],[FN_Si_A_H2]]*1000/(Table3[[#This Row],[I_S]]*Q_H2*Cell_count))</f>
        <v>1.75</v>
      </c>
      <c r="S474">
        <v>80</v>
      </c>
      <c r="T474" s="58" t="str">
        <f t="shared" si="67"/>
        <v>Inlet</v>
      </c>
      <c r="U474">
        <v>0.30000000000000004</v>
      </c>
      <c r="V474" s="51">
        <f t="shared" si="62"/>
        <v>75</v>
      </c>
      <c r="W474" s="141">
        <v>50.353858607345167</v>
      </c>
      <c r="X474" s="52">
        <f>IF(OR(Table3[[#This Row],[T_So_CL]]="",Table3[[#This Row],[Hum_Si_A]]=""),"-",(1730.63/((1730.63/(233.426+T_Si_CL))-LOG(RH_Si_A/100)))-233.426)</f>
        <v>54.935511793333887</v>
      </c>
      <c r="Y474" s="87">
        <f>100*10^(7.337936*((Table3[[#This Row],[Hum_Si_A]])/(Table3[[#This Row],[Hum_Si_A]]+229.3975)-Table3[[#This Row],[T_Si_CL]]/(Table3[[#This Row],[T_Si_CL]]+229.3975)))</f>
        <v>40.286682104765084</v>
      </c>
      <c r="Z47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2695</v>
      </c>
      <c r="AA474" s="53">
        <f>Table3[[#This Row],[FN_Si_Atot]]*Table3[[#This Row],[Conc_Si_A_H2]]/100</f>
        <v>2156</v>
      </c>
      <c r="AB474" s="54">
        <f>IF(Table3[[#This Row],[FN_Si_A_H2]]="-","-",Table3[[#This Row],[FN_Si_A_H2]]/60*H2_dens_gL)</f>
        <v>3.231366767605953</v>
      </c>
      <c r="AC474" s="53">
        <f>IF(OR(Table3[[#This Row],[Conc_Si_A_H2]]="",Table3[[#This Row],[FN_Si_A_H2]]="",Table3[[#This Row],[FN_Si_A_H2]]="-"),"-",(FN_Si_H2/CMP_A)*(100-CMP_A))</f>
        <v>539</v>
      </c>
      <c r="AD474" s="55">
        <f>IF(Table3[[#This Row],[F_Si_A_N2]]="-","-",Table3[[#This Row],[F_Si_A_N2]]/60*N2_dens_gL)</f>
        <v>11.225633510381096</v>
      </c>
      <c r="AE474">
        <v>2.2000000000000002</v>
      </c>
      <c r="AF474" s="53">
        <f>IF(OR(Table3[[#This Row],[I_S]]=0,Table3[[#This Row],[FN_Si_C_Air]]="-",Table3[[#This Row],[FN_Si_C_Air]]="0"),"∞",Table3[[#This Row],[FN_Si_C_Air]]*1000/(Table3[[#This Row],[I_S]]*Q_air*Cell_count))</f>
        <v>2.2000000000000002</v>
      </c>
      <c r="AG474" s="52">
        <f>IF(OR(Table3[[#This Row],[I_S]]="",Table3[[#This Row],[STC_C]]=""),"-",IF(Table3[[#This Row],[I_S]]&gt;=Table3[[#This Row],[I_MinGasFlow]],Table3[[#This Row],[I_S]]*Table3[[#This Row],[STC_C]]*16.6*Cell_count/1000,Table3[[#This Row],[I_MinGasFlow]]*Table3[[#This Row],[STC_C]]*16.6*Cell_count/1000))</f>
        <v>6427.5200000000013</v>
      </c>
      <c r="AH474" s="139">
        <f>IF(Table3[[#This Row],[FN_Si_C_Air]]="-","-",Table3[[#This Row],[FN_Si_C_Air]]/60*air_dens_gL)</f>
        <v>137.86441444640357</v>
      </c>
      <c r="AI474" s="58" t="str">
        <f t="shared" si="68"/>
        <v>Inlet</v>
      </c>
      <c r="AJ474">
        <v>0.15000000000000002</v>
      </c>
      <c r="AK474" s="5">
        <f t="shared" si="63"/>
        <v>75</v>
      </c>
      <c r="AL474" s="141">
        <v>54.90760005697814</v>
      </c>
      <c r="AM474" s="52">
        <f>IF(OR(Table3[[#This Row],[T_So_CL]]="",Table3[[#This Row],[Hum_Si_C]]=""),"-",(1730.63/((1730.63/(233.426+T_Si_CL))-LOG(RH_Si_C/100)))-233.426)</f>
        <v>56.753471256734883</v>
      </c>
      <c r="AN474" s="87">
        <f>100*10^(7.337936*((Table3[[#This Row],[Hum_Si_C]])/(Table3[[#This Row],[Hum_Si_C]]+229.3975)-Table3[[#This Row],[T_Si_CL]]/(Table3[[#This Row],[T_Si_CL]]+229.3975)))</f>
        <v>50.296603607632008</v>
      </c>
      <c r="AO474" s="83">
        <f t="shared" si="64"/>
        <v>79</v>
      </c>
      <c r="AP474" s="60">
        <f>Table3[[#This Row],[T_So_CL]]-Table3[[#This Row],[T_Si_CL]]</f>
        <v>9</v>
      </c>
      <c r="AQ474" s="178">
        <f>IF(OR(AC474&gt;1200,AA474&gt;4000,Table3[[#This Row],[Hum_Si_A]]&lt;20,Table3[[#This Row],[Hum_Si_C]]&lt;20,AG474&gt;8000, AJ474&lt;0, O474&gt;90),1,0)</f>
        <v>0</v>
      </c>
      <c r="AR474">
        <f>IF(Table3[[#This Row],[F_Cell_CL]]&gt;0, Table3[[#This Row],[F_Cell_CL]], IF(Table3[[#This Row],[I_S]]&lt;450, 0.45, IF(Table3[[#This Row],[I_S]]&lt;600, 0.6, 0.75)))</f>
        <v>0.75</v>
      </c>
    </row>
    <row r="475" spans="1:44">
      <c r="A475" s="49">
        <f t="shared" si="69"/>
        <v>464</v>
      </c>
      <c r="B475" s="51" t="s">
        <v>100</v>
      </c>
      <c r="C475" s="50" t="s">
        <v>565</v>
      </c>
      <c r="D475" s="51">
        <v>900</v>
      </c>
      <c r="E475" s="138">
        <f>IF(Table3[[#This Row],[Approx. step time]]="-","ERR",IF(E474="Acc. Time",Table3[[#This Row],[Approx. step time]]/60,E474+D475/60))</f>
        <v>6960</v>
      </c>
      <c r="F475" s="48">
        <v>630</v>
      </c>
      <c r="G475" s="86">
        <f t="shared" si="61"/>
        <v>2.1</v>
      </c>
      <c r="H475" s="48" t="s">
        <v>33</v>
      </c>
      <c r="I475" s="51">
        <v>0</v>
      </c>
      <c r="J475" s="51" t="s">
        <v>102</v>
      </c>
      <c r="K475" s="147"/>
      <c r="L475" s="52" t="str">
        <f>IF(Table3[[#This Row],[F_Cell_CL]]="","-",Table3[[#This Row],[F_Cell_CL]]*Cell_count)</f>
        <v>-</v>
      </c>
      <c r="M475">
        <v>1</v>
      </c>
      <c r="N475">
        <v>70</v>
      </c>
      <c r="O475" s="51">
        <v>79</v>
      </c>
      <c r="P475" s="60">
        <f>Table3[[#This Row],[T_So_CL]]-Table3[[#This Row],[T_Si_CL]]</f>
        <v>9</v>
      </c>
      <c r="Q475">
        <v>1.6</v>
      </c>
      <c r="R475" s="53">
        <f>IF(Table3[[#This Row],[I_S]]=0,"∞",Table3[[#This Row],[FN_Si_A_H2]]*1000/(Table3[[#This Row],[I_S]]*Q_H2*Cell_count))</f>
        <v>1.6</v>
      </c>
      <c r="S475">
        <v>70</v>
      </c>
      <c r="T475" s="58" t="str">
        <f t="shared" si="67"/>
        <v>Inlet</v>
      </c>
      <c r="U475">
        <v>0.8</v>
      </c>
      <c r="V475" s="51">
        <f t="shared" si="62"/>
        <v>75</v>
      </c>
      <c r="W475" s="141">
        <v>37.056152191013616</v>
      </c>
      <c r="X475" s="52">
        <f>IF(OR(Table3[[#This Row],[T_So_CL]]="",Table3[[#This Row],[Hum_Si_A]]=""),"-",(1730.63/((1730.63/(233.426+T_Si_CL))-LOG(RH_Si_A/100)))-233.426)</f>
        <v>48.675815161129321</v>
      </c>
      <c r="Y475" s="87">
        <f>100*10^(7.337936*((Table3[[#This Row],[Hum_Si_A]])/(Table3[[#This Row],[Hum_Si_A]]+229.3975)-Table3[[#This Row],[T_Si_CL]]/(Table3[[#This Row],[T_Si_CL]]+229.3975)))</f>
        <v>20.177545185399364</v>
      </c>
      <c r="Z47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2772</v>
      </c>
      <c r="AA475" s="53">
        <f>Table3[[#This Row],[FN_Si_Atot]]*Table3[[#This Row],[Conc_Si_A_H2]]/100</f>
        <v>1940.4</v>
      </c>
      <c r="AB475" s="54">
        <f>IF(Table3[[#This Row],[FN_Si_A_H2]]="-","-",Table3[[#This Row],[FN_Si_A_H2]]/60*H2_dens_gL)</f>
        <v>2.9082300908453584</v>
      </c>
      <c r="AC475" s="53">
        <f>IF(OR(Table3[[#This Row],[Conc_Si_A_H2]]="",Table3[[#This Row],[FN_Si_A_H2]]="",Table3[[#This Row],[FN_Si_A_H2]]="-"),"-",(FN_Si_H2/CMP_A)*(100-CMP_A))</f>
        <v>831.6</v>
      </c>
      <c r="AD475" s="55">
        <f>IF(Table3[[#This Row],[F_Si_A_N2]]="-","-",Table3[[#This Row],[F_Si_A_N2]]/60*N2_dens_gL)</f>
        <v>17.319548844587977</v>
      </c>
      <c r="AE475">
        <v>1.6</v>
      </c>
      <c r="AF475" s="53">
        <f>IF(OR(Table3[[#This Row],[I_S]]=0,Table3[[#This Row],[FN_Si_C_Air]]="-",Table3[[#This Row],[FN_Si_C_Air]]="0"),"∞",Table3[[#This Row],[FN_Si_C_Air]]*1000/(Table3[[#This Row],[I_S]]*Q_air*Cell_count))</f>
        <v>1.6000000000000003</v>
      </c>
      <c r="AG475" s="52">
        <f>IF(OR(Table3[[#This Row],[I_S]]="",Table3[[#This Row],[STC_C]]=""),"-",IF(Table3[[#This Row],[I_S]]&gt;=Table3[[#This Row],[I_MinGasFlow]],Table3[[#This Row],[I_S]]*Table3[[#This Row],[STC_C]]*16.6*Cell_count/1000,Table3[[#This Row],[I_MinGasFlow]]*Table3[[#This Row],[STC_C]]*16.6*Cell_count/1000))</f>
        <v>4601.5200000000013</v>
      </c>
      <c r="AH475" s="139">
        <f>IF(Table3[[#This Row],[FN_Si_C_Air]]="-","-",Table3[[#This Row],[FN_Si_C_Air]]/60*air_dens_gL)</f>
        <v>98.698387615038939</v>
      </c>
      <c r="AI475" s="58" t="str">
        <f t="shared" si="68"/>
        <v>Inlet</v>
      </c>
      <c r="AJ475">
        <v>1.1000000000000001</v>
      </c>
      <c r="AK475" s="5">
        <f t="shared" si="63"/>
        <v>75</v>
      </c>
      <c r="AL475" s="141">
        <v>56.895986871553248</v>
      </c>
      <c r="AM475" s="52">
        <f>IF(OR(Table3[[#This Row],[T_So_CL]]="",Table3[[#This Row],[Hum_Si_C]]=""),"-",(1730.63/((1730.63/(233.426+T_Si_CL))-LOG(RH_Si_C/100)))-233.426)</f>
        <v>57.507105874893455</v>
      </c>
      <c r="AN475" s="87">
        <f>100*10^(7.337936*((Table3[[#This Row],[Hum_Si_C]])/(Table3[[#This Row],[Hum_Si_C]]+229.3975)-Table3[[#This Row],[T_Si_CL]]/(Table3[[#This Row],[T_Si_CL]]+229.3975)))</f>
        <v>55.291708355724424</v>
      </c>
      <c r="AO475" s="83">
        <f t="shared" si="64"/>
        <v>79</v>
      </c>
      <c r="AP475" s="60">
        <f>Table3[[#This Row],[T_So_CL]]-Table3[[#This Row],[T_Si_CL]]</f>
        <v>9</v>
      </c>
      <c r="AQ475" s="178">
        <f>IF(OR(AC475&gt;1200,AA475&gt;4000,Table3[[#This Row],[Hum_Si_A]]&lt;20,Table3[[#This Row],[Hum_Si_C]]&lt;20,AG475&gt;8000, AJ475&lt;0, O475&gt;90),1,0)</f>
        <v>0</v>
      </c>
      <c r="AR475">
        <f>IF(Table3[[#This Row],[F_Cell_CL]]&gt;0, Table3[[#This Row],[F_Cell_CL]], IF(Table3[[#This Row],[I_S]]&lt;450, 0.45, IF(Table3[[#This Row],[I_S]]&lt;600, 0.6, 0.75)))</f>
        <v>0.75</v>
      </c>
    </row>
    <row r="476" spans="1:44">
      <c r="A476" s="49">
        <f t="shared" si="69"/>
        <v>465</v>
      </c>
      <c r="B476" s="51" t="s">
        <v>100</v>
      </c>
      <c r="C476" s="50" t="s">
        <v>566</v>
      </c>
      <c r="D476" s="51">
        <v>900</v>
      </c>
      <c r="E476" s="87">
        <f>IF(Table3[[#This Row],[Approx. step time]]="-","ERR",IF(E475="Acc. Time",Table3[[#This Row],[Approx. step time]]/60,E475+D476/60))</f>
        <v>6975</v>
      </c>
      <c r="F476" s="48">
        <v>660</v>
      </c>
      <c r="G476" s="86">
        <f t="shared" si="61"/>
        <v>2.2000000000000002</v>
      </c>
      <c r="H476" s="48" t="s">
        <v>33</v>
      </c>
      <c r="I476" s="51">
        <v>0</v>
      </c>
      <c r="J476" s="51" t="s">
        <v>102</v>
      </c>
      <c r="K476" s="147"/>
      <c r="L476" s="52" t="str">
        <f>IF(Table3[[#This Row],[F_Cell_CL]]="","-",Table3[[#This Row],[F_Cell_CL]]*Cell_count)</f>
        <v>-</v>
      </c>
      <c r="M476">
        <v>1.9000000000000001</v>
      </c>
      <c r="N476">
        <v>70</v>
      </c>
      <c r="O476" s="51">
        <v>79</v>
      </c>
      <c r="P476" s="60">
        <f>Table3[[#This Row],[T_So_CL]]-Table3[[#This Row],[T_Si_CL]]</f>
        <v>9</v>
      </c>
      <c r="Q476">
        <v>1.5</v>
      </c>
      <c r="R476" s="53">
        <f>IF(Table3[[#This Row],[I_S]]=0,"∞",Table3[[#This Row],[FN_Si_A_H2]]*1000/(Table3[[#This Row],[I_S]]*Q_H2*Cell_count))</f>
        <v>1.5</v>
      </c>
      <c r="S476">
        <v>90</v>
      </c>
      <c r="T476" s="58" t="str">
        <f t="shared" si="67"/>
        <v>Inlet</v>
      </c>
      <c r="U476">
        <v>1.7000000000000002</v>
      </c>
      <c r="V476" s="51">
        <f t="shared" si="62"/>
        <v>75</v>
      </c>
      <c r="W476" s="141">
        <v>64.977127437816733</v>
      </c>
      <c r="X476" s="52">
        <f>IF(OR(Table3[[#This Row],[T_So_CL]]="",Table3[[#This Row],[Hum_Si_A]]=""),"-",(1730.63/((1730.63/(233.426+T_Si_CL))-LOG(RH_Si_A/100)))-233.426)</f>
        <v>60.355698987739686</v>
      </c>
      <c r="Y476" s="87">
        <f>100*10^(7.337936*((Table3[[#This Row],[Hum_Si_A]])/(Table3[[#This Row],[Hum_Si_A]]+229.3975)-Table3[[#This Row],[T_Si_CL]]/(Table3[[#This Row],[T_Si_CL]]+229.3975)))</f>
        <v>80.180248872492086</v>
      </c>
      <c r="Z47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2117.5</v>
      </c>
      <c r="AA476" s="53">
        <f>Table3[[#This Row],[FN_Si_Atot]]*Table3[[#This Row],[Conc_Si_A_H2]]/100</f>
        <v>1905.75</v>
      </c>
      <c r="AB476" s="54">
        <f>IF(Table3[[#This Row],[FN_Si_A_H2]]="-","-",Table3[[#This Row],[FN_Si_A_H2]]/60*H2_dens_gL)</f>
        <v>2.856297410651691</v>
      </c>
      <c r="AC476" s="53">
        <f>IF(OR(Table3[[#This Row],[Conc_Si_A_H2]]="",Table3[[#This Row],[FN_Si_A_H2]]="",Table3[[#This Row],[FN_Si_A_H2]]="-"),"-",(FN_Si_H2/CMP_A)*(100-CMP_A))</f>
        <v>211.75</v>
      </c>
      <c r="AD476" s="55">
        <f>IF(Table3[[#This Row],[F_Si_A_N2]]="-","-",Table3[[#This Row],[F_Si_A_N2]]/60*N2_dens_gL)</f>
        <v>4.4100703076497165</v>
      </c>
      <c r="AE476">
        <v>2.5</v>
      </c>
      <c r="AF476" s="53">
        <f>IF(OR(Table3[[#This Row],[I_S]]=0,Table3[[#This Row],[FN_Si_C_Air]]="-",Table3[[#This Row],[FN_Si_C_Air]]="0"),"∞",Table3[[#This Row],[FN_Si_C_Air]]*1000/(Table3[[#This Row],[I_S]]*Q_air*Cell_count))</f>
        <v>2.5</v>
      </c>
      <c r="AG476" s="52">
        <f>IF(OR(Table3[[#This Row],[I_S]]="",Table3[[#This Row],[STC_C]]=""),"-",IF(Table3[[#This Row],[I_S]]&gt;=Table3[[#This Row],[I_MinGasFlow]],Table3[[#This Row],[I_S]]*Table3[[#This Row],[STC_C]]*16.6*Cell_count/1000,Table3[[#This Row],[I_MinGasFlow]]*Table3[[#This Row],[STC_C]]*16.6*Cell_count/1000))</f>
        <v>7532.2500000000009</v>
      </c>
      <c r="AH476" s="139">
        <f>IF(Table3[[#This Row],[FN_Si_C_Air]]="-","-",Table3[[#This Row],[FN_Si_C_Air]]/60*air_dens_gL)</f>
        <v>161.55986067937917</v>
      </c>
      <c r="AI476" s="58" t="str">
        <f t="shared" si="68"/>
        <v>Inlet</v>
      </c>
      <c r="AJ476">
        <v>1.3000000000000003</v>
      </c>
      <c r="AK476" s="5">
        <f t="shared" si="63"/>
        <v>75</v>
      </c>
      <c r="AL476" s="141">
        <v>58.734557668822937</v>
      </c>
      <c r="AM476" s="52">
        <f>IF(OR(Table3[[#This Row],[T_So_CL]]="",Table3[[#This Row],[Hum_Si_C]]=""),"-",(1730.63/((1730.63/(233.426+T_Si_CL))-LOG(RH_Si_C/100)))-233.426)</f>
        <v>58.184201997607147</v>
      </c>
      <c r="AN476" s="87">
        <f>100*10^(7.337936*((Table3[[#This Row],[Hum_Si_C]])/(Table3[[#This Row],[Hum_Si_C]]+229.3975)-Table3[[#This Row],[T_Si_CL]]/(Table3[[#This Row],[T_Si_CL]]+229.3975)))</f>
        <v>60.280664139586058</v>
      </c>
      <c r="AO476" s="83">
        <f t="shared" si="64"/>
        <v>79</v>
      </c>
      <c r="AP476" s="60">
        <f>Table3[[#This Row],[T_So_CL]]-Table3[[#This Row],[T_Si_CL]]</f>
        <v>9</v>
      </c>
      <c r="AQ476" s="178">
        <f>IF(OR(AC476&gt;1200,AA476&gt;4000,Table3[[#This Row],[Hum_Si_A]]&lt;20,Table3[[#This Row],[Hum_Si_C]]&lt;20,AG476&gt;8000, AJ476&lt;0, O476&gt;90),1,0)</f>
        <v>0</v>
      </c>
      <c r="AR476">
        <f>IF(Table3[[#This Row],[F_Cell_CL]]&gt;0, Table3[[#This Row],[F_Cell_CL]], IF(Table3[[#This Row],[I_S]]&lt;450, 0.45, IF(Table3[[#This Row],[I_S]]&lt;600, 0.6, 0.75)))</f>
        <v>0.75</v>
      </c>
    </row>
    <row r="477" spans="1:44">
      <c r="A477" s="49">
        <f t="shared" si="69"/>
        <v>466</v>
      </c>
      <c r="B477" s="51" t="s">
        <v>100</v>
      </c>
      <c r="C477" s="50" t="s">
        <v>567</v>
      </c>
      <c r="D477" s="51">
        <v>900</v>
      </c>
      <c r="E477" s="138">
        <f>IF(Table3[[#This Row],[Approx. step time]]="-","ERR",IF(E476="Acc. Time",Table3[[#This Row],[Approx. step time]]/60,E476+D477/60))</f>
        <v>6990</v>
      </c>
      <c r="F477" s="48">
        <v>650</v>
      </c>
      <c r="G477" s="86">
        <f t="shared" si="61"/>
        <v>2.1666666666666665</v>
      </c>
      <c r="H477" s="48" t="s">
        <v>33</v>
      </c>
      <c r="I477" s="51">
        <v>0</v>
      </c>
      <c r="J477" s="51" t="s">
        <v>102</v>
      </c>
      <c r="K477" s="147"/>
      <c r="L477" s="52" t="str">
        <f>IF(Table3[[#This Row],[F_Cell_CL]]="","-",Table3[[#This Row],[F_Cell_CL]]*Cell_count)</f>
        <v>-</v>
      </c>
      <c r="M477">
        <v>1.95</v>
      </c>
      <c r="N477">
        <v>70</v>
      </c>
      <c r="O477" s="51">
        <v>79</v>
      </c>
      <c r="P477" s="60">
        <f>Table3[[#This Row],[T_So_CL]]-Table3[[#This Row],[T_Si_CL]]</f>
        <v>9</v>
      </c>
      <c r="Q477">
        <v>1.9000000000000001</v>
      </c>
      <c r="R477" s="53">
        <f>IF(Table3[[#This Row],[I_S]]=0,"∞",Table3[[#This Row],[FN_Si_A_H2]]*1000/(Table3[[#This Row],[I_S]]*Q_H2*Cell_count))</f>
        <v>1.9</v>
      </c>
      <c r="S477">
        <v>80</v>
      </c>
      <c r="T477" s="58" t="str">
        <f t="shared" si="67"/>
        <v>Inlet</v>
      </c>
      <c r="U477">
        <v>1.75</v>
      </c>
      <c r="V477" s="51">
        <f t="shared" si="62"/>
        <v>75</v>
      </c>
      <c r="W477" s="141">
        <v>63.554303787180132</v>
      </c>
      <c r="X477" s="52">
        <f>IF(OR(Table3[[#This Row],[T_So_CL]]="",Table3[[#This Row],[Hum_Si_A]]=""),"-",(1730.63/((1730.63/(233.426+T_Si_CL))-LOG(RH_Si_A/100)))-233.426)</f>
        <v>59.876946860867974</v>
      </c>
      <c r="Y477" s="87">
        <f>100*10^(7.337936*((Table3[[#This Row],[Hum_Si_A]])/(Table3[[#This Row],[Hum_Si_A]]+229.3975)-Table3[[#This Row],[T_Si_CL]]/(Table3[[#This Row],[T_Si_CL]]+229.3975)))</f>
        <v>75.21332054617244</v>
      </c>
      <c r="Z47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2971.71875</v>
      </c>
      <c r="AA477" s="53">
        <f>Table3[[#This Row],[FN_Si_Atot]]*Table3[[#This Row],[Conc_Si_A_H2]]/100</f>
        <v>2377.375</v>
      </c>
      <c r="AB477" s="54">
        <f>IF(Table3[[#This Row],[FN_Si_A_H2]]="-","-",Table3[[#This Row],[FN_Si_A_H2]]/60*H2_dens_gL)</f>
        <v>3.5631588910654934</v>
      </c>
      <c r="AC477" s="53">
        <f>IF(OR(Table3[[#This Row],[Conc_Si_A_H2]]="",Table3[[#This Row],[FN_Si_A_H2]]="",Table3[[#This Row],[FN_Si_A_H2]]="-"),"-",(FN_Si_H2/CMP_A)*(100-CMP_A))</f>
        <v>594.34375</v>
      </c>
      <c r="AD477" s="55">
        <f>IF(Table3[[#This Row],[F_Si_A_N2]]="-","-",Table3[[#This Row],[F_Si_A_N2]]/60*N2_dens_gL)</f>
        <v>12.378265522607727</v>
      </c>
      <c r="AE477">
        <v>1.9000000000000001</v>
      </c>
      <c r="AF477" s="53">
        <f>IF(OR(Table3[[#This Row],[I_S]]=0,Table3[[#This Row],[FN_Si_C_Air]]="-",Table3[[#This Row],[FN_Si_C_Air]]="0"),"∞",Table3[[#This Row],[FN_Si_C_Air]]*1000/(Table3[[#This Row],[I_S]]*Q_air*Cell_count))</f>
        <v>1.8999999999999997</v>
      </c>
      <c r="AG477" s="52">
        <f>IF(OR(Table3[[#This Row],[I_S]]="",Table3[[#This Row],[STC_C]]=""),"-",IF(Table3[[#This Row],[I_S]]&gt;=Table3[[#This Row],[I_MinGasFlow]],Table3[[#This Row],[I_S]]*Table3[[#This Row],[STC_C]]*16.6*Cell_count/1000,Table3[[#This Row],[I_MinGasFlow]]*Table3[[#This Row],[STC_C]]*16.6*Cell_count/1000))</f>
        <v>5637.7749999999996</v>
      </c>
      <c r="AH477" s="139">
        <f>IF(Table3[[#This Row],[FN_Si_C_Air]]="-","-",Table3[[#This Row],[FN_Si_C_Air]]/60*air_dens_gL)</f>
        <v>120.92510784183833</v>
      </c>
      <c r="AI477" s="58" t="str">
        <f t="shared" si="68"/>
        <v>Inlet</v>
      </c>
      <c r="AJ477">
        <v>1.4</v>
      </c>
      <c r="AK477" s="5">
        <f t="shared" si="63"/>
        <v>75</v>
      </c>
      <c r="AL477" s="141">
        <v>60.445896579090515</v>
      </c>
      <c r="AM477" s="52">
        <f>IF(OR(Table3[[#This Row],[T_So_CL]]="",Table3[[#This Row],[Hum_Si_C]]=""),"-",(1730.63/((1730.63/(233.426+T_Si_CL))-LOG(RH_Si_C/100)))-233.426)</f>
        <v>58.798374077755113</v>
      </c>
      <c r="AN477" s="87">
        <f>100*10^(7.337936*((Table3[[#This Row],[Hum_Si_C]])/(Table3[[#This Row],[Hum_Si_C]]+229.3975)-Table3[[#This Row],[T_Si_CL]]/(Table3[[#This Row],[T_Si_CL]]+229.3975)))</f>
        <v>65.263751514688423</v>
      </c>
      <c r="AO477" s="83">
        <f t="shared" si="64"/>
        <v>79</v>
      </c>
      <c r="AP477" s="60">
        <f>Table3[[#This Row],[T_So_CL]]-Table3[[#This Row],[T_Si_CL]]</f>
        <v>9</v>
      </c>
      <c r="AQ477" s="178">
        <f>IF(OR(AC477&gt;1200,AA477&gt;4000,Table3[[#This Row],[Hum_Si_A]]&lt;20,Table3[[#This Row],[Hum_Si_C]]&lt;20,AG477&gt;8000, AJ477&lt;0, O477&gt;90),1,0)</f>
        <v>0</v>
      </c>
      <c r="AR477">
        <f>IF(Table3[[#This Row],[F_Cell_CL]]&gt;0, Table3[[#This Row],[F_Cell_CL]], IF(Table3[[#This Row],[I_S]]&lt;450, 0.45, IF(Table3[[#This Row],[I_S]]&lt;600, 0.6, 0.75)))</f>
        <v>0.75</v>
      </c>
    </row>
    <row r="478" spans="1:44">
      <c r="A478" s="49">
        <f t="shared" si="69"/>
        <v>467</v>
      </c>
      <c r="B478" s="51" t="s">
        <v>100</v>
      </c>
      <c r="C478" s="50" t="s">
        <v>568</v>
      </c>
      <c r="D478" s="51">
        <v>900</v>
      </c>
      <c r="E478" s="138">
        <f>IF(Table3[[#This Row],[Approx. step time]]="-","ERR",IF(E477="Acc. Time",Table3[[#This Row],[Approx. step time]]/60,E477+D478/60))</f>
        <v>7005</v>
      </c>
      <c r="F478" s="48">
        <v>530</v>
      </c>
      <c r="G478" s="86">
        <f t="shared" si="61"/>
        <v>1.7666666666666666</v>
      </c>
      <c r="H478" s="48" t="s">
        <v>33</v>
      </c>
      <c r="I478" s="51">
        <v>0</v>
      </c>
      <c r="J478" s="51" t="s">
        <v>102</v>
      </c>
      <c r="K478" s="147"/>
      <c r="L478" s="52" t="str">
        <f>IF(Table3[[#This Row],[F_Cell_CL]]="","-",Table3[[#This Row],[F_Cell_CL]]*Cell_count)</f>
        <v>-</v>
      </c>
      <c r="M478">
        <v>2.0500000000000003</v>
      </c>
      <c r="N478">
        <v>70</v>
      </c>
      <c r="O478" s="51">
        <v>79</v>
      </c>
      <c r="P478" s="60">
        <f>Table3[[#This Row],[T_So_CL]]-Table3[[#This Row],[T_Si_CL]]</f>
        <v>9</v>
      </c>
      <c r="Q478">
        <v>1.6500000000000001</v>
      </c>
      <c r="R478" s="53">
        <f>IF(Table3[[#This Row],[I_S]]=0,"∞",Table3[[#This Row],[FN_Si_A_H2]]*1000/(Table3[[#This Row],[I_S]]*Q_H2*Cell_count))</f>
        <v>1.65</v>
      </c>
      <c r="S478">
        <v>75</v>
      </c>
      <c r="T478" s="58" t="str">
        <f t="shared" si="67"/>
        <v>Inlet</v>
      </c>
      <c r="U478">
        <v>1.85</v>
      </c>
      <c r="V478" s="51">
        <f t="shared" si="62"/>
        <v>75</v>
      </c>
      <c r="W478" s="141">
        <v>63.554303787180132</v>
      </c>
      <c r="X478" s="52">
        <f>IF(OR(Table3[[#This Row],[T_So_CL]]="",Table3[[#This Row],[Hum_Si_A]]=""),"-",(1730.63/((1730.63/(233.426+T_Si_CL))-LOG(RH_Si_A/100)))-233.426)</f>
        <v>59.876946860867974</v>
      </c>
      <c r="Y478" s="87">
        <f>100*10^(7.337936*((Table3[[#This Row],[Hum_Si_A]])/(Table3[[#This Row],[Hum_Si_A]]+229.3975)-Table3[[#This Row],[T_Si_CL]]/(Table3[[#This Row],[T_Si_CL]]+229.3975)))</f>
        <v>75.21332054617244</v>
      </c>
      <c r="Z47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2244.5500000000002</v>
      </c>
      <c r="AA478" s="53">
        <f>Table3[[#This Row],[FN_Si_Atot]]*Table3[[#This Row],[Conc_Si_A_H2]]/100</f>
        <v>1683.4124999999999</v>
      </c>
      <c r="AB478" s="54">
        <f>IF(Table3[[#This Row],[FN_Si_A_H2]]="-","-",Table3[[#This Row],[FN_Si_A_H2]]/60*H2_dens_gL)</f>
        <v>2.5230627127423269</v>
      </c>
      <c r="AC478" s="53">
        <f>IF(OR(Table3[[#This Row],[Conc_Si_A_H2]]="",Table3[[#This Row],[FN_Si_A_H2]]="",Table3[[#This Row],[FN_Si_A_H2]]="-"),"-",(FN_Si_H2/CMP_A)*(100-CMP_A))</f>
        <v>561.13749999999993</v>
      </c>
      <c r="AD478" s="55">
        <f>IF(Table3[[#This Row],[F_Si_A_N2]]="-","-",Table3[[#This Row],[F_Si_A_N2]]/60*N2_dens_gL)</f>
        <v>11.686686315271748</v>
      </c>
      <c r="AE478">
        <v>1.7000000000000002</v>
      </c>
      <c r="AF478" s="53">
        <f>IF(OR(Table3[[#This Row],[I_S]]=0,Table3[[#This Row],[FN_Si_C_Air]]="-",Table3[[#This Row],[FN_Si_C_Air]]="0"),"∞",Table3[[#This Row],[FN_Si_C_Air]]*1000/(Table3[[#This Row],[I_S]]*Q_air*Cell_count))</f>
        <v>1.7000000000000002</v>
      </c>
      <c r="AG478" s="52">
        <f>IF(OR(Table3[[#This Row],[I_S]]="",Table3[[#This Row],[STC_C]]=""),"-",IF(Table3[[#This Row],[I_S]]&gt;=Table3[[#This Row],[I_MinGasFlow]],Table3[[#This Row],[I_S]]*Table3[[#This Row],[STC_C]]*16.6*Cell_count/1000,Table3[[#This Row],[I_MinGasFlow]]*Table3[[#This Row],[STC_C]]*16.6*Cell_count/1000))</f>
        <v>4113.0650000000005</v>
      </c>
      <c r="AH478" s="139">
        <f>IF(Table3[[#This Row],[FN_Si_C_Air]]="-","-",Table3[[#This Row],[FN_Si_C_Air]]/60*air_dens_gL)</f>
        <v>88.221475437648863</v>
      </c>
      <c r="AI478" s="58" t="str">
        <f t="shared" si="68"/>
        <v>Inlet</v>
      </c>
      <c r="AJ478">
        <v>1.75</v>
      </c>
      <c r="AK478" s="5">
        <f t="shared" si="63"/>
        <v>75</v>
      </c>
      <c r="AL478" s="141">
        <v>54.90760005697814</v>
      </c>
      <c r="AM478" s="52">
        <f>IF(OR(Table3[[#This Row],[T_So_CL]]="",Table3[[#This Row],[Hum_Si_C]]=""),"-",(1730.63/((1730.63/(233.426+T_Si_CL))-LOG(RH_Si_C/100)))-233.426)</f>
        <v>56.753471256734883</v>
      </c>
      <c r="AN478" s="87">
        <f>100*10^(7.337936*((Table3[[#This Row],[Hum_Si_C]])/(Table3[[#This Row],[Hum_Si_C]]+229.3975)-Table3[[#This Row],[T_Si_CL]]/(Table3[[#This Row],[T_Si_CL]]+229.3975)))</f>
        <v>50.296603607632008</v>
      </c>
      <c r="AO478" s="83">
        <f t="shared" si="64"/>
        <v>79</v>
      </c>
      <c r="AP478" s="60">
        <f>Table3[[#This Row],[T_So_CL]]-Table3[[#This Row],[T_Si_CL]]</f>
        <v>9</v>
      </c>
      <c r="AQ478" s="178">
        <f>IF(OR(AC478&gt;1200,AA478&gt;4000,Table3[[#This Row],[Hum_Si_A]]&lt;20,Table3[[#This Row],[Hum_Si_C]]&lt;20,AG478&gt;8000, AJ478&lt;0, O478&gt;90),1,0)</f>
        <v>0</v>
      </c>
      <c r="AR478">
        <f>IF(Table3[[#This Row],[F_Cell_CL]]&gt;0, Table3[[#This Row],[F_Cell_CL]], IF(Table3[[#This Row],[I_S]]&lt;450, 0.45, IF(Table3[[#This Row],[I_S]]&lt;600, 0.6, 0.75)))</f>
        <v>0.6</v>
      </c>
    </row>
    <row r="479" spans="1:44">
      <c r="A479" s="49">
        <f t="shared" si="69"/>
        <v>468</v>
      </c>
      <c r="B479" s="51" t="s">
        <v>100</v>
      </c>
      <c r="C479" s="50" t="s">
        <v>569</v>
      </c>
      <c r="D479" s="51">
        <v>900</v>
      </c>
      <c r="E479" s="138">
        <f>IF(Table3[[#This Row],[Approx. step time]]="-","ERR",IF(E478="Acc. Time",Table3[[#This Row],[Approx. step time]]/60,E478+D479/60))</f>
        <v>7020</v>
      </c>
      <c r="F479" s="48">
        <v>660</v>
      </c>
      <c r="G479" s="86">
        <f t="shared" si="61"/>
        <v>2.2000000000000002</v>
      </c>
      <c r="H479" s="48" t="s">
        <v>33</v>
      </c>
      <c r="I479" s="51">
        <v>0</v>
      </c>
      <c r="J479" s="51" t="s">
        <v>102</v>
      </c>
      <c r="K479" s="147"/>
      <c r="L479" s="52" t="str">
        <f>IF(Table3[[#This Row],[F_Cell_CL]]="","-",Table3[[#This Row],[F_Cell_CL]]*Cell_count)</f>
        <v>-</v>
      </c>
      <c r="M479">
        <v>0.90000000000000013</v>
      </c>
      <c r="N479">
        <v>70</v>
      </c>
      <c r="O479" s="51">
        <v>80</v>
      </c>
      <c r="P479" s="60">
        <f>Table3[[#This Row],[T_So_CL]]-Table3[[#This Row],[T_Si_CL]]</f>
        <v>10</v>
      </c>
      <c r="Q479">
        <v>1.4000000000000001</v>
      </c>
      <c r="R479" s="53">
        <f>IF(Table3[[#This Row],[I_S]]=0,"∞",Table3[[#This Row],[FN_Si_A_H2]]*1000/(Table3[[#This Row],[I_S]]*Q_H2*Cell_count))</f>
        <v>1.4000000000000001</v>
      </c>
      <c r="S479">
        <v>95</v>
      </c>
      <c r="T479" s="58" t="str">
        <f t="shared" si="67"/>
        <v>Inlet</v>
      </c>
      <c r="U479">
        <v>0.70000000000000007</v>
      </c>
      <c r="V479" s="51">
        <f t="shared" si="62"/>
        <v>75</v>
      </c>
      <c r="W479" s="141">
        <v>41.203545404331003</v>
      </c>
      <c r="X479" s="52">
        <f>IF(OR(Table3[[#This Row],[T_So_CL]]="",Table3[[#This Row],[Hum_Si_A]]=""),"-",(1730.63/((1730.63/(233.426+T_Si_CL))-LOG(RH_Si_A/100)))-233.426)</f>
        <v>50.810530485244499</v>
      </c>
      <c r="Y479" s="87">
        <f>100*10^(7.337936*((Table3[[#This Row],[Hum_Si_A]])/(Table3[[#This Row],[Hum_Si_A]]+229.3975)-Table3[[#This Row],[T_Si_CL]]/(Table3[[#This Row],[T_Si_CL]]+229.3975)))</f>
        <v>25.216983903297351</v>
      </c>
      <c r="Z47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1872.3157894736844</v>
      </c>
      <c r="AA479" s="53">
        <f>Table3[[#This Row],[FN_Si_Atot]]*Table3[[#This Row],[Conc_Si_A_H2]]/100</f>
        <v>1778.7000000000003</v>
      </c>
      <c r="AB479" s="54">
        <f>IF(Table3[[#This Row],[FN_Si_A_H2]]="-","-",Table3[[#This Row],[FN_Si_A_H2]]/60*H2_dens_gL)</f>
        <v>2.665877583274912</v>
      </c>
      <c r="AC479" s="53">
        <f>IF(OR(Table3[[#This Row],[Conc_Si_A_H2]]="",Table3[[#This Row],[FN_Si_A_H2]]="",Table3[[#This Row],[FN_Si_A_H2]]="-"),"-",(FN_Si_H2/CMP_A)*(100-CMP_A))</f>
        <v>93.615789473684217</v>
      </c>
      <c r="AD479" s="55">
        <f>IF(Table3[[#This Row],[F_Si_A_N2]]="-","-",Table3[[#This Row],[F_Si_A_N2]]/60*N2_dens_gL)</f>
        <v>1.949715293908296</v>
      </c>
      <c r="AE479">
        <v>1.85</v>
      </c>
      <c r="AF479" s="53">
        <f>IF(OR(Table3[[#This Row],[I_S]]=0,Table3[[#This Row],[FN_Si_C_Air]]="-",Table3[[#This Row],[FN_Si_C_Air]]="0"),"∞",Table3[[#This Row],[FN_Si_C_Air]]*1000/(Table3[[#This Row],[I_S]]*Q_air*Cell_count))</f>
        <v>1.85</v>
      </c>
      <c r="AG479" s="52">
        <f>IF(OR(Table3[[#This Row],[I_S]]="",Table3[[#This Row],[STC_C]]=""),"-",IF(Table3[[#This Row],[I_S]]&gt;=Table3[[#This Row],[I_MinGasFlow]],Table3[[#This Row],[I_S]]*Table3[[#This Row],[STC_C]]*16.6*Cell_count/1000,Table3[[#This Row],[I_MinGasFlow]]*Table3[[#This Row],[STC_C]]*16.6*Cell_count/1000))</f>
        <v>5573.8650000000007</v>
      </c>
      <c r="AH479" s="139">
        <f>IF(Table3[[#This Row],[FN_Si_C_Air]]="-","-",Table3[[#This Row],[FN_Si_C_Air]]/60*air_dens_gL)</f>
        <v>119.5542969027406</v>
      </c>
      <c r="AI479" s="58" t="str">
        <f t="shared" si="68"/>
        <v>Inlet</v>
      </c>
      <c r="AJ479">
        <v>0.5</v>
      </c>
      <c r="AK479" s="5">
        <f t="shared" si="63"/>
        <v>75</v>
      </c>
      <c r="AL479" s="141">
        <v>47.694820483048908</v>
      </c>
      <c r="AM479" s="52">
        <f>IF(OR(Table3[[#This Row],[T_So_CL]]="",Table3[[#This Row],[Hum_Si_C]]=""),"-",(1730.63/((1730.63/(233.426+T_Si_CL))-LOG(RH_Si_C/100)))-233.426)</f>
        <v>53.807866947730872</v>
      </c>
      <c r="AN479" s="87">
        <f>100*10^(7.337936*((Table3[[#This Row],[Hum_Si_C]])/(Table3[[#This Row],[Hum_Si_C]]+229.3975)-Table3[[#This Row],[T_Si_CL]]/(Table3[[#This Row],[T_Si_CL]]+229.3975)))</f>
        <v>35.271154994920003</v>
      </c>
      <c r="AO479" s="83">
        <f t="shared" si="64"/>
        <v>80</v>
      </c>
      <c r="AP479" s="60">
        <f>Table3[[#This Row],[T_So_CL]]-Table3[[#This Row],[T_Si_CL]]</f>
        <v>10</v>
      </c>
      <c r="AQ479" s="178">
        <f>IF(OR(AC479&gt;1200,AA479&gt;4000,Table3[[#This Row],[Hum_Si_A]]&lt;20,Table3[[#This Row],[Hum_Si_C]]&lt;20,AG479&gt;8000, AJ479&lt;0, O479&gt;90),1,0)</f>
        <v>0</v>
      </c>
      <c r="AR479">
        <f>IF(Table3[[#This Row],[F_Cell_CL]]&gt;0, Table3[[#This Row],[F_Cell_CL]], IF(Table3[[#This Row],[I_S]]&lt;450, 0.45, IF(Table3[[#This Row],[I_S]]&lt;600, 0.6, 0.75)))</f>
        <v>0.75</v>
      </c>
    </row>
    <row r="480" spans="1:44">
      <c r="A480" s="49">
        <f t="shared" si="69"/>
        <v>469</v>
      </c>
      <c r="B480" s="51" t="s">
        <v>100</v>
      </c>
      <c r="C480" s="50" t="s">
        <v>570</v>
      </c>
      <c r="D480" s="51">
        <v>900</v>
      </c>
      <c r="E480" s="87">
        <f>IF(Table3[[#This Row],[Approx. step time]]="-","ERR",IF(E479="Acc. Time",Table3[[#This Row],[Approx. step time]]/60,E479+D480/60))</f>
        <v>7035</v>
      </c>
      <c r="F480" s="48">
        <v>510</v>
      </c>
      <c r="G480" s="86">
        <f t="shared" si="61"/>
        <v>1.7</v>
      </c>
      <c r="H480" s="48" t="s">
        <v>33</v>
      </c>
      <c r="I480" s="51">
        <v>0</v>
      </c>
      <c r="J480" s="51" t="s">
        <v>102</v>
      </c>
      <c r="K480" s="147"/>
      <c r="L480" s="52" t="str">
        <f>IF(Table3[[#This Row],[F_Cell_CL]]="","-",Table3[[#This Row],[F_Cell_CL]]*Cell_count)</f>
        <v>-</v>
      </c>
      <c r="M480">
        <v>0.5</v>
      </c>
      <c r="N480">
        <v>70</v>
      </c>
      <c r="O480" s="51">
        <v>81</v>
      </c>
      <c r="P480" s="60">
        <f>Table3[[#This Row],[T_So_CL]]-Table3[[#This Row],[T_Si_CL]]</f>
        <v>11</v>
      </c>
      <c r="Q480">
        <v>1.5</v>
      </c>
      <c r="R480" s="53">
        <f>IF(Table3[[#This Row],[I_S]]=0,"∞",Table3[[#This Row],[FN_Si_A_H2]]*1000/(Table3[[#This Row],[I_S]]*Q_H2*Cell_count))</f>
        <v>1.5</v>
      </c>
      <c r="S480">
        <v>85</v>
      </c>
      <c r="T480" s="58" t="str">
        <f t="shared" si="67"/>
        <v>Inlet</v>
      </c>
      <c r="U480">
        <v>0.30000000000000004</v>
      </c>
      <c r="V480" s="51">
        <f t="shared" si="62"/>
        <v>75</v>
      </c>
      <c r="W480" s="141">
        <v>41.203545404331003</v>
      </c>
      <c r="X480" s="52">
        <f>IF(OR(Table3[[#This Row],[T_So_CL]]="",Table3[[#This Row],[Hum_Si_A]]=""),"-",(1730.63/((1730.63/(233.426+T_Si_CL))-LOG(RH_Si_A/100)))-233.426)</f>
        <v>50.810530485244499</v>
      </c>
      <c r="Y480" s="87">
        <f>100*10^(7.337936*((Table3[[#This Row],[Hum_Si_A]])/(Table3[[#This Row],[Hum_Si_A]]+229.3975)-Table3[[#This Row],[T_Si_CL]]/(Table3[[#This Row],[T_Si_CL]]+229.3975)))</f>
        <v>25.216983903297351</v>
      </c>
      <c r="Z48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1732.5</v>
      </c>
      <c r="AA480" s="53">
        <f>Table3[[#This Row],[FN_Si_Atot]]*Table3[[#This Row],[Conc_Si_A_H2]]/100</f>
        <v>1472.625</v>
      </c>
      <c r="AB480" s="54">
        <f>IF(Table3[[#This Row],[FN_Si_A_H2]]="-","-",Table3[[#This Row],[FN_Si_A_H2]]/60*H2_dens_gL)</f>
        <v>2.2071389082308519</v>
      </c>
      <c r="AC480" s="53">
        <f>IF(OR(Table3[[#This Row],[Conc_Si_A_H2]]="",Table3[[#This Row],[FN_Si_A_H2]]="",Table3[[#This Row],[FN_Si_A_H2]]="-"),"-",(FN_Si_H2/CMP_A)*(100-CMP_A))</f>
        <v>259.875</v>
      </c>
      <c r="AD480" s="55">
        <f>IF(Table3[[#This Row],[F_Si_A_N2]]="-","-",Table3[[#This Row],[F_Si_A_N2]]/60*N2_dens_gL)</f>
        <v>5.4123590139337425</v>
      </c>
      <c r="AE480">
        <v>2.0500000000000003</v>
      </c>
      <c r="AF480" s="53">
        <f>IF(OR(Table3[[#This Row],[I_S]]=0,Table3[[#This Row],[FN_Si_C_Air]]="-",Table3[[#This Row],[FN_Si_C_Air]]="0"),"∞",Table3[[#This Row],[FN_Si_C_Air]]*1000/(Table3[[#This Row],[I_S]]*Q_air*Cell_count))</f>
        <v>2.0500000000000007</v>
      </c>
      <c r="AG480" s="52">
        <f>IF(OR(Table3[[#This Row],[I_S]]="",Table3[[#This Row],[STC_C]]=""),"-",IF(Table3[[#This Row],[I_S]]&gt;=Table3[[#This Row],[I_MinGasFlow]],Table3[[#This Row],[I_S]]*Table3[[#This Row],[STC_C]]*16.6*Cell_count/1000,Table3[[#This Row],[I_MinGasFlow]]*Table3[[#This Row],[STC_C]]*16.6*Cell_count/1000))</f>
        <v>4772.7075000000023</v>
      </c>
      <c r="AH480" s="139">
        <f>IF(Table3[[#This Row],[FN_Si_C_Air]]="-","-",Table3[[#This Row],[FN_Si_C_Air]]/60*air_dens_gL)</f>
        <v>102.3702026304794</v>
      </c>
      <c r="AI480" s="58" t="str">
        <f t="shared" si="68"/>
        <v>Inlet</v>
      </c>
      <c r="AJ480">
        <v>5.0000000000000044E-2</v>
      </c>
      <c r="AK480" s="5">
        <f t="shared" si="63"/>
        <v>75</v>
      </c>
      <c r="AL480" s="141">
        <v>67.608119002842542</v>
      </c>
      <c r="AM480" s="52">
        <f>IF(OR(Table3[[#This Row],[T_So_CL]]="",Table3[[#This Row],[Hum_Si_C]]=""),"-",(1730.63/((1730.63/(233.426+T_Si_CL))-LOG(RH_Si_C/100)))-233.426)</f>
        <v>61.217909982087065</v>
      </c>
      <c r="AN480" s="87">
        <f>100*10^(7.337936*((Table3[[#This Row],[Hum_Si_C]])/(Table3[[#This Row],[Hum_Si_C]]+229.3975)-Table3[[#This Row],[T_Si_CL]]/(Table3[[#This Row],[T_Si_CL]]+229.3975)))</f>
        <v>90.099375595080005</v>
      </c>
      <c r="AO480" s="83">
        <f t="shared" si="64"/>
        <v>81</v>
      </c>
      <c r="AP480" s="60">
        <f>Table3[[#This Row],[T_So_CL]]-Table3[[#This Row],[T_Si_CL]]</f>
        <v>11</v>
      </c>
      <c r="AQ480" s="178">
        <f>IF(OR(AC480&gt;1200,AA480&gt;4000,Table3[[#This Row],[Hum_Si_A]]&lt;20,Table3[[#This Row],[Hum_Si_C]]&lt;20,AG480&gt;8000, AJ480&lt;0, O480&gt;90),1,0)</f>
        <v>0</v>
      </c>
      <c r="AR480">
        <f>IF(Table3[[#This Row],[F_Cell_CL]]&gt;0, Table3[[#This Row],[F_Cell_CL]], IF(Table3[[#This Row],[I_S]]&lt;450, 0.45, IF(Table3[[#This Row],[I_S]]&lt;600, 0.6, 0.75)))</f>
        <v>0.6</v>
      </c>
    </row>
    <row r="481" spans="1:44">
      <c r="A481" s="49">
        <f t="shared" si="69"/>
        <v>470</v>
      </c>
      <c r="B481" s="51" t="s">
        <v>100</v>
      </c>
      <c r="C481" s="50" t="s">
        <v>571</v>
      </c>
      <c r="D481" s="51">
        <v>900</v>
      </c>
      <c r="E481" s="138">
        <f>IF(Table3[[#This Row],[Approx. step time]]="-","ERR",IF(E480="Acc. Time",Table3[[#This Row],[Approx. step time]]/60,E480+D481/60))</f>
        <v>7050</v>
      </c>
      <c r="F481" s="48">
        <v>580</v>
      </c>
      <c r="G481" s="86">
        <f t="shared" si="61"/>
        <v>1.9333333333333333</v>
      </c>
      <c r="H481" s="48" t="s">
        <v>33</v>
      </c>
      <c r="I481" s="51">
        <v>0</v>
      </c>
      <c r="J481" s="51" t="s">
        <v>102</v>
      </c>
      <c r="K481" s="147"/>
      <c r="L481" s="52" t="str">
        <f>IF(Table3[[#This Row],[F_Cell_CL]]="","-",Table3[[#This Row],[F_Cell_CL]]*Cell_count)</f>
        <v>-</v>
      </c>
      <c r="M481">
        <v>0.4</v>
      </c>
      <c r="N481">
        <v>70</v>
      </c>
      <c r="O481" s="51">
        <v>81</v>
      </c>
      <c r="P481" s="60">
        <f>Table3[[#This Row],[T_So_CL]]-Table3[[#This Row],[T_Si_CL]]</f>
        <v>11</v>
      </c>
      <c r="Q481">
        <v>1.7000000000000002</v>
      </c>
      <c r="R481" s="53">
        <f>IF(Table3[[#This Row],[I_S]]=0,"∞",Table3[[#This Row],[FN_Si_A_H2]]*1000/(Table3[[#This Row],[I_S]]*Q_H2*Cell_count))</f>
        <v>1.7000000000000002</v>
      </c>
      <c r="S481">
        <v>90</v>
      </c>
      <c r="T481" s="58" t="str">
        <f t="shared" si="67"/>
        <v>Inlet</v>
      </c>
      <c r="U481">
        <v>0.2</v>
      </c>
      <c r="V481" s="51">
        <f t="shared" si="62"/>
        <v>75</v>
      </c>
      <c r="W481" s="141">
        <v>44.68450190941909</v>
      </c>
      <c r="X481" s="52">
        <f>IF(OR(Table3[[#This Row],[T_So_CL]]="",Table3[[#This Row],[Hum_Si_A]]=""),"-",(1730.63/((1730.63/(233.426+T_Si_CL))-LOG(RH_Si_A/100)))-233.426)</f>
        <v>52.46436985745413</v>
      </c>
      <c r="Y481" s="87">
        <f>100*10^(7.337936*((Table3[[#This Row],[Hum_Si_A]])/(Table3[[#This Row],[Hum_Si_A]]+229.3975)-Table3[[#This Row],[T_Si_CL]]/(Table3[[#This Row],[T_Si_CL]]+229.3975)))</f>
        <v>30.248060185477005</v>
      </c>
      <c r="Z48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2108.9444444444448</v>
      </c>
      <c r="AA481" s="53">
        <f>Table3[[#This Row],[FN_Si_Atot]]*Table3[[#This Row],[Conc_Si_A_H2]]/100</f>
        <v>1898.0500000000002</v>
      </c>
      <c r="AB481" s="54">
        <f>IF(Table3[[#This Row],[FN_Si_A_H2]]="-","-",Table3[[#This Row],[FN_Si_A_H2]]/60*H2_dens_gL)</f>
        <v>2.8447568150530982</v>
      </c>
      <c r="AC481" s="53">
        <f>IF(OR(Table3[[#This Row],[Conc_Si_A_H2]]="",Table3[[#This Row],[FN_Si_A_H2]]="",Table3[[#This Row],[FN_Si_A_H2]]="-"),"-",(FN_Si_H2/CMP_A)*(100-CMP_A))</f>
        <v>210.89444444444445</v>
      </c>
      <c r="AD481" s="55">
        <f>IF(Table3[[#This Row],[F_Si_A_N2]]="-","-",Table3[[#This Row],[F_Si_A_N2]]/60*N2_dens_gL)</f>
        <v>4.3922518417602223</v>
      </c>
      <c r="AE481">
        <v>2.4000000000000004</v>
      </c>
      <c r="AF481" s="53">
        <f>IF(OR(Table3[[#This Row],[I_S]]=0,Table3[[#This Row],[FN_Si_C_Air]]="-",Table3[[#This Row],[FN_Si_C_Air]]="0"),"∞",Table3[[#This Row],[FN_Si_C_Air]]*1000/(Table3[[#This Row],[I_S]]*Q_air*Cell_count))</f>
        <v>2.4000000000000004</v>
      </c>
      <c r="AG481" s="52">
        <f>IF(OR(Table3[[#This Row],[I_S]]="",Table3[[#This Row],[STC_C]]=""),"-",IF(Table3[[#This Row],[I_S]]&gt;=Table3[[#This Row],[I_MinGasFlow]],Table3[[#This Row],[I_S]]*Table3[[#This Row],[STC_C]]*16.6*Cell_count/1000,Table3[[#This Row],[I_MinGasFlow]]*Table3[[#This Row],[STC_C]]*16.6*Cell_count/1000))</f>
        <v>6354.4800000000014</v>
      </c>
      <c r="AH481" s="139">
        <f>IF(Table3[[#This Row],[FN_Si_C_Air]]="-","-",Table3[[#This Row],[FN_Si_C_Air]]/60*air_dens_gL)</f>
        <v>136.297773373149</v>
      </c>
      <c r="AI481" s="58" t="str">
        <f t="shared" si="68"/>
        <v>Inlet</v>
      </c>
      <c r="AJ481">
        <v>0</v>
      </c>
      <c r="AK481" s="5">
        <f t="shared" si="63"/>
        <v>75</v>
      </c>
      <c r="AL481" s="141">
        <v>67.608119002842542</v>
      </c>
      <c r="AM481" s="52">
        <f>IF(OR(Table3[[#This Row],[T_So_CL]]="",Table3[[#This Row],[Hum_Si_C]]=""),"-",(1730.63/((1730.63/(233.426+T_Si_CL))-LOG(RH_Si_C/100)))-233.426)</f>
        <v>61.217909982087065</v>
      </c>
      <c r="AN481" s="87">
        <f>100*10^(7.337936*((Table3[[#This Row],[Hum_Si_C]])/(Table3[[#This Row],[Hum_Si_C]]+229.3975)-Table3[[#This Row],[T_Si_CL]]/(Table3[[#This Row],[T_Si_CL]]+229.3975)))</f>
        <v>90.099375595080005</v>
      </c>
      <c r="AO481" s="83">
        <f t="shared" si="64"/>
        <v>81</v>
      </c>
      <c r="AP481" s="60">
        <f>Table3[[#This Row],[T_So_CL]]-Table3[[#This Row],[T_Si_CL]]</f>
        <v>11</v>
      </c>
      <c r="AQ481" s="178">
        <f>IF(OR(AC481&gt;1200,AA481&gt;4000,Table3[[#This Row],[Hum_Si_A]]&lt;20,Table3[[#This Row],[Hum_Si_C]]&lt;20,AG481&gt;8000, AJ481&lt;0, O481&gt;90),1,0)</f>
        <v>0</v>
      </c>
      <c r="AR481">
        <f>IF(Table3[[#This Row],[F_Cell_CL]]&gt;0, Table3[[#This Row],[F_Cell_CL]], IF(Table3[[#This Row],[I_S]]&lt;450, 0.45, IF(Table3[[#This Row],[I_S]]&lt;600, 0.6, 0.75)))</f>
        <v>0.6</v>
      </c>
    </row>
    <row r="482" spans="1:44">
      <c r="A482" s="49">
        <f t="shared" si="69"/>
        <v>471</v>
      </c>
      <c r="B482" s="51" t="s">
        <v>100</v>
      </c>
      <c r="C482" s="50" t="s">
        <v>572</v>
      </c>
      <c r="D482" s="51">
        <v>900</v>
      </c>
      <c r="E482" s="138">
        <f>IF(Table3[[#This Row],[Approx. step time]]="-","ERR",IF(E481="Acc. Time",Table3[[#This Row],[Approx. step time]]/60,E481+D482/60))</f>
        <v>7065</v>
      </c>
      <c r="F482" s="48">
        <v>700</v>
      </c>
      <c r="G482" s="86">
        <f t="shared" si="61"/>
        <v>2.3333333333333335</v>
      </c>
      <c r="H482" s="48" t="s">
        <v>33</v>
      </c>
      <c r="I482" s="51">
        <v>0</v>
      </c>
      <c r="J482" s="51" t="s">
        <v>102</v>
      </c>
      <c r="K482" s="147"/>
      <c r="L482" s="52" t="str">
        <f>IF(Table3[[#This Row],[F_Cell_CL]]="","-",Table3[[#This Row],[F_Cell_CL]]*Cell_count)</f>
        <v>-</v>
      </c>
      <c r="M482">
        <v>1.45</v>
      </c>
      <c r="N482">
        <v>70</v>
      </c>
      <c r="O482" s="51">
        <v>81</v>
      </c>
      <c r="P482" s="60">
        <f>Table3[[#This Row],[T_So_CL]]-Table3[[#This Row],[T_Si_CL]]</f>
        <v>11</v>
      </c>
      <c r="Q482">
        <v>1.4500000000000002</v>
      </c>
      <c r="R482" s="53">
        <f>IF(Table3[[#This Row],[I_S]]=0,"∞",Table3[[#This Row],[FN_Si_A_H2]]*1000/(Table3[[#This Row],[I_S]]*Q_H2*Cell_count))</f>
        <v>1.4500000000000002</v>
      </c>
      <c r="S482">
        <v>100</v>
      </c>
      <c r="T482" s="58" t="str">
        <f t="shared" si="67"/>
        <v>Inlet</v>
      </c>
      <c r="U482">
        <v>1.25</v>
      </c>
      <c r="V482" s="51">
        <f t="shared" si="62"/>
        <v>75</v>
      </c>
      <c r="W482" s="141">
        <v>41.203545404331003</v>
      </c>
      <c r="X482" s="52">
        <f>IF(OR(Table3[[#This Row],[T_So_CL]]="",Table3[[#This Row],[Hum_Si_A]]=""),"-",(1730.63/((1730.63/(233.426+T_Si_CL))-LOG(RH_Si_A/100)))-233.426)</f>
        <v>50.810530485244499</v>
      </c>
      <c r="Y482" s="87">
        <f>100*10^(7.337936*((Table3[[#This Row],[Hum_Si_A]])/(Table3[[#This Row],[Hum_Si_A]]+229.3975)-Table3[[#This Row],[T_Si_CL]]/(Table3[[#This Row],[T_Si_CL]]+229.3975)))</f>
        <v>25.216983903297351</v>
      </c>
      <c r="Z48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1953.8750000000002</v>
      </c>
      <c r="AA482" s="53">
        <f>Table3[[#This Row],[FN_Si_Atot]]*Table3[[#This Row],[Conc_Si_A_H2]]/100</f>
        <v>1953.8750000000002</v>
      </c>
      <c r="AB482" s="54">
        <f>IF(Table3[[#This Row],[FN_Si_A_H2]]="-","-",Table3[[#This Row],[FN_Si_A_H2]]/60*H2_dens_gL)</f>
        <v>2.9284261331428958</v>
      </c>
      <c r="AC482" s="53">
        <f>IF(OR(Table3[[#This Row],[Conc_Si_A_H2]]="",Table3[[#This Row],[FN_Si_A_H2]]="",Table3[[#This Row],[FN_Si_A_H2]]="-"),"-",(FN_Si_H2/CMP_A)*(100-CMP_A))</f>
        <v>0</v>
      </c>
      <c r="AD482" s="55">
        <f>IF(Table3[[#This Row],[F_Si_A_N2]]="-","-",Table3[[#This Row],[F_Si_A_N2]]/60*N2_dens_gL)</f>
        <v>0</v>
      </c>
      <c r="AE482">
        <v>1.6500000000000001</v>
      </c>
      <c r="AF482" s="53">
        <f>IF(OR(Table3[[#This Row],[I_S]]=0,Table3[[#This Row],[FN_Si_C_Air]]="-",Table3[[#This Row],[FN_Si_C_Air]]="0"),"∞",Table3[[#This Row],[FN_Si_C_Air]]*1000/(Table3[[#This Row],[I_S]]*Q_air*Cell_count))</f>
        <v>1.6499999999999997</v>
      </c>
      <c r="AG482" s="52">
        <f>IF(OR(Table3[[#This Row],[I_S]]="",Table3[[#This Row],[STC_C]]=""),"-",IF(Table3[[#This Row],[I_S]]&gt;=Table3[[#This Row],[I_MinGasFlow]],Table3[[#This Row],[I_S]]*Table3[[#This Row],[STC_C]]*16.6*Cell_count/1000,Table3[[#This Row],[I_MinGasFlow]]*Table3[[#This Row],[STC_C]]*16.6*Cell_count/1000))</f>
        <v>5272.5749999999998</v>
      </c>
      <c r="AH482" s="139">
        <f>IF(Table3[[#This Row],[FN_Si_C_Air]]="-","-",Table3[[#This Row],[FN_Si_C_Air]]/60*air_dens_gL)</f>
        <v>113.0919024755654</v>
      </c>
      <c r="AI482" s="58" t="str">
        <f t="shared" si="68"/>
        <v>Inlet</v>
      </c>
      <c r="AJ482">
        <v>1.55</v>
      </c>
      <c r="AK482" s="5">
        <f t="shared" si="63"/>
        <v>75</v>
      </c>
      <c r="AL482" s="141">
        <v>47.694820483048908</v>
      </c>
      <c r="AM482" s="52">
        <f>IF(OR(Table3[[#This Row],[T_So_CL]]="",Table3[[#This Row],[Hum_Si_C]]=""),"-",(1730.63/((1730.63/(233.426+T_Si_CL))-LOG(RH_Si_C/100)))-233.426)</f>
        <v>53.807866947730872</v>
      </c>
      <c r="AN482" s="87">
        <f>100*10^(7.337936*((Table3[[#This Row],[Hum_Si_C]])/(Table3[[#This Row],[Hum_Si_C]]+229.3975)-Table3[[#This Row],[T_Si_CL]]/(Table3[[#This Row],[T_Si_CL]]+229.3975)))</f>
        <v>35.271154994920003</v>
      </c>
      <c r="AO482" s="83">
        <f t="shared" si="64"/>
        <v>81</v>
      </c>
      <c r="AP482" s="60">
        <f>Table3[[#This Row],[T_So_CL]]-Table3[[#This Row],[T_Si_CL]]</f>
        <v>11</v>
      </c>
      <c r="AQ482" s="178">
        <f>IF(OR(AC482&gt;1200,AA482&gt;4000,Table3[[#This Row],[Hum_Si_A]]&lt;20,Table3[[#This Row],[Hum_Si_C]]&lt;20,AG482&gt;8000, AJ482&lt;0, O482&gt;90),1,0)</f>
        <v>0</v>
      </c>
      <c r="AR482">
        <f>IF(Table3[[#This Row],[F_Cell_CL]]&gt;0, Table3[[#This Row],[F_Cell_CL]], IF(Table3[[#This Row],[I_S]]&lt;450, 0.45, IF(Table3[[#This Row],[I_S]]&lt;600, 0.6, 0.75)))</f>
        <v>0.75</v>
      </c>
    </row>
    <row r="483" spans="1:44">
      <c r="A483" s="49">
        <f t="shared" si="69"/>
        <v>472</v>
      </c>
      <c r="B483" s="51" t="s">
        <v>100</v>
      </c>
      <c r="C483" s="50" t="s">
        <v>573</v>
      </c>
      <c r="D483" s="51">
        <v>900</v>
      </c>
      <c r="E483" s="138">
        <f>IF(Table3[[#This Row],[Approx. step time]]="-","ERR",IF(E482="Acc. Time",Table3[[#This Row],[Approx. step time]]/60,E482+D483/60))</f>
        <v>7080</v>
      </c>
      <c r="F483" s="48">
        <v>650</v>
      </c>
      <c r="G483" s="86">
        <f t="shared" si="61"/>
        <v>2.1666666666666665</v>
      </c>
      <c r="H483" s="48" t="s">
        <v>33</v>
      </c>
      <c r="I483" s="51">
        <v>0</v>
      </c>
      <c r="J483" s="51" t="s">
        <v>102</v>
      </c>
      <c r="K483" s="147"/>
      <c r="L483" s="52" t="str">
        <f>IF(Table3[[#This Row],[F_Cell_CL]]="","-",Table3[[#This Row],[F_Cell_CL]]*Cell_count)</f>
        <v>-</v>
      </c>
      <c r="M483">
        <v>1.2</v>
      </c>
      <c r="N483">
        <v>70</v>
      </c>
      <c r="O483" s="51">
        <v>81</v>
      </c>
      <c r="P483" s="60">
        <f>Table3[[#This Row],[T_So_CL]]-Table3[[#This Row],[T_Si_CL]]</f>
        <v>11</v>
      </c>
      <c r="Q483">
        <v>1.55</v>
      </c>
      <c r="R483" s="53">
        <f>IF(Table3[[#This Row],[I_S]]=0,"∞",Table3[[#This Row],[FN_Si_A_H2]]*1000/(Table3[[#This Row],[I_S]]*Q_H2*Cell_count))</f>
        <v>1.55</v>
      </c>
      <c r="S483">
        <v>90</v>
      </c>
      <c r="T483" s="58" t="str">
        <f t="shared" si="67"/>
        <v>Inlet</v>
      </c>
      <c r="U483">
        <v>1</v>
      </c>
      <c r="V483" s="51">
        <f t="shared" si="62"/>
        <v>75</v>
      </c>
      <c r="W483" s="141">
        <v>67.608119002842542</v>
      </c>
      <c r="X483" s="52">
        <f>IF(OR(Table3[[#This Row],[T_So_CL]]="",Table3[[#This Row],[Hum_Si_A]]=""),"-",(1730.63/((1730.63/(233.426+T_Si_CL))-LOG(RH_Si_A/100)))-233.426)</f>
        <v>61.217909982087065</v>
      </c>
      <c r="Y483" s="87">
        <f>100*10^(7.337936*((Table3[[#This Row],[Hum_Si_A]])/(Table3[[#This Row],[Hum_Si_A]]+229.3975)-Table3[[#This Row],[T_Si_CL]]/(Table3[[#This Row],[T_Si_CL]]+229.3975)))</f>
        <v>90.099375595080005</v>
      </c>
      <c r="Z48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2154.9305555555557</v>
      </c>
      <c r="AA483" s="53">
        <f>Table3[[#This Row],[FN_Si_Atot]]*Table3[[#This Row],[Conc_Si_A_H2]]/100</f>
        <v>1939.4375</v>
      </c>
      <c r="AB483" s="54">
        <f>IF(Table3[[#This Row],[FN_Si_A_H2]]="-","-",Table3[[#This Row],[FN_Si_A_H2]]/60*H2_dens_gL)</f>
        <v>2.9067875163955335</v>
      </c>
      <c r="AC483" s="53">
        <f>IF(OR(Table3[[#This Row],[Conc_Si_A_H2]]="",Table3[[#This Row],[FN_Si_A_H2]]="",Table3[[#This Row],[FN_Si_A_H2]]="-"),"-",(FN_Si_H2/CMP_A)*(100-CMP_A))</f>
        <v>215.49305555555554</v>
      </c>
      <c r="AD483" s="55">
        <f>IF(Table3[[#This Row],[F_Si_A_N2]]="-","-",Table3[[#This Row],[F_Si_A_N2]]/60*N2_dens_gL)</f>
        <v>4.4880260959162515</v>
      </c>
      <c r="AE483">
        <v>1.55</v>
      </c>
      <c r="AF483" s="53">
        <f>IF(OR(Table3[[#This Row],[I_S]]=0,Table3[[#This Row],[FN_Si_C_Air]]="-",Table3[[#This Row],[FN_Si_C_Air]]="0"),"∞",Table3[[#This Row],[FN_Si_C_Air]]*1000/(Table3[[#This Row],[I_S]]*Q_air*Cell_count))</f>
        <v>1.5499999999999998</v>
      </c>
      <c r="AG483" s="52">
        <f>IF(OR(Table3[[#This Row],[I_S]]="",Table3[[#This Row],[STC_C]]=""),"-",IF(Table3[[#This Row],[I_S]]&gt;=Table3[[#This Row],[I_MinGasFlow]],Table3[[#This Row],[I_S]]*Table3[[#This Row],[STC_C]]*16.6*Cell_count/1000,Table3[[#This Row],[I_MinGasFlow]]*Table3[[#This Row],[STC_C]]*16.6*Cell_count/1000))</f>
        <v>4599.2375000000002</v>
      </c>
      <c r="AH483" s="139">
        <f>IF(Table3[[#This Row],[FN_Si_C_Air]]="-","-",Table3[[#This Row],[FN_Si_C_Air]]/60*air_dens_gL)</f>
        <v>98.649430081499702</v>
      </c>
      <c r="AI483" s="58" t="str">
        <f t="shared" si="68"/>
        <v>Inlet</v>
      </c>
      <c r="AJ483">
        <v>1.1499999999999999</v>
      </c>
      <c r="AK483" s="5">
        <f t="shared" si="63"/>
        <v>75</v>
      </c>
      <c r="AL483" s="141">
        <v>52.739997286124115</v>
      </c>
      <c r="AM483" s="52">
        <f>IF(OR(Table3[[#This Row],[T_So_CL]]="",Table3[[#This Row],[Hum_Si_C]]=""),"-",(1730.63/((1730.63/(233.426+T_Si_CL))-LOG(RH_Si_C/100)))-233.426)</f>
        <v>55.904866239707133</v>
      </c>
      <c r="AN483" s="87">
        <f>100*10^(7.337936*((Table3[[#This Row],[Hum_Si_C]])/(Table3[[#This Row],[Hum_Si_C]]+229.3975)-Table3[[#This Row],[T_Si_CL]]/(Table3[[#This Row],[T_Si_CL]]+229.3975)))</f>
        <v>45.295041282219891</v>
      </c>
      <c r="AO483" s="83">
        <f t="shared" si="64"/>
        <v>81</v>
      </c>
      <c r="AP483" s="60">
        <f>Table3[[#This Row],[T_So_CL]]-Table3[[#This Row],[T_Si_CL]]</f>
        <v>11</v>
      </c>
      <c r="AQ483" s="178">
        <f>IF(OR(AC483&gt;1200,AA483&gt;4000,Table3[[#This Row],[Hum_Si_A]]&lt;20,Table3[[#This Row],[Hum_Si_C]]&lt;20,AG483&gt;8000, AJ483&lt;0, O483&gt;90),1,0)</f>
        <v>0</v>
      </c>
      <c r="AR483">
        <f>IF(Table3[[#This Row],[F_Cell_CL]]&gt;0, Table3[[#This Row],[F_Cell_CL]], IF(Table3[[#This Row],[I_S]]&lt;450, 0.45, IF(Table3[[#This Row],[I_S]]&lt;600, 0.6, 0.75)))</f>
        <v>0.75</v>
      </c>
    </row>
    <row r="484" spans="1:44">
      <c r="A484" s="49">
        <f t="shared" si="69"/>
        <v>473</v>
      </c>
      <c r="B484" s="51" t="s">
        <v>100</v>
      </c>
      <c r="C484" s="50" t="s">
        <v>574</v>
      </c>
      <c r="D484" s="51">
        <v>900</v>
      </c>
      <c r="E484" s="87">
        <f>IF(Table3[[#This Row],[Approx. step time]]="-","ERR",IF(E483="Acc. Time",Table3[[#This Row],[Approx. step time]]/60,E483+D484/60))</f>
        <v>7095</v>
      </c>
      <c r="F484" s="48">
        <v>690</v>
      </c>
      <c r="G484" s="86">
        <f t="shared" si="61"/>
        <v>2.2999999999999998</v>
      </c>
      <c r="H484" s="48" t="s">
        <v>33</v>
      </c>
      <c r="I484" s="51">
        <v>0</v>
      </c>
      <c r="J484" s="51" t="s">
        <v>102</v>
      </c>
      <c r="K484" s="147"/>
      <c r="L484" s="52" t="str">
        <f>IF(Table3[[#This Row],[F_Cell_CL]]="","-",Table3[[#This Row],[F_Cell_CL]]*Cell_count)</f>
        <v>-</v>
      </c>
      <c r="M484">
        <v>0.35000000000000003</v>
      </c>
      <c r="N484">
        <v>70</v>
      </c>
      <c r="O484" s="51">
        <v>81</v>
      </c>
      <c r="P484" s="60">
        <f>Table3[[#This Row],[T_So_CL]]-Table3[[#This Row],[T_Si_CL]]</f>
        <v>11</v>
      </c>
      <c r="Q484">
        <v>1.6</v>
      </c>
      <c r="R484" s="53">
        <f>IF(Table3[[#This Row],[I_S]]=0,"∞",Table3[[#This Row],[FN_Si_A_H2]]*1000/(Table3[[#This Row],[I_S]]*Q_H2*Cell_count))</f>
        <v>1.6</v>
      </c>
      <c r="S484">
        <v>75</v>
      </c>
      <c r="T484" s="58" t="str">
        <f t="shared" si="67"/>
        <v>Inlet</v>
      </c>
      <c r="U484">
        <v>0.15000000000000002</v>
      </c>
      <c r="V484" s="51">
        <f t="shared" si="62"/>
        <v>75</v>
      </c>
      <c r="W484" s="141">
        <v>60.445896579090515</v>
      </c>
      <c r="X484" s="52">
        <f>IF(OR(Table3[[#This Row],[T_So_CL]]="",Table3[[#This Row],[Hum_Si_A]]=""),"-",(1730.63/((1730.63/(233.426+T_Si_CL))-LOG(RH_Si_A/100)))-233.426)</f>
        <v>58.798374077755113</v>
      </c>
      <c r="Y484" s="87">
        <f>100*10^(7.337936*((Table3[[#This Row],[Hum_Si_A]])/(Table3[[#This Row],[Hum_Si_A]]+229.3975)-Table3[[#This Row],[T_Si_CL]]/(Table3[[#This Row],[T_Si_CL]]+229.3975)))</f>
        <v>65.263751514688423</v>
      </c>
      <c r="Z48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2833.6</v>
      </c>
      <c r="AA484" s="53">
        <f>Table3[[#This Row],[FN_Si_Atot]]*Table3[[#This Row],[Conc_Si_A_H2]]/100</f>
        <v>2125.1999999999998</v>
      </c>
      <c r="AB484" s="54">
        <f>IF(Table3[[#This Row],[FN_Si_A_H2]]="-","-",Table3[[#This Row],[FN_Si_A_H2]]/60*H2_dens_gL)</f>
        <v>3.1852043852115819</v>
      </c>
      <c r="AC484" s="53">
        <f>IF(OR(Table3[[#This Row],[Conc_Si_A_H2]]="",Table3[[#This Row],[FN_Si_A_H2]]="",Table3[[#This Row],[FN_Si_A_H2]]="-"),"-",(FN_Si_H2/CMP_A)*(100-CMP_A))</f>
        <v>708.4</v>
      </c>
      <c r="AD484" s="55">
        <f>IF(Table3[[#This Row],[F_Si_A_N2]]="-","-",Table3[[#This Row],[F_Si_A_N2]]/60*N2_dens_gL)</f>
        <v>14.75368975650087</v>
      </c>
      <c r="AE484">
        <v>2.3000000000000003</v>
      </c>
      <c r="AF484" s="53">
        <f>IF(OR(Table3[[#This Row],[I_S]]=0,Table3[[#This Row],[FN_Si_C_Air]]="-",Table3[[#This Row],[FN_Si_C_Air]]="0"),"∞",Table3[[#This Row],[FN_Si_C_Air]]*1000/(Table3[[#This Row],[I_S]]*Q_air*Cell_count))</f>
        <v>2.2999999999999998</v>
      </c>
      <c r="AG484" s="52">
        <f>IF(OR(Table3[[#This Row],[I_S]]="",Table3[[#This Row],[STC_C]]=""),"-",IF(Table3[[#This Row],[I_S]]&gt;=Table3[[#This Row],[I_MinGasFlow]],Table3[[#This Row],[I_S]]*Table3[[#This Row],[STC_C]]*16.6*Cell_count/1000,Table3[[#This Row],[I_MinGasFlow]]*Table3[[#This Row],[STC_C]]*16.6*Cell_count/1000))</f>
        <v>7244.6550000000007</v>
      </c>
      <c r="AH484" s="139">
        <f>IF(Table3[[#This Row],[FN_Si_C_Air]]="-","-",Table3[[#This Row],[FN_Si_C_Air]]/60*air_dens_gL)</f>
        <v>155.39121145343924</v>
      </c>
      <c r="AI484" s="58" t="str">
        <f t="shared" si="68"/>
        <v>Inlet</v>
      </c>
      <c r="AJ484">
        <v>0.30000000000000004</v>
      </c>
      <c r="AK484" s="5">
        <f t="shared" si="63"/>
        <v>75</v>
      </c>
      <c r="AL484" s="141">
        <v>52.739997286124115</v>
      </c>
      <c r="AM484" s="52">
        <f>IF(OR(Table3[[#This Row],[T_So_CL]]="",Table3[[#This Row],[Hum_Si_C]]=""),"-",(1730.63/((1730.63/(233.426+T_Si_CL))-LOG(RH_Si_C/100)))-233.426)</f>
        <v>55.904866239707133</v>
      </c>
      <c r="AN484" s="87">
        <f>100*10^(7.337936*((Table3[[#This Row],[Hum_Si_C]])/(Table3[[#This Row],[Hum_Si_C]]+229.3975)-Table3[[#This Row],[T_Si_CL]]/(Table3[[#This Row],[T_Si_CL]]+229.3975)))</f>
        <v>45.295041282219891</v>
      </c>
      <c r="AO484" s="83">
        <f t="shared" si="64"/>
        <v>81</v>
      </c>
      <c r="AP484" s="60">
        <f>Table3[[#This Row],[T_So_CL]]-Table3[[#This Row],[T_Si_CL]]</f>
        <v>11</v>
      </c>
      <c r="AQ484" s="178">
        <f>IF(OR(AC484&gt;1200,AA484&gt;4000,Table3[[#This Row],[Hum_Si_A]]&lt;20,Table3[[#This Row],[Hum_Si_C]]&lt;20,AG484&gt;8000, AJ484&lt;0, O484&gt;90),1,0)</f>
        <v>0</v>
      </c>
      <c r="AR484">
        <f>IF(Table3[[#This Row],[F_Cell_CL]]&gt;0, Table3[[#This Row],[F_Cell_CL]], IF(Table3[[#This Row],[I_S]]&lt;450, 0.45, IF(Table3[[#This Row],[I_S]]&lt;600, 0.6, 0.75)))</f>
        <v>0.75</v>
      </c>
    </row>
    <row r="485" spans="1:44">
      <c r="A485" s="49">
        <f t="shared" si="69"/>
        <v>474</v>
      </c>
      <c r="B485" s="51" t="s">
        <v>100</v>
      </c>
      <c r="C485" s="50" t="s">
        <v>575</v>
      </c>
      <c r="D485" s="51">
        <v>900</v>
      </c>
      <c r="E485" s="138">
        <f>IF(Table3[[#This Row],[Approx. step time]]="-","ERR",IF(E484="Acc. Time",Table3[[#This Row],[Approx. step time]]/60,E484+D485/60))</f>
        <v>7110</v>
      </c>
      <c r="F485" s="48">
        <v>560</v>
      </c>
      <c r="G485" s="86">
        <f t="shared" si="61"/>
        <v>1.8666666666666667</v>
      </c>
      <c r="H485" s="48" t="s">
        <v>33</v>
      </c>
      <c r="I485" s="51">
        <v>0</v>
      </c>
      <c r="J485" s="51" t="s">
        <v>102</v>
      </c>
      <c r="K485" s="147"/>
      <c r="L485" s="52" t="str">
        <f>IF(Table3[[#This Row],[F_Cell_CL]]="","-",Table3[[#This Row],[F_Cell_CL]]*Cell_count)</f>
        <v>-</v>
      </c>
      <c r="M485">
        <v>0.7</v>
      </c>
      <c r="N485">
        <v>70</v>
      </c>
      <c r="O485" s="51">
        <v>82</v>
      </c>
      <c r="P485" s="60">
        <f>Table3[[#This Row],[T_So_CL]]-Table3[[#This Row],[T_Si_CL]]</f>
        <v>12</v>
      </c>
      <c r="Q485">
        <v>1.55</v>
      </c>
      <c r="R485" s="53">
        <f>IF(Table3[[#This Row],[I_S]]=0,"∞",Table3[[#This Row],[FN_Si_A_H2]]*1000/(Table3[[#This Row],[I_S]]*Q_H2*Cell_count))</f>
        <v>1.55</v>
      </c>
      <c r="S485">
        <v>75</v>
      </c>
      <c r="T485" s="58" t="str">
        <f t="shared" si="67"/>
        <v>Inlet</v>
      </c>
      <c r="U485">
        <v>0.5</v>
      </c>
      <c r="V485" s="51">
        <f t="shared" si="62"/>
        <v>75</v>
      </c>
      <c r="W485" s="141">
        <v>50.353858607345167</v>
      </c>
      <c r="X485" s="52">
        <f>IF(OR(Table3[[#This Row],[T_So_CL]]="",Table3[[#This Row],[Hum_Si_A]]=""),"-",(1730.63/((1730.63/(233.426+T_Si_CL))-LOG(RH_Si_A/100)))-233.426)</f>
        <v>54.935511793333887</v>
      </c>
      <c r="Y485" s="87">
        <f>100*10^(7.337936*((Table3[[#This Row],[Hum_Si_A]])/(Table3[[#This Row],[Hum_Si_A]]+229.3975)-Table3[[#This Row],[T_Si_CL]]/(Table3[[#This Row],[T_Si_CL]]+229.3975)))</f>
        <v>40.286682104765084</v>
      </c>
      <c r="Z48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2227.8666666666668</v>
      </c>
      <c r="AA485" s="53">
        <f>Table3[[#This Row],[FN_Si_Atot]]*Table3[[#This Row],[Conc_Si_A_H2]]/100</f>
        <v>1670.9</v>
      </c>
      <c r="AB485" s="54">
        <f>IF(Table3[[#This Row],[FN_Si_A_H2]]="-","-",Table3[[#This Row],[FN_Si_A_H2]]/60*H2_dens_gL)</f>
        <v>2.504309244894614</v>
      </c>
      <c r="AC485" s="53">
        <f>IF(OR(Table3[[#This Row],[Conc_Si_A_H2]]="",Table3[[#This Row],[FN_Si_A_H2]]="",Table3[[#This Row],[FN_Si_A_H2]]="-"),"-",(FN_Si_H2/CMP_A)*(100-CMP_A))</f>
        <v>556.9666666666667</v>
      </c>
      <c r="AD485" s="55">
        <f>IF(Table3[[#This Row],[F_Si_A_N2]]="-","-",Table3[[#This Row],[F_Si_A_N2]]/60*N2_dens_gL)</f>
        <v>11.599821294060467</v>
      </c>
      <c r="AE485">
        <v>1.55</v>
      </c>
      <c r="AF485" s="53">
        <f>IF(OR(Table3[[#This Row],[I_S]]=0,Table3[[#This Row],[FN_Si_C_Air]]="-",Table3[[#This Row],[FN_Si_C_Air]]="0"),"∞",Table3[[#This Row],[FN_Si_C_Air]]*1000/(Table3[[#This Row],[I_S]]*Q_air*Cell_count))</f>
        <v>1.5500000000000003</v>
      </c>
      <c r="AG485" s="52">
        <f>IF(OR(Table3[[#This Row],[I_S]]="",Table3[[#This Row],[STC_C]]=""),"-",IF(Table3[[#This Row],[I_S]]&gt;=Table3[[#This Row],[I_MinGasFlow]],Table3[[#This Row],[I_S]]*Table3[[#This Row],[STC_C]]*16.6*Cell_count/1000,Table3[[#This Row],[I_MinGasFlow]]*Table3[[#This Row],[STC_C]]*16.6*Cell_count/1000))</f>
        <v>3962.4200000000005</v>
      </c>
      <c r="AH485" s="139">
        <f>IF(Table3[[#This Row],[FN_Si_C_Air]]="-","-",Table3[[#This Row],[FN_Si_C_Air]]/60*air_dens_gL)</f>
        <v>84.990278224061285</v>
      </c>
      <c r="AI485" s="58" t="str">
        <f t="shared" si="68"/>
        <v>Inlet</v>
      </c>
      <c r="AJ485">
        <v>0.9</v>
      </c>
      <c r="AK485" s="5">
        <f t="shared" si="63"/>
        <v>75</v>
      </c>
      <c r="AL485" s="141">
        <v>60.445896579090515</v>
      </c>
      <c r="AM485" s="52">
        <f>IF(OR(Table3[[#This Row],[T_So_CL]]="",Table3[[#This Row],[Hum_Si_C]]=""),"-",(1730.63/((1730.63/(233.426+T_Si_CL))-LOG(RH_Si_C/100)))-233.426)</f>
        <v>58.798374077755113</v>
      </c>
      <c r="AN485" s="87">
        <f>100*10^(7.337936*((Table3[[#This Row],[Hum_Si_C]])/(Table3[[#This Row],[Hum_Si_C]]+229.3975)-Table3[[#This Row],[T_Si_CL]]/(Table3[[#This Row],[T_Si_CL]]+229.3975)))</f>
        <v>65.263751514688423</v>
      </c>
      <c r="AO485" s="83">
        <f t="shared" si="64"/>
        <v>82</v>
      </c>
      <c r="AP485" s="60">
        <f>Table3[[#This Row],[T_So_CL]]-Table3[[#This Row],[T_Si_CL]]</f>
        <v>12</v>
      </c>
      <c r="AQ485" s="178">
        <f>IF(OR(AC485&gt;1200,AA485&gt;4000,Table3[[#This Row],[Hum_Si_A]]&lt;20,Table3[[#This Row],[Hum_Si_C]]&lt;20,AG485&gt;8000, AJ485&lt;0, O485&gt;90),1,0)</f>
        <v>0</v>
      </c>
      <c r="AR485">
        <f>IF(Table3[[#This Row],[F_Cell_CL]]&gt;0, Table3[[#This Row],[F_Cell_CL]], IF(Table3[[#This Row],[I_S]]&lt;450, 0.45, IF(Table3[[#This Row],[I_S]]&lt;600, 0.6, 0.75)))</f>
        <v>0.6</v>
      </c>
    </row>
    <row r="486" spans="1:44">
      <c r="A486" s="49">
        <f t="shared" si="69"/>
        <v>475</v>
      </c>
      <c r="B486" s="51" t="s">
        <v>100</v>
      </c>
      <c r="C486" s="50" t="s">
        <v>576</v>
      </c>
      <c r="D486" s="51">
        <v>900</v>
      </c>
      <c r="E486" s="138">
        <f>IF(Table3[[#This Row],[Approx. step time]]="-","ERR",IF(E485="Acc. Time",Table3[[#This Row],[Approx. step time]]/60,E485+D486/60))</f>
        <v>7125</v>
      </c>
      <c r="F486" s="48">
        <v>630</v>
      </c>
      <c r="G486" s="86">
        <f t="shared" si="61"/>
        <v>2.1</v>
      </c>
      <c r="H486" s="48" t="s">
        <v>33</v>
      </c>
      <c r="I486" s="51">
        <v>0</v>
      </c>
      <c r="J486" s="51" t="s">
        <v>102</v>
      </c>
      <c r="K486" s="147"/>
      <c r="L486" s="52" t="str">
        <f>IF(Table3[[#This Row],[F_Cell_CL]]="","-",Table3[[#This Row],[F_Cell_CL]]*Cell_count)</f>
        <v>-</v>
      </c>
      <c r="M486">
        <v>1</v>
      </c>
      <c r="N486">
        <v>70</v>
      </c>
      <c r="O486" s="51">
        <v>82</v>
      </c>
      <c r="P486" s="60">
        <f>Table3[[#This Row],[T_So_CL]]-Table3[[#This Row],[T_Si_CL]]</f>
        <v>12</v>
      </c>
      <c r="Q486">
        <v>1.6500000000000001</v>
      </c>
      <c r="R486" s="53">
        <f>IF(Table3[[#This Row],[I_S]]=0,"∞",Table3[[#This Row],[FN_Si_A_H2]]*1000/(Table3[[#This Row],[I_S]]*Q_H2*Cell_count))</f>
        <v>1.65</v>
      </c>
      <c r="S486">
        <v>80</v>
      </c>
      <c r="T486" s="58" t="str">
        <f t="shared" si="67"/>
        <v>Inlet</v>
      </c>
      <c r="U486">
        <v>0.8</v>
      </c>
      <c r="V486" s="51">
        <f t="shared" si="62"/>
        <v>75</v>
      </c>
      <c r="W486" s="141">
        <v>50.353858607345167</v>
      </c>
      <c r="X486" s="52">
        <f>IF(OR(Table3[[#This Row],[T_So_CL]]="",Table3[[#This Row],[Hum_Si_A]]=""),"-",(1730.63/((1730.63/(233.426+T_Si_CL))-LOG(RH_Si_A/100)))-233.426)</f>
        <v>54.935511793333887</v>
      </c>
      <c r="Y486" s="87">
        <f>100*10^(7.337936*((Table3[[#This Row],[Hum_Si_A]])/(Table3[[#This Row],[Hum_Si_A]]+229.3975)-Table3[[#This Row],[T_Si_CL]]/(Table3[[#This Row],[T_Si_CL]]+229.3975)))</f>
        <v>40.286682104765084</v>
      </c>
      <c r="Z48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2501.296875</v>
      </c>
      <c r="AA486" s="53">
        <f>Table3[[#This Row],[FN_Si_Atot]]*Table3[[#This Row],[Conc_Si_A_H2]]/100</f>
        <v>2001.0374999999999</v>
      </c>
      <c r="AB486" s="54">
        <f>IF(Table3[[#This Row],[FN_Si_A_H2]]="-","-",Table3[[#This Row],[FN_Si_A_H2]]/60*H2_dens_gL)</f>
        <v>2.9991122811842756</v>
      </c>
      <c r="AC486" s="53">
        <f>IF(OR(Table3[[#This Row],[Conc_Si_A_H2]]="",Table3[[#This Row],[FN_Si_A_H2]]="",Table3[[#This Row],[FN_Si_A_H2]]="-"),"-",(FN_Si_H2/CMP_A)*(100-CMP_A))</f>
        <v>500.25937499999998</v>
      </c>
      <c r="AD486" s="55">
        <f>IF(Table3[[#This Row],[F_Si_A_N2]]="-","-",Table3[[#This Row],[F_Si_A_N2]]/60*N2_dens_gL)</f>
        <v>10.418791101822455</v>
      </c>
      <c r="AE486">
        <v>1.6500000000000001</v>
      </c>
      <c r="AF486" s="53">
        <f>IF(OR(Table3[[#This Row],[I_S]]=0,Table3[[#This Row],[FN_Si_C_Air]]="-",Table3[[#This Row],[FN_Si_C_Air]]="0"),"∞",Table3[[#This Row],[FN_Si_C_Air]]*1000/(Table3[[#This Row],[I_S]]*Q_air*Cell_count))</f>
        <v>1.65</v>
      </c>
      <c r="AG486" s="52">
        <f>IF(OR(Table3[[#This Row],[I_S]]="",Table3[[#This Row],[STC_C]]=""),"-",IF(Table3[[#This Row],[I_S]]&gt;=Table3[[#This Row],[I_MinGasFlow]],Table3[[#This Row],[I_S]]*Table3[[#This Row],[STC_C]]*16.6*Cell_count/1000,Table3[[#This Row],[I_MinGasFlow]]*Table3[[#This Row],[STC_C]]*16.6*Cell_count/1000))</f>
        <v>4745.3175000000001</v>
      </c>
      <c r="AH486" s="139">
        <f>IF(Table3[[#This Row],[FN_Si_C_Air]]="-","-",Table3[[#This Row],[FN_Si_C_Air]]/60*air_dens_gL)</f>
        <v>101.78271222800888</v>
      </c>
      <c r="AI486" s="58" t="str">
        <f t="shared" si="68"/>
        <v>Inlet</v>
      </c>
      <c r="AJ486">
        <v>1.05</v>
      </c>
      <c r="AK486" s="5">
        <f t="shared" si="63"/>
        <v>75</v>
      </c>
      <c r="AL486" s="141">
        <v>66.325746371567746</v>
      </c>
      <c r="AM486" s="52">
        <f>IF(OR(Table3[[#This Row],[T_So_CL]]="",Table3[[#This Row],[Hum_Si_C]]=""),"-",(1730.63/((1730.63/(233.426+T_Si_CL))-LOG(RH_Si_C/100)))-233.426)</f>
        <v>60.801301961272998</v>
      </c>
      <c r="AN486" s="87">
        <f>100*10^(7.337936*((Table3[[#This Row],[Hum_Si_C]])/(Table3[[#This Row],[Hum_Si_C]]+229.3975)-Table3[[#This Row],[T_Si_CL]]/(Table3[[#This Row],[T_Si_CL]]+229.3975)))</f>
        <v>85.142206995504807</v>
      </c>
      <c r="AO486" s="83">
        <f t="shared" si="64"/>
        <v>82</v>
      </c>
      <c r="AP486" s="60">
        <f>Table3[[#This Row],[T_So_CL]]-Table3[[#This Row],[T_Si_CL]]</f>
        <v>12</v>
      </c>
      <c r="AQ486" s="178">
        <f>IF(OR(AC486&gt;1200,AA486&gt;4000,Table3[[#This Row],[Hum_Si_A]]&lt;20,Table3[[#This Row],[Hum_Si_C]]&lt;20,AG486&gt;8000, AJ486&lt;0, O486&gt;90),1,0)</f>
        <v>0</v>
      </c>
      <c r="AR486">
        <f>IF(Table3[[#This Row],[F_Cell_CL]]&gt;0, Table3[[#This Row],[F_Cell_CL]], IF(Table3[[#This Row],[I_S]]&lt;450, 0.45, IF(Table3[[#This Row],[I_S]]&lt;600, 0.6, 0.75)))</f>
        <v>0.75</v>
      </c>
    </row>
    <row r="487" spans="1:44">
      <c r="A487" s="49">
        <f t="shared" si="69"/>
        <v>476</v>
      </c>
      <c r="B487" s="51" t="s">
        <v>100</v>
      </c>
      <c r="C487" s="50" t="s">
        <v>577</v>
      </c>
      <c r="D487" s="51">
        <v>900</v>
      </c>
      <c r="E487" s="138">
        <f>IF(Table3[[#This Row],[Approx. step time]]="-","ERR",IF(E486="Acc. Time",Table3[[#This Row],[Approx. step time]]/60,E486+D487/60))</f>
        <v>7140</v>
      </c>
      <c r="F487" s="48">
        <v>660</v>
      </c>
      <c r="G487" s="86">
        <f t="shared" si="61"/>
        <v>2.2000000000000002</v>
      </c>
      <c r="H487" s="48" t="s">
        <v>33</v>
      </c>
      <c r="I487" s="51">
        <v>0</v>
      </c>
      <c r="J487" s="51" t="s">
        <v>102</v>
      </c>
      <c r="K487" s="147"/>
      <c r="L487" s="52" t="str">
        <f>IF(Table3[[#This Row],[F_Cell_CL]]="","-",Table3[[#This Row],[F_Cell_CL]]*Cell_count)</f>
        <v>-</v>
      </c>
      <c r="M487">
        <v>0.45</v>
      </c>
      <c r="N487">
        <v>70</v>
      </c>
      <c r="O487" s="51">
        <v>83</v>
      </c>
      <c r="P487" s="60">
        <f>Table3[[#This Row],[T_So_CL]]-Table3[[#This Row],[T_Si_CL]]</f>
        <v>13</v>
      </c>
      <c r="Q487">
        <v>1.55</v>
      </c>
      <c r="R487" s="53">
        <f>IF(Table3[[#This Row],[I_S]]=0,"∞",Table3[[#This Row],[FN_Si_A_H2]]*1000/(Table3[[#This Row],[I_S]]*Q_H2*Cell_count))</f>
        <v>1.5500000000000003</v>
      </c>
      <c r="S487">
        <v>85</v>
      </c>
      <c r="T487" s="58" t="str">
        <f t="shared" ref="T487:T518" si="70">"Inlet"</f>
        <v>Inlet</v>
      </c>
      <c r="U487">
        <v>0.25</v>
      </c>
      <c r="V487" s="51">
        <f t="shared" si="62"/>
        <v>75</v>
      </c>
      <c r="W487" s="141">
        <v>64.977127437816733</v>
      </c>
      <c r="X487" s="52">
        <f>IF(OR(Table3[[#This Row],[T_So_CL]]="",Table3[[#This Row],[Hum_Si_A]]=""),"-",(1730.63/((1730.63/(233.426+T_Si_CL))-LOG(RH_Si_A/100)))-233.426)</f>
        <v>60.355698987739686</v>
      </c>
      <c r="Y487" s="87">
        <f>100*10^(7.337936*((Table3[[#This Row],[Hum_Si_A]])/(Table3[[#This Row],[Hum_Si_A]]+229.3975)-Table3[[#This Row],[T_Si_CL]]/(Table3[[#This Row],[T_Si_CL]]+229.3975)))</f>
        <v>80.180248872492086</v>
      </c>
      <c r="Z48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2316.794117647059</v>
      </c>
      <c r="AA487" s="53">
        <f>Table3[[#This Row],[FN_Si_Atot]]*Table3[[#This Row],[Conc_Si_A_H2]]/100</f>
        <v>1969.2750000000003</v>
      </c>
      <c r="AB487" s="54">
        <f>IF(Table3[[#This Row],[FN_Si_A_H2]]="-","-",Table3[[#This Row],[FN_Si_A_H2]]/60*H2_dens_gL)</f>
        <v>2.9515073243400813</v>
      </c>
      <c r="AC487" s="53">
        <f>IF(OR(Table3[[#This Row],[Conc_Si_A_H2]]="",Table3[[#This Row],[FN_Si_A_H2]]="",Table3[[#This Row],[FN_Si_A_H2]]="-"),"-",(FN_Si_H2/CMP_A)*(100-CMP_A))</f>
        <v>347.51911764705886</v>
      </c>
      <c r="AD487" s="55">
        <f>IF(Table3[[#This Row],[F_Si_A_N2]]="-","-",Table3[[#This Row],[F_Si_A_N2]]/60*N2_dens_gL)</f>
        <v>7.2377036225545357</v>
      </c>
      <c r="AE487">
        <v>1.85</v>
      </c>
      <c r="AF487" s="53">
        <f>IF(OR(Table3[[#This Row],[I_S]]=0,Table3[[#This Row],[FN_Si_C_Air]]="-",Table3[[#This Row],[FN_Si_C_Air]]="0"),"∞",Table3[[#This Row],[FN_Si_C_Air]]*1000/(Table3[[#This Row],[I_S]]*Q_air*Cell_count))</f>
        <v>1.85</v>
      </c>
      <c r="AG487" s="52">
        <f>IF(OR(Table3[[#This Row],[I_S]]="",Table3[[#This Row],[STC_C]]=""),"-",IF(Table3[[#This Row],[I_S]]&gt;=Table3[[#This Row],[I_MinGasFlow]],Table3[[#This Row],[I_S]]*Table3[[#This Row],[STC_C]]*16.6*Cell_count/1000,Table3[[#This Row],[I_MinGasFlow]]*Table3[[#This Row],[STC_C]]*16.6*Cell_count/1000))</f>
        <v>5573.8650000000007</v>
      </c>
      <c r="AH487" s="139">
        <f>IF(Table3[[#This Row],[FN_Si_C_Air]]="-","-",Table3[[#This Row],[FN_Si_C_Air]]/60*air_dens_gL)</f>
        <v>119.5542969027406</v>
      </c>
      <c r="AI487" s="58" t="str">
        <f t="shared" ref="AI487:AI518" si="71">"Inlet"</f>
        <v>Inlet</v>
      </c>
      <c r="AJ487">
        <v>0.2</v>
      </c>
      <c r="AK487" s="5">
        <f t="shared" si="63"/>
        <v>75</v>
      </c>
      <c r="AL487" s="141">
        <v>64.977127437816733</v>
      </c>
      <c r="AM487" s="52">
        <f>IF(OR(Table3[[#This Row],[T_So_CL]]="",Table3[[#This Row],[Hum_Si_C]]=""),"-",(1730.63/((1730.63/(233.426+T_Si_CL))-LOG(RH_Si_C/100)))-233.426)</f>
        <v>60.355698987739686</v>
      </c>
      <c r="AN487" s="87">
        <f>100*10^(7.337936*((Table3[[#This Row],[Hum_Si_C]])/(Table3[[#This Row],[Hum_Si_C]]+229.3975)-Table3[[#This Row],[T_Si_CL]]/(Table3[[#This Row],[T_Si_CL]]+229.3975)))</f>
        <v>80.180248872492086</v>
      </c>
      <c r="AO487" s="83">
        <f t="shared" si="64"/>
        <v>83</v>
      </c>
      <c r="AP487" s="60">
        <f>Table3[[#This Row],[T_So_CL]]-Table3[[#This Row],[T_Si_CL]]</f>
        <v>13</v>
      </c>
      <c r="AQ487" s="178">
        <f>IF(OR(AC487&gt;1200,AA487&gt;4000,Table3[[#This Row],[Hum_Si_A]]&lt;20,Table3[[#This Row],[Hum_Si_C]]&lt;20,AG487&gt;8000, AJ487&lt;0, O487&gt;90),1,0)</f>
        <v>0</v>
      </c>
      <c r="AR487">
        <f>IF(Table3[[#This Row],[F_Cell_CL]]&gt;0, Table3[[#This Row],[F_Cell_CL]], IF(Table3[[#This Row],[I_S]]&lt;450, 0.45, IF(Table3[[#This Row],[I_S]]&lt;600, 0.6, 0.75)))</f>
        <v>0.75</v>
      </c>
    </row>
    <row r="488" spans="1:44">
      <c r="A488" s="49">
        <f t="shared" si="69"/>
        <v>477</v>
      </c>
      <c r="B488" s="51" t="s">
        <v>100</v>
      </c>
      <c r="C488" s="50" t="s">
        <v>578</v>
      </c>
      <c r="D488" s="51">
        <v>900</v>
      </c>
      <c r="E488" s="87">
        <f>IF(Table3[[#This Row],[Approx. step time]]="-","ERR",IF(E487="Acc. Time",Table3[[#This Row],[Approx. step time]]/60,E487+D488/60))</f>
        <v>7155</v>
      </c>
      <c r="F488" s="48">
        <v>730</v>
      </c>
      <c r="G488" s="86">
        <f t="shared" si="61"/>
        <v>2.4333333333333331</v>
      </c>
      <c r="H488" s="48" t="s">
        <v>33</v>
      </c>
      <c r="I488" s="51">
        <v>0</v>
      </c>
      <c r="J488" s="51" t="s">
        <v>102</v>
      </c>
      <c r="K488" s="147"/>
      <c r="L488" s="52" t="str">
        <f>IF(Table3[[#This Row],[F_Cell_CL]]="","-",Table3[[#This Row],[F_Cell_CL]]*Cell_count)</f>
        <v>-</v>
      </c>
      <c r="M488">
        <v>1.25</v>
      </c>
      <c r="N488">
        <v>70</v>
      </c>
      <c r="O488" s="51">
        <v>83</v>
      </c>
      <c r="P488" s="60">
        <f>Table3[[#This Row],[T_So_CL]]-Table3[[#This Row],[T_Si_CL]]</f>
        <v>13</v>
      </c>
      <c r="Q488">
        <v>1.5</v>
      </c>
      <c r="R488" s="53">
        <f>IF(Table3[[#This Row],[I_S]]=0,"∞",Table3[[#This Row],[FN_Si_A_H2]]*1000/(Table3[[#This Row],[I_S]]*Q_H2*Cell_count))</f>
        <v>1.5</v>
      </c>
      <c r="S488">
        <v>95</v>
      </c>
      <c r="T488" s="58" t="str">
        <f t="shared" si="70"/>
        <v>Inlet</v>
      </c>
      <c r="U488">
        <v>1.05</v>
      </c>
      <c r="V488" s="51">
        <f t="shared" si="62"/>
        <v>75</v>
      </c>
      <c r="W488" s="141">
        <v>41.203545404331003</v>
      </c>
      <c r="X488" s="52">
        <f>IF(OR(Table3[[#This Row],[T_So_CL]]="",Table3[[#This Row],[Hum_Si_A]]=""),"-",(1730.63/((1730.63/(233.426+T_Si_CL))-LOG(RH_Si_A/100)))-233.426)</f>
        <v>50.810530485244499</v>
      </c>
      <c r="Y488" s="87">
        <f>100*10^(7.337936*((Table3[[#This Row],[Hum_Si_A]])/(Table3[[#This Row],[Hum_Si_A]]+229.3975)-Table3[[#This Row],[T_Si_CL]]/(Table3[[#This Row],[T_Si_CL]]+229.3975)))</f>
        <v>25.216983903297351</v>
      </c>
      <c r="Z48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2218.8157894736842</v>
      </c>
      <c r="AA488" s="53">
        <f>Table3[[#This Row],[FN_Si_Atot]]*Table3[[#This Row],[Conc_Si_A_H2]]/100</f>
        <v>2107.875</v>
      </c>
      <c r="AB488" s="54">
        <f>IF(Table3[[#This Row],[FN_Si_A_H2]]="-","-",Table3[[#This Row],[FN_Si_A_H2]]/60*H2_dens_gL)</f>
        <v>3.159238045114749</v>
      </c>
      <c r="AC488" s="53">
        <f>IF(OR(Table3[[#This Row],[Conc_Si_A_H2]]="",Table3[[#This Row],[FN_Si_A_H2]]="",Table3[[#This Row],[FN_Si_A_H2]]="-"),"-",(FN_Si_H2/CMP_A)*(100-CMP_A))</f>
        <v>110.94078947368422</v>
      </c>
      <c r="AD488" s="55">
        <f>IF(Table3[[#This Row],[F_Si_A_N2]]="-","-",Table3[[#This Row],[F_Si_A_N2]]/60*N2_dens_gL)</f>
        <v>2.3105392281705455</v>
      </c>
      <c r="AE488">
        <v>1.7000000000000002</v>
      </c>
      <c r="AF488" s="53">
        <f>IF(OR(Table3[[#This Row],[I_S]]=0,Table3[[#This Row],[FN_Si_C_Air]]="-",Table3[[#This Row],[FN_Si_C_Air]]="0"),"∞",Table3[[#This Row],[FN_Si_C_Air]]*1000/(Table3[[#This Row],[I_S]]*Q_air*Cell_count))</f>
        <v>1.7000000000000004</v>
      </c>
      <c r="AG488" s="52">
        <f>IF(OR(Table3[[#This Row],[I_S]]="",Table3[[#This Row],[STC_C]]=""),"-",IF(Table3[[#This Row],[I_S]]&gt;=Table3[[#This Row],[I_MinGasFlow]],Table3[[#This Row],[I_S]]*Table3[[#This Row],[STC_C]]*16.6*Cell_count/1000,Table3[[#This Row],[I_MinGasFlow]]*Table3[[#This Row],[STC_C]]*16.6*Cell_count/1000))</f>
        <v>5665.1650000000018</v>
      </c>
      <c r="AH488" s="139">
        <f>IF(Table3[[#This Row],[FN_Si_C_Air]]="-","-",Table3[[#This Row],[FN_Si_C_Air]]/60*air_dens_gL)</f>
        <v>121.51259824430885</v>
      </c>
      <c r="AI488" s="58" t="str">
        <f t="shared" si="71"/>
        <v>Inlet</v>
      </c>
      <c r="AJ488">
        <v>1.1500000000000001</v>
      </c>
      <c r="AK488" s="5">
        <f t="shared" si="63"/>
        <v>75</v>
      </c>
      <c r="AL488" s="141">
        <v>60.445896579090515</v>
      </c>
      <c r="AM488" s="52">
        <f>IF(OR(Table3[[#This Row],[T_So_CL]]="",Table3[[#This Row],[Hum_Si_C]]=""),"-",(1730.63/((1730.63/(233.426+T_Si_CL))-LOG(RH_Si_C/100)))-233.426)</f>
        <v>58.798374077755113</v>
      </c>
      <c r="AN488" s="87">
        <f>100*10^(7.337936*((Table3[[#This Row],[Hum_Si_C]])/(Table3[[#This Row],[Hum_Si_C]]+229.3975)-Table3[[#This Row],[T_Si_CL]]/(Table3[[#This Row],[T_Si_CL]]+229.3975)))</f>
        <v>65.263751514688423</v>
      </c>
      <c r="AO488" s="83">
        <f t="shared" si="64"/>
        <v>83</v>
      </c>
      <c r="AP488" s="60">
        <f>Table3[[#This Row],[T_So_CL]]-Table3[[#This Row],[T_Si_CL]]</f>
        <v>13</v>
      </c>
      <c r="AQ488" s="178">
        <f>IF(OR(AC488&gt;1200,AA488&gt;4000,Table3[[#This Row],[Hum_Si_A]]&lt;20,Table3[[#This Row],[Hum_Si_C]]&lt;20,AG488&gt;8000, AJ488&lt;0, O488&gt;90),1,0)</f>
        <v>0</v>
      </c>
      <c r="AR488">
        <f>IF(Table3[[#This Row],[F_Cell_CL]]&gt;0, Table3[[#This Row],[F_Cell_CL]], IF(Table3[[#This Row],[I_S]]&lt;450, 0.45, IF(Table3[[#This Row],[I_S]]&lt;600, 0.6, 0.75)))</f>
        <v>0.75</v>
      </c>
    </row>
    <row r="489" spans="1:44">
      <c r="A489" s="49">
        <f t="shared" si="69"/>
        <v>478</v>
      </c>
      <c r="B489" s="51" t="s">
        <v>100</v>
      </c>
      <c r="C489" s="50" t="s">
        <v>579</v>
      </c>
      <c r="D489" s="51">
        <v>900</v>
      </c>
      <c r="E489" s="138">
        <f>IF(Table3[[#This Row],[Approx. step time]]="-","ERR",IF(E488="Acc. Time",Table3[[#This Row],[Approx. step time]]/60,E488+D489/60))</f>
        <v>7170</v>
      </c>
      <c r="F489" s="48">
        <v>460</v>
      </c>
      <c r="G489" s="86">
        <f t="shared" si="61"/>
        <v>1.5333333333333334</v>
      </c>
      <c r="H489" s="48" t="s">
        <v>33</v>
      </c>
      <c r="I489" s="51">
        <v>0</v>
      </c>
      <c r="J489" s="51" t="s">
        <v>102</v>
      </c>
      <c r="K489" s="147"/>
      <c r="L489" s="52" t="str">
        <f>IF(Table3[[#This Row],[F_Cell_CL]]="","-",Table3[[#This Row],[F_Cell_CL]]*Cell_count)</f>
        <v>-</v>
      </c>
      <c r="M489">
        <v>1</v>
      </c>
      <c r="N489">
        <v>70</v>
      </c>
      <c r="O489" s="51">
        <v>83</v>
      </c>
      <c r="P489" s="60">
        <f>Table3[[#This Row],[T_So_CL]]-Table3[[#This Row],[T_Si_CL]]</f>
        <v>13</v>
      </c>
      <c r="Q489">
        <v>1.85</v>
      </c>
      <c r="R489" s="53">
        <f>IF(Table3[[#This Row],[I_S]]=0,"∞",Table3[[#This Row],[FN_Si_A_H2]]*1000/(Table3[[#This Row],[I_S]]*Q_H2*Cell_count))</f>
        <v>1.85</v>
      </c>
      <c r="S489">
        <v>100</v>
      </c>
      <c r="T489" s="58" t="str">
        <f t="shared" si="70"/>
        <v>Inlet</v>
      </c>
      <c r="U489">
        <v>0.8</v>
      </c>
      <c r="V489" s="51">
        <f t="shared" si="62"/>
        <v>75</v>
      </c>
      <c r="W489" s="141">
        <v>62.047744653481431</v>
      </c>
      <c r="X489" s="52">
        <f>IF(OR(Table3[[#This Row],[T_So_CL]]="",Table3[[#This Row],[Hum_Si_A]]=""),"-",(1730.63/((1730.63/(233.426+T_Si_CL))-LOG(RH_Si_A/100)))-233.426)</f>
        <v>59.359951044353295</v>
      </c>
      <c r="Y489" s="87">
        <f>100*10^(7.337936*((Table3[[#This Row],[Hum_Si_A]])/(Table3[[#This Row],[Hum_Si_A]]+229.3975)-Table3[[#This Row],[T_Si_CL]]/(Table3[[#This Row],[T_Si_CL]]+229.3975)))</f>
        <v>70.241225924668456</v>
      </c>
      <c r="Z48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1638.175</v>
      </c>
      <c r="AA489" s="53">
        <f>Table3[[#This Row],[FN_Si_Atot]]*Table3[[#This Row],[Conc_Si_A_H2]]/100</f>
        <v>1638.175</v>
      </c>
      <c r="AB489" s="54">
        <f>IF(Table3[[#This Row],[FN_Si_A_H2]]="-","-",Table3[[#This Row],[FN_Si_A_H2]]/60*H2_dens_gL)</f>
        <v>2.4552617136005948</v>
      </c>
      <c r="AC489" s="53">
        <f>IF(OR(Table3[[#This Row],[Conc_Si_A_H2]]="",Table3[[#This Row],[FN_Si_A_H2]]="",Table3[[#This Row],[FN_Si_A_H2]]="-"),"-",(FN_Si_H2/CMP_A)*(100-CMP_A))</f>
        <v>0</v>
      </c>
      <c r="AD489" s="55">
        <f>IF(Table3[[#This Row],[F_Si_A_N2]]="-","-",Table3[[#This Row],[F_Si_A_N2]]/60*N2_dens_gL)</f>
        <v>0</v>
      </c>
      <c r="AE489">
        <v>2.4000000000000004</v>
      </c>
      <c r="AF489" s="53">
        <f>IF(OR(Table3[[#This Row],[I_S]]=0,Table3[[#This Row],[FN_Si_C_Air]]="-",Table3[[#This Row],[FN_Si_C_Air]]="0"),"∞",Table3[[#This Row],[FN_Si_C_Air]]*1000/(Table3[[#This Row],[I_S]]*Q_air*Cell_count))</f>
        <v>2.4000000000000004</v>
      </c>
      <c r="AG489" s="52">
        <f>IF(OR(Table3[[#This Row],[I_S]]="",Table3[[#This Row],[STC_C]]=""),"-",IF(Table3[[#This Row],[I_S]]&gt;=Table3[[#This Row],[I_MinGasFlow]],Table3[[#This Row],[I_S]]*Table3[[#This Row],[STC_C]]*16.6*Cell_count/1000,Table3[[#This Row],[I_MinGasFlow]]*Table3[[#This Row],[STC_C]]*16.6*Cell_count/1000))</f>
        <v>5039.760000000002</v>
      </c>
      <c r="AH489" s="139">
        <f>IF(Table3[[#This Row],[FN_Si_C_Air]]="-","-",Table3[[#This Row],[FN_Si_C_Air]]/60*air_dens_gL)</f>
        <v>108.09823405456646</v>
      </c>
      <c r="AI489" s="58" t="str">
        <f t="shared" si="71"/>
        <v>Inlet</v>
      </c>
      <c r="AJ489">
        <v>0.9</v>
      </c>
      <c r="AK489" s="5">
        <f t="shared" si="63"/>
        <v>75</v>
      </c>
      <c r="AL489" s="141">
        <v>54.90760005697814</v>
      </c>
      <c r="AM489" s="52">
        <f>IF(OR(Table3[[#This Row],[T_So_CL]]="",Table3[[#This Row],[Hum_Si_C]]=""),"-",(1730.63/((1730.63/(233.426+T_Si_CL))-LOG(RH_Si_C/100)))-233.426)</f>
        <v>56.753471256734883</v>
      </c>
      <c r="AN489" s="87">
        <f>100*10^(7.337936*((Table3[[#This Row],[Hum_Si_C]])/(Table3[[#This Row],[Hum_Si_C]]+229.3975)-Table3[[#This Row],[T_Si_CL]]/(Table3[[#This Row],[T_Si_CL]]+229.3975)))</f>
        <v>50.296603607632008</v>
      </c>
      <c r="AO489" s="83">
        <f t="shared" si="64"/>
        <v>83</v>
      </c>
      <c r="AP489" s="60">
        <f>Table3[[#This Row],[T_So_CL]]-Table3[[#This Row],[T_Si_CL]]</f>
        <v>13</v>
      </c>
      <c r="AQ489" s="178">
        <f>IF(OR(AC489&gt;1200,AA489&gt;4000,Table3[[#This Row],[Hum_Si_A]]&lt;20,Table3[[#This Row],[Hum_Si_C]]&lt;20,AG489&gt;8000, AJ489&lt;0, O489&gt;90),1,0)</f>
        <v>0</v>
      </c>
      <c r="AR489">
        <f>IF(Table3[[#This Row],[F_Cell_CL]]&gt;0, Table3[[#This Row],[F_Cell_CL]], IF(Table3[[#This Row],[I_S]]&lt;450, 0.45, IF(Table3[[#This Row],[I_S]]&lt;600, 0.6, 0.75)))</f>
        <v>0.6</v>
      </c>
    </row>
    <row r="490" spans="1:44">
      <c r="A490" s="49">
        <f t="shared" si="69"/>
        <v>479</v>
      </c>
      <c r="B490" s="51" t="s">
        <v>100</v>
      </c>
      <c r="C490" s="50" t="s">
        <v>580</v>
      </c>
      <c r="D490" s="51">
        <v>900</v>
      </c>
      <c r="E490" s="138">
        <f>IF(Table3[[#This Row],[Approx. step time]]="-","ERR",IF(E489="Acc. Time",Table3[[#This Row],[Approx. step time]]/60,E489+D490/60))</f>
        <v>7185</v>
      </c>
      <c r="F490" s="48">
        <v>460</v>
      </c>
      <c r="G490" s="86">
        <f t="shared" si="61"/>
        <v>1.5333333333333334</v>
      </c>
      <c r="H490" s="48" t="s">
        <v>33</v>
      </c>
      <c r="I490" s="51">
        <v>0</v>
      </c>
      <c r="J490" s="51" t="s">
        <v>102</v>
      </c>
      <c r="K490" s="147"/>
      <c r="L490" s="52" t="str">
        <f>IF(Table3[[#This Row],[F_Cell_CL]]="","-",Table3[[#This Row],[F_Cell_CL]]*Cell_count)</f>
        <v>-</v>
      </c>
      <c r="M490">
        <v>1.05</v>
      </c>
      <c r="N490">
        <v>70</v>
      </c>
      <c r="O490" s="51">
        <v>83</v>
      </c>
      <c r="P490" s="60">
        <f>Table3[[#This Row],[T_So_CL]]-Table3[[#This Row],[T_Si_CL]]</f>
        <v>13</v>
      </c>
      <c r="Q490">
        <v>1.4000000000000001</v>
      </c>
      <c r="R490" s="53">
        <f>IF(Table3[[#This Row],[I_S]]=0,"∞",Table3[[#This Row],[FN_Si_A_H2]]*1000/(Table3[[#This Row],[I_S]]*Q_H2*Cell_count))</f>
        <v>1.4000000000000004</v>
      </c>
      <c r="S490">
        <v>100</v>
      </c>
      <c r="T490" s="58" t="str">
        <f t="shared" si="70"/>
        <v>Inlet</v>
      </c>
      <c r="U490">
        <v>0.85000000000000009</v>
      </c>
      <c r="V490" s="51">
        <f t="shared" si="62"/>
        <v>75</v>
      </c>
      <c r="W490" s="141">
        <v>66.325746371567746</v>
      </c>
      <c r="X490" s="52">
        <f>IF(OR(Table3[[#This Row],[T_So_CL]]="",Table3[[#This Row],[Hum_Si_A]]=""),"-",(1730.63/((1730.63/(233.426+T_Si_CL))-LOG(RH_Si_A/100)))-233.426)</f>
        <v>60.801301961272998</v>
      </c>
      <c r="Y490" s="87">
        <f>100*10^(7.337936*((Table3[[#This Row],[Hum_Si_A]])/(Table3[[#This Row],[Hum_Si_A]]+229.3975)-Table3[[#This Row],[T_Si_CL]]/(Table3[[#This Row],[T_Si_CL]]+229.3975)))</f>
        <v>85.142206995504807</v>
      </c>
      <c r="Z49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1239.7000000000003</v>
      </c>
      <c r="AA490" s="53">
        <f>Table3[[#This Row],[FN_Si_Atot]]*Table3[[#This Row],[Conc_Si_A_H2]]/100</f>
        <v>1239.7000000000003</v>
      </c>
      <c r="AB490" s="54">
        <f>IF(Table3[[#This Row],[FN_Si_A_H2]]="-","-",Table3[[#This Row],[FN_Si_A_H2]]/60*H2_dens_gL)</f>
        <v>1.8580358913734236</v>
      </c>
      <c r="AC490" s="53">
        <f>IF(OR(Table3[[#This Row],[Conc_Si_A_H2]]="",Table3[[#This Row],[FN_Si_A_H2]]="",Table3[[#This Row],[FN_Si_A_H2]]="-"),"-",(FN_Si_H2/CMP_A)*(100-CMP_A))</f>
        <v>0</v>
      </c>
      <c r="AD490" s="55">
        <f>IF(Table3[[#This Row],[F_Si_A_N2]]="-","-",Table3[[#This Row],[F_Si_A_N2]]/60*N2_dens_gL)</f>
        <v>0</v>
      </c>
      <c r="AE490">
        <v>1.5</v>
      </c>
      <c r="AF490" s="53">
        <f>IF(OR(Table3[[#This Row],[I_S]]=0,Table3[[#This Row],[FN_Si_C_Air]]="-",Table3[[#This Row],[FN_Si_C_Air]]="0"),"∞",Table3[[#This Row],[FN_Si_C_Air]]*1000/(Table3[[#This Row],[I_S]]*Q_air*Cell_count))</f>
        <v>1.5</v>
      </c>
      <c r="AG490" s="52">
        <f>IF(OR(Table3[[#This Row],[I_S]]="",Table3[[#This Row],[STC_C]]=""),"-",IF(Table3[[#This Row],[I_S]]&gt;=Table3[[#This Row],[I_MinGasFlow]],Table3[[#This Row],[I_S]]*Table3[[#This Row],[STC_C]]*16.6*Cell_count/1000,Table3[[#This Row],[I_MinGasFlow]]*Table3[[#This Row],[STC_C]]*16.6*Cell_count/1000))</f>
        <v>3149.8500000000004</v>
      </c>
      <c r="AH490" s="139">
        <f>IF(Table3[[#This Row],[FN_Si_C_Air]]="-","-",Table3[[#This Row],[FN_Si_C_Air]]/60*air_dens_gL)</f>
        <v>67.561396284104021</v>
      </c>
      <c r="AI490" s="58" t="str">
        <f t="shared" si="71"/>
        <v>Inlet</v>
      </c>
      <c r="AJ490">
        <v>0.90000000000000013</v>
      </c>
      <c r="AK490" s="5">
        <f t="shared" si="63"/>
        <v>75</v>
      </c>
      <c r="AL490" s="141">
        <v>58.734557668822937</v>
      </c>
      <c r="AM490" s="52">
        <f>IF(OR(Table3[[#This Row],[T_So_CL]]="",Table3[[#This Row],[Hum_Si_C]]=""),"-",(1730.63/((1730.63/(233.426+T_Si_CL))-LOG(RH_Si_C/100)))-233.426)</f>
        <v>58.184201997607147</v>
      </c>
      <c r="AN490" s="87">
        <f>100*10^(7.337936*((Table3[[#This Row],[Hum_Si_C]])/(Table3[[#This Row],[Hum_Si_C]]+229.3975)-Table3[[#This Row],[T_Si_CL]]/(Table3[[#This Row],[T_Si_CL]]+229.3975)))</f>
        <v>60.280664139586058</v>
      </c>
      <c r="AO490" s="83">
        <f t="shared" si="64"/>
        <v>83</v>
      </c>
      <c r="AP490" s="60">
        <f>Table3[[#This Row],[T_So_CL]]-Table3[[#This Row],[T_Si_CL]]</f>
        <v>13</v>
      </c>
      <c r="AQ490" s="178">
        <f>IF(OR(AC490&gt;1200,AA490&gt;4000,Table3[[#This Row],[Hum_Si_A]]&lt;20,Table3[[#This Row],[Hum_Si_C]]&lt;20,AG490&gt;8000, AJ490&lt;0, O490&gt;90),1,0)</f>
        <v>0</v>
      </c>
      <c r="AR490">
        <f>IF(Table3[[#This Row],[F_Cell_CL]]&gt;0, Table3[[#This Row],[F_Cell_CL]], IF(Table3[[#This Row],[I_S]]&lt;450, 0.45, IF(Table3[[#This Row],[I_S]]&lt;600, 0.6, 0.75)))</f>
        <v>0.6</v>
      </c>
    </row>
    <row r="491" spans="1:44">
      <c r="A491" s="49">
        <f t="shared" si="69"/>
        <v>480</v>
      </c>
      <c r="B491" s="51" t="s">
        <v>100</v>
      </c>
      <c r="C491" s="50" t="s">
        <v>581</v>
      </c>
      <c r="D491" s="51">
        <v>900</v>
      </c>
      <c r="E491" s="138">
        <f>IF(Table3[[#This Row],[Approx. step time]]="-","ERR",IF(E490="Acc. Time",Table3[[#This Row],[Approx. step time]]/60,E490+D491/60))</f>
        <v>7200</v>
      </c>
      <c r="F491" s="48">
        <v>700</v>
      </c>
      <c r="G491" s="86">
        <f t="shared" si="61"/>
        <v>2.3333333333333335</v>
      </c>
      <c r="H491" s="48" t="s">
        <v>33</v>
      </c>
      <c r="I491" s="51">
        <v>0</v>
      </c>
      <c r="J491" s="51" t="s">
        <v>102</v>
      </c>
      <c r="K491" s="147"/>
      <c r="L491" s="52" t="str">
        <f>IF(Table3[[#This Row],[F_Cell_CL]]="","-",Table3[[#This Row],[F_Cell_CL]]*Cell_count)</f>
        <v>-</v>
      </c>
      <c r="M491">
        <v>2</v>
      </c>
      <c r="N491">
        <v>70</v>
      </c>
      <c r="O491" s="51">
        <v>83</v>
      </c>
      <c r="P491" s="60">
        <f>Table3[[#This Row],[T_So_CL]]-Table3[[#This Row],[T_Si_CL]]</f>
        <v>13</v>
      </c>
      <c r="Q491">
        <v>1.9000000000000001</v>
      </c>
      <c r="R491" s="53">
        <f>IF(Table3[[#This Row],[I_S]]=0,"∞",Table3[[#This Row],[FN_Si_A_H2]]*1000/(Table3[[#This Row],[I_S]]*Q_H2*Cell_count))</f>
        <v>1.9</v>
      </c>
      <c r="S491">
        <v>85</v>
      </c>
      <c r="T491" s="58" t="str">
        <f t="shared" si="70"/>
        <v>Inlet</v>
      </c>
      <c r="U491">
        <v>1.8</v>
      </c>
      <c r="V491" s="51">
        <f t="shared" si="62"/>
        <v>75</v>
      </c>
      <c r="W491" s="141">
        <v>52.739997286124115</v>
      </c>
      <c r="X491" s="52">
        <f>IF(OR(Table3[[#This Row],[T_So_CL]]="",Table3[[#This Row],[Hum_Si_A]]=""),"-",(1730.63/((1730.63/(233.426+T_Si_CL))-LOG(RH_Si_A/100)))-233.426)</f>
        <v>55.904866239707133</v>
      </c>
      <c r="Y491" s="87">
        <f>100*10^(7.337936*((Table3[[#This Row],[Hum_Si_A]])/(Table3[[#This Row],[Hum_Si_A]]+229.3975)-Table3[[#This Row],[T_Si_CL]]/(Table3[[#This Row],[T_Si_CL]]+229.3975)))</f>
        <v>45.295041282219891</v>
      </c>
      <c r="Z49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3012.0588235294117</v>
      </c>
      <c r="AA491" s="53">
        <f>Table3[[#This Row],[FN_Si_Atot]]*Table3[[#This Row],[Conc_Si_A_H2]]/100</f>
        <v>2560.25</v>
      </c>
      <c r="AB491" s="54">
        <f>IF(Table3[[#This Row],[FN_Si_A_H2]]="-","-",Table3[[#This Row],[FN_Si_A_H2]]/60*H2_dens_gL)</f>
        <v>3.8372480365320696</v>
      </c>
      <c r="AC491" s="53">
        <f>IF(OR(Table3[[#This Row],[Conc_Si_A_H2]]="",Table3[[#This Row],[FN_Si_A_H2]]="",Table3[[#This Row],[FN_Si_A_H2]]="-"),"-",(FN_Si_H2/CMP_A)*(100-CMP_A))</f>
        <v>451.80882352941177</v>
      </c>
      <c r="AD491" s="55">
        <f>IF(Table3[[#This Row],[F_Si_A_N2]]="-","-",Table3[[#This Row],[F_Si_A_N2]]/60*N2_dens_gL)</f>
        <v>9.4097222072312139</v>
      </c>
      <c r="AE491">
        <v>1.5</v>
      </c>
      <c r="AF491" s="53">
        <f>IF(OR(Table3[[#This Row],[I_S]]=0,Table3[[#This Row],[FN_Si_C_Air]]="-",Table3[[#This Row],[FN_Si_C_Air]]="0"),"∞",Table3[[#This Row],[FN_Si_C_Air]]*1000/(Table3[[#This Row],[I_S]]*Q_air*Cell_count))</f>
        <v>1.4999999999999998</v>
      </c>
      <c r="AG491" s="52">
        <f>IF(OR(Table3[[#This Row],[I_S]]="",Table3[[#This Row],[STC_C]]=""),"-",IF(Table3[[#This Row],[I_S]]&gt;=Table3[[#This Row],[I_MinGasFlow]],Table3[[#This Row],[I_S]]*Table3[[#This Row],[STC_C]]*16.6*Cell_count/1000,Table3[[#This Row],[I_MinGasFlow]]*Table3[[#This Row],[STC_C]]*16.6*Cell_count/1000))</f>
        <v>4793.25</v>
      </c>
      <c r="AH491" s="139">
        <f>IF(Table3[[#This Row],[FN_Si_C_Air]]="-","-",Table3[[#This Row],[FN_Si_C_Air]]/60*air_dens_gL)</f>
        <v>102.81082043233219</v>
      </c>
      <c r="AI491" s="58" t="str">
        <f t="shared" si="71"/>
        <v>Inlet</v>
      </c>
      <c r="AJ491">
        <v>1.75</v>
      </c>
      <c r="AK491" s="5">
        <f t="shared" si="63"/>
        <v>75</v>
      </c>
      <c r="AL491" s="141">
        <v>58.734557668822937</v>
      </c>
      <c r="AM491" s="52">
        <f>IF(OR(Table3[[#This Row],[T_So_CL]]="",Table3[[#This Row],[Hum_Si_C]]=""),"-",(1730.63/((1730.63/(233.426+T_Si_CL))-LOG(RH_Si_C/100)))-233.426)</f>
        <v>58.184201997607147</v>
      </c>
      <c r="AN491" s="87">
        <f>100*10^(7.337936*((Table3[[#This Row],[Hum_Si_C]])/(Table3[[#This Row],[Hum_Si_C]]+229.3975)-Table3[[#This Row],[T_Si_CL]]/(Table3[[#This Row],[T_Si_CL]]+229.3975)))</f>
        <v>60.280664139586058</v>
      </c>
      <c r="AO491" s="83">
        <f t="shared" si="64"/>
        <v>83</v>
      </c>
      <c r="AP491" s="60">
        <f>Table3[[#This Row],[T_So_CL]]-Table3[[#This Row],[T_Si_CL]]</f>
        <v>13</v>
      </c>
      <c r="AQ491" s="178">
        <f>IF(OR(AC491&gt;1200,AA491&gt;4000,Table3[[#This Row],[Hum_Si_A]]&lt;20,Table3[[#This Row],[Hum_Si_C]]&lt;20,AG491&gt;8000, AJ491&lt;0, O491&gt;90),1,0)</f>
        <v>0</v>
      </c>
      <c r="AR491">
        <f>IF(Table3[[#This Row],[F_Cell_CL]]&gt;0, Table3[[#This Row],[F_Cell_CL]], IF(Table3[[#This Row],[I_S]]&lt;450, 0.45, IF(Table3[[#This Row],[I_S]]&lt;600, 0.6, 0.75)))</f>
        <v>0.75</v>
      </c>
    </row>
    <row r="492" spans="1:44">
      <c r="A492" s="49">
        <f t="shared" si="69"/>
        <v>481</v>
      </c>
      <c r="B492" s="51" t="s">
        <v>100</v>
      </c>
      <c r="C492" s="50" t="s">
        <v>582</v>
      </c>
      <c r="D492" s="51">
        <v>900</v>
      </c>
      <c r="E492" s="87">
        <f>IF(Table3[[#This Row],[Approx. step time]]="-","ERR",IF(E491="Acc. Time",Table3[[#This Row],[Approx. step time]]/60,E491+D492/60))</f>
        <v>7215</v>
      </c>
      <c r="F492" s="48">
        <v>630</v>
      </c>
      <c r="G492" s="86">
        <f t="shared" si="61"/>
        <v>2.1</v>
      </c>
      <c r="H492" s="48" t="s">
        <v>33</v>
      </c>
      <c r="I492" s="51">
        <v>0</v>
      </c>
      <c r="J492" s="51" t="s">
        <v>102</v>
      </c>
      <c r="K492" s="147"/>
      <c r="L492" s="52" t="str">
        <f>IF(Table3[[#This Row],[F_Cell_CL]]="","-",Table3[[#This Row],[F_Cell_CL]]*Cell_count)</f>
        <v>-</v>
      </c>
      <c r="M492">
        <v>0.55000000000000004</v>
      </c>
      <c r="N492">
        <v>70</v>
      </c>
      <c r="O492" s="51">
        <v>84</v>
      </c>
      <c r="P492" s="60">
        <f>Table3[[#This Row],[T_So_CL]]-Table3[[#This Row],[T_Si_CL]]</f>
        <v>14</v>
      </c>
      <c r="Q492">
        <v>1.6</v>
      </c>
      <c r="R492" s="53">
        <f>IF(Table3[[#This Row],[I_S]]=0,"∞",Table3[[#This Row],[FN_Si_A_H2]]*1000/(Table3[[#This Row],[I_S]]*Q_H2*Cell_count))</f>
        <v>1.6</v>
      </c>
      <c r="S492">
        <v>75</v>
      </c>
      <c r="T492" s="58" t="str">
        <f t="shared" si="70"/>
        <v>Inlet</v>
      </c>
      <c r="U492">
        <v>0.35000000000000003</v>
      </c>
      <c r="V492" s="51">
        <f t="shared" si="62"/>
        <v>75</v>
      </c>
      <c r="W492" s="141">
        <v>54.90760005697814</v>
      </c>
      <c r="X492" s="52">
        <f>IF(OR(Table3[[#This Row],[T_So_CL]]="",Table3[[#This Row],[Hum_Si_A]]=""),"-",(1730.63/((1730.63/(233.426+T_Si_CL))-LOG(RH_Si_A/100)))-233.426)</f>
        <v>56.753471256734883</v>
      </c>
      <c r="Y492" s="87">
        <f>100*10^(7.337936*((Table3[[#This Row],[Hum_Si_A]])/(Table3[[#This Row],[Hum_Si_A]]+229.3975)-Table3[[#This Row],[T_Si_CL]]/(Table3[[#This Row],[T_Si_CL]]+229.3975)))</f>
        <v>50.296603607632008</v>
      </c>
      <c r="Z49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2587.1999999999998</v>
      </c>
      <c r="AA492" s="53">
        <f>Table3[[#This Row],[FN_Si_Atot]]*Table3[[#This Row],[Conc_Si_A_H2]]/100</f>
        <v>1940.4</v>
      </c>
      <c r="AB492" s="54">
        <f>IF(Table3[[#This Row],[FN_Si_A_H2]]="-","-",Table3[[#This Row],[FN_Si_A_H2]]/60*H2_dens_gL)</f>
        <v>2.9082300908453584</v>
      </c>
      <c r="AC492" s="53">
        <f>IF(OR(Table3[[#This Row],[Conc_Si_A_H2]]="",Table3[[#This Row],[FN_Si_A_H2]]="",Table3[[#This Row],[FN_Si_A_H2]]="-"),"-",(FN_Si_H2/CMP_A)*(100-CMP_A))</f>
        <v>646.79999999999995</v>
      </c>
      <c r="AD492" s="55">
        <f>IF(Table3[[#This Row],[F_Si_A_N2]]="-","-",Table3[[#This Row],[F_Si_A_N2]]/60*N2_dens_gL)</f>
        <v>13.470760212457314</v>
      </c>
      <c r="AE492">
        <v>2.25</v>
      </c>
      <c r="AF492" s="53">
        <f>IF(OR(Table3[[#This Row],[I_S]]=0,Table3[[#This Row],[FN_Si_C_Air]]="-",Table3[[#This Row],[FN_Si_C_Air]]="0"),"∞",Table3[[#This Row],[FN_Si_C_Air]]*1000/(Table3[[#This Row],[I_S]]*Q_air*Cell_count))</f>
        <v>2.2500000000000004</v>
      </c>
      <c r="AG492" s="52">
        <f>IF(OR(Table3[[#This Row],[I_S]]="",Table3[[#This Row],[STC_C]]=""),"-",IF(Table3[[#This Row],[I_S]]&gt;=Table3[[#This Row],[I_MinGasFlow]],Table3[[#This Row],[I_S]]*Table3[[#This Row],[STC_C]]*16.6*Cell_count/1000,Table3[[#This Row],[I_MinGasFlow]]*Table3[[#This Row],[STC_C]]*16.6*Cell_count/1000))</f>
        <v>6470.8875000000007</v>
      </c>
      <c r="AH492" s="139">
        <f>IF(Table3[[#This Row],[FN_Si_C_Air]]="-","-",Table3[[#This Row],[FN_Si_C_Air]]/60*air_dens_gL)</f>
        <v>138.79460758364849</v>
      </c>
      <c r="AI492" s="58" t="str">
        <f t="shared" si="71"/>
        <v>Inlet</v>
      </c>
      <c r="AJ492">
        <v>0</v>
      </c>
      <c r="AK492" s="5">
        <f t="shared" si="63"/>
        <v>75</v>
      </c>
      <c r="AL492" s="141">
        <v>64.977127437816733</v>
      </c>
      <c r="AM492" s="52">
        <f>IF(OR(Table3[[#This Row],[T_So_CL]]="",Table3[[#This Row],[Hum_Si_C]]=""),"-",(1730.63/((1730.63/(233.426+T_Si_CL))-LOG(RH_Si_C/100)))-233.426)</f>
        <v>60.355698987739686</v>
      </c>
      <c r="AN492" s="87">
        <f>100*10^(7.337936*((Table3[[#This Row],[Hum_Si_C]])/(Table3[[#This Row],[Hum_Si_C]]+229.3975)-Table3[[#This Row],[T_Si_CL]]/(Table3[[#This Row],[T_Si_CL]]+229.3975)))</f>
        <v>80.180248872492086</v>
      </c>
      <c r="AO492" s="83">
        <f t="shared" si="64"/>
        <v>84</v>
      </c>
      <c r="AP492" s="60">
        <f>Table3[[#This Row],[T_So_CL]]-Table3[[#This Row],[T_Si_CL]]</f>
        <v>14</v>
      </c>
      <c r="AQ492" s="178">
        <f>IF(OR(AC492&gt;1200,AA492&gt;4000,Table3[[#This Row],[Hum_Si_A]]&lt;20,Table3[[#This Row],[Hum_Si_C]]&lt;20,AG492&gt;8000, AJ492&lt;0, O492&gt;90),1,0)</f>
        <v>0</v>
      </c>
      <c r="AR492">
        <f>IF(Table3[[#This Row],[F_Cell_CL]]&gt;0, Table3[[#This Row],[F_Cell_CL]], IF(Table3[[#This Row],[I_S]]&lt;450, 0.45, IF(Table3[[#This Row],[I_S]]&lt;600, 0.6, 0.75)))</f>
        <v>0.75</v>
      </c>
    </row>
    <row r="493" spans="1:44">
      <c r="A493" s="49">
        <f t="shared" si="69"/>
        <v>482</v>
      </c>
      <c r="B493" s="51" t="s">
        <v>100</v>
      </c>
      <c r="C493" s="50" t="s">
        <v>583</v>
      </c>
      <c r="D493" s="51">
        <v>900</v>
      </c>
      <c r="E493" s="138">
        <f>IF(Table3[[#This Row],[Approx. step time]]="-","ERR",IF(E492="Acc. Time",Table3[[#This Row],[Approx. step time]]/60,E492+D493/60))</f>
        <v>7230</v>
      </c>
      <c r="F493" s="48">
        <v>460</v>
      </c>
      <c r="G493" s="86">
        <f t="shared" si="61"/>
        <v>1.5333333333333334</v>
      </c>
      <c r="H493" s="48" t="s">
        <v>33</v>
      </c>
      <c r="I493" s="51">
        <v>0</v>
      </c>
      <c r="J493" s="51" t="s">
        <v>102</v>
      </c>
      <c r="K493" s="147"/>
      <c r="L493" s="52" t="str">
        <f>IF(Table3[[#This Row],[F_Cell_CL]]="","-",Table3[[#This Row],[F_Cell_CL]]*Cell_count)</f>
        <v>-</v>
      </c>
      <c r="M493">
        <v>0.4</v>
      </c>
      <c r="N493">
        <v>70</v>
      </c>
      <c r="O493" s="51">
        <v>84</v>
      </c>
      <c r="P493" s="60">
        <f>Table3[[#This Row],[T_So_CL]]-Table3[[#This Row],[T_Si_CL]]</f>
        <v>14</v>
      </c>
      <c r="Q493">
        <v>1.9000000000000001</v>
      </c>
      <c r="R493" s="53">
        <f>IF(Table3[[#This Row],[I_S]]=0,"∞",Table3[[#This Row],[FN_Si_A_H2]]*1000/(Table3[[#This Row],[I_S]]*Q_H2*Cell_count))</f>
        <v>1.9000000000000004</v>
      </c>
      <c r="S493">
        <v>95</v>
      </c>
      <c r="T493" s="58" t="str">
        <f t="shared" si="70"/>
        <v>Inlet</v>
      </c>
      <c r="U493">
        <v>0.2</v>
      </c>
      <c r="V493" s="51">
        <f t="shared" si="62"/>
        <v>75</v>
      </c>
      <c r="W493" s="141">
        <v>52.739997286124115</v>
      </c>
      <c r="X493" s="52">
        <f>IF(OR(Table3[[#This Row],[T_So_CL]]="",Table3[[#This Row],[Hum_Si_A]]=""),"-",(1730.63/((1730.63/(233.426+T_Si_CL))-LOG(RH_Si_A/100)))-233.426)</f>
        <v>55.904866239707133</v>
      </c>
      <c r="Y493" s="87">
        <f>100*10^(7.337936*((Table3[[#This Row],[Hum_Si_A]])/(Table3[[#This Row],[Hum_Si_A]]+229.3975)-Table3[[#This Row],[T_Si_CL]]/(Table3[[#This Row],[T_Si_CL]]+229.3975)))</f>
        <v>45.295041282219891</v>
      </c>
      <c r="Z49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1771.0000000000002</v>
      </c>
      <c r="AA493" s="53">
        <f>Table3[[#This Row],[FN_Si_Atot]]*Table3[[#This Row],[Conc_Si_A_H2]]/100</f>
        <v>1682.4500000000003</v>
      </c>
      <c r="AB493" s="54">
        <f>IF(Table3[[#This Row],[FN_Si_A_H2]]="-","-",Table3[[#This Row],[FN_Si_A_H2]]/60*H2_dens_gL)</f>
        <v>2.5216201382925032</v>
      </c>
      <c r="AC493" s="53">
        <f>IF(OR(Table3[[#This Row],[Conc_Si_A_H2]]="",Table3[[#This Row],[FN_Si_A_H2]]="",Table3[[#This Row],[FN_Si_A_H2]]="-"),"-",(FN_Si_H2/CMP_A)*(100-CMP_A))</f>
        <v>88.550000000000026</v>
      </c>
      <c r="AD493" s="55">
        <f>IF(Table3[[#This Row],[F_Si_A_N2]]="-","-",Table3[[#This Row],[F_Si_A_N2]]/60*N2_dens_gL)</f>
        <v>1.8442112195626092</v>
      </c>
      <c r="AE493">
        <v>1.55</v>
      </c>
      <c r="AF493" s="53">
        <f>IF(OR(Table3[[#This Row],[I_S]]=0,Table3[[#This Row],[FN_Si_C_Air]]="-",Table3[[#This Row],[FN_Si_C_Air]]="0"),"∞",Table3[[#This Row],[FN_Si_C_Air]]*1000/(Table3[[#This Row],[I_S]]*Q_air*Cell_count))</f>
        <v>1.5499999999999998</v>
      </c>
      <c r="AG493" s="52">
        <f>IF(OR(Table3[[#This Row],[I_S]]="",Table3[[#This Row],[STC_C]]=""),"-",IF(Table3[[#This Row],[I_S]]&gt;=Table3[[#This Row],[I_MinGasFlow]],Table3[[#This Row],[I_S]]*Table3[[#This Row],[STC_C]]*16.6*Cell_count/1000,Table3[[#This Row],[I_MinGasFlow]]*Table3[[#This Row],[STC_C]]*16.6*Cell_count/1000))</f>
        <v>3254.8450000000003</v>
      </c>
      <c r="AH493" s="139">
        <f>IF(Table3[[#This Row],[FN_Si_C_Air]]="-","-",Table3[[#This Row],[FN_Si_C_Air]]/60*air_dens_gL)</f>
        <v>69.81344282690749</v>
      </c>
      <c r="AI493" s="58" t="str">
        <f t="shared" si="71"/>
        <v>Inlet</v>
      </c>
      <c r="AJ493">
        <v>0.45</v>
      </c>
      <c r="AK493" s="5">
        <f t="shared" si="63"/>
        <v>75</v>
      </c>
      <c r="AL493" s="141">
        <v>56.895986871553248</v>
      </c>
      <c r="AM493" s="52">
        <f>IF(OR(Table3[[#This Row],[T_So_CL]]="",Table3[[#This Row],[Hum_Si_C]]=""),"-",(1730.63/((1730.63/(233.426+T_Si_CL))-LOG(RH_Si_C/100)))-233.426)</f>
        <v>57.507105874893455</v>
      </c>
      <c r="AN493" s="87">
        <f>100*10^(7.337936*((Table3[[#This Row],[Hum_Si_C]])/(Table3[[#This Row],[Hum_Si_C]]+229.3975)-Table3[[#This Row],[T_Si_CL]]/(Table3[[#This Row],[T_Si_CL]]+229.3975)))</f>
        <v>55.291708355724424</v>
      </c>
      <c r="AO493" s="83">
        <f t="shared" si="64"/>
        <v>84</v>
      </c>
      <c r="AP493" s="60">
        <f>Table3[[#This Row],[T_So_CL]]-Table3[[#This Row],[T_Si_CL]]</f>
        <v>14</v>
      </c>
      <c r="AQ493" s="178">
        <f>IF(OR(AC493&gt;1200,AA493&gt;4000,Table3[[#This Row],[Hum_Si_A]]&lt;20,Table3[[#This Row],[Hum_Si_C]]&lt;20,AG493&gt;8000, AJ493&lt;0, O493&gt;90),1,0)</f>
        <v>0</v>
      </c>
      <c r="AR493">
        <f>IF(Table3[[#This Row],[F_Cell_CL]]&gt;0, Table3[[#This Row],[F_Cell_CL]], IF(Table3[[#This Row],[I_S]]&lt;450, 0.45, IF(Table3[[#This Row],[I_S]]&lt;600, 0.6, 0.75)))</f>
        <v>0.6</v>
      </c>
    </row>
    <row r="494" spans="1:44">
      <c r="A494" s="49">
        <f t="shared" si="69"/>
        <v>483</v>
      </c>
      <c r="B494" s="51" t="s">
        <v>100</v>
      </c>
      <c r="C494" s="50" t="s">
        <v>584</v>
      </c>
      <c r="D494" s="51">
        <v>900</v>
      </c>
      <c r="E494" s="138">
        <f>IF(Table3[[#This Row],[Approx. step time]]="-","ERR",IF(E493="Acc. Time",Table3[[#This Row],[Approx. step time]]/60,E493+D494/60))</f>
        <v>7245</v>
      </c>
      <c r="F494" s="48">
        <v>550</v>
      </c>
      <c r="G494" s="86">
        <f t="shared" si="61"/>
        <v>1.8333333333333333</v>
      </c>
      <c r="H494" s="48" t="s">
        <v>33</v>
      </c>
      <c r="I494" s="51">
        <v>0</v>
      </c>
      <c r="J494" s="51" t="s">
        <v>102</v>
      </c>
      <c r="K494" s="147"/>
      <c r="L494" s="52" t="str">
        <f>IF(Table3[[#This Row],[F_Cell_CL]]="","-",Table3[[#This Row],[F_Cell_CL]]*Cell_count)</f>
        <v>-</v>
      </c>
      <c r="M494">
        <v>0.90000000000000013</v>
      </c>
      <c r="N494">
        <v>70</v>
      </c>
      <c r="O494" s="51">
        <v>84</v>
      </c>
      <c r="P494" s="60">
        <f>Table3[[#This Row],[T_So_CL]]-Table3[[#This Row],[T_Si_CL]]</f>
        <v>14</v>
      </c>
      <c r="Q494">
        <v>1.7000000000000002</v>
      </c>
      <c r="R494" s="53">
        <f>IF(Table3[[#This Row],[I_S]]=0,"∞",Table3[[#This Row],[FN_Si_A_H2]]*1000/(Table3[[#This Row],[I_S]]*Q_H2*Cell_count))</f>
        <v>1.7000000000000002</v>
      </c>
      <c r="S494">
        <v>95</v>
      </c>
      <c r="T494" s="58" t="str">
        <f t="shared" si="70"/>
        <v>Inlet</v>
      </c>
      <c r="U494">
        <v>0.70000000000000007</v>
      </c>
      <c r="V494" s="51">
        <f t="shared" si="62"/>
        <v>75</v>
      </c>
      <c r="W494" s="141">
        <v>37.056152191013616</v>
      </c>
      <c r="X494" s="52">
        <f>IF(OR(Table3[[#This Row],[T_So_CL]]="",Table3[[#This Row],[Hum_Si_A]]=""),"-",(1730.63/((1730.63/(233.426+T_Si_CL))-LOG(RH_Si_A/100)))-233.426)</f>
        <v>48.675815161129321</v>
      </c>
      <c r="Y494" s="87">
        <f>100*10^(7.337936*((Table3[[#This Row],[Hum_Si_A]])/(Table3[[#This Row],[Hum_Si_A]]+229.3975)-Table3[[#This Row],[T_Si_CL]]/(Table3[[#This Row],[T_Si_CL]]+229.3975)))</f>
        <v>20.177545185399364</v>
      </c>
      <c r="Z49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1894.605263157895</v>
      </c>
      <c r="AA494" s="53">
        <f>Table3[[#This Row],[FN_Si_Atot]]*Table3[[#This Row],[Conc_Si_A_H2]]/100</f>
        <v>1799.8750000000002</v>
      </c>
      <c r="AB494" s="54">
        <f>IF(Table3[[#This Row],[FN_Si_A_H2]]="-","-",Table3[[#This Row],[FN_Si_A_H2]]/60*H2_dens_gL)</f>
        <v>2.6976142211710417</v>
      </c>
      <c r="AC494" s="53">
        <f>IF(OR(Table3[[#This Row],[Conc_Si_A_H2]]="",Table3[[#This Row],[FN_Si_A_H2]]="",Table3[[#This Row],[FN_Si_A_H2]]="-"),"-",(FN_Si_H2/CMP_A)*(100-CMP_A))</f>
        <v>94.730263157894754</v>
      </c>
      <c r="AD494" s="55">
        <f>IF(Table3[[#This Row],[F_Si_A_N2]]="-","-",Table3[[#This Row],[F_Si_A_N2]]/60*N2_dens_gL)</f>
        <v>1.9729261902643471</v>
      </c>
      <c r="AE494">
        <v>1.8</v>
      </c>
      <c r="AF494" s="53">
        <f>IF(OR(Table3[[#This Row],[I_S]]=0,Table3[[#This Row],[FN_Si_C_Air]]="-",Table3[[#This Row],[FN_Si_C_Air]]="0"),"∞",Table3[[#This Row],[FN_Si_C_Air]]*1000/(Table3[[#This Row],[I_S]]*Q_air*Cell_count))</f>
        <v>1.8</v>
      </c>
      <c r="AG494" s="52">
        <f>IF(OR(Table3[[#This Row],[I_S]]="",Table3[[#This Row],[STC_C]]=""),"-",IF(Table3[[#This Row],[I_S]]&gt;=Table3[[#This Row],[I_MinGasFlow]],Table3[[#This Row],[I_S]]*Table3[[#This Row],[STC_C]]*16.6*Cell_count/1000,Table3[[#This Row],[I_MinGasFlow]]*Table3[[#This Row],[STC_C]]*16.6*Cell_count/1000))</f>
        <v>4519.3500000000004</v>
      </c>
      <c r="AH494" s="139">
        <f>IF(Table3[[#This Row],[FN_Si_C_Air]]="-","-",Table3[[#This Row],[FN_Si_C_Air]]/60*air_dens_gL)</f>
        <v>96.935916407627502</v>
      </c>
      <c r="AI494" s="58" t="str">
        <f t="shared" si="71"/>
        <v>Inlet</v>
      </c>
      <c r="AJ494">
        <v>0.90000000000000013</v>
      </c>
      <c r="AK494" s="5">
        <f t="shared" si="63"/>
        <v>75</v>
      </c>
      <c r="AL494" s="141">
        <v>50.353858607345167</v>
      </c>
      <c r="AM494" s="52">
        <f>IF(OR(Table3[[#This Row],[T_So_CL]]="",Table3[[#This Row],[Hum_Si_C]]=""),"-",(1730.63/((1730.63/(233.426+T_Si_CL))-LOG(RH_Si_C/100)))-233.426)</f>
        <v>54.935511793333887</v>
      </c>
      <c r="AN494" s="87">
        <f>100*10^(7.337936*((Table3[[#This Row],[Hum_Si_C]])/(Table3[[#This Row],[Hum_Si_C]]+229.3975)-Table3[[#This Row],[T_Si_CL]]/(Table3[[#This Row],[T_Si_CL]]+229.3975)))</f>
        <v>40.286682104765084</v>
      </c>
      <c r="AO494" s="83">
        <f t="shared" si="64"/>
        <v>84</v>
      </c>
      <c r="AP494" s="60">
        <f>Table3[[#This Row],[T_So_CL]]-Table3[[#This Row],[T_Si_CL]]</f>
        <v>14</v>
      </c>
      <c r="AQ494" s="178">
        <f>IF(OR(AC494&gt;1200,AA494&gt;4000,Table3[[#This Row],[Hum_Si_A]]&lt;20,Table3[[#This Row],[Hum_Si_C]]&lt;20,AG494&gt;8000, AJ494&lt;0, O494&gt;90),1,0)</f>
        <v>0</v>
      </c>
      <c r="AR494">
        <f>IF(Table3[[#This Row],[F_Cell_CL]]&gt;0, Table3[[#This Row],[F_Cell_CL]], IF(Table3[[#This Row],[I_S]]&lt;450, 0.45, IF(Table3[[#This Row],[I_S]]&lt;600, 0.6, 0.75)))</f>
        <v>0.6</v>
      </c>
    </row>
    <row r="495" spans="1:44">
      <c r="A495" s="49">
        <f t="shared" si="69"/>
        <v>484</v>
      </c>
      <c r="B495" s="51" t="s">
        <v>100</v>
      </c>
      <c r="C495" s="50" t="s">
        <v>585</v>
      </c>
      <c r="D495" s="51">
        <v>900</v>
      </c>
      <c r="E495" s="138">
        <f>IF(Table3[[#This Row],[Approx. step time]]="-","ERR",IF(E494="Acc. Time",Table3[[#This Row],[Approx. step time]]/60,E494+D495/60))</f>
        <v>7260</v>
      </c>
      <c r="F495" s="48">
        <v>570</v>
      </c>
      <c r="G495" s="86">
        <f t="shared" si="61"/>
        <v>1.9</v>
      </c>
      <c r="H495" s="48" t="s">
        <v>33</v>
      </c>
      <c r="I495" s="51">
        <v>0</v>
      </c>
      <c r="J495" s="51" t="s">
        <v>102</v>
      </c>
      <c r="K495" s="147"/>
      <c r="L495" s="52" t="str">
        <f>IF(Table3[[#This Row],[F_Cell_CL]]="","-",Table3[[#This Row],[F_Cell_CL]]*Cell_count)</f>
        <v>-</v>
      </c>
      <c r="M495">
        <v>1.5</v>
      </c>
      <c r="N495">
        <v>70</v>
      </c>
      <c r="O495" s="51">
        <v>84</v>
      </c>
      <c r="P495" s="60">
        <f>Table3[[#This Row],[T_So_CL]]-Table3[[#This Row],[T_Si_CL]]</f>
        <v>14</v>
      </c>
      <c r="Q495">
        <v>1.6500000000000001</v>
      </c>
      <c r="R495" s="53">
        <f>IF(Table3[[#This Row],[I_S]]=0,"∞",Table3[[#This Row],[FN_Si_A_H2]]*1000/(Table3[[#This Row],[I_S]]*Q_H2*Cell_count))</f>
        <v>1.6500000000000001</v>
      </c>
      <c r="S495">
        <v>90</v>
      </c>
      <c r="T495" s="58" t="str">
        <f t="shared" si="70"/>
        <v>Inlet</v>
      </c>
      <c r="U495">
        <v>1.3</v>
      </c>
      <c r="V495" s="51">
        <f t="shared" si="62"/>
        <v>75</v>
      </c>
      <c r="W495" s="141">
        <v>41.203545404331003</v>
      </c>
      <c r="X495" s="52">
        <f>IF(OR(Table3[[#This Row],[T_So_CL]]="",Table3[[#This Row],[Hum_Si_A]]=""),"-",(1730.63/((1730.63/(233.426+T_Si_CL))-LOG(RH_Si_A/100)))-233.426)</f>
        <v>50.810530485244499</v>
      </c>
      <c r="Y495" s="87">
        <f>100*10^(7.337936*((Table3[[#This Row],[Hum_Si_A]])/(Table3[[#This Row],[Hum_Si_A]]+229.3975)-Table3[[#This Row],[T_Si_CL]]/(Table3[[#This Row],[T_Si_CL]]+229.3975)))</f>
        <v>25.216983903297351</v>
      </c>
      <c r="Z49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2011.6250000000002</v>
      </c>
      <c r="AA495" s="53">
        <f>Table3[[#This Row],[FN_Si_Atot]]*Table3[[#This Row],[Conc_Si_A_H2]]/100</f>
        <v>1810.4625000000003</v>
      </c>
      <c r="AB495" s="54">
        <f>IF(Table3[[#This Row],[FN_Si_A_H2]]="-","-",Table3[[#This Row],[FN_Si_A_H2]]/60*H2_dens_gL)</f>
        <v>2.7134825401191067</v>
      </c>
      <c r="AC495" s="53">
        <f>IF(OR(Table3[[#This Row],[Conc_Si_A_H2]]="",Table3[[#This Row],[FN_Si_A_H2]]="",Table3[[#This Row],[FN_Si_A_H2]]="-"),"-",(FN_Si_H2/CMP_A)*(100-CMP_A))</f>
        <v>201.16250000000005</v>
      </c>
      <c r="AD495" s="55">
        <f>IF(Table3[[#This Row],[F_Si_A_N2]]="-","-",Table3[[#This Row],[F_Si_A_N2]]/60*N2_dens_gL)</f>
        <v>4.1895667922672315</v>
      </c>
      <c r="AE495">
        <v>2.25</v>
      </c>
      <c r="AF495" s="53">
        <f>IF(OR(Table3[[#This Row],[I_S]]=0,Table3[[#This Row],[FN_Si_C_Air]]="-",Table3[[#This Row],[FN_Si_C_Air]]="0"),"∞",Table3[[#This Row],[FN_Si_C_Air]]*1000/(Table3[[#This Row],[I_S]]*Q_air*Cell_count))</f>
        <v>2.2500000000000004</v>
      </c>
      <c r="AG495" s="52">
        <f>IF(OR(Table3[[#This Row],[I_S]]="",Table3[[#This Row],[STC_C]]=""),"-",IF(Table3[[#This Row],[I_S]]&gt;=Table3[[#This Row],[I_MinGasFlow]],Table3[[#This Row],[I_S]]*Table3[[#This Row],[STC_C]]*16.6*Cell_count/1000,Table3[[#This Row],[I_MinGasFlow]]*Table3[[#This Row],[STC_C]]*16.6*Cell_count/1000))</f>
        <v>5854.6125000000011</v>
      </c>
      <c r="AH495" s="139">
        <f>IF(Table3[[#This Row],[FN_Si_C_Air]]="-","-",Table3[[#This Row],[FN_Si_C_Air]]/60*air_dens_gL)</f>
        <v>125.57607352806291</v>
      </c>
      <c r="AI495" s="58" t="str">
        <f t="shared" si="71"/>
        <v>Inlet</v>
      </c>
      <c r="AJ495">
        <v>0.9</v>
      </c>
      <c r="AK495" s="5">
        <f t="shared" si="63"/>
        <v>75</v>
      </c>
      <c r="AL495" s="141">
        <v>44.68450190941909</v>
      </c>
      <c r="AM495" s="52">
        <f>IF(OR(Table3[[#This Row],[T_So_CL]]="",Table3[[#This Row],[Hum_Si_C]]=""),"-",(1730.63/((1730.63/(233.426+T_Si_CL))-LOG(RH_Si_C/100)))-233.426)</f>
        <v>52.46436985745413</v>
      </c>
      <c r="AN495" s="87">
        <f>100*10^(7.337936*((Table3[[#This Row],[Hum_Si_C]])/(Table3[[#This Row],[Hum_Si_C]]+229.3975)-Table3[[#This Row],[T_Si_CL]]/(Table3[[#This Row],[T_Si_CL]]+229.3975)))</f>
        <v>30.248060185477005</v>
      </c>
      <c r="AO495" s="83">
        <f t="shared" si="64"/>
        <v>84</v>
      </c>
      <c r="AP495" s="60">
        <f>Table3[[#This Row],[T_So_CL]]-Table3[[#This Row],[T_Si_CL]]</f>
        <v>14</v>
      </c>
      <c r="AQ495" s="178">
        <f>IF(OR(AC495&gt;1200,AA495&gt;4000,Table3[[#This Row],[Hum_Si_A]]&lt;20,Table3[[#This Row],[Hum_Si_C]]&lt;20,AG495&gt;8000, AJ495&lt;0, O495&gt;90),1,0)</f>
        <v>0</v>
      </c>
      <c r="AR495">
        <f>IF(Table3[[#This Row],[F_Cell_CL]]&gt;0, Table3[[#This Row],[F_Cell_CL]], IF(Table3[[#This Row],[I_S]]&lt;450, 0.45, IF(Table3[[#This Row],[I_S]]&lt;600, 0.6, 0.75)))</f>
        <v>0.6</v>
      </c>
    </row>
    <row r="496" spans="1:44">
      <c r="A496" s="49">
        <f t="shared" si="69"/>
        <v>485</v>
      </c>
      <c r="B496" s="51" t="s">
        <v>100</v>
      </c>
      <c r="C496" s="50" t="s">
        <v>586</v>
      </c>
      <c r="D496" s="51">
        <v>900</v>
      </c>
      <c r="E496" s="87">
        <f>IF(Table3[[#This Row],[Approx. step time]]="-","ERR",IF(E495="Acc. Time",Table3[[#This Row],[Approx. step time]]/60,E495+D496/60))</f>
        <v>7275</v>
      </c>
      <c r="F496" s="48">
        <v>540</v>
      </c>
      <c r="G496" s="86">
        <f t="shared" si="61"/>
        <v>1.8</v>
      </c>
      <c r="H496" s="48" t="s">
        <v>33</v>
      </c>
      <c r="I496" s="51">
        <v>0</v>
      </c>
      <c r="J496" s="51" t="s">
        <v>102</v>
      </c>
      <c r="K496" s="147"/>
      <c r="L496" s="52" t="str">
        <f>IF(Table3[[#This Row],[F_Cell_CL]]="","-",Table3[[#This Row],[F_Cell_CL]]*Cell_count)</f>
        <v>-</v>
      </c>
      <c r="M496">
        <v>0.60000000000000009</v>
      </c>
      <c r="N496">
        <v>70</v>
      </c>
      <c r="O496" s="51">
        <v>85</v>
      </c>
      <c r="P496" s="60">
        <f>Table3[[#This Row],[T_So_CL]]-Table3[[#This Row],[T_Si_CL]]</f>
        <v>15</v>
      </c>
      <c r="Q496">
        <v>1.8</v>
      </c>
      <c r="R496" s="53">
        <f>IF(Table3[[#This Row],[I_S]]=0,"∞",Table3[[#This Row],[FN_Si_A_H2]]*1000/(Table3[[#This Row],[I_S]]*Q_H2*Cell_count))</f>
        <v>1.8</v>
      </c>
      <c r="S496">
        <v>80</v>
      </c>
      <c r="T496" s="58" t="str">
        <f t="shared" si="70"/>
        <v>Inlet</v>
      </c>
      <c r="U496">
        <v>0.4</v>
      </c>
      <c r="V496" s="51">
        <f t="shared" si="62"/>
        <v>75</v>
      </c>
      <c r="W496" s="141">
        <v>67.608119002842542</v>
      </c>
      <c r="X496" s="52">
        <f>IF(OR(Table3[[#This Row],[T_So_CL]]="",Table3[[#This Row],[Hum_Si_A]]=""),"-",(1730.63/((1730.63/(233.426+T_Si_CL))-LOG(RH_Si_A/100)))-233.426)</f>
        <v>61.217909982087065</v>
      </c>
      <c r="Y496" s="87">
        <f>100*10^(7.337936*((Table3[[#This Row],[Hum_Si_A]])/(Table3[[#This Row],[Hum_Si_A]]+229.3975)-Table3[[#This Row],[T_Si_CL]]/(Table3[[#This Row],[T_Si_CL]]+229.3975)))</f>
        <v>90.099375595080005</v>
      </c>
      <c r="Z49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2338.875</v>
      </c>
      <c r="AA496" s="53">
        <f>Table3[[#This Row],[FN_Si_Atot]]*Table3[[#This Row],[Conc_Si_A_H2]]/100</f>
        <v>1871.1</v>
      </c>
      <c r="AB496" s="54">
        <f>IF(Table3[[#This Row],[FN_Si_A_H2]]="-","-",Table3[[#This Row],[FN_Si_A_H2]]/60*H2_dens_gL)</f>
        <v>2.8043647304580235</v>
      </c>
      <c r="AC496" s="53">
        <f>IF(OR(Table3[[#This Row],[Conc_Si_A_H2]]="",Table3[[#This Row],[FN_Si_A_H2]]="",Table3[[#This Row],[FN_Si_A_H2]]="-"),"-",(FN_Si_H2/CMP_A)*(100-CMP_A))</f>
        <v>467.77499999999998</v>
      </c>
      <c r="AD496" s="55">
        <f>IF(Table3[[#This Row],[F_Si_A_N2]]="-","-",Table3[[#This Row],[F_Si_A_N2]]/60*N2_dens_gL)</f>
        <v>9.7422462250807378</v>
      </c>
      <c r="AE496">
        <v>2.2000000000000002</v>
      </c>
      <c r="AF496" s="53">
        <f>IF(OR(Table3[[#This Row],[I_S]]=0,Table3[[#This Row],[FN_Si_C_Air]]="-",Table3[[#This Row],[FN_Si_C_Air]]="0"),"∞",Table3[[#This Row],[FN_Si_C_Air]]*1000/(Table3[[#This Row],[I_S]]*Q_air*Cell_count))</f>
        <v>2.2000000000000002</v>
      </c>
      <c r="AG496" s="52">
        <f>IF(OR(Table3[[#This Row],[I_S]]="",Table3[[#This Row],[STC_C]]=""),"-",IF(Table3[[#This Row],[I_S]]&gt;=Table3[[#This Row],[I_MinGasFlow]],Table3[[#This Row],[I_S]]*Table3[[#This Row],[STC_C]]*16.6*Cell_count/1000,Table3[[#This Row],[I_MinGasFlow]]*Table3[[#This Row],[STC_C]]*16.6*Cell_count/1000))</f>
        <v>5423.2200000000012</v>
      </c>
      <c r="AH496" s="139">
        <f>IF(Table3[[#This Row],[FN_Si_C_Air]]="-","-",Table3[[#This Row],[FN_Si_C_Air]]/60*air_dens_gL)</f>
        <v>116.32309968915301</v>
      </c>
      <c r="AI496" s="58" t="str">
        <f t="shared" si="71"/>
        <v>Inlet</v>
      </c>
      <c r="AJ496">
        <v>4.9999999999999989E-2</v>
      </c>
      <c r="AK496" s="5">
        <f t="shared" si="63"/>
        <v>75</v>
      </c>
      <c r="AL496" s="141">
        <v>50.353858607345167</v>
      </c>
      <c r="AM496" s="52">
        <f>IF(OR(Table3[[#This Row],[T_So_CL]]="",Table3[[#This Row],[Hum_Si_C]]=""),"-",(1730.63/((1730.63/(233.426+T_Si_CL))-LOG(RH_Si_C/100)))-233.426)</f>
        <v>54.935511793333887</v>
      </c>
      <c r="AN496" s="87">
        <f>100*10^(7.337936*((Table3[[#This Row],[Hum_Si_C]])/(Table3[[#This Row],[Hum_Si_C]]+229.3975)-Table3[[#This Row],[T_Si_CL]]/(Table3[[#This Row],[T_Si_CL]]+229.3975)))</f>
        <v>40.286682104765084</v>
      </c>
      <c r="AO496" s="83">
        <f t="shared" si="64"/>
        <v>85</v>
      </c>
      <c r="AP496" s="60">
        <f>Table3[[#This Row],[T_So_CL]]-Table3[[#This Row],[T_Si_CL]]</f>
        <v>15</v>
      </c>
      <c r="AQ496" s="178">
        <f>IF(OR(AC496&gt;1200,AA496&gt;4000,Table3[[#This Row],[Hum_Si_A]]&lt;20,Table3[[#This Row],[Hum_Si_C]]&lt;20,AG496&gt;8000, AJ496&lt;0, O496&gt;90),1,0)</f>
        <v>0</v>
      </c>
      <c r="AR496">
        <f>IF(Table3[[#This Row],[F_Cell_CL]]&gt;0, Table3[[#This Row],[F_Cell_CL]], IF(Table3[[#This Row],[I_S]]&lt;450, 0.45, IF(Table3[[#This Row],[I_S]]&lt;600, 0.6, 0.75)))</f>
        <v>0.6</v>
      </c>
    </row>
    <row r="497" spans="1:44">
      <c r="A497" s="49">
        <f t="shared" si="69"/>
        <v>486</v>
      </c>
      <c r="B497" s="51" t="s">
        <v>100</v>
      </c>
      <c r="C497" s="50" t="s">
        <v>587</v>
      </c>
      <c r="D497" s="51">
        <v>900</v>
      </c>
      <c r="E497" s="138">
        <f>IF(Table3[[#This Row],[Approx. step time]]="-","ERR",IF(E496="Acc. Time",Table3[[#This Row],[Approx. step time]]/60,E496+D497/60))</f>
        <v>7290</v>
      </c>
      <c r="F497" s="48">
        <v>470</v>
      </c>
      <c r="G497" s="86">
        <f t="shared" si="61"/>
        <v>1.5666666666666667</v>
      </c>
      <c r="H497" s="48" t="s">
        <v>33</v>
      </c>
      <c r="I497" s="51">
        <v>0</v>
      </c>
      <c r="J497" s="51" t="s">
        <v>102</v>
      </c>
      <c r="K497" s="147"/>
      <c r="L497" s="52" t="str">
        <f>IF(Table3[[#This Row],[F_Cell_CL]]="","-",Table3[[#This Row],[F_Cell_CL]]*Cell_count)</f>
        <v>-</v>
      </c>
      <c r="M497">
        <v>1.7</v>
      </c>
      <c r="N497">
        <v>70</v>
      </c>
      <c r="O497" s="51">
        <v>85</v>
      </c>
      <c r="P497" s="60">
        <f>Table3[[#This Row],[T_So_CL]]-Table3[[#This Row],[T_Si_CL]]</f>
        <v>15</v>
      </c>
      <c r="Q497">
        <v>1.9500000000000002</v>
      </c>
      <c r="R497" s="53">
        <f>IF(Table3[[#This Row],[I_S]]=0,"∞",Table3[[#This Row],[FN_Si_A_H2]]*1000/(Table3[[#This Row],[I_S]]*Q_H2*Cell_count))</f>
        <v>1.9500000000000002</v>
      </c>
      <c r="S497">
        <v>95</v>
      </c>
      <c r="T497" s="58" t="str">
        <f t="shared" si="70"/>
        <v>Inlet</v>
      </c>
      <c r="U497">
        <v>1.5</v>
      </c>
      <c r="V497" s="51">
        <f t="shared" si="62"/>
        <v>75</v>
      </c>
      <c r="W497" s="141">
        <v>47.694820483048908</v>
      </c>
      <c r="X497" s="52">
        <f>IF(OR(Table3[[#This Row],[T_So_CL]]="",Table3[[#This Row],[Hum_Si_A]]=""),"-",(1730.63/((1730.63/(233.426+T_Si_CL))-LOG(RH_Si_A/100)))-233.426)</f>
        <v>53.807866947730872</v>
      </c>
      <c r="Y497" s="87">
        <f>100*10^(7.337936*((Table3[[#This Row],[Hum_Si_A]])/(Table3[[#This Row],[Hum_Si_A]]+229.3975)-Table3[[#This Row],[T_Si_CL]]/(Table3[[#This Row],[T_Si_CL]]+229.3975)))</f>
        <v>35.271154994920003</v>
      </c>
      <c r="Z49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1857.1184210526319</v>
      </c>
      <c r="AA497" s="53">
        <f>Table3[[#This Row],[FN_Si_Atot]]*Table3[[#This Row],[Conc_Si_A_H2]]/100</f>
        <v>1764.2625000000003</v>
      </c>
      <c r="AB497" s="54">
        <f>IF(Table3[[#This Row],[FN_Si_A_H2]]="-","-",Table3[[#This Row],[FN_Si_A_H2]]/60*H2_dens_gL)</f>
        <v>2.6442389665275505</v>
      </c>
      <c r="AC497" s="53">
        <f>IF(OR(Table3[[#This Row],[Conc_Si_A_H2]]="",Table3[[#This Row],[FN_Si_A_H2]]="",Table3[[#This Row],[FN_Si_A_H2]]="-"),"-",(FN_Si_H2/CMP_A)*(100-CMP_A))</f>
        <v>92.855921052631601</v>
      </c>
      <c r="AD497" s="55">
        <f>IF(Table3[[#This Row],[F_Si_A_N2]]="-","-",Table3[[#This Row],[F_Si_A_N2]]/60*N2_dens_gL)</f>
        <v>1.9338896827564431</v>
      </c>
      <c r="AE497">
        <v>2.25</v>
      </c>
      <c r="AF497" s="53">
        <f>IF(OR(Table3[[#This Row],[I_S]]=0,Table3[[#This Row],[FN_Si_C_Air]]="-",Table3[[#This Row],[FN_Si_C_Air]]="0"),"∞",Table3[[#This Row],[FN_Si_C_Air]]*1000/(Table3[[#This Row],[I_S]]*Q_air*Cell_count))</f>
        <v>2.2499999999999996</v>
      </c>
      <c r="AG497" s="52">
        <f>IF(OR(Table3[[#This Row],[I_S]]="",Table3[[#This Row],[STC_C]]=""),"-",IF(Table3[[#This Row],[I_S]]&gt;=Table3[[#This Row],[I_MinGasFlow]],Table3[[#This Row],[I_S]]*Table3[[#This Row],[STC_C]]*16.6*Cell_count/1000,Table3[[#This Row],[I_MinGasFlow]]*Table3[[#This Row],[STC_C]]*16.6*Cell_count/1000))</f>
        <v>4827.4875000000002</v>
      </c>
      <c r="AH497" s="139">
        <f>IF(Table3[[#This Row],[FN_Si_C_Air]]="-","-",Table3[[#This Row],[FN_Si_C_Air]]/60*air_dens_gL)</f>
        <v>103.5451834354203</v>
      </c>
      <c r="AI497" s="58" t="str">
        <f t="shared" si="71"/>
        <v>Inlet</v>
      </c>
      <c r="AJ497">
        <v>1.6</v>
      </c>
      <c r="AK497" s="5">
        <f t="shared" si="63"/>
        <v>75</v>
      </c>
      <c r="AL497" s="141">
        <v>66.325746371567746</v>
      </c>
      <c r="AM497" s="52">
        <f>IF(OR(Table3[[#This Row],[T_So_CL]]="",Table3[[#This Row],[Hum_Si_C]]=""),"-",(1730.63/((1730.63/(233.426+T_Si_CL))-LOG(RH_Si_C/100)))-233.426)</f>
        <v>60.801301961272998</v>
      </c>
      <c r="AN497" s="87">
        <f>100*10^(7.337936*((Table3[[#This Row],[Hum_Si_C]])/(Table3[[#This Row],[Hum_Si_C]]+229.3975)-Table3[[#This Row],[T_Si_CL]]/(Table3[[#This Row],[T_Si_CL]]+229.3975)))</f>
        <v>85.142206995504807</v>
      </c>
      <c r="AO497" s="83">
        <f t="shared" si="64"/>
        <v>85</v>
      </c>
      <c r="AP497" s="60">
        <f>Table3[[#This Row],[T_So_CL]]-Table3[[#This Row],[T_Si_CL]]</f>
        <v>15</v>
      </c>
      <c r="AQ497" s="178">
        <f>IF(OR(AC497&gt;1200,AA497&gt;4000,Table3[[#This Row],[Hum_Si_A]]&lt;20,Table3[[#This Row],[Hum_Si_C]]&lt;20,AG497&gt;8000, AJ497&lt;0, O497&gt;90),1,0)</f>
        <v>0</v>
      </c>
      <c r="AR497">
        <f>IF(Table3[[#This Row],[F_Cell_CL]]&gt;0, Table3[[#This Row],[F_Cell_CL]], IF(Table3[[#This Row],[I_S]]&lt;450, 0.45, IF(Table3[[#This Row],[I_S]]&lt;600, 0.6, 0.75)))</f>
        <v>0.6</v>
      </c>
    </row>
    <row r="498" spans="1:44">
      <c r="A498" s="49">
        <f t="shared" si="69"/>
        <v>487</v>
      </c>
      <c r="B498" s="51" t="s">
        <v>100</v>
      </c>
      <c r="C498" s="50" t="s">
        <v>588</v>
      </c>
      <c r="D498" s="51">
        <v>900</v>
      </c>
      <c r="E498" s="138">
        <f>IF(Table3[[#This Row],[Approx. step time]]="-","ERR",IF(E497="Acc. Time",Table3[[#This Row],[Approx. step time]]/60,E497+D498/60))</f>
        <v>7305</v>
      </c>
      <c r="F498" s="48">
        <v>490</v>
      </c>
      <c r="G498" s="86">
        <f t="shared" si="61"/>
        <v>1.6333333333333333</v>
      </c>
      <c r="H498" s="48" t="s">
        <v>33</v>
      </c>
      <c r="I498" s="51">
        <v>0</v>
      </c>
      <c r="J498" s="51" t="s">
        <v>102</v>
      </c>
      <c r="K498" s="147"/>
      <c r="L498" s="52" t="str">
        <f>IF(Table3[[#This Row],[F_Cell_CL]]="","-",Table3[[#This Row],[F_Cell_CL]]*Cell_count)</f>
        <v>-</v>
      </c>
      <c r="M498">
        <v>1.35</v>
      </c>
      <c r="N498">
        <v>70</v>
      </c>
      <c r="O498" s="51">
        <v>85</v>
      </c>
      <c r="P498" s="60">
        <f>Table3[[#This Row],[T_So_CL]]-Table3[[#This Row],[T_Si_CL]]</f>
        <v>15</v>
      </c>
      <c r="Q498">
        <v>1.35</v>
      </c>
      <c r="R498" s="53">
        <f>IF(Table3[[#This Row],[I_S]]=0,"∞",Table3[[#This Row],[FN_Si_A_H2]]*1000/(Table3[[#This Row],[I_S]]*Q_H2*Cell_count))</f>
        <v>1.35</v>
      </c>
      <c r="S498">
        <v>90</v>
      </c>
      <c r="T498" s="58" t="str">
        <f t="shared" si="70"/>
        <v>Inlet</v>
      </c>
      <c r="U498">
        <v>1.1500000000000001</v>
      </c>
      <c r="V498" s="51">
        <f t="shared" si="62"/>
        <v>75</v>
      </c>
      <c r="W498" s="141">
        <v>66.325746371567746</v>
      </c>
      <c r="X498" s="52">
        <f>IF(OR(Table3[[#This Row],[T_So_CL]]="",Table3[[#This Row],[Hum_Si_A]]=""),"-",(1730.63/((1730.63/(233.426+T_Si_CL))-LOG(RH_Si_A/100)))-233.426)</f>
        <v>60.801301961272998</v>
      </c>
      <c r="Y498" s="87">
        <f>100*10^(7.337936*((Table3[[#This Row],[Hum_Si_A]])/(Table3[[#This Row],[Hum_Si_A]]+229.3975)-Table3[[#This Row],[T_Si_CL]]/(Table3[[#This Row],[T_Si_CL]]+229.3975)))</f>
        <v>85.142206995504807</v>
      </c>
      <c r="Z49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1414.875</v>
      </c>
      <c r="AA498" s="53">
        <f>Table3[[#This Row],[FN_Si_Atot]]*Table3[[#This Row],[Conc_Si_A_H2]]/100</f>
        <v>1273.3875</v>
      </c>
      <c r="AB498" s="54">
        <f>IF(Table3[[#This Row],[FN_Si_A_H2]]="-","-",Table3[[#This Row],[FN_Si_A_H2]]/60*H2_dens_gL)</f>
        <v>1.9085259971172661</v>
      </c>
      <c r="AC498" s="53">
        <f>IF(OR(Table3[[#This Row],[Conc_Si_A_H2]]="",Table3[[#This Row],[FN_Si_A_H2]]="",Table3[[#This Row],[FN_Si_A_H2]]="-"),"-",(FN_Si_H2/CMP_A)*(100-CMP_A))</f>
        <v>141.48750000000001</v>
      </c>
      <c r="AD498" s="55">
        <f>IF(Table3[[#This Row],[F_Si_A_N2]]="-","-",Table3[[#This Row],[F_Si_A_N2]]/60*N2_dens_gL)</f>
        <v>2.9467287964750382</v>
      </c>
      <c r="AE498">
        <v>2.4000000000000004</v>
      </c>
      <c r="AF498" s="53">
        <f>IF(OR(Table3[[#This Row],[I_S]]=0,Table3[[#This Row],[FN_Si_C_Air]]="-",Table3[[#This Row],[FN_Si_C_Air]]="0"),"∞",Table3[[#This Row],[FN_Si_C_Air]]*1000/(Table3[[#This Row],[I_S]]*Q_air*Cell_count))</f>
        <v>2.4000000000000004</v>
      </c>
      <c r="AG498" s="52">
        <f>IF(OR(Table3[[#This Row],[I_S]]="",Table3[[#This Row],[STC_C]]=""),"-",IF(Table3[[#This Row],[I_S]]&gt;=Table3[[#This Row],[I_MinGasFlow]],Table3[[#This Row],[I_S]]*Table3[[#This Row],[STC_C]]*16.6*Cell_count/1000,Table3[[#This Row],[I_MinGasFlow]]*Table3[[#This Row],[STC_C]]*16.6*Cell_count/1000))</f>
        <v>5368.4400000000014</v>
      </c>
      <c r="AH498" s="139">
        <f>IF(Table3[[#This Row],[FN_Si_C_Air]]="-","-",Table3[[#This Row],[FN_Si_C_Air]]/60*air_dens_gL)</f>
        <v>115.14811888421208</v>
      </c>
      <c r="AI498" s="58" t="str">
        <f t="shared" si="71"/>
        <v>Inlet</v>
      </c>
      <c r="AJ498">
        <v>0.95000000000000018</v>
      </c>
      <c r="AK498" s="5">
        <f t="shared" si="63"/>
        <v>75</v>
      </c>
      <c r="AL498" s="141">
        <v>60.445896579090515</v>
      </c>
      <c r="AM498" s="52">
        <f>IF(OR(Table3[[#This Row],[T_So_CL]]="",Table3[[#This Row],[Hum_Si_C]]=""),"-",(1730.63/((1730.63/(233.426+T_Si_CL))-LOG(RH_Si_C/100)))-233.426)</f>
        <v>58.798374077755113</v>
      </c>
      <c r="AN498" s="87">
        <f>100*10^(7.337936*((Table3[[#This Row],[Hum_Si_C]])/(Table3[[#This Row],[Hum_Si_C]]+229.3975)-Table3[[#This Row],[T_Si_CL]]/(Table3[[#This Row],[T_Si_CL]]+229.3975)))</f>
        <v>65.263751514688423</v>
      </c>
      <c r="AO498" s="83">
        <f t="shared" si="64"/>
        <v>85</v>
      </c>
      <c r="AP498" s="60">
        <f>Table3[[#This Row],[T_So_CL]]-Table3[[#This Row],[T_Si_CL]]</f>
        <v>15</v>
      </c>
      <c r="AQ498" s="178">
        <f>IF(OR(AC498&gt;1200,AA498&gt;4000,Table3[[#This Row],[Hum_Si_A]]&lt;20,Table3[[#This Row],[Hum_Si_C]]&lt;20,AG498&gt;8000, AJ498&lt;0, O498&gt;90),1,0)</f>
        <v>0</v>
      </c>
      <c r="AR498">
        <f>IF(Table3[[#This Row],[F_Cell_CL]]&gt;0, Table3[[#This Row],[F_Cell_CL]], IF(Table3[[#This Row],[I_S]]&lt;450, 0.45, IF(Table3[[#This Row],[I_S]]&lt;600, 0.6, 0.75)))</f>
        <v>0.6</v>
      </c>
    </row>
    <row r="499" spans="1:44">
      <c r="A499" s="49">
        <f t="shared" si="69"/>
        <v>488</v>
      </c>
      <c r="B499" s="51" t="s">
        <v>100</v>
      </c>
      <c r="C499" s="50" t="s">
        <v>589</v>
      </c>
      <c r="D499" s="51">
        <v>900</v>
      </c>
      <c r="E499" s="138">
        <f>IF(Table3[[#This Row],[Approx. step time]]="-","ERR",IF(E498="Acc. Time",Table3[[#This Row],[Approx. step time]]/60,E498+D499/60))</f>
        <v>7320</v>
      </c>
      <c r="F499" s="48">
        <v>510</v>
      </c>
      <c r="G499" s="86">
        <f t="shared" si="61"/>
        <v>1.7</v>
      </c>
      <c r="H499" s="48" t="s">
        <v>33</v>
      </c>
      <c r="I499" s="51">
        <v>0</v>
      </c>
      <c r="J499" s="51" t="s">
        <v>102</v>
      </c>
      <c r="K499" s="147"/>
      <c r="L499" s="52" t="str">
        <f>IF(Table3[[#This Row],[F_Cell_CL]]="","-",Table3[[#This Row],[F_Cell_CL]]*Cell_count)</f>
        <v>-</v>
      </c>
      <c r="M499">
        <v>0.85000000000000009</v>
      </c>
      <c r="N499">
        <v>70</v>
      </c>
      <c r="O499" s="51">
        <v>85</v>
      </c>
      <c r="P499" s="60">
        <f>Table3[[#This Row],[T_So_CL]]-Table3[[#This Row],[T_Si_CL]]</f>
        <v>15</v>
      </c>
      <c r="Q499">
        <v>1.6500000000000001</v>
      </c>
      <c r="R499" s="53">
        <f>IF(Table3[[#This Row],[I_S]]=0,"∞",Table3[[#This Row],[FN_Si_A_H2]]*1000/(Table3[[#This Row],[I_S]]*Q_H2*Cell_count))</f>
        <v>1.6500000000000001</v>
      </c>
      <c r="S499">
        <v>80</v>
      </c>
      <c r="T499" s="58" t="str">
        <f t="shared" si="70"/>
        <v>Inlet</v>
      </c>
      <c r="U499">
        <v>0.65</v>
      </c>
      <c r="V499" s="51">
        <f t="shared" si="62"/>
        <v>75</v>
      </c>
      <c r="W499" s="141">
        <v>54.90760005697814</v>
      </c>
      <c r="X499" s="52">
        <f>IF(OR(Table3[[#This Row],[T_So_CL]]="",Table3[[#This Row],[Hum_Si_A]]=""),"-",(1730.63/((1730.63/(233.426+T_Si_CL))-LOG(RH_Si_A/100)))-233.426)</f>
        <v>56.753471256734883</v>
      </c>
      <c r="Y499" s="87">
        <f>100*10^(7.337936*((Table3[[#This Row],[Hum_Si_A]])/(Table3[[#This Row],[Hum_Si_A]]+229.3975)-Table3[[#This Row],[T_Si_CL]]/(Table3[[#This Row],[T_Si_CL]]+229.3975)))</f>
        <v>50.296603607632008</v>
      </c>
      <c r="Z49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2024.8593750000002</v>
      </c>
      <c r="AA499" s="53">
        <f>Table3[[#This Row],[FN_Si_Atot]]*Table3[[#This Row],[Conc_Si_A_H2]]/100</f>
        <v>1619.8875000000003</v>
      </c>
      <c r="AB499" s="54">
        <f>IF(Table3[[#This Row],[FN_Si_A_H2]]="-","-",Table3[[#This Row],[FN_Si_A_H2]]/60*H2_dens_gL)</f>
        <v>2.4278527990539378</v>
      </c>
      <c r="AC499" s="53">
        <f>IF(OR(Table3[[#This Row],[Conc_Si_A_H2]]="",Table3[[#This Row],[FN_Si_A_H2]]="",Table3[[#This Row],[FN_Si_A_H2]]="-"),"-",(FN_Si_H2/CMP_A)*(100-CMP_A))</f>
        <v>404.97187500000007</v>
      </c>
      <c r="AD499" s="55">
        <f>IF(Table3[[#This Row],[F_Si_A_N2]]="-","-",Table3[[#This Row],[F_Si_A_N2]]/60*N2_dens_gL)</f>
        <v>8.4342594633800836</v>
      </c>
      <c r="AE499">
        <v>1.55</v>
      </c>
      <c r="AF499" s="53">
        <f>IF(OR(Table3[[#This Row],[I_S]]=0,Table3[[#This Row],[FN_Si_C_Air]]="-",Table3[[#This Row],[FN_Si_C_Air]]="0"),"∞",Table3[[#This Row],[FN_Si_C_Air]]*1000/(Table3[[#This Row],[I_S]]*Q_air*Cell_count))</f>
        <v>1.5500000000000003</v>
      </c>
      <c r="AG499" s="52">
        <f>IF(OR(Table3[[#This Row],[I_S]]="",Table3[[#This Row],[STC_C]]=""),"-",IF(Table3[[#This Row],[I_S]]&gt;=Table3[[#This Row],[I_MinGasFlow]],Table3[[#This Row],[I_S]]*Table3[[#This Row],[STC_C]]*16.6*Cell_count/1000,Table3[[#This Row],[I_MinGasFlow]]*Table3[[#This Row],[STC_C]]*16.6*Cell_count/1000))</f>
        <v>3608.6325000000006</v>
      </c>
      <c r="AH499" s="139">
        <f>IF(Table3[[#This Row],[FN_Si_C_Air]]="-","-",Table3[[#This Row],[FN_Si_C_Air]]/60*air_dens_gL)</f>
        <v>77.401860525484395</v>
      </c>
      <c r="AI499" s="58" t="str">
        <f t="shared" si="71"/>
        <v>Inlet</v>
      </c>
      <c r="AJ499">
        <v>0.2</v>
      </c>
      <c r="AK499" s="5">
        <f t="shared" si="63"/>
        <v>75</v>
      </c>
      <c r="AL499" s="141">
        <v>64.977127437816733</v>
      </c>
      <c r="AM499" s="52">
        <f>IF(OR(Table3[[#This Row],[T_So_CL]]="",Table3[[#This Row],[Hum_Si_C]]=""),"-",(1730.63/((1730.63/(233.426+T_Si_CL))-LOG(RH_Si_C/100)))-233.426)</f>
        <v>60.355698987739686</v>
      </c>
      <c r="AN499" s="87">
        <f>100*10^(7.337936*((Table3[[#This Row],[Hum_Si_C]])/(Table3[[#This Row],[Hum_Si_C]]+229.3975)-Table3[[#This Row],[T_Si_CL]]/(Table3[[#This Row],[T_Si_CL]]+229.3975)))</f>
        <v>80.180248872492086</v>
      </c>
      <c r="AO499" s="83">
        <f t="shared" si="64"/>
        <v>85</v>
      </c>
      <c r="AP499" s="60">
        <f>Table3[[#This Row],[T_So_CL]]-Table3[[#This Row],[T_Si_CL]]</f>
        <v>15</v>
      </c>
      <c r="AQ499" s="178">
        <f>IF(OR(AC499&gt;1200,AA499&gt;4000,Table3[[#This Row],[Hum_Si_A]]&lt;20,Table3[[#This Row],[Hum_Si_C]]&lt;20,AG499&gt;8000, AJ499&lt;0, O499&gt;90),1,0)</f>
        <v>0</v>
      </c>
      <c r="AR499">
        <f>IF(Table3[[#This Row],[F_Cell_CL]]&gt;0, Table3[[#This Row],[F_Cell_CL]], IF(Table3[[#This Row],[I_S]]&lt;450, 0.45, IF(Table3[[#This Row],[I_S]]&lt;600, 0.6, 0.75)))</f>
        <v>0.6</v>
      </c>
    </row>
    <row r="500" spans="1:44">
      <c r="A500" s="49">
        <f t="shared" si="69"/>
        <v>489</v>
      </c>
      <c r="B500" s="51" t="s">
        <v>100</v>
      </c>
      <c r="C500" s="50" t="s">
        <v>590</v>
      </c>
      <c r="D500" s="51">
        <v>900</v>
      </c>
      <c r="E500" s="87">
        <f>IF(Table3[[#This Row],[Approx. step time]]="-","ERR",IF(E499="Acc. Time",Table3[[#This Row],[Approx. step time]]/60,E499+D500/60))</f>
        <v>7335</v>
      </c>
      <c r="F500" s="48">
        <v>730</v>
      </c>
      <c r="G500" s="86">
        <f t="shared" si="61"/>
        <v>2.4333333333333331</v>
      </c>
      <c r="H500" s="48" t="s">
        <v>33</v>
      </c>
      <c r="I500" s="51">
        <v>0</v>
      </c>
      <c r="J500" s="51" t="s">
        <v>102</v>
      </c>
      <c r="K500" s="147"/>
      <c r="L500" s="52" t="str">
        <f>IF(Table3[[#This Row],[F_Cell_CL]]="","-",Table3[[#This Row],[F_Cell_CL]]*Cell_count)</f>
        <v>-</v>
      </c>
      <c r="M500">
        <v>1.45</v>
      </c>
      <c r="N500">
        <v>70</v>
      </c>
      <c r="O500" s="51">
        <v>85</v>
      </c>
      <c r="P500" s="60">
        <f>Table3[[#This Row],[T_So_CL]]-Table3[[#This Row],[T_Si_CL]]</f>
        <v>15</v>
      </c>
      <c r="Q500">
        <v>1.55</v>
      </c>
      <c r="R500" s="53">
        <f>IF(Table3[[#This Row],[I_S]]=0,"∞",Table3[[#This Row],[FN_Si_A_H2]]*1000/(Table3[[#This Row],[I_S]]*Q_H2*Cell_count))</f>
        <v>1.55</v>
      </c>
      <c r="S500">
        <v>90</v>
      </c>
      <c r="T500" s="58" t="str">
        <f t="shared" si="70"/>
        <v>Inlet</v>
      </c>
      <c r="U500">
        <v>1.25</v>
      </c>
      <c r="V500" s="51">
        <f t="shared" si="62"/>
        <v>75</v>
      </c>
      <c r="W500" s="141">
        <v>58.734557668822937</v>
      </c>
      <c r="X500" s="52">
        <f>IF(OR(Table3[[#This Row],[T_So_CL]]="",Table3[[#This Row],[Hum_Si_A]]=""),"-",(1730.63/((1730.63/(233.426+T_Si_CL))-LOG(RH_Si_A/100)))-233.426)</f>
        <v>58.184201997607147</v>
      </c>
      <c r="Y500" s="87">
        <f>100*10^(7.337936*((Table3[[#This Row],[Hum_Si_A]])/(Table3[[#This Row],[Hum_Si_A]]+229.3975)-Table3[[#This Row],[T_Si_CL]]/(Table3[[#This Row],[T_Si_CL]]+229.3975)))</f>
        <v>60.280664139586058</v>
      </c>
      <c r="Z50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2420.1527777777778</v>
      </c>
      <c r="AA500" s="53">
        <f>Table3[[#This Row],[FN_Si_Atot]]*Table3[[#This Row],[Conc_Si_A_H2]]/100</f>
        <v>2178.1374999999998</v>
      </c>
      <c r="AB500" s="54">
        <f>IF(Table3[[#This Row],[FN_Si_A_H2]]="-","-",Table3[[#This Row],[FN_Si_A_H2]]/60*H2_dens_gL)</f>
        <v>3.2645459799519068</v>
      </c>
      <c r="AC500" s="53">
        <f>IF(OR(Table3[[#This Row],[Conc_Si_A_H2]]="",Table3[[#This Row],[FN_Si_A_H2]]="",Table3[[#This Row],[FN_Si_A_H2]]="-"),"-",(FN_Si_H2/CMP_A)*(100-CMP_A))</f>
        <v>242.01527777777778</v>
      </c>
      <c r="AD500" s="55">
        <f>IF(Table3[[#This Row],[F_Si_A_N2]]="-","-",Table3[[#This Row],[F_Si_A_N2]]/60*N2_dens_gL)</f>
        <v>5.0403985384905603</v>
      </c>
      <c r="AE500">
        <v>1.85</v>
      </c>
      <c r="AF500" s="53">
        <f>IF(OR(Table3[[#This Row],[I_S]]=0,Table3[[#This Row],[FN_Si_C_Air]]="-",Table3[[#This Row],[FN_Si_C_Air]]="0"),"∞",Table3[[#This Row],[FN_Si_C_Air]]*1000/(Table3[[#This Row],[I_S]]*Q_air*Cell_count))</f>
        <v>1.85</v>
      </c>
      <c r="AG500" s="52">
        <f>IF(OR(Table3[[#This Row],[I_S]]="",Table3[[#This Row],[STC_C]]=""),"-",IF(Table3[[#This Row],[I_S]]&gt;=Table3[[#This Row],[I_MinGasFlow]],Table3[[#This Row],[I_S]]*Table3[[#This Row],[STC_C]]*16.6*Cell_count/1000,Table3[[#This Row],[I_MinGasFlow]]*Table3[[#This Row],[STC_C]]*16.6*Cell_count/1000))</f>
        <v>6165.0325000000012</v>
      </c>
      <c r="AH500" s="139">
        <f>IF(Table3[[#This Row],[FN_Si_C_Air]]="-","-",Table3[[#This Row],[FN_Si_C_Air]]/60*air_dens_gL)</f>
        <v>132.23429808939491</v>
      </c>
      <c r="AI500" s="58" t="str">
        <f t="shared" si="71"/>
        <v>Inlet</v>
      </c>
      <c r="AJ500">
        <v>1.25</v>
      </c>
      <c r="AK500" s="5">
        <f t="shared" si="63"/>
        <v>75</v>
      </c>
      <c r="AL500" s="141">
        <v>63.554303787180132</v>
      </c>
      <c r="AM500" s="52">
        <f>IF(OR(Table3[[#This Row],[T_So_CL]]="",Table3[[#This Row],[Hum_Si_C]]=""),"-",(1730.63/((1730.63/(233.426+T_Si_CL))-LOG(RH_Si_C/100)))-233.426)</f>
        <v>59.876946860867974</v>
      </c>
      <c r="AN500" s="87">
        <f>100*10^(7.337936*((Table3[[#This Row],[Hum_Si_C]])/(Table3[[#This Row],[Hum_Si_C]]+229.3975)-Table3[[#This Row],[T_Si_CL]]/(Table3[[#This Row],[T_Si_CL]]+229.3975)))</f>
        <v>75.21332054617244</v>
      </c>
      <c r="AO500" s="83">
        <f t="shared" si="64"/>
        <v>85</v>
      </c>
      <c r="AP500" s="60">
        <f>Table3[[#This Row],[T_So_CL]]-Table3[[#This Row],[T_Si_CL]]</f>
        <v>15</v>
      </c>
      <c r="AQ500" s="178">
        <f>IF(OR(AC500&gt;1200,AA500&gt;4000,Table3[[#This Row],[Hum_Si_A]]&lt;20,Table3[[#This Row],[Hum_Si_C]]&lt;20,AG500&gt;8000, AJ500&lt;0, O500&gt;90),1,0)</f>
        <v>0</v>
      </c>
      <c r="AR500">
        <f>IF(Table3[[#This Row],[F_Cell_CL]]&gt;0, Table3[[#This Row],[F_Cell_CL]], IF(Table3[[#This Row],[I_S]]&lt;450, 0.45, IF(Table3[[#This Row],[I_S]]&lt;600, 0.6, 0.75)))</f>
        <v>0.75</v>
      </c>
    </row>
    <row r="501" spans="1:44">
      <c r="A501" s="49">
        <f t="shared" si="69"/>
        <v>490</v>
      </c>
      <c r="B501" s="51" t="s">
        <v>100</v>
      </c>
      <c r="C501" s="50" t="s">
        <v>591</v>
      </c>
      <c r="D501" s="51">
        <v>900</v>
      </c>
      <c r="E501" s="138">
        <f>IF(Table3[[#This Row],[Approx. step time]]="-","ERR",IF(E500="Acc. Time",Table3[[#This Row],[Approx. step time]]/60,E500+D501/60))</f>
        <v>7350</v>
      </c>
      <c r="F501" s="48">
        <v>610</v>
      </c>
      <c r="G501" s="86">
        <f t="shared" si="61"/>
        <v>2.0333333333333332</v>
      </c>
      <c r="H501" s="48" t="s">
        <v>33</v>
      </c>
      <c r="I501" s="51">
        <v>0</v>
      </c>
      <c r="J501" s="51" t="s">
        <v>102</v>
      </c>
      <c r="K501" s="147"/>
      <c r="L501" s="52" t="str">
        <f>IF(Table3[[#This Row],[F_Cell_CL]]="","-",Table3[[#This Row],[F_Cell_CL]]*Cell_count)</f>
        <v>-</v>
      </c>
      <c r="M501">
        <v>1.3</v>
      </c>
      <c r="N501">
        <v>75</v>
      </c>
      <c r="O501" s="51">
        <v>75</v>
      </c>
      <c r="P501" s="60">
        <f>Table3[[#This Row],[T_So_CL]]-Table3[[#This Row],[T_Si_CL]]</f>
        <v>0</v>
      </c>
      <c r="Q501">
        <v>1.8</v>
      </c>
      <c r="R501" s="53">
        <f>IF(Table3[[#This Row],[I_S]]=0,"∞",Table3[[#This Row],[FN_Si_A_H2]]*1000/(Table3[[#This Row],[I_S]]*Q_H2*Cell_count))</f>
        <v>1.8</v>
      </c>
      <c r="S501">
        <v>90</v>
      </c>
      <c r="T501" s="58" t="str">
        <f t="shared" si="70"/>
        <v>Inlet</v>
      </c>
      <c r="U501">
        <v>1.1000000000000001</v>
      </c>
      <c r="V501" s="51">
        <f t="shared" si="62"/>
        <v>80</v>
      </c>
      <c r="W501" s="141">
        <v>66.795011882050773</v>
      </c>
      <c r="X501" s="52">
        <f>IF(OR(Table3[[#This Row],[T_So_CL]]="",Table3[[#This Row],[Hum_Si_A]]=""),"-",(1730.63/((1730.63/(233.426+T_Si_CL))-LOG(RH_Si_A/100)))-233.426)</f>
        <v>65.658565509860011</v>
      </c>
      <c r="Y501" s="87">
        <f>100*10^(7.337936*((Table3[[#This Row],[Hum_Si_A]])/(Table3[[#This Row],[Hum_Si_A]]+229.3975)-Table3[[#This Row],[T_Si_CL]]/(Table3[[#This Row],[T_Si_CL]]+229.3975)))</f>
        <v>70.276766203233336</v>
      </c>
      <c r="Z50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2348.5</v>
      </c>
      <c r="AA501" s="53">
        <f>Table3[[#This Row],[FN_Si_Atot]]*Table3[[#This Row],[Conc_Si_A_H2]]/100</f>
        <v>2113.65</v>
      </c>
      <c r="AB501" s="54">
        <f>IF(Table3[[#This Row],[FN_Si_A_H2]]="-","-",Table3[[#This Row],[FN_Si_A_H2]]/60*H2_dens_gL)</f>
        <v>3.1678934918136936</v>
      </c>
      <c r="AC501" s="53">
        <f>IF(OR(Table3[[#This Row],[Conc_Si_A_H2]]="",Table3[[#This Row],[FN_Si_A_H2]]="",Table3[[#This Row],[FN_Si_A_H2]]="-"),"-",(FN_Si_H2/CMP_A)*(100-CMP_A))</f>
        <v>234.85</v>
      </c>
      <c r="AD501" s="55">
        <f>IF(Table3[[#This Row],[F_Si_A_N2]]="-","-",Table3[[#This Row],[F_Si_A_N2]]/60*N2_dens_gL)</f>
        <v>4.8911688866660494</v>
      </c>
      <c r="AE501">
        <v>2.4500000000000002</v>
      </c>
      <c r="AF501" s="53">
        <f>IF(OR(Table3[[#This Row],[I_S]]=0,Table3[[#This Row],[FN_Si_C_Air]]="-",Table3[[#This Row],[FN_Si_C_Air]]="0"),"∞",Table3[[#This Row],[FN_Si_C_Air]]*1000/(Table3[[#This Row],[I_S]]*Q_air*Cell_count))</f>
        <v>2.4500000000000002</v>
      </c>
      <c r="AG501" s="52">
        <f>IF(OR(Table3[[#This Row],[I_S]]="",Table3[[#This Row],[STC_C]]=""),"-",IF(Table3[[#This Row],[I_S]]&gt;=Table3[[#This Row],[I_MinGasFlow]],Table3[[#This Row],[I_S]]*Table3[[#This Row],[STC_C]]*16.6*Cell_count/1000,Table3[[#This Row],[I_MinGasFlow]]*Table3[[#This Row],[STC_C]]*16.6*Cell_count/1000))</f>
        <v>6822.3924999999999</v>
      </c>
      <c r="AH501" s="139">
        <f>IF(Table3[[#This Row],[FN_Si_C_Air]]="-","-",Table3[[#This Row],[FN_Si_C_Air]]/60*air_dens_gL)</f>
        <v>146.33406774868615</v>
      </c>
      <c r="AI501" s="58" t="str">
        <f t="shared" si="71"/>
        <v>Inlet</v>
      </c>
      <c r="AJ501">
        <v>0.90000000000000013</v>
      </c>
      <c r="AK501" s="5">
        <f t="shared" si="63"/>
        <v>80</v>
      </c>
      <c r="AL501" s="141">
        <v>71.208146581263335</v>
      </c>
      <c r="AM501" s="52">
        <f>IF(OR(Table3[[#This Row],[T_So_CL]]="",Table3[[#This Row],[Hum_Si_C]]=""),"-",(1730.63/((1730.63/(233.426+T_Si_CL))-LOG(RH_Si_C/100)))-233.426)</f>
        <v>67.10166008304077</v>
      </c>
      <c r="AN501" s="87">
        <f>100*10^(7.337936*((Table3[[#This Row],[Hum_Si_C]])/(Table3[[#This Row],[Hum_Si_C]]+229.3975)-Table3[[#This Row],[T_Si_CL]]/(Table3[[#This Row],[T_Si_CL]]+229.3975)))</f>
        <v>85.16181456227217</v>
      </c>
      <c r="AO501" s="83">
        <f t="shared" si="64"/>
        <v>75</v>
      </c>
      <c r="AP501" s="60">
        <f>Table3[[#This Row],[T_So_CL]]-Table3[[#This Row],[T_Si_CL]]</f>
        <v>0</v>
      </c>
      <c r="AQ501" s="178">
        <f>IF(OR(AC501&gt;1200,AA501&gt;4000,Table3[[#This Row],[Hum_Si_A]]&lt;20,Table3[[#This Row],[Hum_Si_C]]&lt;20,AG501&gt;8000, AJ501&lt;0, O501&gt;90),1,0)</f>
        <v>0</v>
      </c>
      <c r="AR501">
        <f>IF(Table3[[#This Row],[F_Cell_CL]]&gt;0, Table3[[#This Row],[F_Cell_CL]], IF(Table3[[#This Row],[I_S]]&lt;450, 0.45, IF(Table3[[#This Row],[I_S]]&lt;600, 0.6, 0.75)))</f>
        <v>0.75</v>
      </c>
    </row>
    <row r="502" spans="1:44">
      <c r="A502" s="49">
        <f t="shared" si="69"/>
        <v>491</v>
      </c>
      <c r="B502" s="51" t="s">
        <v>100</v>
      </c>
      <c r="C502" s="50" t="s">
        <v>592</v>
      </c>
      <c r="D502" s="51">
        <v>900</v>
      </c>
      <c r="E502" s="138">
        <f>IF(Table3[[#This Row],[Approx. step time]]="-","ERR",IF(E501="Acc. Time",Table3[[#This Row],[Approx. step time]]/60,E501+D502/60))</f>
        <v>7365</v>
      </c>
      <c r="F502" s="48">
        <v>660</v>
      </c>
      <c r="G502" s="86">
        <f t="shared" si="61"/>
        <v>2.2000000000000002</v>
      </c>
      <c r="H502" s="48" t="s">
        <v>33</v>
      </c>
      <c r="I502" s="51">
        <v>0</v>
      </c>
      <c r="J502" s="51" t="s">
        <v>102</v>
      </c>
      <c r="K502" s="147"/>
      <c r="L502" s="52" t="str">
        <f>IF(Table3[[#This Row],[F_Cell_CL]]="","-",Table3[[#This Row],[F_Cell_CL]]*Cell_count)</f>
        <v>-</v>
      </c>
      <c r="M502">
        <v>2</v>
      </c>
      <c r="N502">
        <v>75</v>
      </c>
      <c r="O502" s="51">
        <v>75</v>
      </c>
      <c r="P502" s="60">
        <f>Table3[[#This Row],[T_So_CL]]-Table3[[#This Row],[T_Si_CL]]</f>
        <v>0</v>
      </c>
      <c r="Q502">
        <v>1.9000000000000001</v>
      </c>
      <c r="R502" s="53">
        <f>IF(Table3[[#This Row],[I_S]]=0,"∞",Table3[[#This Row],[FN_Si_A_H2]]*1000/(Table3[[#This Row],[I_S]]*Q_H2*Cell_count))</f>
        <v>1.9</v>
      </c>
      <c r="S502">
        <v>85</v>
      </c>
      <c r="T502" s="58" t="str">
        <f t="shared" si="70"/>
        <v>Inlet</v>
      </c>
      <c r="U502">
        <v>1.8</v>
      </c>
      <c r="V502" s="51">
        <f t="shared" si="62"/>
        <v>80</v>
      </c>
      <c r="W502" s="141">
        <v>63.378491432659409</v>
      </c>
      <c r="X502" s="52">
        <f>IF(OR(Table3[[#This Row],[T_So_CL]]="",Table3[[#This Row],[Hum_Si_A]]=""),"-",(1730.63/((1730.63/(233.426+T_Si_CL))-LOG(RH_Si_A/100)))-233.426)</f>
        <v>64.484611090391468</v>
      </c>
      <c r="Y502" s="87">
        <f>100*10^(7.337936*((Table3[[#This Row],[Hum_Si_A]])/(Table3[[#This Row],[Hum_Si_A]]+229.3975)-Table3[[#This Row],[T_Si_CL]]/(Table3[[#This Row],[T_Si_CL]]+229.3975)))</f>
        <v>60.324385058777416</v>
      </c>
      <c r="Z50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2839.9411764705883</v>
      </c>
      <c r="AA502" s="53">
        <f>Table3[[#This Row],[FN_Si_Atot]]*Table3[[#This Row],[Conc_Si_A_H2]]/100</f>
        <v>2413.9499999999998</v>
      </c>
      <c r="AB502" s="54">
        <f>IF(Table3[[#This Row],[FN_Si_A_H2]]="-","-",Table3[[#This Row],[FN_Si_A_H2]]/60*H2_dens_gL)</f>
        <v>3.6179767201588078</v>
      </c>
      <c r="AC502" s="53">
        <f>IF(OR(Table3[[#This Row],[Conc_Si_A_H2]]="",Table3[[#This Row],[FN_Si_A_H2]]="",Table3[[#This Row],[FN_Si_A_H2]]="-"),"-",(FN_Si_H2/CMP_A)*(100-CMP_A))</f>
        <v>425.99117647058824</v>
      </c>
      <c r="AD502" s="55">
        <f>IF(Table3[[#This Row],[F_Si_A_N2]]="-","-",Table3[[#This Row],[F_Si_A_N2]]/60*N2_dens_gL)</f>
        <v>8.8720237953894294</v>
      </c>
      <c r="AE502">
        <v>2.35</v>
      </c>
      <c r="AF502" s="53">
        <f>IF(OR(Table3[[#This Row],[I_S]]=0,Table3[[#This Row],[FN_Si_C_Air]]="-",Table3[[#This Row],[FN_Si_C_Air]]="0"),"∞",Table3[[#This Row],[FN_Si_C_Air]]*1000/(Table3[[#This Row],[I_S]]*Q_air*Cell_count))</f>
        <v>2.35</v>
      </c>
      <c r="AG502" s="52">
        <f>IF(OR(Table3[[#This Row],[I_S]]="",Table3[[#This Row],[STC_C]]=""),"-",IF(Table3[[#This Row],[I_S]]&gt;=Table3[[#This Row],[I_MinGasFlow]],Table3[[#This Row],[I_S]]*Table3[[#This Row],[STC_C]]*16.6*Cell_count/1000,Table3[[#This Row],[I_MinGasFlow]]*Table3[[#This Row],[STC_C]]*16.6*Cell_count/1000))</f>
        <v>7080.3150000000005</v>
      </c>
      <c r="AH502" s="139">
        <f>IF(Table3[[#This Row],[FN_Si_C_Air]]="-","-",Table3[[#This Row],[FN_Si_C_Air]]/60*air_dens_gL)</f>
        <v>151.86626903861642</v>
      </c>
      <c r="AI502" s="58" t="str">
        <f t="shared" si="71"/>
        <v>Inlet</v>
      </c>
      <c r="AJ502">
        <v>2.0499999999999998</v>
      </c>
      <c r="AK502" s="5">
        <f t="shared" si="63"/>
        <v>80</v>
      </c>
      <c r="AL502" s="141">
        <v>63.378491432659409</v>
      </c>
      <c r="AM502" s="52">
        <f>IF(OR(Table3[[#This Row],[T_So_CL]]="",Table3[[#This Row],[Hum_Si_C]]=""),"-",(1730.63/((1730.63/(233.426+T_Si_CL))-LOG(RH_Si_C/100)))-233.426)</f>
        <v>64.484611090391468</v>
      </c>
      <c r="AN502" s="87">
        <f>100*10^(7.337936*((Table3[[#This Row],[Hum_Si_C]])/(Table3[[#This Row],[Hum_Si_C]]+229.3975)-Table3[[#This Row],[T_Si_CL]]/(Table3[[#This Row],[T_Si_CL]]+229.3975)))</f>
        <v>60.324385058777416</v>
      </c>
      <c r="AO502" s="83">
        <f t="shared" si="64"/>
        <v>75</v>
      </c>
      <c r="AP502" s="60">
        <f>Table3[[#This Row],[T_So_CL]]-Table3[[#This Row],[T_Si_CL]]</f>
        <v>0</v>
      </c>
      <c r="AQ502" s="178">
        <f>IF(OR(AC502&gt;1200,AA502&gt;4000,Table3[[#This Row],[Hum_Si_A]]&lt;20,Table3[[#This Row],[Hum_Si_C]]&lt;20,AG502&gt;8000, AJ502&lt;0, O502&gt;90),1,0)</f>
        <v>0</v>
      </c>
      <c r="AR502">
        <f>IF(Table3[[#This Row],[F_Cell_CL]]&gt;0, Table3[[#This Row],[F_Cell_CL]], IF(Table3[[#This Row],[I_S]]&lt;450, 0.45, IF(Table3[[#This Row],[I_S]]&lt;600, 0.6, 0.75)))</f>
        <v>0.75</v>
      </c>
    </row>
    <row r="503" spans="1:44">
      <c r="A503" s="49">
        <f t="shared" si="69"/>
        <v>492</v>
      </c>
      <c r="B503" s="51" t="s">
        <v>100</v>
      </c>
      <c r="C503" s="50" t="s">
        <v>593</v>
      </c>
      <c r="D503" s="51">
        <v>900</v>
      </c>
      <c r="E503" s="138">
        <f>IF(Table3[[#This Row],[Approx. step time]]="-","ERR",IF(E502="Acc. Time",Table3[[#This Row],[Approx. step time]]/60,E502+D503/60))</f>
        <v>7380</v>
      </c>
      <c r="F503" s="48">
        <v>360</v>
      </c>
      <c r="G503" s="86">
        <f t="shared" si="61"/>
        <v>1.2</v>
      </c>
      <c r="H503" s="48" t="s">
        <v>33</v>
      </c>
      <c r="I503" s="51">
        <v>0</v>
      </c>
      <c r="J503" s="51" t="s">
        <v>102</v>
      </c>
      <c r="K503" s="147"/>
      <c r="L503" s="52" t="str">
        <f>IF(Table3[[#This Row],[F_Cell_CL]]="","-",Table3[[#This Row],[F_Cell_CL]]*Cell_count)</f>
        <v>-</v>
      </c>
      <c r="M503">
        <v>1.75</v>
      </c>
      <c r="N503">
        <v>75</v>
      </c>
      <c r="O503" s="51">
        <v>76</v>
      </c>
      <c r="P503" s="60">
        <f>Table3[[#This Row],[T_So_CL]]-Table3[[#This Row],[T_Si_CL]]</f>
        <v>1</v>
      </c>
      <c r="Q503">
        <v>1.2000000000000002</v>
      </c>
      <c r="R503" s="53">
        <f>IF(Table3[[#This Row],[I_S]]=0,"∞",Table3[[#This Row],[FN_Si_A_H2]]*1000/(Table3[[#This Row],[I_S]]*Q_H2*Cell_count))</f>
        <v>1.2000000000000002</v>
      </c>
      <c r="S503">
        <v>85</v>
      </c>
      <c r="T503" s="58" t="str">
        <f t="shared" si="70"/>
        <v>Inlet</v>
      </c>
      <c r="U503">
        <v>1.55</v>
      </c>
      <c r="V503" s="51">
        <f t="shared" si="62"/>
        <v>80</v>
      </c>
      <c r="W503" s="141">
        <v>66.795011882050773</v>
      </c>
      <c r="X503" s="52">
        <f>IF(OR(Table3[[#This Row],[T_So_CL]]="",Table3[[#This Row],[Hum_Si_A]]=""),"-",(1730.63/((1730.63/(233.426+T_Si_CL))-LOG(RH_Si_A/100)))-233.426)</f>
        <v>65.658565509860011</v>
      </c>
      <c r="Y503" s="87">
        <f>100*10^(7.337936*((Table3[[#This Row],[Hum_Si_A]])/(Table3[[#This Row],[Hum_Si_A]]+229.3975)-Table3[[#This Row],[T_Si_CL]]/(Table3[[#This Row],[T_Si_CL]]+229.3975)))</f>
        <v>70.276766203233336</v>
      </c>
      <c r="Z50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978.35294117647072</v>
      </c>
      <c r="AA503" s="53">
        <f>Table3[[#This Row],[FN_Si_Atot]]*Table3[[#This Row],[Conc_Si_A_H2]]/100</f>
        <v>831.60000000000014</v>
      </c>
      <c r="AB503" s="54">
        <f>IF(Table3[[#This Row],[FN_Si_A_H2]]="-","-",Table3[[#This Row],[FN_Si_A_H2]]/60*H2_dens_gL)</f>
        <v>1.2463843246480109</v>
      </c>
      <c r="AC503" s="53">
        <f>IF(OR(Table3[[#This Row],[Conc_Si_A_H2]]="",Table3[[#This Row],[FN_Si_A_H2]]="",Table3[[#This Row],[FN_Si_A_H2]]="-"),"-",(FN_Si_H2/CMP_A)*(100-CMP_A))</f>
        <v>146.75294117647061</v>
      </c>
      <c r="AD503" s="55">
        <f>IF(Table3[[#This Row],[F_Si_A_N2]]="-","-",Table3[[#This Row],[F_Si_A_N2]]/60*N2_dens_gL)</f>
        <v>3.0563909725743494</v>
      </c>
      <c r="AE503">
        <v>2.5500000000000003</v>
      </c>
      <c r="AF503" s="53">
        <f>IF(OR(Table3[[#This Row],[I_S]]=0,Table3[[#This Row],[FN_Si_C_Air]]="-",Table3[[#This Row],[FN_Si_C_Air]]="0"),"∞",Table3[[#This Row],[FN_Si_C_Air]]*1000/(Table3[[#This Row],[I_S]]*Q_air*Cell_count))</f>
        <v>2.5500000000000003</v>
      </c>
      <c r="AG503" s="52">
        <f>IF(OR(Table3[[#This Row],[I_S]]="",Table3[[#This Row],[STC_C]]=""),"-",IF(Table3[[#This Row],[I_S]]&gt;=Table3[[#This Row],[I_MinGasFlow]],Table3[[#This Row],[I_S]]*Table3[[#This Row],[STC_C]]*16.6*Cell_count/1000,Table3[[#This Row],[I_MinGasFlow]]*Table3[[#This Row],[STC_C]]*16.6*Cell_count/1000))</f>
        <v>4190.670000000001</v>
      </c>
      <c r="AH503" s="139">
        <f>IF(Table3[[#This Row],[FN_Si_C_Air]]="-","-",Table3[[#This Row],[FN_Si_C_Air]]/60*air_dens_gL)</f>
        <v>89.886031577981868</v>
      </c>
      <c r="AI503" s="58" t="str">
        <f t="shared" si="71"/>
        <v>Inlet</v>
      </c>
      <c r="AJ503">
        <v>1.6500000000000001</v>
      </c>
      <c r="AK503" s="5">
        <f t="shared" si="63"/>
        <v>80</v>
      </c>
      <c r="AL503" s="141">
        <v>59.433613196702588</v>
      </c>
      <c r="AM503" s="52">
        <f>IF(OR(Table3[[#This Row],[T_So_CL]]="",Table3[[#This Row],[Hum_Si_C]]=""),"-",(1730.63/((1730.63/(233.426+T_Si_CL))-LOG(RH_Si_C/100)))-233.426)</f>
        <v>63.060176990249545</v>
      </c>
      <c r="AN503" s="87">
        <f>100*10^(7.337936*((Table3[[#This Row],[Hum_Si_C]])/(Table3[[#This Row],[Hum_Si_C]]+229.3975)-Table3[[#This Row],[T_Si_CL]]/(Table3[[#This Row],[T_Si_CL]]+229.3975)))</f>
        <v>50.346154945744374</v>
      </c>
      <c r="AO503" s="83">
        <f t="shared" si="64"/>
        <v>76</v>
      </c>
      <c r="AP503" s="60">
        <f>Table3[[#This Row],[T_So_CL]]-Table3[[#This Row],[T_Si_CL]]</f>
        <v>1</v>
      </c>
      <c r="AQ503" s="178">
        <f>IF(OR(AC503&gt;1200,AA503&gt;4000,Table3[[#This Row],[Hum_Si_A]]&lt;20,Table3[[#This Row],[Hum_Si_C]]&lt;20,AG503&gt;8000, AJ503&lt;0, O503&gt;90),1,0)</f>
        <v>0</v>
      </c>
      <c r="AR503">
        <f>IF(Table3[[#This Row],[F_Cell_CL]]&gt;0, Table3[[#This Row],[F_Cell_CL]], IF(Table3[[#This Row],[I_S]]&lt;450, 0.45, IF(Table3[[#This Row],[I_S]]&lt;600, 0.6, 0.75)))</f>
        <v>0.45</v>
      </c>
    </row>
    <row r="504" spans="1:44">
      <c r="A504" s="49">
        <f t="shared" si="69"/>
        <v>493</v>
      </c>
      <c r="B504" s="51" t="s">
        <v>100</v>
      </c>
      <c r="C504" s="50" t="s">
        <v>594</v>
      </c>
      <c r="D504" s="51">
        <v>900</v>
      </c>
      <c r="E504" s="87">
        <f>IF(Table3[[#This Row],[Approx. step time]]="-","ERR",IF(E503="Acc. Time",Table3[[#This Row],[Approx. step time]]/60,E503+D504/60))</f>
        <v>7395</v>
      </c>
      <c r="F504" s="48">
        <v>340</v>
      </c>
      <c r="G504" s="86">
        <f t="shared" si="61"/>
        <v>1.1333333333333333</v>
      </c>
      <c r="H504" s="48" t="s">
        <v>33</v>
      </c>
      <c r="I504" s="51">
        <v>0</v>
      </c>
      <c r="J504" s="51" t="s">
        <v>102</v>
      </c>
      <c r="K504" s="147"/>
      <c r="L504" s="52" t="str">
        <f>IF(Table3[[#This Row],[F_Cell_CL]]="","-",Table3[[#This Row],[F_Cell_CL]]*Cell_count)</f>
        <v>-</v>
      </c>
      <c r="M504">
        <v>1.9000000000000001</v>
      </c>
      <c r="N504">
        <v>75</v>
      </c>
      <c r="O504" s="51">
        <v>76</v>
      </c>
      <c r="P504" s="60">
        <f>Table3[[#This Row],[T_So_CL]]-Table3[[#This Row],[T_Si_CL]]</f>
        <v>1</v>
      </c>
      <c r="Q504">
        <v>2.35</v>
      </c>
      <c r="R504" s="53">
        <f>IF(Table3[[#This Row],[I_S]]=0,"∞",Table3[[#This Row],[FN_Si_A_H2]]*1000/(Table3[[#This Row],[I_S]]*Q_H2*Cell_count))</f>
        <v>2.3500000000000005</v>
      </c>
      <c r="S504">
        <v>75</v>
      </c>
      <c r="T504" s="58" t="str">
        <f t="shared" si="70"/>
        <v>Inlet</v>
      </c>
      <c r="U504">
        <v>1.7000000000000002</v>
      </c>
      <c r="V504" s="51">
        <f t="shared" si="62"/>
        <v>80</v>
      </c>
      <c r="W504" s="141">
        <v>54.741561850630944</v>
      </c>
      <c r="X504" s="52">
        <f>IF(OR(Table3[[#This Row],[T_So_CL]]="",Table3[[#This Row],[Hum_Si_A]]=""),"-",(1730.63/((1730.63/(233.426+T_Si_CL))-LOG(RH_Si_A/100)))-233.426)</f>
        <v>61.257136238294038</v>
      </c>
      <c r="Y504" s="87">
        <f>100*10^(7.337936*((Table3[[#This Row],[Hum_Si_A]])/(Table3[[#This Row],[Hum_Si_A]]+229.3975)-Table3[[#This Row],[T_Si_CL]]/(Table3[[#This Row],[T_Si_CL]]+229.3975)))</f>
        <v>40.33921612415682</v>
      </c>
      <c r="Z50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2050.7666666666669</v>
      </c>
      <c r="AA504" s="53">
        <f>Table3[[#This Row],[FN_Si_Atot]]*Table3[[#This Row],[Conc_Si_A_H2]]/100</f>
        <v>1538.0750000000003</v>
      </c>
      <c r="AB504" s="54">
        <f>IF(Table3[[#This Row],[FN_Si_A_H2]]="-","-",Table3[[#This Row],[FN_Si_A_H2]]/60*H2_dens_gL)</f>
        <v>2.3052339708188905</v>
      </c>
      <c r="AC504" s="53">
        <f>IF(OR(Table3[[#This Row],[Conc_Si_A_H2]]="",Table3[[#This Row],[FN_Si_A_H2]]="",Table3[[#This Row],[FN_Si_A_H2]]="-"),"-",(FN_Si_H2/CMP_A)*(100-CMP_A))</f>
        <v>512.69166666666672</v>
      </c>
      <c r="AD504" s="55">
        <f>IF(Table3[[#This Row],[F_Si_A_N2]]="-","-",Table3[[#This Row],[F_Si_A_N2]]/60*N2_dens_gL)</f>
        <v>10.677715684279164</v>
      </c>
      <c r="AE504">
        <v>2.6500000000000004</v>
      </c>
      <c r="AF504" s="53">
        <f>IF(OR(Table3[[#This Row],[I_S]]=0,Table3[[#This Row],[FN_Si_C_Air]]="-",Table3[[#This Row],[FN_Si_C_Air]]="0"),"∞",Table3[[#This Row],[FN_Si_C_Air]]*1000/(Table3[[#This Row],[I_S]]*Q_air*Cell_count))</f>
        <v>2.65</v>
      </c>
      <c r="AG504" s="52">
        <f>IF(OR(Table3[[#This Row],[I_S]]="",Table3[[#This Row],[STC_C]]=""),"-",IF(Table3[[#This Row],[I_S]]&gt;=Table3[[#This Row],[I_MinGasFlow]],Table3[[#This Row],[I_S]]*Table3[[#This Row],[STC_C]]*16.6*Cell_count/1000,Table3[[#This Row],[I_MinGasFlow]]*Table3[[#This Row],[STC_C]]*16.6*Cell_count/1000))</f>
        <v>4113.0650000000005</v>
      </c>
      <c r="AH504" s="139">
        <f>IF(Table3[[#This Row],[FN_Si_C_Air]]="-","-",Table3[[#This Row],[FN_Si_C_Air]]/60*air_dens_gL)</f>
        <v>88.221475437648863</v>
      </c>
      <c r="AI504" s="58" t="str">
        <f t="shared" si="71"/>
        <v>Inlet</v>
      </c>
      <c r="AJ504">
        <v>2.1</v>
      </c>
      <c r="AK504" s="5">
        <f t="shared" si="63"/>
        <v>80</v>
      </c>
      <c r="AL504" s="141">
        <v>65.143060341853428</v>
      </c>
      <c r="AM504" s="52">
        <f>IF(OR(Table3[[#This Row],[T_So_CL]]="",Table3[[#This Row],[Hum_Si_C]]=""),"-",(1730.63/((1730.63/(233.426+T_Si_CL))-LOG(RH_Si_C/100)))-233.426)</f>
        <v>65.097475630948793</v>
      </c>
      <c r="AN504" s="87">
        <f>100*10^(7.337936*((Table3[[#This Row],[Hum_Si_C]])/(Table3[[#This Row],[Hum_Si_C]]+229.3975)-Table3[[#This Row],[T_Si_CL]]/(Table3[[#This Row],[T_Si_CL]]+229.3975)))</f>
        <v>65.303651292041863</v>
      </c>
      <c r="AO504" s="83">
        <f t="shared" si="64"/>
        <v>76</v>
      </c>
      <c r="AP504" s="60">
        <f>Table3[[#This Row],[T_So_CL]]-Table3[[#This Row],[T_Si_CL]]</f>
        <v>1</v>
      </c>
      <c r="AQ504" s="178">
        <f>IF(OR(AC504&gt;1200,AA504&gt;4000,Table3[[#This Row],[Hum_Si_A]]&lt;20,Table3[[#This Row],[Hum_Si_C]]&lt;20,AG504&gt;8000, AJ504&lt;0, O504&gt;90),1,0)</f>
        <v>0</v>
      </c>
      <c r="AR504">
        <f>IF(Table3[[#This Row],[F_Cell_CL]]&gt;0, Table3[[#This Row],[F_Cell_CL]], IF(Table3[[#This Row],[I_S]]&lt;450, 0.45, IF(Table3[[#This Row],[I_S]]&lt;600, 0.6, 0.75)))</f>
        <v>0.45</v>
      </c>
    </row>
    <row r="505" spans="1:44">
      <c r="A505" s="49">
        <f t="shared" si="69"/>
        <v>494</v>
      </c>
      <c r="B505" s="51" t="s">
        <v>100</v>
      </c>
      <c r="C505" s="50" t="s">
        <v>595</v>
      </c>
      <c r="D505" s="51">
        <v>900</v>
      </c>
      <c r="E505" s="138">
        <f>IF(Table3[[#This Row],[Approx. step time]]="-","ERR",IF(E504="Acc. Time",Table3[[#This Row],[Approx. step time]]/60,E504+D505/60))</f>
        <v>7410</v>
      </c>
      <c r="F505" s="48">
        <v>600</v>
      </c>
      <c r="G505" s="86">
        <f t="shared" si="61"/>
        <v>2</v>
      </c>
      <c r="H505" s="48" t="s">
        <v>33</v>
      </c>
      <c r="I505" s="51">
        <v>0</v>
      </c>
      <c r="J505" s="51" t="s">
        <v>102</v>
      </c>
      <c r="K505" s="147"/>
      <c r="L505" s="52" t="str">
        <f>IF(Table3[[#This Row],[F_Cell_CL]]="","-",Table3[[#This Row],[F_Cell_CL]]*Cell_count)</f>
        <v>-</v>
      </c>
      <c r="M505">
        <v>0.65</v>
      </c>
      <c r="N505">
        <v>75</v>
      </c>
      <c r="O505" s="51">
        <v>76</v>
      </c>
      <c r="P505" s="60">
        <f>Table3[[#This Row],[T_So_CL]]-Table3[[#This Row],[T_Si_CL]]</f>
        <v>1</v>
      </c>
      <c r="Q505">
        <v>1.6</v>
      </c>
      <c r="R505" s="53">
        <f>IF(Table3[[#This Row],[I_S]]=0,"∞",Table3[[#This Row],[FN_Si_A_H2]]*1000/(Table3[[#This Row],[I_S]]*Q_H2*Cell_count))</f>
        <v>1.6</v>
      </c>
      <c r="S505">
        <v>85</v>
      </c>
      <c r="T505" s="58" t="str">
        <f t="shared" si="70"/>
        <v>Inlet</v>
      </c>
      <c r="U505">
        <v>0.45</v>
      </c>
      <c r="V505" s="51">
        <f t="shared" si="62"/>
        <v>80</v>
      </c>
      <c r="W505" s="141">
        <v>63.378491432659409</v>
      </c>
      <c r="X505" s="52">
        <f>IF(OR(Table3[[#This Row],[T_So_CL]]="",Table3[[#This Row],[Hum_Si_A]]=""),"-",(1730.63/((1730.63/(233.426+T_Si_CL))-LOG(RH_Si_A/100)))-233.426)</f>
        <v>64.484611090391468</v>
      </c>
      <c r="Y505" s="87">
        <f>100*10^(7.337936*((Table3[[#This Row],[Hum_Si_A]])/(Table3[[#This Row],[Hum_Si_A]]+229.3975)-Table3[[#This Row],[T_Si_CL]]/(Table3[[#This Row],[T_Si_CL]]+229.3975)))</f>
        <v>60.324385058777416</v>
      </c>
      <c r="Z50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2174.1176470588234</v>
      </c>
      <c r="AA505" s="53">
        <f>Table3[[#This Row],[FN_Si_Atot]]*Table3[[#This Row],[Conc_Si_A_H2]]/100</f>
        <v>1848</v>
      </c>
      <c r="AB505" s="54">
        <f>IF(Table3[[#This Row],[FN_Si_A_H2]]="-","-",Table3[[#This Row],[FN_Si_A_H2]]/60*H2_dens_gL)</f>
        <v>2.7697429436622456</v>
      </c>
      <c r="AC505" s="53">
        <f>IF(OR(Table3[[#This Row],[Conc_Si_A_H2]]="",Table3[[#This Row],[FN_Si_A_H2]]="",Table3[[#This Row],[FN_Si_A_H2]]="-"),"-",(FN_Si_H2/CMP_A)*(100-CMP_A))</f>
        <v>326.11764705882354</v>
      </c>
      <c r="AD505" s="55">
        <f>IF(Table3[[#This Row],[F_Si_A_N2]]="-","-",Table3[[#This Row],[F_Si_A_N2]]/60*N2_dens_gL)</f>
        <v>6.7919799390541087</v>
      </c>
      <c r="AE505">
        <v>1.7000000000000002</v>
      </c>
      <c r="AF505" s="53">
        <f>IF(OR(Table3[[#This Row],[I_S]]=0,Table3[[#This Row],[FN_Si_C_Air]]="-",Table3[[#This Row],[FN_Si_C_Air]]="0"),"∞",Table3[[#This Row],[FN_Si_C_Air]]*1000/(Table3[[#This Row],[I_S]]*Q_air*Cell_count))</f>
        <v>1.7000000000000004</v>
      </c>
      <c r="AG505" s="52">
        <f>IF(OR(Table3[[#This Row],[I_S]]="",Table3[[#This Row],[STC_C]]=""),"-",IF(Table3[[#This Row],[I_S]]&gt;=Table3[[#This Row],[I_MinGasFlow]],Table3[[#This Row],[I_S]]*Table3[[#This Row],[STC_C]]*16.6*Cell_count/1000,Table3[[#This Row],[I_MinGasFlow]]*Table3[[#This Row],[STC_C]]*16.6*Cell_count/1000))</f>
        <v>4656.3000000000011</v>
      </c>
      <c r="AH505" s="139">
        <f>IF(Table3[[#This Row],[FN_Si_C_Air]]="-","-",Table3[[#This Row],[FN_Si_C_Air]]/60*air_dens_gL)</f>
        <v>99.873368419979869</v>
      </c>
      <c r="AI505" s="58" t="str">
        <f t="shared" si="71"/>
        <v>Inlet</v>
      </c>
      <c r="AJ505">
        <v>0.3</v>
      </c>
      <c r="AK505" s="5">
        <f t="shared" si="63"/>
        <v>80</v>
      </c>
      <c r="AL505" s="141">
        <v>69.816719753375949</v>
      </c>
      <c r="AM505" s="52">
        <f>IF(OR(Table3[[#This Row],[T_So_CL]]="",Table3[[#This Row],[Hum_Si_C]]=""),"-",(1730.63/((1730.63/(233.426+T_Si_CL))-LOG(RH_Si_C/100)))-233.426)</f>
        <v>66.655067101363272</v>
      </c>
      <c r="AN505" s="87">
        <f>100*10^(7.337936*((Table3[[#This Row],[Hum_Si_C]])/(Table3[[#This Row],[Hum_Si_C]]+229.3975)-Table3[[#This Row],[T_Si_CL]]/(Table3[[#This Row],[T_Si_CL]]+229.3975)))</f>
        <v>80.205610482685813</v>
      </c>
      <c r="AO505" s="83">
        <f t="shared" si="64"/>
        <v>76</v>
      </c>
      <c r="AP505" s="60">
        <f>Table3[[#This Row],[T_So_CL]]-Table3[[#This Row],[T_Si_CL]]</f>
        <v>1</v>
      </c>
      <c r="AQ505" s="178">
        <f>IF(OR(AC505&gt;1200,AA505&gt;4000,Table3[[#This Row],[Hum_Si_A]]&lt;20,Table3[[#This Row],[Hum_Si_C]]&lt;20,AG505&gt;8000, AJ505&lt;0, O505&gt;90),1,0)</f>
        <v>0</v>
      </c>
      <c r="AR505">
        <f>IF(Table3[[#This Row],[F_Cell_CL]]&gt;0, Table3[[#This Row],[F_Cell_CL]], IF(Table3[[#This Row],[I_S]]&lt;450, 0.45, IF(Table3[[#This Row],[I_S]]&lt;600, 0.6, 0.75)))</f>
        <v>0.75</v>
      </c>
    </row>
    <row r="506" spans="1:44">
      <c r="A506" s="49">
        <f t="shared" si="69"/>
        <v>495</v>
      </c>
      <c r="B506" s="51" t="s">
        <v>100</v>
      </c>
      <c r="C506" s="50" t="s">
        <v>596</v>
      </c>
      <c r="D506" s="51">
        <v>900</v>
      </c>
      <c r="E506" s="138">
        <f>IF(Table3[[#This Row],[Approx. step time]]="-","ERR",IF(E505="Acc. Time",Table3[[#This Row],[Approx. step time]]/60,E505+D506/60))</f>
        <v>7425</v>
      </c>
      <c r="F506" s="48">
        <v>300</v>
      </c>
      <c r="G506" s="86">
        <f t="shared" si="61"/>
        <v>1</v>
      </c>
      <c r="H506" s="48" t="s">
        <v>33</v>
      </c>
      <c r="I506" s="51">
        <v>0</v>
      </c>
      <c r="J506" s="51" t="s">
        <v>102</v>
      </c>
      <c r="K506" s="147"/>
      <c r="L506" s="52" t="str">
        <f>IF(Table3[[#This Row],[F_Cell_CL]]="","-",Table3[[#This Row],[F_Cell_CL]]*Cell_count)</f>
        <v>-</v>
      </c>
      <c r="M506">
        <v>1.6</v>
      </c>
      <c r="N506">
        <v>75</v>
      </c>
      <c r="O506" s="51">
        <v>77</v>
      </c>
      <c r="P506" s="60">
        <f>Table3[[#This Row],[T_So_CL]]-Table3[[#This Row],[T_Si_CL]]</f>
        <v>2</v>
      </c>
      <c r="Q506">
        <v>1.4500000000000002</v>
      </c>
      <c r="R506" s="53">
        <f>IF(Table3[[#This Row],[I_S]]=0,"∞",Table3[[#This Row],[FN_Si_A_H2]]*1000/(Table3[[#This Row],[I_S]]*Q_H2*Cell_count))</f>
        <v>1.4500000000000002</v>
      </c>
      <c r="S506">
        <v>80</v>
      </c>
      <c r="T506" s="58" t="str">
        <f t="shared" si="70"/>
        <v>Inlet</v>
      </c>
      <c r="U506">
        <v>1.4000000000000001</v>
      </c>
      <c r="V506" s="51">
        <f t="shared" si="62"/>
        <v>80</v>
      </c>
      <c r="W506" s="141">
        <v>68.34894031864313</v>
      </c>
      <c r="X506" s="52">
        <f>IF(OR(Table3[[#This Row],[T_So_CL]]="",Table3[[#This Row],[Hum_Si_A]]=""),"-",(1730.63/((1730.63/(233.426+T_Si_CL))-LOG(RH_Si_A/100)))-233.426)</f>
        <v>66.175698079044309</v>
      </c>
      <c r="Y506" s="87">
        <f>100*10^(7.337936*((Table3[[#This Row],[Hum_Si_A]])/(Table3[[#This Row],[Hum_Si_A]]+229.3975)-Table3[[#This Row],[T_Si_CL]]/(Table3[[#This Row],[T_Si_CL]]+229.3975)))</f>
        <v>75.244003179249503</v>
      </c>
      <c r="Z50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1046.7187500000002</v>
      </c>
      <c r="AA506" s="53">
        <f>Table3[[#This Row],[FN_Si_Atot]]*Table3[[#This Row],[Conc_Si_A_H2]]/100</f>
        <v>837.37500000000011</v>
      </c>
      <c r="AB506" s="54">
        <f>IF(Table3[[#This Row],[FN_Si_A_H2]]="-","-",Table3[[#This Row],[FN_Si_A_H2]]/60*H2_dens_gL)</f>
        <v>1.2550397713469552</v>
      </c>
      <c r="AC506" s="53">
        <f>IF(OR(Table3[[#This Row],[Conc_Si_A_H2]]="",Table3[[#This Row],[FN_Si_A_H2]]="",Table3[[#This Row],[FN_Si_A_H2]]="-"),"-",(FN_Si_H2/CMP_A)*(100-CMP_A))</f>
        <v>209.34375000000003</v>
      </c>
      <c r="AD506" s="55">
        <f>IF(Table3[[#This Row],[F_Si_A_N2]]="-","-",Table3[[#This Row],[F_Si_A_N2]]/60*N2_dens_gL)</f>
        <v>4.3599558723355161</v>
      </c>
      <c r="AE506">
        <v>1.55</v>
      </c>
      <c r="AF506" s="53">
        <f>IF(OR(Table3[[#This Row],[I_S]]=0,Table3[[#This Row],[FN_Si_C_Air]]="-",Table3[[#This Row],[FN_Si_C_Air]]="0"),"∞",Table3[[#This Row],[FN_Si_C_Air]]*1000/(Table3[[#This Row],[I_S]]*Q_air*Cell_count))</f>
        <v>1.5500000000000003</v>
      </c>
      <c r="AG506" s="52">
        <f>IF(OR(Table3[[#This Row],[I_S]]="",Table3[[#This Row],[STC_C]]=""),"-",IF(Table3[[#This Row],[I_S]]&gt;=Table3[[#This Row],[I_MinGasFlow]],Table3[[#This Row],[I_S]]*Table3[[#This Row],[STC_C]]*16.6*Cell_count/1000,Table3[[#This Row],[I_MinGasFlow]]*Table3[[#This Row],[STC_C]]*16.6*Cell_count/1000))</f>
        <v>2122.7250000000004</v>
      </c>
      <c r="AH506" s="139">
        <f>IF(Table3[[#This Row],[FN_Si_C_Air]]="-","-",Table3[[#This Row],[FN_Si_C_Air]]/60*air_dens_gL)</f>
        <v>45.530506191461406</v>
      </c>
      <c r="AI506" s="58" t="str">
        <f t="shared" si="71"/>
        <v>Inlet</v>
      </c>
      <c r="AJ506">
        <v>1.1500000000000001</v>
      </c>
      <c r="AK506" s="5">
        <f t="shared" si="63"/>
        <v>80</v>
      </c>
      <c r="AL506" s="141">
        <v>54.741561850630944</v>
      </c>
      <c r="AM506" s="52">
        <f>IF(OR(Table3[[#This Row],[T_So_CL]]="",Table3[[#This Row],[Hum_Si_C]]=""),"-",(1730.63/((1730.63/(233.426+T_Si_CL))-LOG(RH_Si_C/100)))-233.426)</f>
        <v>61.257136238294038</v>
      </c>
      <c r="AN506" s="87">
        <f>100*10^(7.337936*((Table3[[#This Row],[Hum_Si_C]])/(Table3[[#This Row],[Hum_Si_C]]+229.3975)-Table3[[#This Row],[T_Si_CL]]/(Table3[[#This Row],[T_Si_CL]]+229.3975)))</f>
        <v>40.33921612415682</v>
      </c>
      <c r="AO506" s="83">
        <f t="shared" si="64"/>
        <v>77</v>
      </c>
      <c r="AP506" s="60">
        <f>Table3[[#This Row],[T_So_CL]]-Table3[[#This Row],[T_Si_CL]]</f>
        <v>2</v>
      </c>
      <c r="AQ506" s="178">
        <f>IF(OR(AC506&gt;1200,AA506&gt;4000,Table3[[#This Row],[Hum_Si_A]]&lt;20,Table3[[#This Row],[Hum_Si_C]]&lt;20,AG506&gt;8000, AJ506&lt;0, O506&gt;90),1,0)</f>
        <v>0</v>
      </c>
      <c r="AR506">
        <f>IF(Table3[[#This Row],[F_Cell_CL]]&gt;0, Table3[[#This Row],[F_Cell_CL]], IF(Table3[[#This Row],[I_S]]&lt;450, 0.45, IF(Table3[[#This Row],[I_S]]&lt;600, 0.6, 0.75)))</f>
        <v>0.45</v>
      </c>
    </row>
    <row r="507" spans="1:44">
      <c r="A507" s="49">
        <f t="shared" si="69"/>
        <v>496</v>
      </c>
      <c r="B507" s="51" t="s">
        <v>100</v>
      </c>
      <c r="C507" s="50" t="s">
        <v>597</v>
      </c>
      <c r="D507" s="51">
        <v>900</v>
      </c>
      <c r="E507" s="138">
        <f>IF(Table3[[#This Row],[Approx. step time]]="-","ERR",IF(E506="Acc. Time",Table3[[#This Row],[Approx. step time]]/60,E506+D507/60))</f>
        <v>7440</v>
      </c>
      <c r="F507" s="48">
        <v>370</v>
      </c>
      <c r="G507" s="86">
        <f t="shared" ref="G507:G570" si="72">I_S/Cell_area</f>
        <v>1.2333333333333334</v>
      </c>
      <c r="H507" s="48" t="s">
        <v>33</v>
      </c>
      <c r="I507" s="51">
        <v>0</v>
      </c>
      <c r="J507" s="51" t="s">
        <v>102</v>
      </c>
      <c r="K507" s="147"/>
      <c r="L507" s="52" t="str">
        <f>IF(Table3[[#This Row],[F_Cell_CL]]="","-",Table3[[#This Row],[F_Cell_CL]]*Cell_count)</f>
        <v>-</v>
      </c>
      <c r="M507">
        <v>1.9000000000000001</v>
      </c>
      <c r="N507">
        <v>75</v>
      </c>
      <c r="O507" s="51">
        <v>77</v>
      </c>
      <c r="P507" s="60">
        <f>Table3[[#This Row],[T_So_CL]]-Table3[[#This Row],[T_Si_CL]]</f>
        <v>2</v>
      </c>
      <c r="Q507">
        <v>1.6500000000000001</v>
      </c>
      <c r="R507" s="53">
        <f>IF(Table3[[#This Row],[I_S]]=0,"∞",Table3[[#This Row],[FN_Si_A_H2]]*1000/(Table3[[#This Row],[I_S]]*Q_H2*Cell_count))</f>
        <v>1.65</v>
      </c>
      <c r="S507">
        <v>90</v>
      </c>
      <c r="T507" s="58" t="str">
        <f t="shared" si="70"/>
        <v>Inlet</v>
      </c>
      <c r="U507">
        <v>1.7000000000000002</v>
      </c>
      <c r="V507" s="51">
        <f t="shared" ref="V507:V570" si="73">T_Si_CL+5</f>
        <v>80</v>
      </c>
      <c r="W507" s="141">
        <v>59.433613196702588</v>
      </c>
      <c r="X507" s="52">
        <f>IF(OR(Table3[[#This Row],[T_So_CL]]="",Table3[[#This Row],[Hum_Si_A]]=""),"-",(1730.63/((1730.63/(233.426+T_Si_CL))-LOG(RH_Si_A/100)))-233.426)</f>
        <v>63.060176990249545</v>
      </c>
      <c r="Y507" s="87">
        <f>100*10^(7.337936*((Table3[[#This Row],[Hum_Si_A]])/(Table3[[#This Row],[Hum_Si_A]]+229.3975)-Table3[[#This Row],[T_Si_CL]]/(Table3[[#This Row],[T_Si_CL]]+229.3975)))</f>
        <v>50.346154945744374</v>
      </c>
      <c r="Z50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1305.7916666666667</v>
      </c>
      <c r="AA507" s="53">
        <f>Table3[[#This Row],[FN_Si_Atot]]*Table3[[#This Row],[Conc_Si_A_H2]]/100</f>
        <v>1175.2125000000001</v>
      </c>
      <c r="AB507" s="54">
        <f>IF(Table3[[#This Row],[FN_Si_A_H2]]="-","-",Table3[[#This Row],[FN_Si_A_H2]]/60*H2_dens_gL)</f>
        <v>1.7613834032352096</v>
      </c>
      <c r="AC507" s="53">
        <f>IF(OR(Table3[[#This Row],[Conc_Si_A_H2]]="",Table3[[#This Row],[FN_Si_A_H2]]="",Table3[[#This Row],[FN_Si_A_H2]]="-"),"-",(FN_Si_H2/CMP_A)*(100-CMP_A))</f>
        <v>130.57916666666668</v>
      </c>
      <c r="AD507" s="55">
        <f>IF(Table3[[#This Row],[F_Si_A_N2]]="-","-",Table3[[#This Row],[F_Si_A_N2]]/60*N2_dens_gL)</f>
        <v>2.7195433563839924</v>
      </c>
      <c r="AE507">
        <v>1.6</v>
      </c>
      <c r="AF507" s="53">
        <f>IF(OR(Table3[[#This Row],[I_S]]=0,Table3[[#This Row],[FN_Si_C_Air]]="-",Table3[[#This Row],[FN_Si_C_Air]]="0"),"∞",Table3[[#This Row],[FN_Si_C_Air]]*1000/(Table3[[#This Row],[I_S]]*Q_air*Cell_count))</f>
        <v>1.5999999999999999</v>
      </c>
      <c r="AG507" s="52">
        <f>IF(OR(Table3[[#This Row],[I_S]]="",Table3[[#This Row],[STC_C]]=""),"-",IF(Table3[[#This Row],[I_S]]&gt;=Table3[[#This Row],[I_MinGasFlow]],Table3[[#This Row],[I_S]]*Table3[[#This Row],[STC_C]]*16.6*Cell_count/1000,Table3[[#This Row],[I_MinGasFlow]]*Table3[[#This Row],[STC_C]]*16.6*Cell_count/1000))</f>
        <v>2702.48</v>
      </c>
      <c r="AH507" s="139">
        <f>IF(Table3[[#This Row],[FN_Si_C_Air]]="-","-",Table3[[#This Row],[FN_Si_C_Air]]/60*air_dens_gL)</f>
        <v>57.965719710419677</v>
      </c>
      <c r="AI507" s="58" t="str">
        <f t="shared" si="71"/>
        <v>Inlet</v>
      </c>
      <c r="AJ507">
        <v>2.1</v>
      </c>
      <c r="AK507" s="5">
        <f t="shared" ref="AK507:AK570" si="74">T_Si_CL+5</f>
        <v>80</v>
      </c>
      <c r="AL507" s="141">
        <v>71.208146581263335</v>
      </c>
      <c r="AM507" s="52">
        <f>IF(OR(Table3[[#This Row],[T_So_CL]]="",Table3[[#This Row],[Hum_Si_C]]=""),"-",(1730.63/((1730.63/(233.426+T_Si_CL))-LOG(RH_Si_C/100)))-233.426)</f>
        <v>67.10166008304077</v>
      </c>
      <c r="AN507" s="87">
        <f>100*10^(7.337936*((Table3[[#This Row],[Hum_Si_C]])/(Table3[[#This Row],[Hum_Si_C]]+229.3975)-Table3[[#This Row],[T_Si_CL]]/(Table3[[#This Row],[T_Si_CL]]+229.3975)))</f>
        <v>85.16181456227217</v>
      </c>
      <c r="AO507" s="83">
        <f t="shared" ref="AO507:AO570" si="75">T_Si_CL+dT_CL</f>
        <v>77</v>
      </c>
      <c r="AP507" s="60">
        <f>Table3[[#This Row],[T_So_CL]]-Table3[[#This Row],[T_Si_CL]]</f>
        <v>2</v>
      </c>
      <c r="AQ507" s="178">
        <f>IF(OR(AC507&gt;1200,AA507&gt;4000,Table3[[#This Row],[Hum_Si_A]]&lt;20,Table3[[#This Row],[Hum_Si_C]]&lt;20,AG507&gt;8000, AJ507&lt;0, O507&gt;90),1,0)</f>
        <v>0</v>
      </c>
      <c r="AR507">
        <f>IF(Table3[[#This Row],[F_Cell_CL]]&gt;0, Table3[[#This Row],[F_Cell_CL]], IF(Table3[[#This Row],[I_S]]&lt;450, 0.45, IF(Table3[[#This Row],[I_S]]&lt;600, 0.6, 0.75)))</f>
        <v>0.45</v>
      </c>
    </row>
    <row r="508" spans="1:44">
      <c r="A508" s="49">
        <f t="shared" si="69"/>
        <v>497</v>
      </c>
      <c r="B508" s="51" t="s">
        <v>100</v>
      </c>
      <c r="C508" s="50" t="s">
        <v>598</v>
      </c>
      <c r="D508" s="51">
        <v>900</v>
      </c>
      <c r="E508" s="87">
        <f>IF(Table3[[#This Row],[Approx. step time]]="-","ERR",IF(E507="Acc. Time",Table3[[#This Row],[Approx. step time]]/60,E507+D508/60))</f>
        <v>7455</v>
      </c>
      <c r="F508" s="48">
        <v>480</v>
      </c>
      <c r="G508" s="86">
        <f t="shared" si="72"/>
        <v>1.6</v>
      </c>
      <c r="H508" s="48" t="s">
        <v>33</v>
      </c>
      <c r="I508" s="51">
        <v>0</v>
      </c>
      <c r="J508" s="51" t="s">
        <v>102</v>
      </c>
      <c r="K508" s="147"/>
      <c r="L508" s="52" t="str">
        <f>IF(Table3[[#This Row],[F_Cell_CL]]="","-",Table3[[#This Row],[F_Cell_CL]]*Cell_count)</f>
        <v>-</v>
      </c>
      <c r="M508">
        <v>0.60000000000000009</v>
      </c>
      <c r="N508">
        <v>75</v>
      </c>
      <c r="O508" s="51">
        <v>77</v>
      </c>
      <c r="P508" s="60">
        <f>Table3[[#This Row],[T_So_CL]]-Table3[[#This Row],[T_Si_CL]]</f>
        <v>2</v>
      </c>
      <c r="Q508">
        <v>1.35</v>
      </c>
      <c r="R508" s="53">
        <f>IF(Table3[[#This Row],[I_S]]=0,"∞",Table3[[#This Row],[FN_Si_A_H2]]*1000/(Table3[[#This Row],[I_S]]*Q_H2*Cell_count))</f>
        <v>1.35</v>
      </c>
      <c r="S508">
        <v>70</v>
      </c>
      <c r="T508" s="58" t="str">
        <f t="shared" si="70"/>
        <v>Inlet</v>
      </c>
      <c r="U508">
        <v>0.4</v>
      </c>
      <c r="V508" s="51">
        <f t="shared" si="73"/>
        <v>80</v>
      </c>
      <c r="W508" s="141">
        <v>59.433613196702588</v>
      </c>
      <c r="X508" s="52">
        <f>IF(OR(Table3[[#This Row],[T_So_CL]]="",Table3[[#This Row],[Hum_Si_A]]=""),"-",(1730.63/((1730.63/(233.426+T_Si_CL))-LOG(RH_Si_A/100)))-233.426)</f>
        <v>63.060176990249545</v>
      </c>
      <c r="Y508" s="87">
        <f>100*10^(7.337936*((Table3[[#This Row],[Hum_Si_A]])/(Table3[[#This Row],[Hum_Si_A]]+229.3975)-Table3[[#This Row],[T_Si_CL]]/(Table3[[#This Row],[T_Si_CL]]+229.3975)))</f>
        <v>50.346154945744374</v>
      </c>
      <c r="Z50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1782</v>
      </c>
      <c r="AA508" s="53">
        <f>Table3[[#This Row],[FN_Si_Atot]]*Table3[[#This Row],[Conc_Si_A_H2]]/100</f>
        <v>1247.4000000000001</v>
      </c>
      <c r="AB508" s="54">
        <f>IF(Table3[[#This Row],[FN_Si_A_H2]]="-","-",Table3[[#This Row],[FN_Si_A_H2]]/60*H2_dens_gL)</f>
        <v>1.8695764869720162</v>
      </c>
      <c r="AC508" s="53">
        <f>IF(OR(Table3[[#This Row],[Conc_Si_A_H2]]="",Table3[[#This Row],[FN_Si_A_H2]]="",Table3[[#This Row],[FN_Si_A_H2]]="-"),"-",(FN_Si_H2/CMP_A)*(100-CMP_A))</f>
        <v>534.6</v>
      </c>
      <c r="AD508" s="55">
        <f>IF(Table3[[#This Row],[F_Si_A_N2]]="-","-",Table3[[#This Row],[F_Si_A_N2]]/60*N2_dens_gL)</f>
        <v>11.133995685806557</v>
      </c>
      <c r="AE508">
        <v>1.9500000000000002</v>
      </c>
      <c r="AF508" s="53">
        <f>IF(OR(Table3[[#This Row],[I_S]]=0,Table3[[#This Row],[FN_Si_C_Air]]="-",Table3[[#This Row],[FN_Si_C_Air]]="0"),"∞",Table3[[#This Row],[FN_Si_C_Air]]*1000/(Table3[[#This Row],[I_S]]*Q_air*Cell_count))</f>
        <v>1.95</v>
      </c>
      <c r="AG508" s="52">
        <f>IF(OR(Table3[[#This Row],[I_S]]="",Table3[[#This Row],[STC_C]]=""),"-",IF(Table3[[#This Row],[I_S]]&gt;=Table3[[#This Row],[I_MinGasFlow]],Table3[[#This Row],[I_S]]*Table3[[#This Row],[STC_C]]*16.6*Cell_count/1000,Table3[[#This Row],[I_MinGasFlow]]*Table3[[#This Row],[STC_C]]*16.6*Cell_count/1000))</f>
        <v>4272.8400000000011</v>
      </c>
      <c r="AH508" s="139">
        <f>IF(Table3[[#This Row],[FN_Si_C_Air]]="-","-",Table3[[#This Row],[FN_Si_C_Air]]/60*air_dens_gL)</f>
        <v>91.648502785393291</v>
      </c>
      <c r="AI508" s="58" t="str">
        <f t="shared" si="71"/>
        <v>Inlet</v>
      </c>
      <c r="AJ508">
        <v>0.35000000000000003</v>
      </c>
      <c r="AK508" s="5">
        <f t="shared" si="74"/>
        <v>80</v>
      </c>
      <c r="AL508" s="141">
        <v>71.208146581263335</v>
      </c>
      <c r="AM508" s="52">
        <f>IF(OR(Table3[[#This Row],[T_So_CL]]="",Table3[[#This Row],[Hum_Si_C]]=""),"-",(1730.63/((1730.63/(233.426+T_Si_CL))-LOG(RH_Si_C/100)))-233.426)</f>
        <v>67.10166008304077</v>
      </c>
      <c r="AN508" s="87">
        <f>100*10^(7.337936*((Table3[[#This Row],[Hum_Si_C]])/(Table3[[#This Row],[Hum_Si_C]]+229.3975)-Table3[[#This Row],[T_Si_CL]]/(Table3[[#This Row],[T_Si_CL]]+229.3975)))</f>
        <v>85.16181456227217</v>
      </c>
      <c r="AO508" s="83">
        <f t="shared" si="75"/>
        <v>77</v>
      </c>
      <c r="AP508" s="60">
        <f>Table3[[#This Row],[T_So_CL]]-Table3[[#This Row],[T_Si_CL]]</f>
        <v>2</v>
      </c>
      <c r="AQ508" s="178">
        <f>IF(OR(AC508&gt;1200,AA508&gt;4000,Table3[[#This Row],[Hum_Si_A]]&lt;20,Table3[[#This Row],[Hum_Si_C]]&lt;20,AG508&gt;8000, AJ508&lt;0, O508&gt;90),1,0)</f>
        <v>0</v>
      </c>
      <c r="AR508">
        <f>IF(Table3[[#This Row],[F_Cell_CL]]&gt;0, Table3[[#This Row],[F_Cell_CL]], IF(Table3[[#This Row],[I_S]]&lt;450, 0.45, IF(Table3[[#This Row],[I_S]]&lt;600, 0.6, 0.75)))</f>
        <v>0.6</v>
      </c>
    </row>
    <row r="509" spans="1:44">
      <c r="A509" s="49">
        <f t="shared" si="69"/>
        <v>498</v>
      </c>
      <c r="B509" s="51" t="s">
        <v>100</v>
      </c>
      <c r="C509" s="50" t="s">
        <v>599</v>
      </c>
      <c r="D509" s="51">
        <v>900</v>
      </c>
      <c r="E509" s="138">
        <f>IF(Table3[[#This Row],[Approx. step time]]="-","ERR",IF(E508="Acc. Time",Table3[[#This Row],[Approx. step time]]/60,E508+D509/60))</f>
        <v>7470</v>
      </c>
      <c r="F509" s="48">
        <v>540</v>
      </c>
      <c r="G509" s="86">
        <f t="shared" si="72"/>
        <v>1.8</v>
      </c>
      <c r="H509" s="48" t="s">
        <v>33</v>
      </c>
      <c r="I509" s="51">
        <v>0</v>
      </c>
      <c r="J509" s="51" t="s">
        <v>102</v>
      </c>
      <c r="K509" s="147"/>
      <c r="L509" s="52" t="str">
        <f>IF(Table3[[#This Row],[F_Cell_CL]]="","-",Table3[[#This Row],[F_Cell_CL]]*Cell_count)</f>
        <v>-</v>
      </c>
      <c r="M509">
        <v>0.25</v>
      </c>
      <c r="N509">
        <v>75</v>
      </c>
      <c r="O509" s="51">
        <v>78</v>
      </c>
      <c r="P509" s="60">
        <f>Table3[[#This Row],[T_So_CL]]-Table3[[#This Row],[T_Si_CL]]</f>
        <v>3</v>
      </c>
      <c r="Q509">
        <v>1.4500000000000002</v>
      </c>
      <c r="R509" s="53">
        <f>IF(Table3[[#This Row],[I_S]]=0,"∞",Table3[[#This Row],[FN_Si_A_H2]]*1000/(Table3[[#This Row],[I_S]]*Q_H2*Cell_count))</f>
        <v>1.4500000000000002</v>
      </c>
      <c r="S509">
        <v>90</v>
      </c>
      <c r="T509" s="58" t="str">
        <f t="shared" si="70"/>
        <v>Inlet</v>
      </c>
      <c r="U509">
        <v>0.05</v>
      </c>
      <c r="V509" s="51">
        <f t="shared" si="73"/>
        <v>80</v>
      </c>
      <c r="W509" s="141">
        <v>69.816719753375949</v>
      </c>
      <c r="X509" s="52">
        <f>IF(OR(Table3[[#This Row],[T_So_CL]]="",Table3[[#This Row],[Hum_Si_A]]=""),"-",(1730.63/((1730.63/(233.426+T_Si_CL))-LOG(RH_Si_A/100)))-233.426)</f>
        <v>66.655067101363272</v>
      </c>
      <c r="Y509" s="87">
        <f>100*10^(7.337936*((Table3[[#This Row],[Hum_Si_A]])/(Table3[[#This Row],[Hum_Si_A]]+229.3975)-Table3[[#This Row],[T_Si_CL]]/(Table3[[#This Row],[T_Si_CL]]+229.3975)))</f>
        <v>80.205610482685813</v>
      </c>
      <c r="Z50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1674.7500000000002</v>
      </c>
      <c r="AA509" s="53">
        <f>Table3[[#This Row],[FN_Si_Atot]]*Table3[[#This Row],[Conc_Si_A_H2]]/100</f>
        <v>1507.2750000000003</v>
      </c>
      <c r="AB509" s="54">
        <f>IF(Table3[[#This Row],[FN_Si_A_H2]]="-","-",Table3[[#This Row],[FN_Si_A_H2]]/60*H2_dens_gL)</f>
        <v>2.2590715884245198</v>
      </c>
      <c r="AC509" s="53">
        <f>IF(OR(Table3[[#This Row],[Conc_Si_A_H2]]="",Table3[[#This Row],[FN_Si_A_H2]]="",Table3[[#This Row],[FN_Si_A_H2]]="-"),"-",(FN_Si_H2/CMP_A)*(100-CMP_A))</f>
        <v>167.47500000000002</v>
      </c>
      <c r="AD509" s="55">
        <f>IF(Table3[[#This Row],[F_Si_A_N2]]="-","-",Table3[[#This Row],[F_Si_A_N2]]/60*N2_dens_gL)</f>
        <v>3.4879646978684122</v>
      </c>
      <c r="AE509">
        <v>1.9000000000000001</v>
      </c>
      <c r="AF509" s="53">
        <f>IF(OR(Table3[[#This Row],[I_S]]=0,Table3[[#This Row],[FN_Si_C_Air]]="-",Table3[[#This Row],[FN_Si_C_Air]]="0"),"∞",Table3[[#This Row],[FN_Si_C_Air]]*1000/(Table3[[#This Row],[I_S]]*Q_air*Cell_count))</f>
        <v>1.9000000000000004</v>
      </c>
      <c r="AG509" s="52">
        <f>IF(OR(Table3[[#This Row],[I_S]]="",Table3[[#This Row],[STC_C]]=""),"-",IF(Table3[[#This Row],[I_S]]&gt;=Table3[[#This Row],[I_MinGasFlow]],Table3[[#This Row],[I_S]]*Table3[[#This Row],[STC_C]]*16.6*Cell_count/1000,Table3[[#This Row],[I_MinGasFlow]]*Table3[[#This Row],[STC_C]]*16.6*Cell_count/1000))</f>
        <v>4683.6900000000005</v>
      </c>
      <c r="AH509" s="139">
        <f>IF(Table3[[#This Row],[FN_Si_C_Air]]="-","-",Table3[[#This Row],[FN_Si_C_Air]]/60*air_dens_gL)</f>
        <v>100.46085882245032</v>
      </c>
      <c r="AI509" s="58" t="str">
        <f t="shared" si="71"/>
        <v>Inlet</v>
      </c>
      <c r="AJ509">
        <v>0</v>
      </c>
      <c r="AK509" s="5">
        <f t="shared" si="74"/>
        <v>80</v>
      </c>
      <c r="AL509" s="141">
        <v>71.208146581263335</v>
      </c>
      <c r="AM509" s="52">
        <f>IF(OR(Table3[[#This Row],[T_So_CL]]="",Table3[[#This Row],[Hum_Si_C]]=""),"-",(1730.63/((1730.63/(233.426+T_Si_CL))-LOG(RH_Si_C/100)))-233.426)</f>
        <v>67.10166008304077</v>
      </c>
      <c r="AN509" s="87">
        <f>100*10^(7.337936*((Table3[[#This Row],[Hum_Si_C]])/(Table3[[#This Row],[Hum_Si_C]]+229.3975)-Table3[[#This Row],[T_Si_CL]]/(Table3[[#This Row],[T_Si_CL]]+229.3975)))</f>
        <v>85.16181456227217</v>
      </c>
      <c r="AO509" s="83">
        <f t="shared" si="75"/>
        <v>78</v>
      </c>
      <c r="AP509" s="60">
        <f>Table3[[#This Row],[T_So_CL]]-Table3[[#This Row],[T_Si_CL]]</f>
        <v>3</v>
      </c>
      <c r="AQ509" s="178">
        <f>IF(OR(AC509&gt;1200,AA509&gt;4000,Table3[[#This Row],[Hum_Si_A]]&lt;20,Table3[[#This Row],[Hum_Si_C]]&lt;20,AG509&gt;8000, AJ509&lt;0, O509&gt;90),1,0)</f>
        <v>0</v>
      </c>
      <c r="AR509">
        <f>IF(Table3[[#This Row],[F_Cell_CL]]&gt;0, Table3[[#This Row],[F_Cell_CL]], IF(Table3[[#This Row],[I_S]]&lt;450, 0.45, IF(Table3[[#This Row],[I_S]]&lt;600, 0.6, 0.75)))</f>
        <v>0.6</v>
      </c>
    </row>
    <row r="510" spans="1:44">
      <c r="A510" s="49">
        <f t="shared" si="69"/>
        <v>499</v>
      </c>
      <c r="B510" s="51" t="s">
        <v>100</v>
      </c>
      <c r="C510" s="50" t="s">
        <v>600</v>
      </c>
      <c r="D510" s="51">
        <v>900</v>
      </c>
      <c r="E510" s="138">
        <f>IF(Table3[[#This Row],[Approx. step time]]="-","ERR",IF(E509="Acc. Time",Table3[[#This Row],[Approx. step time]]/60,E509+D510/60))</f>
        <v>7485</v>
      </c>
      <c r="F510" s="48">
        <v>640</v>
      </c>
      <c r="G510" s="86">
        <f t="shared" si="72"/>
        <v>2.1333333333333333</v>
      </c>
      <c r="H510" s="48" t="s">
        <v>33</v>
      </c>
      <c r="I510" s="51">
        <v>0</v>
      </c>
      <c r="J510" s="51" t="s">
        <v>102</v>
      </c>
      <c r="K510" s="147"/>
      <c r="L510" s="52" t="str">
        <f>IF(Table3[[#This Row],[F_Cell_CL]]="","-",Table3[[#This Row],[F_Cell_CL]]*Cell_count)</f>
        <v>-</v>
      </c>
      <c r="M510">
        <v>1.6500000000000001</v>
      </c>
      <c r="N510">
        <v>75</v>
      </c>
      <c r="O510" s="51">
        <v>78</v>
      </c>
      <c r="P510" s="60">
        <f>Table3[[#This Row],[T_So_CL]]-Table3[[#This Row],[T_Si_CL]]</f>
        <v>3</v>
      </c>
      <c r="Q510">
        <v>1.4000000000000001</v>
      </c>
      <c r="R510" s="53">
        <f>IF(Table3[[#This Row],[I_S]]=0,"∞",Table3[[#This Row],[FN_Si_A_H2]]*1000/(Table3[[#This Row],[I_S]]*Q_H2*Cell_count))</f>
        <v>1.4000000000000001</v>
      </c>
      <c r="S510">
        <v>95</v>
      </c>
      <c r="T510" s="58" t="str">
        <f t="shared" si="70"/>
        <v>Inlet</v>
      </c>
      <c r="U510">
        <v>1.4500000000000002</v>
      </c>
      <c r="V510" s="51">
        <f t="shared" si="73"/>
        <v>80</v>
      </c>
      <c r="W510" s="141">
        <v>63.378491432659409</v>
      </c>
      <c r="X510" s="52">
        <f>IF(OR(Table3[[#This Row],[T_So_CL]]="",Table3[[#This Row],[Hum_Si_A]]=""),"-",(1730.63/((1730.63/(233.426+T_Si_CL))-LOG(RH_Si_A/100)))-233.426)</f>
        <v>64.484611090391468</v>
      </c>
      <c r="Y510" s="87">
        <f>100*10^(7.337936*((Table3[[#This Row],[Hum_Si_A]])/(Table3[[#This Row],[Hum_Si_A]]+229.3975)-Table3[[#This Row],[T_Si_CL]]/(Table3[[#This Row],[T_Si_CL]]+229.3975)))</f>
        <v>60.324385058777416</v>
      </c>
      <c r="Z51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1815.5789473684213</v>
      </c>
      <c r="AA510" s="53">
        <f>Table3[[#This Row],[FN_Si_Atot]]*Table3[[#This Row],[Conc_Si_A_H2]]/100</f>
        <v>1724.8000000000002</v>
      </c>
      <c r="AB510" s="54">
        <f>IF(Table3[[#This Row],[FN_Si_A_H2]]="-","-",Table3[[#This Row],[FN_Si_A_H2]]/60*H2_dens_gL)</f>
        <v>2.585093414084763</v>
      </c>
      <c r="AC510" s="53">
        <f>IF(OR(Table3[[#This Row],[Conc_Si_A_H2]]="",Table3[[#This Row],[FN_Si_A_H2]]="",Table3[[#This Row],[FN_Si_A_H2]]="-"),"-",(FN_Si_H2/CMP_A)*(100-CMP_A))</f>
        <v>90.778947368421058</v>
      </c>
      <c r="AD510" s="55">
        <f>IF(Table3[[#This Row],[F_Si_A_N2]]="-","-",Table3[[#This Row],[F_Si_A_N2]]/60*N2_dens_gL)</f>
        <v>1.890633012274711</v>
      </c>
      <c r="AE510">
        <v>1.6</v>
      </c>
      <c r="AF510" s="53">
        <f>IF(OR(Table3[[#This Row],[I_S]]=0,Table3[[#This Row],[FN_Si_C_Air]]="-",Table3[[#This Row],[FN_Si_C_Air]]="0"),"∞",Table3[[#This Row],[FN_Si_C_Air]]*1000/(Table3[[#This Row],[I_S]]*Q_air*Cell_count))</f>
        <v>1.6</v>
      </c>
      <c r="AG510" s="52">
        <f>IF(OR(Table3[[#This Row],[I_S]]="",Table3[[#This Row],[STC_C]]=""),"-",IF(Table3[[#This Row],[I_S]]&gt;=Table3[[#This Row],[I_MinGasFlow]],Table3[[#This Row],[I_S]]*Table3[[#This Row],[STC_C]]*16.6*Cell_count/1000,Table3[[#This Row],[I_MinGasFlow]]*Table3[[#This Row],[STC_C]]*16.6*Cell_count/1000))</f>
        <v>4674.5600000000004</v>
      </c>
      <c r="AH510" s="139">
        <f>IF(Table3[[#This Row],[FN_Si_C_Air]]="-","-",Table3[[#This Row],[FN_Si_C_Air]]/60*air_dens_gL)</f>
        <v>100.2650286882935</v>
      </c>
      <c r="AI510" s="58" t="str">
        <f t="shared" si="71"/>
        <v>Inlet</v>
      </c>
      <c r="AJ510">
        <v>1.2500000000000002</v>
      </c>
      <c r="AK510" s="5">
        <f t="shared" si="74"/>
        <v>80</v>
      </c>
      <c r="AL510" s="141">
        <v>54.741561850630944</v>
      </c>
      <c r="AM510" s="52">
        <f>IF(OR(Table3[[#This Row],[T_So_CL]]="",Table3[[#This Row],[Hum_Si_C]]=""),"-",(1730.63/((1730.63/(233.426+T_Si_CL))-LOG(RH_Si_C/100)))-233.426)</f>
        <v>61.257136238294038</v>
      </c>
      <c r="AN510" s="87">
        <f>100*10^(7.337936*((Table3[[#This Row],[Hum_Si_C]])/(Table3[[#This Row],[Hum_Si_C]]+229.3975)-Table3[[#This Row],[T_Si_CL]]/(Table3[[#This Row],[T_Si_CL]]+229.3975)))</f>
        <v>40.33921612415682</v>
      </c>
      <c r="AO510" s="83">
        <f t="shared" si="75"/>
        <v>78</v>
      </c>
      <c r="AP510" s="60">
        <f>Table3[[#This Row],[T_So_CL]]-Table3[[#This Row],[T_Si_CL]]</f>
        <v>3</v>
      </c>
      <c r="AQ510" s="178">
        <f>IF(OR(AC510&gt;1200,AA510&gt;4000,Table3[[#This Row],[Hum_Si_A]]&lt;20,Table3[[#This Row],[Hum_Si_C]]&lt;20,AG510&gt;8000, AJ510&lt;0, O510&gt;90),1,0)</f>
        <v>0</v>
      </c>
      <c r="AR510">
        <f>IF(Table3[[#This Row],[F_Cell_CL]]&gt;0, Table3[[#This Row],[F_Cell_CL]], IF(Table3[[#This Row],[I_S]]&lt;450, 0.45, IF(Table3[[#This Row],[I_S]]&lt;600, 0.6, 0.75)))</f>
        <v>0.75</v>
      </c>
    </row>
    <row r="511" spans="1:44">
      <c r="A511" s="49">
        <f t="shared" si="69"/>
        <v>500</v>
      </c>
      <c r="B511" s="51" t="s">
        <v>100</v>
      </c>
      <c r="C511" s="50" t="s">
        <v>601</v>
      </c>
      <c r="D511" s="51">
        <v>900</v>
      </c>
      <c r="E511" s="138">
        <f>IF(Table3[[#This Row],[Approx. step time]]="-","ERR",IF(E510="Acc. Time",Table3[[#This Row],[Approx. step time]]/60,E510+D511/60))</f>
        <v>7500</v>
      </c>
      <c r="F511" s="48">
        <v>740</v>
      </c>
      <c r="G511" s="86">
        <f t="shared" si="72"/>
        <v>2.4666666666666668</v>
      </c>
      <c r="H511" s="48" t="s">
        <v>33</v>
      </c>
      <c r="I511" s="51">
        <v>0</v>
      </c>
      <c r="J511" s="51" t="s">
        <v>102</v>
      </c>
      <c r="K511" s="147"/>
      <c r="L511" s="52" t="str">
        <f>IF(Table3[[#This Row],[F_Cell_CL]]="","-",Table3[[#This Row],[F_Cell_CL]]*Cell_count)</f>
        <v>-</v>
      </c>
      <c r="M511">
        <v>0.95</v>
      </c>
      <c r="N511">
        <v>75</v>
      </c>
      <c r="O511" s="51">
        <v>78</v>
      </c>
      <c r="P511" s="60">
        <f>Table3[[#This Row],[T_So_CL]]-Table3[[#This Row],[T_Si_CL]]</f>
        <v>3</v>
      </c>
      <c r="Q511">
        <v>1.4000000000000001</v>
      </c>
      <c r="R511" s="53">
        <f>IF(Table3[[#This Row],[I_S]]=0,"∞",Table3[[#This Row],[FN_Si_A_H2]]*1000/(Table3[[#This Row],[I_S]]*Q_H2*Cell_count))</f>
        <v>1.4</v>
      </c>
      <c r="S511">
        <v>70</v>
      </c>
      <c r="T511" s="58" t="str">
        <f t="shared" si="70"/>
        <v>Inlet</v>
      </c>
      <c r="U511">
        <v>0.75</v>
      </c>
      <c r="V511" s="51">
        <f t="shared" si="73"/>
        <v>80</v>
      </c>
      <c r="W511" s="141">
        <v>48.903054022441701</v>
      </c>
      <c r="X511" s="52">
        <f>IF(OR(Table3[[#This Row],[T_So_CL]]="",Table3[[#This Row],[Hum_Si_A]]=""),"-",(1730.63/((1730.63/(233.426+T_Si_CL))-LOG(RH_Si_A/100)))-233.426)</f>
        <v>58.819725807400857</v>
      </c>
      <c r="Y511" s="87">
        <f>100*10^(7.337936*((Table3[[#This Row],[Hum_Si_A]])/(Table3[[#This Row],[Hum_Si_A]]+229.3975)-Table3[[#This Row],[T_Si_CL]]/(Table3[[#This Row],[T_Si_CL]]+229.3975)))</f>
        <v>30.299973153524157</v>
      </c>
      <c r="Z51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2849</v>
      </c>
      <c r="AA511" s="53">
        <f>Table3[[#This Row],[FN_Si_Atot]]*Table3[[#This Row],[Conc_Si_A_H2]]/100</f>
        <v>1994.3</v>
      </c>
      <c r="AB511" s="54">
        <f>IF(Table3[[#This Row],[FN_Si_A_H2]]="-","-",Table3[[#This Row],[FN_Si_A_H2]]/60*H2_dens_gL)</f>
        <v>2.9890142600355065</v>
      </c>
      <c r="AC511" s="53">
        <f>IF(OR(Table3[[#This Row],[Conc_Si_A_H2]]="",Table3[[#This Row],[FN_Si_A_H2]]="",Table3[[#This Row],[FN_Si_A_H2]]="-"),"-",(FN_Si_H2/CMP_A)*(100-CMP_A))</f>
        <v>854.69999999999993</v>
      </c>
      <c r="AD511" s="55">
        <f>IF(Table3[[#This Row],[F_Si_A_N2]]="-","-",Table3[[#This Row],[F_Si_A_N2]]/60*N2_dens_gL)</f>
        <v>17.80064742360431</v>
      </c>
      <c r="AE511">
        <v>2.0500000000000003</v>
      </c>
      <c r="AF511" s="53">
        <f>IF(OR(Table3[[#This Row],[I_S]]=0,Table3[[#This Row],[FN_Si_C_Air]]="-",Table3[[#This Row],[FN_Si_C_Air]]="0"),"∞",Table3[[#This Row],[FN_Si_C_Air]]*1000/(Table3[[#This Row],[I_S]]*Q_air*Cell_count))</f>
        <v>2.0499999999999998</v>
      </c>
      <c r="AG511" s="52">
        <f>IF(OR(Table3[[#This Row],[I_S]]="",Table3[[#This Row],[STC_C]]=""),"-",IF(Table3[[#This Row],[I_S]]&gt;=Table3[[#This Row],[I_MinGasFlow]],Table3[[#This Row],[I_S]]*Table3[[#This Row],[STC_C]]*16.6*Cell_count/1000,Table3[[#This Row],[I_MinGasFlow]]*Table3[[#This Row],[STC_C]]*16.6*Cell_count/1000))</f>
        <v>6925.1050000000014</v>
      </c>
      <c r="AH511" s="139">
        <f>IF(Table3[[#This Row],[FN_Si_C_Air]]="-","-",Table3[[#This Row],[FN_Si_C_Air]]/60*air_dens_gL)</f>
        <v>148.53715675795044</v>
      </c>
      <c r="AI511" s="58" t="str">
        <f t="shared" si="71"/>
        <v>Inlet</v>
      </c>
      <c r="AJ511">
        <v>0.8</v>
      </c>
      <c r="AK511" s="5">
        <f t="shared" si="74"/>
        <v>80</v>
      </c>
      <c r="AL511" s="141">
        <v>59.433613196702588</v>
      </c>
      <c r="AM511" s="52">
        <f>IF(OR(Table3[[#This Row],[T_So_CL]]="",Table3[[#This Row],[Hum_Si_C]]=""),"-",(1730.63/((1730.63/(233.426+T_Si_CL))-LOG(RH_Si_C/100)))-233.426)</f>
        <v>63.060176990249545</v>
      </c>
      <c r="AN511" s="87">
        <f>100*10^(7.337936*((Table3[[#This Row],[Hum_Si_C]])/(Table3[[#This Row],[Hum_Si_C]]+229.3975)-Table3[[#This Row],[T_Si_CL]]/(Table3[[#This Row],[T_Si_CL]]+229.3975)))</f>
        <v>50.346154945744374</v>
      </c>
      <c r="AO511" s="83">
        <f t="shared" si="75"/>
        <v>78</v>
      </c>
      <c r="AP511" s="60">
        <f>Table3[[#This Row],[T_So_CL]]-Table3[[#This Row],[T_Si_CL]]</f>
        <v>3</v>
      </c>
      <c r="AQ511" s="178">
        <f>IF(OR(AC511&gt;1200,AA511&gt;4000,Table3[[#This Row],[Hum_Si_A]]&lt;20,Table3[[#This Row],[Hum_Si_C]]&lt;20,AG511&gt;8000, AJ511&lt;0, O511&gt;90),1,0)</f>
        <v>0</v>
      </c>
      <c r="AR511">
        <f>IF(Table3[[#This Row],[F_Cell_CL]]&gt;0, Table3[[#This Row],[F_Cell_CL]], IF(Table3[[#This Row],[I_S]]&lt;450, 0.45, IF(Table3[[#This Row],[I_S]]&lt;600, 0.6, 0.75)))</f>
        <v>0.75</v>
      </c>
    </row>
    <row r="512" spans="1:44">
      <c r="A512" s="49">
        <f t="shared" si="69"/>
        <v>501</v>
      </c>
      <c r="B512" s="51" t="s">
        <v>100</v>
      </c>
      <c r="C512" s="50" t="s">
        <v>602</v>
      </c>
      <c r="D512" s="51">
        <v>900</v>
      </c>
      <c r="E512" s="87">
        <f>IF(Table3[[#This Row],[Approx. step time]]="-","ERR",IF(E511="Acc. Time",Table3[[#This Row],[Approx. step time]]/60,E511+D512/60))</f>
        <v>7515</v>
      </c>
      <c r="F512" s="48">
        <v>530</v>
      </c>
      <c r="G512" s="86">
        <f t="shared" si="72"/>
        <v>1.7666666666666666</v>
      </c>
      <c r="H512" s="48" t="s">
        <v>33</v>
      </c>
      <c r="I512" s="51">
        <v>0</v>
      </c>
      <c r="J512" s="51" t="s">
        <v>102</v>
      </c>
      <c r="K512" s="147"/>
      <c r="L512" s="52" t="str">
        <f>IF(Table3[[#This Row],[F_Cell_CL]]="","-",Table3[[#This Row],[F_Cell_CL]]*Cell_count)</f>
        <v>-</v>
      </c>
      <c r="M512">
        <v>0.4</v>
      </c>
      <c r="N512">
        <v>75</v>
      </c>
      <c r="O512" s="51">
        <v>78</v>
      </c>
      <c r="P512" s="60">
        <f>Table3[[#This Row],[T_So_CL]]-Table3[[#This Row],[T_Si_CL]]</f>
        <v>3</v>
      </c>
      <c r="Q512">
        <v>1.9000000000000001</v>
      </c>
      <c r="R512" s="53">
        <f>IF(Table3[[#This Row],[I_S]]=0,"∞",Table3[[#This Row],[FN_Si_A_H2]]*1000/(Table3[[#This Row],[I_S]]*Q_H2*Cell_count))</f>
        <v>1.9000000000000004</v>
      </c>
      <c r="S512">
        <v>80</v>
      </c>
      <c r="T512" s="58" t="str">
        <f t="shared" si="70"/>
        <v>Inlet</v>
      </c>
      <c r="U512">
        <v>0.2</v>
      </c>
      <c r="V512" s="51">
        <f t="shared" si="73"/>
        <v>80</v>
      </c>
      <c r="W512" s="141">
        <v>57.199902571694409</v>
      </c>
      <c r="X512" s="52">
        <f>IF(OR(Table3[[#This Row],[T_So_CL]]="",Table3[[#This Row],[Hum_Si_A]]=""),"-",(1730.63/((1730.63/(233.426+T_Si_CL))-LOG(RH_Si_A/100)))-233.426)</f>
        <v>62.217541834971769</v>
      </c>
      <c r="Y512" s="87">
        <f>100*10^(7.337936*((Table3[[#This Row],[Hum_Si_A]])/(Table3[[#This Row],[Hum_Si_A]]+229.3975)-Table3[[#This Row],[T_Si_CL]]/(Table3[[#This Row],[T_Si_CL]]+229.3975)))</f>
        <v>45.346479132253705</v>
      </c>
      <c r="Z51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2423.0937500000005</v>
      </c>
      <c r="AA512" s="53">
        <f>Table3[[#This Row],[FN_Si_Atot]]*Table3[[#This Row],[Conc_Si_A_H2]]/100</f>
        <v>1938.4750000000004</v>
      </c>
      <c r="AB512" s="54">
        <f>IF(Table3[[#This Row],[FN_Si_A_H2]]="-","-",Table3[[#This Row],[FN_Si_A_H2]]/60*H2_dens_gL)</f>
        <v>2.9053449419457102</v>
      </c>
      <c r="AC512" s="53">
        <f>IF(OR(Table3[[#This Row],[Conc_Si_A_H2]]="",Table3[[#This Row],[FN_Si_A_H2]]="",Table3[[#This Row],[FN_Si_A_H2]]="-"),"-",(FN_Si_H2/CMP_A)*(100-CMP_A))</f>
        <v>484.61875000000009</v>
      </c>
      <c r="AD512" s="55">
        <f>IF(Table3[[#This Row],[F_Si_A_N2]]="-","-",Table3[[#This Row],[F_Si_A_N2]]/60*N2_dens_gL)</f>
        <v>10.093047272280147</v>
      </c>
      <c r="AE512">
        <v>2.35</v>
      </c>
      <c r="AF512" s="53">
        <f>IF(OR(Table3[[#This Row],[I_S]]=0,Table3[[#This Row],[FN_Si_C_Air]]="-",Table3[[#This Row],[FN_Si_C_Air]]="0"),"∞",Table3[[#This Row],[FN_Si_C_Air]]*1000/(Table3[[#This Row],[I_S]]*Q_air*Cell_count))</f>
        <v>2.3500000000000005</v>
      </c>
      <c r="AG512" s="52">
        <f>IF(OR(Table3[[#This Row],[I_S]]="",Table3[[#This Row],[STC_C]]=""),"-",IF(Table3[[#This Row],[I_S]]&gt;=Table3[[#This Row],[I_MinGasFlow]],Table3[[#This Row],[I_S]]*Table3[[#This Row],[STC_C]]*16.6*Cell_count/1000,Table3[[#This Row],[I_MinGasFlow]]*Table3[[#This Row],[STC_C]]*16.6*Cell_count/1000))</f>
        <v>5685.7075000000013</v>
      </c>
      <c r="AH512" s="139">
        <f>IF(Table3[[#This Row],[FN_Si_C_Air]]="-","-",Table3[[#This Row],[FN_Si_C_Air]]/60*air_dens_gL)</f>
        <v>121.9532160461617</v>
      </c>
      <c r="AI512" s="58" t="str">
        <f t="shared" si="71"/>
        <v>Inlet</v>
      </c>
      <c r="AJ512">
        <v>0</v>
      </c>
      <c r="AK512" s="5">
        <f t="shared" si="74"/>
        <v>80</v>
      </c>
      <c r="AL512" s="141">
        <v>63.378491432659409</v>
      </c>
      <c r="AM512" s="52">
        <f>IF(OR(Table3[[#This Row],[T_So_CL]]="",Table3[[#This Row],[Hum_Si_C]]=""),"-",(1730.63/((1730.63/(233.426+T_Si_CL))-LOG(RH_Si_C/100)))-233.426)</f>
        <v>64.484611090391468</v>
      </c>
      <c r="AN512" s="87">
        <f>100*10^(7.337936*((Table3[[#This Row],[Hum_Si_C]])/(Table3[[#This Row],[Hum_Si_C]]+229.3975)-Table3[[#This Row],[T_Si_CL]]/(Table3[[#This Row],[T_Si_CL]]+229.3975)))</f>
        <v>60.324385058777416</v>
      </c>
      <c r="AO512" s="83">
        <f t="shared" si="75"/>
        <v>78</v>
      </c>
      <c r="AP512" s="60">
        <f>Table3[[#This Row],[T_So_CL]]-Table3[[#This Row],[T_Si_CL]]</f>
        <v>3</v>
      </c>
      <c r="AQ512" s="178">
        <f>IF(OR(AC512&gt;1200,AA512&gt;4000,Table3[[#This Row],[Hum_Si_A]]&lt;20,Table3[[#This Row],[Hum_Si_C]]&lt;20,AG512&gt;8000, AJ512&lt;0, O512&gt;90),1,0)</f>
        <v>0</v>
      </c>
      <c r="AR512">
        <f>IF(Table3[[#This Row],[F_Cell_CL]]&gt;0, Table3[[#This Row],[F_Cell_CL]], IF(Table3[[#This Row],[I_S]]&lt;450, 0.45, IF(Table3[[#This Row],[I_S]]&lt;600, 0.6, 0.75)))</f>
        <v>0.6</v>
      </c>
    </row>
    <row r="513" spans="1:44">
      <c r="A513" s="49">
        <f t="shared" si="69"/>
        <v>502</v>
      </c>
      <c r="B513" s="51" t="s">
        <v>100</v>
      </c>
      <c r="C513" s="50" t="s">
        <v>603</v>
      </c>
      <c r="D513" s="51">
        <v>900</v>
      </c>
      <c r="E513" s="138">
        <f>IF(Table3[[#This Row],[Approx. step time]]="-","ERR",IF(E512="Acc. Time",Table3[[#This Row],[Approx. step time]]/60,E512+D513/60))</f>
        <v>7530</v>
      </c>
      <c r="F513" s="48">
        <v>460</v>
      </c>
      <c r="G513" s="86">
        <f t="shared" si="72"/>
        <v>1.5333333333333334</v>
      </c>
      <c r="H513" s="48" t="s">
        <v>33</v>
      </c>
      <c r="I513" s="51">
        <v>0</v>
      </c>
      <c r="J513" s="51" t="s">
        <v>102</v>
      </c>
      <c r="K513" s="147"/>
      <c r="L513" s="52" t="str">
        <f>IF(Table3[[#This Row],[F_Cell_CL]]="","-",Table3[[#This Row],[F_Cell_CL]]*Cell_count)</f>
        <v>-</v>
      </c>
      <c r="M513">
        <v>1.5</v>
      </c>
      <c r="N513">
        <v>75</v>
      </c>
      <c r="O513" s="51">
        <v>79</v>
      </c>
      <c r="P513" s="60">
        <f>Table3[[#This Row],[T_So_CL]]-Table3[[#This Row],[T_Si_CL]]</f>
        <v>4</v>
      </c>
      <c r="Q513">
        <v>1.6500000000000001</v>
      </c>
      <c r="R513" s="53">
        <f>IF(Table3[[#This Row],[I_S]]=0,"∞",Table3[[#This Row],[FN_Si_A_H2]]*1000/(Table3[[#This Row],[I_S]]*Q_H2*Cell_count))</f>
        <v>1.6500000000000004</v>
      </c>
      <c r="S513">
        <v>90</v>
      </c>
      <c r="T513" s="58" t="str">
        <f t="shared" si="70"/>
        <v>Inlet</v>
      </c>
      <c r="U513">
        <v>1.3</v>
      </c>
      <c r="V513" s="51">
        <f t="shared" si="73"/>
        <v>80</v>
      </c>
      <c r="W513" s="141">
        <v>65.143060341853428</v>
      </c>
      <c r="X513" s="52">
        <f>IF(OR(Table3[[#This Row],[T_So_CL]]="",Table3[[#This Row],[Hum_Si_A]]=""),"-",(1730.63/((1730.63/(233.426+T_Si_CL))-LOG(RH_Si_A/100)))-233.426)</f>
        <v>65.097475630948793</v>
      </c>
      <c r="Y513" s="87">
        <f>100*10^(7.337936*((Table3[[#This Row],[Hum_Si_A]])/(Table3[[#This Row],[Hum_Si_A]]+229.3975)-Table3[[#This Row],[T_Si_CL]]/(Table3[[#This Row],[T_Si_CL]]+229.3975)))</f>
        <v>65.303651292041863</v>
      </c>
      <c r="Z51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1623.416666666667</v>
      </c>
      <c r="AA513" s="53">
        <f>Table3[[#This Row],[FN_Si_Atot]]*Table3[[#This Row],[Conc_Si_A_H2]]/100</f>
        <v>1461.0750000000003</v>
      </c>
      <c r="AB513" s="54">
        <f>IF(Table3[[#This Row],[FN_Si_A_H2]]="-","-",Table3[[#This Row],[FN_Si_A_H2]]/60*H2_dens_gL)</f>
        <v>2.1898280148329632</v>
      </c>
      <c r="AC513" s="53">
        <f>IF(OR(Table3[[#This Row],[Conc_Si_A_H2]]="",Table3[[#This Row],[FN_Si_A_H2]]="",Table3[[#This Row],[FN_Si_A_H2]]="-"),"-",(FN_Si_H2/CMP_A)*(100-CMP_A))</f>
        <v>162.3416666666667</v>
      </c>
      <c r="AD513" s="55">
        <f>IF(Table3[[#This Row],[F_Si_A_N2]]="-","-",Table3[[#This Row],[F_Si_A_N2]]/60*N2_dens_gL)</f>
        <v>3.3810539025314501</v>
      </c>
      <c r="AE513">
        <v>1.75</v>
      </c>
      <c r="AF513" s="53">
        <f>IF(OR(Table3[[#This Row],[I_S]]=0,Table3[[#This Row],[FN_Si_C_Air]]="-",Table3[[#This Row],[FN_Si_C_Air]]="0"),"∞",Table3[[#This Row],[FN_Si_C_Air]]*1000/(Table3[[#This Row],[I_S]]*Q_air*Cell_count))</f>
        <v>1.7499999999999998</v>
      </c>
      <c r="AG513" s="52">
        <f>IF(OR(Table3[[#This Row],[I_S]]="",Table3[[#This Row],[STC_C]]=""),"-",IF(Table3[[#This Row],[I_S]]&gt;=Table3[[#This Row],[I_MinGasFlow]],Table3[[#This Row],[I_S]]*Table3[[#This Row],[STC_C]]*16.6*Cell_count/1000,Table3[[#This Row],[I_MinGasFlow]]*Table3[[#This Row],[STC_C]]*16.6*Cell_count/1000))</f>
        <v>3674.8250000000003</v>
      </c>
      <c r="AH513" s="139">
        <f>IF(Table3[[#This Row],[FN_Si_C_Air]]="-","-",Table3[[#This Row],[FN_Si_C_Air]]/60*air_dens_gL)</f>
        <v>78.821628998121355</v>
      </c>
      <c r="AI513" s="58" t="str">
        <f t="shared" si="71"/>
        <v>Inlet</v>
      </c>
      <c r="AJ513">
        <v>0.95</v>
      </c>
      <c r="AK513" s="5">
        <f t="shared" si="74"/>
        <v>80</v>
      </c>
      <c r="AL513" s="141">
        <v>54.741561850630944</v>
      </c>
      <c r="AM513" s="52">
        <f>IF(OR(Table3[[#This Row],[T_So_CL]]="",Table3[[#This Row],[Hum_Si_C]]=""),"-",(1730.63/((1730.63/(233.426+T_Si_CL))-LOG(RH_Si_C/100)))-233.426)</f>
        <v>61.257136238294038</v>
      </c>
      <c r="AN513" s="87">
        <f>100*10^(7.337936*((Table3[[#This Row],[Hum_Si_C]])/(Table3[[#This Row],[Hum_Si_C]]+229.3975)-Table3[[#This Row],[T_Si_CL]]/(Table3[[#This Row],[T_Si_CL]]+229.3975)))</f>
        <v>40.33921612415682</v>
      </c>
      <c r="AO513" s="83">
        <f t="shared" si="75"/>
        <v>79</v>
      </c>
      <c r="AP513" s="60">
        <f>Table3[[#This Row],[T_So_CL]]-Table3[[#This Row],[T_Si_CL]]</f>
        <v>4</v>
      </c>
      <c r="AQ513" s="178">
        <f>IF(OR(AC513&gt;1200,AA513&gt;4000,Table3[[#This Row],[Hum_Si_A]]&lt;20,Table3[[#This Row],[Hum_Si_C]]&lt;20,AG513&gt;8000, AJ513&lt;0, O513&gt;90),1,0)</f>
        <v>0</v>
      </c>
      <c r="AR513">
        <f>IF(Table3[[#This Row],[F_Cell_CL]]&gt;0, Table3[[#This Row],[F_Cell_CL]], IF(Table3[[#This Row],[I_S]]&lt;450, 0.45, IF(Table3[[#This Row],[I_S]]&lt;600, 0.6, 0.75)))</f>
        <v>0.6</v>
      </c>
    </row>
    <row r="514" spans="1:44">
      <c r="A514" s="49">
        <f t="shared" si="69"/>
        <v>503</v>
      </c>
      <c r="B514" s="51" t="s">
        <v>100</v>
      </c>
      <c r="C514" s="50" t="s">
        <v>604</v>
      </c>
      <c r="D514" s="51">
        <v>900</v>
      </c>
      <c r="E514" s="138">
        <f>IF(Table3[[#This Row],[Approx. step time]]="-","ERR",IF(E513="Acc. Time",Table3[[#This Row],[Approx. step time]]/60,E513+D514/60))</f>
        <v>7545</v>
      </c>
      <c r="F514" s="48">
        <v>520</v>
      </c>
      <c r="G514" s="86">
        <f t="shared" si="72"/>
        <v>1.7333333333333334</v>
      </c>
      <c r="H514" s="48" t="s">
        <v>33</v>
      </c>
      <c r="I514" s="51">
        <v>0</v>
      </c>
      <c r="J514" s="51" t="s">
        <v>102</v>
      </c>
      <c r="K514" s="147"/>
      <c r="L514" s="52" t="str">
        <f>IF(Table3[[#This Row],[F_Cell_CL]]="","-",Table3[[#This Row],[F_Cell_CL]]*Cell_count)</f>
        <v>-</v>
      </c>
      <c r="M514">
        <v>0.5</v>
      </c>
      <c r="N514">
        <v>75</v>
      </c>
      <c r="O514" s="51">
        <v>79</v>
      </c>
      <c r="P514" s="60">
        <f>Table3[[#This Row],[T_So_CL]]-Table3[[#This Row],[T_Si_CL]]</f>
        <v>4</v>
      </c>
      <c r="Q514">
        <v>1.35</v>
      </c>
      <c r="R514" s="53">
        <f>IF(Table3[[#This Row],[I_S]]=0,"∞",Table3[[#This Row],[FN_Si_A_H2]]*1000/(Table3[[#This Row],[I_S]]*Q_H2*Cell_count))</f>
        <v>1.35</v>
      </c>
      <c r="S514">
        <v>70</v>
      </c>
      <c r="T514" s="58" t="str">
        <f t="shared" si="70"/>
        <v>Inlet</v>
      </c>
      <c r="U514">
        <v>0.30000000000000004</v>
      </c>
      <c r="V514" s="51">
        <f t="shared" si="73"/>
        <v>80</v>
      </c>
      <c r="W514" s="141">
        <v>71.208146581263335</v>
      </c>
      <c r="X514" s="52">
        <f>IF(OR(Table3[[#This Row],[T_So_CL]]="",Table3[[#This Row],[Hum_Si_A]]=""),"-",(1730.63/((1730.63/(233.426+T_Si_CL))-LOG(RH_Si_A/100)))-233.426)</f>
        <v>67.10166008304077</v>
      </c>
      <c r="Y514" s="87">
        <f>100*10^(7.337936*((Table3[[#This Row],[Hum_Si_A]])/(Table3[[#This Row],[Hum_Si_A]]+229.3975)-Table3[[#This Row],[T_Si_CL]]/(Table3[[#This Row],[T_Si_CL]]+229.3975)))</f>
        <v>85.16181456227217</v>
      </c>
      <c r="Z51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1930.5</v>
      </c>
      <c r="AA514" s="53">
        <f>Table3[[#This Row],[FN_Si_Atot]]*Table3[[#This Row],[Conc_Si_A_H2]]/100</f>
        <v>1351.35</v>
      </c>
      <c r="AB514" s="54">
        <f>IF(Table3[[#This Row],[FN_Si_A_H2]]="-","-",Table3[[#This Row],[FN_Si_A_H2]]/60*H2_dens_gL)</f>
        <v>2.0253745275530171</v>
      </c>
      <c r="AC514" s="53">
        <f>IF(OR(Table3[[#This Row],[Conc_Si_A_H2]]="",Table3[[#This Row],[FN_Si_A_H2]]="",Table3[[#This Row],[FN_Si_A_H2]]="-"),"-",(FN_Si_H2/CMP_A)*(100-CMP_A))</f>
        <v>579.15</v>
      </c>
      <c r="AD514" s="55">
        <f>IF(Table3[[#This Row],[F_Si_A_N2]]="-","-",Table3[[#This Row],[F_Si_A_N2]]/60*N2_dens_gL)</f>
        <v>12.061828659623769</v>
      </c>
      <c r="AE514">
        <v>2.15</v>
      </c>
      <c r="AF514" s="53">
        <f>IF(OR(Table3[[#This Row],[I_S]]=0,Table3[[#This Row],[FN_Si_C_Air]]="-",Table3[[#This Row],[FN_Si_C_Air]]="0"),"∞",Table3[[#This Row],[FN_Si_C_Air]]*1000/(Table3[[#This Row],[I_S]]*Q_air*Cell_count))</f>
        <v>2.1500000000000004</v>
      </c>
      <c r="AG514" s="52">
        <f>IF(OR(Table3[[#This Row],[I_S]]="",Table3[[#This Row],[STC_C]]=""),"-",IF(Table3[[#This Row],[I_S]]&gt;=Table3[[#This Row],[I_MinGasFlow]],Table3[[#This Row],[I_S]]*Table3[[#This Row],[STC_C]]*16.6*Cell_count/1000,Table3[[#This Row],[I_MinGasFlow]]*Table3[[#This Row],[STC_C]]*16.6*Cell_count/1000))</f>
        <v>5103.670000000001</v>
      </c>
      <c r="AH514" s="139">
        <f>IF(Table3[[#This Row],[FN_Si_C_Air]]="-","-",Table3[[#This Row],[FN_Si_C_Air]]/60*air_dens_gL)</f>
        <v>109.4690449936642</v>
      </c>
      <c r="AI514" s="58" t="str">
        <f t="shared" si="71"/>
        <v>Inlet</v>
      </c>
      <c r="AJ514">
        <v>0</v>
      </c>
      <c r="AK514" s="5">
        <f t="shared" si="74"/>
        <v>80</v>
      </c>
      <c r="AL514" s="141">
        <v>48.903054022441701</v>
      </c>
      <c r="AM514" s="52">
        <f>IF(OR(Table3[[#This Row],[T_So_CL]]="",Table3[[#This Row],[Hum_Si_C]]=""),"-",(1730.63/((1730.63/(233.426+T_Si_CL))-LOG(RH_Si_C/100)))-233.426)</f>
        <v>58.819725807400857</v>
      </c>
      <c r="AN514" s="87">
        <f>100*10^(7.337936*((Table3[[#This Row],[Hum_Si_C]])/(Table3[[#This Row],[Hum_Si_C]]+229.3975)-Table3[[#This Row],[T_Si_CL]]/(Table3[[#This Row],[T_Si_CL]]+229.3975)))</f>
        <v>30.299973153524157</v>
      </c>
      <c r="AO514" s="83">
        <f t="shared" si="75"/>
        <v>79</v>
      </c>
      <c r="AP514" s="60">
        <f>Table3[[#This Row],[T_So_CL]]-Table3[[#This Row],[T_Si_CL]]</f>
        <v>4</v>
      </c>
      <c r="AQ514" s="178">
        <f>IF(OR(AC514&gt;1200,AA514&gt;4000,Table3[[#This Row],[Hum_Si_A]]&lt;20,Table3[[#This Row],[Hum_Si_C]]&lt;20,AG514&gt;8000, AJ514&lt;0, O514&gt;90),1,0)</f>
        <v>0</v>
      </c>
      <c r="AR514">
        <f>IF(Table3[[#This Row],[F_Cell_CL]]&gt;0, Table3[[#This Row],[F_Cell_CL]], IF(Table3[[#This Row],[I_S]]&lt;450, 0.45, IF(Table3[[#This Row],[I_S]]&lt;600, 0.6, 0.75)))</f>
        <v>0.6</v>
      </c>
    </row>
    <row r="515" spans="1:44">
      <c r="A515" s="49">
        <f t="shared" si="69"/>
        <v>504</v>
      </c>
      <c r="B515" s="51" t="s">
        <v>100</v>
      </c>
      <c r="C515" s="50" t="s">
        <v>605</v>
      </c>
      <c r="D515" s="51">
        <v>900</v>
      </c>
      <c r="E515" s="138">
        <f>IF(Table3[[#This Row],[Approx. step time]]="-","ERR",IF(E514="Acc. Time",Table3[[#This Row],[Approx. step time]]/60,E514+D515/60))</f>
        <v>7560</v>
      </c>
      <c r="F515" s="48">
        <v>650</v>
      </c>
      <c r="G515" s="86">
        <f t="shared" si="72"/>
        <v>2.1666666666666665</v>
      </c>
      <c r="H515" s="48" t="s">
        <v>33</v>
      </c>
      <c r="I515" s="51">
        <v>0</v>
      </c>
      <c r="J515" s="51" t="s">
        <v>102</v>
      </c>
      <c r="K515" s="147"/>
      <c r="L515" s="52" t="str">
        <f>IF(Table3[[#This Row],[F_Cell_CL]]="","-",Table3[[#This Row],[F_Cell_CL]]*Cell_count)</f>
        <v>-</v>
      </c>
      <c r="M515">
        <v>1.5</v>
      </c>
      <c r="N515">
        <v>75</v>
      </c>
      <c r="O515" s="51">
        <v>79</v>
      </c>
      <c r="P515" s="60">
        <f>Table3[[#This Row],[T_So_CL]]-Table3[[#This Row],[T_Si_CL]]</f>
        <v>4</v>
      </c>
      <c r="Q515">
        <v>1.8</v>
      </c>
      <c r="R515" s="53">
        <f>IF(Table3[[#This Row],[I_S]]=0,"∞",Table3[[#This Row],[FN_Si_A_H2]]*1000/(Table3[[#This Row],[I_S]]*Q_H2*Cell_count))</f>
        <v>1.7999999999999996</v>
      </c>
      <c r="S515">
        <v>85</v>
      </c>
      <c r="T515" s="58" t="str">
        <f t="shared" si="70"/>
        <v>Inlet</v>
      </c>
      <c r="U515">
        <v>1.3</v>
      </c>
      <c r="V515" s="51">
        <f t="shared" si="73"/>
        <v>80</v>
      </c>
      <c r="W515" s="141">
        <v>48.903054022441701</v>
      </c>
      <c r="X515" s="52">
        <f>IF(OR(Table3[[#This Row],[T_So_CL]]="",Table3[[#This Row],[Hum_Si_A]]=""),"-",(1730.63/((1730.63/(233.426+T_Si_CL))-LOG(RH_Si_A/100)))-233.426)</f>
        <v>58.819725807400857</v>
      </c>
      <c r="Y515" s="87">
        <f>100*10^(7.337936*((Table3[[#This Row],[Hum_Si_A]])/(Table3[[#This Row],[Hum_Si_A]]+229.3975)-Table3[[#This Row],[T_Si_CL]]/(Table3[[#This Row],[T_Si_CL]]+229.3975)))</f>
        <v>30.299973153524157</v>
      </c>
      <c r="Z51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2649.705882352941</v>
      </c>
      <c r="AA515" s="53">
        <f>Table3[[#This Row],[FN_Si_Atot]]*Table3[[#This Row],[Conc_Si_A_H2]]/100</f>
        <v>2252.2499999999995</v>
      </c>
      <c r="AB515" s="54">
        <f>IF(Table3[[#This Row],[FN_Si_A_H2]]="-","-",Table3[[#This Row],[FN_Si_A_H2]]/60*H2_dens_gL)</f>
        <v>3.3756242125883613</v>
      </c>
      <c r="AC515" s="53">
        <f>IF(OR(Table3[[#This Row],[Conc_Si_A_H2]]="",Table3[[#This Row],[FN_Si_A_H2]]="",Table3[[#This Row],[FN_Si_A_H2]]="-"),"-",(FN_Si_H2/CMP_A)*(100-CMP_A))</f>
        <v>397.4558823529411</v>
      </c>
      <c r="AD515" s="55">
        <f>IF(Table3[[#This Row],[F_Si_A_N2]]="-","-",Table3[[#This Row],[F_Si_A_N2]]/60*N2_dens_gL)</f>
        <v>8.2777255507221934</v>
      </c>
      <c r="AE515">
        <v>1.8</v>
      </c>
      <c r="AF515" s="53">
        <f>IF(OR(Table3[[#This Row],[I_S]]=0,Table3[[#This Row],[FN_Si_C_Air]]="-",Table3[[#This Row],[FN_Si_C_Air]]="0"),"∞",Table3[[#This Row],[FN_Si_C_Air]]*1000/(Table3[[#This Row],[I_S]]*Q_air*Cell_count))</f>
        <v>1.7999999999999998</v>
      </c>
      <c r="AG515" s="52">
        <f>IF(OR(Table3[[#This Row],[I_S]]="",Table3[[#This Row],[STC_C]]=""),"-",IF(Table3[[#This Row],[I_S]]&gt;=Table3[[#This Row],[I_MinGasFlow]],Table3[[#This Row],[I_S]]*Table3[[#This Row],[STC_C]]*16.6*Cell_count/1000,Table3[[#This Row],[I_MinGasFlow]]*Table3[[#This Row],[STC_C]]*16.6*Cell_count/1000))</f>
        <v>5341.05</v>
      </c>
      <c r="AH515" s="139">
        <f>IF(Table3[[#This Row],[FN_Si_C_Air]]="-","-",Table3[[#This Row],[FN_Si_C_Air]]/60*air_dens_gL)</f>
        <v>114.56062848174159</v>
      </c>
      <c r="AI515" s="58" t="str">
        <f t="shared" si="71"/>
        <v>Inlet</v>
      </c>
      <c r="AJ515">
        <v>0.9</v>
      </c>
      <c r="AK515" s="5">
        <f t="shared" si="74"/>
        <v>80</v>
      </c>
      <c r="AL515" s="141">
        <v>48.903054022441701</v>
      </c>
      <c r="AM515" s="52">
        <f>IF(OR(Table3[[#This Row],[T_So_CL]]="",Table3[[#This Row],[Hum_Si_C]]=""),"-",(1730.63/((1730.63/(233.426+T_Si_CL))-LOG(RH_Si_C/100)))-233.426)</f>
        <v>58.819725807400857</v>
      </c>
      <c r="AN515" s="87">
        <f>100*10^(7.337936*((Table3[[#This Row],[Hum_Si_C]])/(Table3[[#This Row],[Hum_Si_C]]+229.3975)-Table3[[#This Row],[T_Si_CL]]/(Table3[[#This Row],[T_Si_CL]]+229.3975)))</f>
        <v>30.299973153524157</v>
      </c>
      <c r="AO515" s="83">
        <f t="shared" si="75"/>
        <v>79</v>
      </c>
      <c r="AP515" s="60">
        <f>Table3[[#This Row],[T_So_CL]]-Table3[[#This Row],[T_Si_CL]]</f>
        <v>4</v>
      </c>
      <c r="AQ515" s="178">
        <f>IF(OR(AC515&gt;1200,AA515&gt;4000,Table3[[#This Row],[Hum_Si_A]]&lt;20,Table3[[#This Row],[Hum_Si_C]]&lt;20,AG515&gt;8000, AJ515&lt;0, O515&gt;90),1,0)</f>
        <v>0</v>
      </c>
      <c r="AR515">
        <f>IF(Table3[[#This Row],[F_Cell_CL]]&gt;0, Table3[[#This Row],[F_Cell_CL]], IF(Table3[[#This Row],[I_S]]&lt;450, 0.45, IF(Table3[[#This Row],[I_S]]&lt;600, 0.6, 0.75)))</f>
        <v>0.75</v>
      </c>
    </row>
    <row r="516" spans="1:44">
      <c r="A516" s="49">
        <f t="shared" si="69"/>
        <v>505</v>
      </c>
      <c r="B516" s="51" t="s">
        <v>100</v>
      </c>
      <c r="C516" s="50" t="s">
        <v>606</v>
      </c>
      <c r="D516" s="51">
        <v>900</v>
      </c>
      <c r="E516" s="87">
        <f>IF(Table3[[#This Row],[Approx. step time]]="-","ERR",IF(E515="Acc. Time",Table3[[#This Row],[Approx. step time]]/60,E515+D516/60))</f>
        <v>7575</v>
      </c>
      <c r="F516" s="48">
        <v>460</v>
      </c>
      <c r="G516" s="86">
        <f t="shared" si="72"/>
        <v>1.5333333333333334</v>
      </c>
      <c r="H516" s="48" t="s">
        <v>33</v>
      </c>
      <c r="I516" s="51">
        <v>0</v>
      </c>
      <c r="J516" s="51" t="s">
        <v>102</v>
      </c>
      <c r="K516" s="147"/>
      <c r="L516" s="52" t="str">
        <f>IF(Table3[[#This Row],[F_Cell_CL]]="","-",Table3[[#This Row],[F_Cell_CL]]*Cell_count)</f>
        <v>-</v>
      </c>
      <c r="M516">
        <v>2.1500000000000004</v>
      </c>
      <c r="N516">
        <v>75</v>
      </c>
      <c r="O516" s="51">
        <v>79</v>
      </c>
      <c r="P516" s="60">
        <f>Table3[[#This Row],[T_So_CL]]-Table3[[#This Row],[T_Si_CL]]</f>
        <v>4</v>
      </c>
      <c r="Q516">
        <v>1.35</v>
      </c>
      <c r="R516" s="53">
        <f>IF(Table3[[#This Row],[I_S]]=0,"∞",Table3[[#This Row],[FN_Si_A_H2]]*1000/(Table3[[#This Row],[I_S]]*Q_H2*Cell_count))</f>
        <v>1.35</v>
      </c>
      <c r="S516">
        <v>75</v>
      </c>
      <c r="T516" s="58" t="str">
        <f t="shared" si="70"/>
        <v>Inlet</v>
      </c>
      <c r="U516">
        <v>1.9500000000000002</v>
      </c>
      <c r="V516" s="51">
        <f t="shared" si="73"/>
        <v>80</v>
      </c>
      <c r="W516" s="141">
        <v>59.433613196702588</v>
      </c>
      <c r="X516" s="52">
        <f>IF(OR(Table3[[#This Row],[T_So_CL]]="",Table3[[#This Row],[Hum_Si_A]]=""),"-",(1730.63/((1730.63/(233.426+T_Si_CL))-LOG(RH_Si_A/100)))-233.426)</f>
        <v>63.060176990249545</v>
      </c>
      <c r="Y516" s="87">
        <f>100*10^(7.337936*((Table3[[#This Row],[Hum_Si_A]])/(Table3[[#This Row],[Hum_Si_A]]+229.3975)-Table3[[#This Row],[T_Si_CL]]/(Table3[[#This Row],[T_Si_CL]]+229.3975)))</f>
        <v>50.346154945744374</v>
      </c>
      <c r="Z51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1593.9</v>
      </c>
      <c r="AA516" s="53">
        <f>Table3[[#This Row],[FN_Si_Atot]]*Table3[[#This Row],[Conc_Si_A_H2]]/100</f>
        <v>1195.425</v>
      </c>
      <c r="AB516" s="54">
        <f>IF(Table3[[#This Row],[FN_Si_A_H2]]="-","-",Table3[[#This Row],[FN_Si_A_H2]]/60*H2_dens_gL)</f>
        <v>1.791677466681515</v>
      </c>
      <c r="AC516" s="53">
        <f>IF(OR(Table3[[#This Row],[Conc_Si_A_H2]]="",Table3[[#This Row],[FN_Si_A_H2]]="",Table3[[#This Row],[FN_Si_A_H2]]="-"),"-",(FN_Si_H2/CMP_A)*(100-CMP_A))</f>
        <v>398.47500000000002</v>
      </c>
      <c r="AD516" s="55">
        <f>IF(Table3[[#This Row],[F_Si_A_N2]]="-","-",Table3[[#This Row],[F_Si_A_N2]]/60*N2_dens_gL)</f>
        <v>8.2989504880317391</v>
      </c>
      <c r="AE516">
        <v>2.5</v>
      </c>
      <c r="AF516" s="53">
        <f>IF(OR(Table3[[#This Row],[I_S]]=0,Table3[[#This Row],[FN_Si_C_Air]]="-",Table3[[#This Row],[FN_Si_C_Air]]="0"),"∞",Table3[[#This Row],[FN_Si_C_Air]]*1000/(Table3[[#This Row],[I_S]]*Q_air*Cell_count))</f>
        <v>2.4999999999999996</v>
      </c>
      <c r="AG516" s="52">
        <f>IF(OR(Table3[[#This Row],[I_S]]="",Table3[[#This Row],[STC_C]]=""),"-",IF(Table3[[#This Row],[I_S]]&gt;=Table3[[#This Row],[I_MinGasFlow]],Table3[[#This Row],[I_S]]*Table3[[#This Row],[STC_C]]*16.6*Cell_count/1000,Table3[[#This Row],[I_MinGasFlow]]*Table3[[#This Row],[STC_C]]*16.6*Cell_count/1000))</f>
        <v>5249.75</v>
      </c>
      <c r="AH516" s="139">
        <f>IF(Table3[[#This Row],[FN_Si_C_Air]]="-","-",Table3[[#This Row],[FN_Si_C_Air]]/60*air_dens_gL)</f>
        <v>112.60232714017336</v>
      </c>
      <c r="AI516" s="58" t="str">
        <f t="shared" si="71"/>
        <v>Inlet</v>
      </c>
      <c r="AJ516">
        <v>1.6500000000000001</v>
      </c>
      <c r="AK516" s="5">
        <f t="shared" si="74"/>
        <v>80</v>
      </c>
      <c r="AL516" s="141">
        <v>68.34894031864313</v>
      </c>
      <c r="AM516" s="52">
        <f>IF(OR(Table3[[#This Row],[T_So_CL]]="",Table3[[#This Row],[Hum_Si_C]]=""),"-",(1730.63/((1730.63/(233.426+T_Si_CL))-LOG(RH_Si_C/100)))-233.426)</f>
        <v>66.175698079044309</v>
      </c>
      <c r="AN516" s="87">
        <f>100*10^(7.337936*((Table3[[#This Row],[Hum_Si_C]])/(Table3[[#This Row],[Hum_Si_C]]+229.3975)-Table3[[#This Row],[T_Si_CL]]/(Table3[[#This Row],[T_Si_CL]]+229.3975)))</f>
        <v>75.244003179249503</v>
      </c>
      <c r="AO516" s="83">
        <f t="shared" si="75"/>
        <v>79</v>
      </c>
      <c r="AP516" s="60">
        <f>Table3[[#This Row],[T_So_CL]]-Table3[[#This Row],[T_Si_CL]]</f>
        <v>4</v>
      </c>
      <c r="AQ516" s="178">
        <f>IF(OR(AC516&gt;1200,AA516&gt;4000,Table3[[#This Row],[Hum_Si_A]]&lt;20,Table3[[#This Row],[Hum_Si_C]]&lt;20,AG516&gt;8000, AJ516&lt;0, O516&gt;90),1,0)</f>
        <v>0</v>
      </c>
      <c r="AR516">
        <f>IF(Table3[[#This Row],[F_Cell_CL]]&gt;0, Table3[[#This Row],[F_Cell_CL]], IF(Table3[[#This Row],[I_S]]&lt;450, 0.45, IF(Table3[[#This Row],[I_S]]&lt;600, 0.6, 0.75)))</f>
        <v>0.6</v>
      </c>
    </row>
    <row r="517" spans="1:44">
      <c r="A517" s="49">
        <f t="shared" si="69"/>
        <v>506</v>
      </c>
      <c r="B517" s="51" t="s">
        <v>100</v>
      </c>
      <c r="C517" s="50" t="s">
        <v>607</v>
      </c>
      <c r="D517" s="51">
        <v>900</v>
      </c>
      <c r="E517" s="138">
        <f>IF(Table3[[#This Row],[Approx. step time]]="-","ERR",IF(E516="Acc. Time",Table3[[#This Row],[Approx. step time]]/60,E516+D517/60))</f>
        <v>7590</v>
      </c>
      <c r="F517" s="48">
        <v>640</v>
      </c>
      <c r="G517" s="86">
        <f t="shared" si="72"/>
        <v>2.1333333333333333</v>
      </c>
      <c r="H517" s="48" t="s">
        <v>33</v>
      </c>
      <c r="I517" s="51">
        <v>0</v>
      </c>
      <c r="J517" s="51" t="s">
        <v>102</v>
      </c>
      <c r="K517" s="147"/>
      <c r="L517" s="52" t="str">
        <f>IF(Table3[[#This Row],[F_Cell_CL]]="","-",Table3[[#This Row],[F_Cell_CL]]*Cell_count)</f>
        <v>-</v>
      </c>
      <c r="M517">
        <v>1.05</v>
      </c>
      <c r="N517">
        <v>75</v>
      </c>
      <c r="O517" s="51">
        <v>79</v>
      </c>
      <c r="P517" s="60">
        <f>Table3[[#This Row],[T_So_CL]]-Table3[[#This Row],[T_Si_CL]]</f>
        <v>4</v>
      </c>
      <c r="Q517">
        <v>1.75</v>
      </c>
      <c r="R517" s="53">
        <f>IF(Table3[[#This Row],[I_S]]=0,"∞",Table3[[#This Row],[FN_Si_A_H2]]*1000/(Table3[[#This Row],[I_S]]*Q_H2*Cell_count))</f>
        <v>1.75</v>
      </c>
      <c r="S517">
        <v>95</v>
      </c>
      <c r="T517" s="58" t="str">
        <f t="shared" si="70"/>
        <v>Inlet</v>
      </c>
      <c r="U517">
        <v>0.85000000000000009</v>
      </c>
      <c r="V517" s="51">
        <f t="shared" si="73"/>
        <v>80</v>
      </c>
      <c r="W517" s="141">
        <v>68.34894031864313</v>
      </c>
      <c r="X517" s="52">
        <f>IF(OR(Table3[[#This Row],[T_So_CL]]="",Table3[[#This Row],[Hum_Si_A]]=""),"-",(1730.63/((1730.63/(233.426+T_Si_CL))-LOG(RH_Si_A/100)))-233.426)</f>
        <v>66.175698079044309</v>
      </c>
      <c r="Y517" s="87">
        <f>100*10^(7.337936*((Table3[[#This Row],[Hum_Si_A]])/(Table3[[#This Row],[Hum_Si_A]]+229.3975)-Table3[[#This Row],[T_Si_CL]]/(Table3[[#This Row],[T_Si_CL]]+229.3975)))</f>
        <v>75.244003179249503</v>
      </c>
      <c r="Z51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2269.4736842105262</v>
      </c>
      <c r="AA517" s="53">
        <f>Table3[[#This Row],[FN_Si_Atot]]*Table3[[#This Row],[Conc_Si_A_H2]]/100</f>
        <v>2156</v>
      </c>
      <c r="AB517" s="54">
        <f>IF(Table3[[#This Row],[FN_Si_A_H2]]="-","-",Table3[[#This Row],[FN_Si_A_H2]]/60*H2_dens_gL)</f>
        <v>3.231366767605953</v>
      </c>
      <c r="AC517" s="53">
        <f>IF(OR(Table3[[#This Row],[Conc_Si_A_H2]]="",Table3[[#This Row],[FN_Si_A_H2]]="",Table3[[#This Row],[FN_Si_A_H2]]="-"),"-",(FN_Si_H2/CMP_A)*(100-CMP_A))</f>
        <v>113.47368421052633</v>
      </c>
      <c r="AD517" s="55">
        <f>IF(Table3[[#This Row],[F_Si_A_N2]]="-","-",Table3[[#This Row],[F_Si_A_N2]]/60*N2_dens_gL)</f>
        <v>2.3632912653433893</v>
      </c>
      <c r="AE517">
        <v>2.25</v>
      </c>
      <c r="AF517" s="53">
        <f>IF(OR(Table3[[#This Row],[I_S]]=0,Table3[[#This Row],[FN_Si_C_Air]]="-",Table3[[#This Row],[FN_Si_C_Air]]="0"),"∞",Table3[[#This Row],[FN_Si_C_Air]]*1000/(Table3[[#This Row],[I_S]]*Q_air*Cell_count))</f>
        <v>2.2500000000000004</v>
      </c>
      <c r="AG517" s="52">
        <f>IF(OR(Table3[[#This Row],[I_S]]="",Table3[[#This Row],[STC_C]]=""),"-",IF(Table3[[#This Row],[I_S]]&gt;=Table3[[#This Row],[I_MinGasFlow]],Table3[[#This Row],[I_S]]*Table3[[#This Row],[STC_C]]*16.6*Cell_count/1000,Table3[[#This Row],[I_MinGasFlow]]*Table3[[#This Row],[STC_C]]*16.6*Cell_count/1000))</f>
        <v>6573.6000000000013</v>
      </c>
      <c r="AH517" s="139">
        <f>IF(Table3[[#This Row],[FN_Si_C_Air]]="-","-",Table3[[#This Row],[FN_Si_C_Air]]/60*air_dens_gL)</f>
        <v>140.99769659291275</v>
      </c>
      <c r="AI517" s="58" t="str">
        <f t="shared" si="71"/>
        <v>Inlet</v>
      </c>
      <c r="AJ517">
        <v>1.05</v>
      </c>
      <c r="AK517" s="5">
        <f t="shared" si="74"/>
        <v>80</v>
      </c>
      <c r="AL517" s="141">
        <v>63.378491432659409</v>
      </c>
      <c r="AM517" s="52">
        <f>IF(OR(Table3[[#This Row],[T_So_CL]]="",Table3[[#This Row],[Hum_Si_C]]=""),"-",(1730.63/((1730.63/(233.426+T_Si_CL))-LOG(RH_Si_C/100)))-233.426)</f>
        <v>64.484611090391468</v>
      </c>
      <c r="AN517" s="87">
        <f>100*10^(7.337936*((Table3[[#This Row],[Hum_Si_C]])/(Table3[[#This Row],[Hum_Si_C]]+229.3975)-Table3[[#This Row],[T_Si_CL]]/(Table3[[#This Row],[T_Si_CL]]+229.3975)))</f>
        <v>60.324385058777416</v>
      </c>
      <c r="AO517" s="83">
        <f t="shared" si="75"/>
        <v>79</v>
      </c>
      <c r="AP517" s="60">
        <f>Table3[[#This Row],[T_So_CL]]-Table3[[#This Row],[T_Si_CL]]</f>
        <v>4</v>
      </c>
      <c r="AQ517" s="178">
        <f>IF(OR(AC517&gt;1200,AA517&gt;4000,Table3[[#This Row],[Hum_Si_A]]&lt;20,Table3[[#This Row],[Hum_Si_C]]&lt;20,AG517&gt;8000, AJ517&lt;0, O517&gt;90),1,0)</f>
        <v>0</v>
      </c>
      <c r="AR517">
        <f>IF(Table3[[#This Row],[F_Cell_CL]]&gt;0, Table3[[#This Row],[F_Cell_CL]], IF(Table3[[#This Row],[I_S]]&lt;450, 0.45, IF(Table3[[#This Row],[I_S]]&lt;600, 0.6, 0.75)))</f>
        <v>0.75</v>
      </c>
    </row>
    <row r="518" spans="1:44">
      <c r="A518" s="49">
        <f t="shared" si="69"/>
        <v>507</v>
      </c>
      <c r="B518" s="51" t="s">
        <v>100</v>
      </c>
      <c r="C518" s="50" t="s">
        <v>608</v>
      </c>
      <c r="D518" s="51">
        <v>900</v>
      </c>
      <c r="E518" s="138">
        <f>IF(Table3[[#This Row],[Approx. step time]]="-","ERR",IF(E517="Acc. Time",Table3[[#This Row],[Approx. step time]]/60,E517+D518/60))</f>
        <v>7605</v>
      </c>
      <c r="F518" s="48">
        <v>750</v>
      </c>
      <c r="G518" s="86">
        <f t="shared" si="72"/>
        <v>2.5</v>
      </c>
      <c r="H518" s="48" t="s">
        <v>33</v>
      </c>
      <c r="I518" s="51">
        <v>0</v>
      </c>
      <c r="J518" s="51" t="s">
        <v>102</v>
      </c>
      <c r="K518" s="147"/>
      <c r="L518" s="52" t="str">
        <f>IF(Table3[[#This Row],[F_Cell_CL]]="","-",Table3[[#This Row],[F_Cell_CL]]*Cell_count)</f>
        <v>-</v>
      </c>
      <c r="M518">
        <v>1.9000000000000001</v>
      </c>
      <c r="N518">
        <v>75</v>
      </c>
      <c r="O518" s="51">
        <v>80</v>
      </c>
      <c r="P518" s="60">
        <f>Table3[[#This Row],[T_So_CL]]-Table3[[#This Row],[T_Si_CL]]</f>
        <v>5</v>
      </c>
      <c r="Q518">
        <v>1.4500000000000002</v>
      </c>
      <c r="R518" s="53">
        <f>IF(Table3[[#This Row],[I_S]]=0,"∞",Table3[[#This Row],[FN_Si_A_H2]]*1000/(Table3[[#This Row],[I_S]]*Q_H2*Cell_count))</f>
        <v>1.4500000000000004</v>
      </c>
      <c r="S518">
        <v>90</v>
      </c>
      <c r="T518" s="58" t="str">
        <f t="shared" si="70"/>
        <v>Inlet</v>
      </c>
      <c r="U518">
        <v>1.7000000000000002</v>
      </c>
      <c r="V518" s="51">
        <f t="shared" si="73"/>
        <v>80</v>
      </c>
      <c r="W518" s="141">
        <v>52.002768441425054</v>
      </c>
      <c r="X518" s="52">
        <f>IF(OR(Table3[[#This Row],[T_So_CL]]="",Table3[[#This Row],[Hum_Si_A]]=""),"-",(1730.63/((1730.63/(233.426+T_Si_CL))-LOG(RH_Si_A/100)))-233.426)</f>
        <v>60.142879773976915</v>
      </c>
      <c r="Y518" s="87">
        <f>100*10^(7.337936*((Table3[[#This Row],[Hum_Si_A]])/(Table3[[#This Row],[Hum_Si_A]]+229.3975)-Table3[[#This Row],[T_Si_CL]]/(Table3[[#This Row],[T_Si_CL]]+229.3975)))</f>
        <v>35.323891746362435</v>
      </c>
      <c r="Z51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2326.041666666667</v>
      </c>
      <c r="AA518" s="53">
        <f>Table3[[#This Row],[FN_Si_Atot]]*Table3[[#This Row],[Conc_Si_A_H2]]/100</f>
        <v>2093.4375000000005</v>
      </c>
      <c r="AB518" s="54">
        <f>IF(Table3[[#This Row],[FN_Si_A_H2]]="-","-",Table3[[#This Row],[FN_Si_A_H2]]/60*H2_dens_gL)</f>
        <v>3.1375994283673885</v>
      </c>
      <c r="AC518" s="53">
        <f>IF(OR(Table3[[#This Row],[Conc_Si_A_H2]]="",Table3[[#This Row],[FN_Si_A_H2]]="",Table3[[#This Row],[FN_Si_A_H2]]="-"),"-",(FN_Si_H2/CMP_A)*(100-CMP_A))</f>
        <v>232.60416666666671</v>
      </c>
      <c r="AD518" s="55">
        <f>IF(Table3[[#This Row],[F_Si_A_N2]]="-","-",Table3[[#This Row],[F_Si_A_N2]]/60*N2_dens_gL)</f>
        <v>4.8443954137061294</v>
      </c>
      <c r="AE518">
        <v>2.2999999999999998</v>
      </c>
      <c r="AF518" s="53">
        <f>IF(OR(Table3[[#This Row],[I_S]]=0,Table3[[#This Row],[FN_Si_C_Air]]="-",Table3[[#This Row],[FN_Si_C_Air]]="0"),"∞",Table3[[#This Row],[FN_Si_C_Air]]*1000/(Table3[[#This Row],[I_S]]*Q_air*Cell_count))</f>
        <v>2.2999999999999998</v>
      </c>
      <c r="AG518" s="52">
        <f>IF(OR(Table3[[#This Row],[I_S]]="",Table3[[#This Row],[STC_C]]=""),"-",IF(Table3[[#This Row],[I_S]]&gt;=Table3[[#This Row],[I_MinGasFlow]],Table3[[#This Row],[I_S]]*Table3[[#This Row],[STC_C]]*16.6*Cell_count/1000,Table3[[#This Row],[I_MinGasFlow]]*Table3[[#This Row],[STC_C]]*16.6*Cell_count/1000))</f>
        <v>7874.625</v>
      </c>
      <c r="AH518" s="139">
        <f>IF(Table3[[#This Row],[FN_Si_C_Air]]="-","-",Table3[[#This Row],[FN_Si_C_Air]]/60*air_dens_gL)</f>
        <v>168.90349071026003</v>
      </c>
      <c r="AI518" s="58" t="str">
        <f t="shared" si="71"/>
        <v>Inlet</v>
      </c>
      <c r="AJ518">
        <v>1.4500000000000002</v>
      </c>
      <c r="AK518" s="5">
        <f t="shared" si="74"/>
        <v>80</v>
      </c>
      <c r="AL518" s="141">
        <v>61.483076324765285</v>
      </c>
      <c r="AM518" s="52">
        <f>IF(OR(Table3[[#This Row],[T_So_CL]]="",Table3[[#This Row],[Hum_Si_C]]=""),"-",(1730.63/((1730.63/(233.426+T_Si_CL))-LOG(RH_Si_C/100)))-233.426)</f>
        <v>63.809918009050818</v>
      </c>
      <c r="AN518" s="87">
        <f>100*10^(7.337936*((Table3[[#This Row],[Hum_Si_C]])/(Table3[[#This Row],[Hum_Si_C]]+229.3975)-Table3[[#This Row],[T_Si_CL]]/(Table3[[#This Row],[T_Si_CL]]+229.3975)))</f>
        <v>55.338665034554971</v>
      </c>
      <c r="AO518" s="83">
        <f t="shared" si="75"/>
        <v>80</v>
      </c>
      <c r="AP518" s="60">
        <f>Table3[[#This Row],[T_So_CL]]-Table3[[#This Row],[T_Si_CL]]</f>
        <v>5</v>
      </c>
      <c r="AQ518" s="178">
        <f>IF(OR(AC518&gt;1200,AA518&gt;4000,Table3[[#This Row],[Hum_Si_A]]&lt;20,Table3[[#This Row],[Hum_Si_C]]&lt;20,AG518&gt;8000, AJ518&lt;0, O518&gt;90),1,0)</f>
        <v>0</v>
      </c>
      <c r="AR518">
        <f>IF(Table3[[#This Row],[F_Cell_CL]]&gt;0, Table3[[#This Row],[F_Cell_CL]], IF(Table3[[#This Row],[I_S]]&lt;450, 0.45, IF(Table3[[#This Row],[I_S]]&lt;600, 0.6, 0.75)))</f>
        <v>0.75</v>
      </c>
    </row>
    <row r="519" spans="1:44">
      <c r="A519" s="49">
        <f t="shared" si="69"/>
        <v>508</v>
      </c>
      <c r="B519" s="51" t="s">
        <v>100</v>
      </c>
      <c r="C519" s="50" t="s">
        <v>609</v>
      </c>
      <c r="D519" s="51">
        <v>900</v>
      </c>
      <c r="E519" s="138">
        <f>IF(Table3[[#This Row],[Approx. step time]]="-","ERR",IF(E518="Acc. Time",Table3[[#This Row],[Approx. step time]]/60,E518+D519/60))</f>
        <v>7620</v>
      </c>
      <c r="F519" s="48">
        <v>750</v>
      </c>
      <c r="G519" s="86">
        <f t="shared" si="72"/>
        <v>2.5</v>
      </c>
      <c r="H519" s="48" t="s">
        <v>33</v>
      </c>
      <c r="I519" s="51">
        <v>0</v>
      </c>
      <c r="J519" s="51" t="s">
        <v>102</v>
      </c>
      <c r="K519" s="147"/>
      <c r="L519" s="52" t="str">
        <f>IF(Table3[[#This Row],[F_Cell_CL]]="","-",Table3[[#This Row],[F_Cell_CL]]*Cell_count)</f>
        <v>-</v>
      </c>
      <c r="M519">
        <v>1.95</v>
      </c>
      <c r="N519">
        <v>75</v>
      </c>
      <c r="O519" s="51">
        <v>80</v>
      </c>
      <c r="P519" s="60">
        <f>Table3[[#This Row],[T_So_CL]]-Table3[[#This Row],[T_Si_CL]]</f>
        <v>5</v>
      </c>
      <c r="Q519">
        <v>1.55</v>
      </c>
      <c r="R519" s="53">
        <f>IF(Table3[[#This Row],[I_S]]=0,"∞",Table3[[#This Row],[FN_Si_A_H2]]*1000/(Table3[[#This Row],[I_S]]*Q_H2*Cell_count))</f>
        <v>1.55</v>
      </c>
      <c r="S519">
        <v>80</v>
      </c>
      <c r="T519" s="58" t="str">
        <f t="shared" ref="T519:T524" si="76">"Inlet"</f>
        <v>Inlet</v>
      </c>
      <c r="U519">
        <v>1.75</v>
      </c>
      <c r="V519" s="51">
        <f t="shared" si="73"/>
        <v>80</v>
      </c>
      <c r="W519" s="141">
        <v>71.208146581263335</v>
      </c>
      <c r="X519" s="52">
        <f>IF(OR(Table3[[#This Row],[T_So_CL]]="",Table3[[#This Row],[Hum_Si_A]]=""),"-",(1730.63/((1730.63/(233.426+T_Si_CL))-LOG(RH_Si_A/100)))-233.426)</f>
        <v>67.10166008304077</v>
      </c>
      <c r="Y519" s="87">
        <f>100*10^(7.337936*((Table3[[#This Row],[Hum_Si_A]])/(Table3[[#This Row],[Hum_Si_A]]+229.3975)-Table3[[#This Row],[T_Si_CL]]/(Table3[[#This Row],[T_Si_CL]]+229.3975)))</f>
        <v>85.16181456227217</v>
      </c>
      <c r="Z51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2797.265625</v>
      </c>
      <c r="AA519" s="53">
        <f>Table3[[#This Row],[FN_Si_Atot]]*Table3[[#This Row],[Conc_Si_A_H2]]/100</f>
        <v>2237.8125</v>
      </c>
      <c r="AB519" s="54">
        <f>IF(Table3[[#This Row],[FN_Si_A_H2]]="-","-",Table3[[#This Row],[FN_Si_A_H2]]/60*H2_dens_gL)</f>
        <v>3.3539855958410008</v>
      </c>
      <c r="AC519" s="53">
        <f>IF(OR(Table3[[#This Row],[Conc_Si_A_H2]]="",Table3[[#This Row],[FN_Si_A_H2]]="",Table3[[#This Row],[FN_Si_A_H2]]="-"),"-",(FN_Si_H2/CMP_A)*(100-CMP_A))</f>
        <v>559.453125</v>
      </c>
      <c r="AD519" s="55">
        <f>IF(Table3[[#This Row],[F_Si_A_N2]]="-","-",Table3[[#This Row],[F_Si_A_N2]]/60*N2_dens_gL)</f>
        <v>11.651606210551808</v>
      </c>
      <c r="AE519">
        <v>2.25</v>
      </c>
      <c r="AF519" s="53">
        <f>IF(OR(Table3[[#This Row],[I_S]]=0,Table3[[#This Row],[FN_Si_C_Air]]="-",Table3[[#This Row],[FN_Si_C_Air]]="0"),"∞",Table3[[#This Row],[FN_Si_C_Air]]*1000/(Table3[[#This Row],[I_S]]*Q_air*Cell_count))</f>
        <v>2.25</v>
      </c>
      <c r="AG519" s="52">
        <f>IF(OR(Table3[[#This Row],[I_S]]="",Table3[[#This Row],[STC_C]]=""),"-",IF(Table3[[#This Row],[I_S]]&gt;=Table3[[#This Row],[I_MinGasFlow]],Table3[[#This Row],[I_S]]*Table3[[#This Row],[STC_C]]*16.6*Cell_count/1000,Table3[[#This Row],[I_MinGasFlow]]*Table3[[#This Row],[STC_C]]*16.6*Cell_count/1000))</f>
        <v>7703.4375000000009</v>
      </c>
      <c r="AH519" s="139">
        <f>IF(Table3[[#This Row],[FN_Si_C_Air]]="-","-",Table3[[#This Row],[FN_Si_C_Air]]/60*air_dens_gL)</f>
        <v>165.23167569481964</v>
      </c>
      <c r="AI519" s="58" t="str">
        <f t="shared" ref="AI519:AI524" si="77">"Inlet"</f>
        <v>Inlet</v>
      </c>
      <c r="AJ519">
        <v>1.3</v>
      </c>
      <c r="AK519" s="5">
        <f t="shared" si="74"/>
        <v>80</v>
      </c>
      <c r="AL519" s="141">
        <v>65.143060341853428</v>
      </c>
      <c r="AM519" s="52">
        <f>IF(OR(Table3[[#This Row],[T_So_CL]]="",Table3[[#This Row],[Hum_Si_C]]=""),"-",(1730.63/((1730.63/(233.426+T_Si_CL))-LOG(RH_Si_C/100)))-233.426)</f>
        <v>65.097475630948793</v>
      </c>
      <c r="AN519" s="87">
        <f>100*10^(7.337936*((Table3[[#This Row],[Hum_Si_C]])/(Table3[[#This Row],[Hum_Si_C]]+229.3975)-Table3[[#This Row],[T_Si_CL]]/(Table3[[#This Row],[T_Si_CL]]+229.3975)))</f>
        <v>65.303651292041863</v>
      </c>
      <c r="AO519" s="83">
        <f t="shared" si="75"/>
        <v>80</v>
      </c>
      <c r="AP519" s="60">
        <f>Table3[[#This Row],[T_So_CL]]-Table3[[#This Row],[T_Si_CL]]</f>
        <v>5</v>
      </c>
      <c r="AQ519" s="178">
        <f>IF(OR(AC519&gt;1200,AA519&gt;4000,Table3[[#This Row],[Hum_Si_A]]&lt;20,Table3[[#This Row],[Hum_Si_C]]&lt;20,AG519&gt;8000, AJ519&lt;0, O519&gt;90),1,0)</f>
        <v>0</v>
      </c>
      <c r="AR519">
        <f>IF(Table3[[#This Row],[F_Cell_CL]]&gt;0, Table3[[#This Row],[F_Cell_CL]], IF(Table3[[#This Row],[I_S]]&lt;450, 0.45, IF(Table3[[#This Row],[I_S]]&lt;600, 0.6, 0.75)))</f>
        <v>0.75</v>
      </c>
    </row>
    <row r="520" spans="1:44">
      <c r="A520" s="49">
        <f t="shared" si="69"/>
        <v>509</v>
      </c>
      <c r="B520" s="51" t="s">
        <v>100</v>
      </c>
      <c r="C520" s="50" t="s">
        <v>610</v>
      </c>
      <c r="D520" s="51">
        <v>900</v>
      </c>
      <c r="E520" s="87">
        <f>IF(Table3[[#This Row],[Approx. step time]]="-","ERR",IF(E519="Acc. Time",Table3[[#This Row],[Approx. step time]]/60,E519+D520/60))</f>
        <v>7635</v>
      </c>
      <c r="F520" s="48">
        <v>500</v>
      </c>
      <c r="G520" s="86">
        <f t="shared" si="72"/>
        <v>1.6666666666666667</v>
      </c>
      <c r="H520" s="48" t="s">
        <v>33</v>
      </c>
      <c r="I520" s="51">
        <v>0</v>
      </c>
      <c r="J520" s="51" t="s">
        <v>102</v>
      </c>
      <c r="K520" s="147"/>
      <c r="L520" s="52" t="str">
        <f>IF(Table3[[#This Row],[F_Cell_CL]]="","-",Table3[[#This Row],[F_Cell_CL]]*Cell_count)</f>
        <v>-</v>
      </c>
      <c r="M520">
        <v>1.1000000000000001</v>
      </c>
      <c r="N520">
        <v>75</v>
      </c>
      <c r="O520" s="51">
        <v>81</v>
      </c>
      <c r="P520" s="60">
        <f>Table3[[#This Row],[T_So_CL]]-Table3[[#This Row],[T_Si_CL]]</f>
        <v>6</v>
      </c>
      <c r="Q520">
        <v>1.4500000000000002</v>
      </c>
      <c r="R520" s="53">
        <f>IF(Table3[[#This Row],[I_S]]=0,"∞",Table3[[#This Row],[FN_Si_A_H2]]*1000/(Table3[[#This Row],[I_S]]*Q_H2*Cell_count))</f>
        <v>1.4500000000000002</v>
      </c>
      <c r="S520">
        <v>75</v>
      </c>
      <c r="T520" s="58" t="str">
        <f t="shared" si="76"/>
        <v>Inlet</v>
      </c>
      <c r="U520">
        <v>0.9</v>
      </c>
      <c r="V520" s="51">
        <f t="shared" si="73"/>
        <v>80</v>
      </c>
      <c r="W520" s="141">
        <v>68.34894031864313</v>
      </c>
      <c r="X520" s="52">
        <f>IF(OR(Table3[[#This Row],[T_So_CL]]="",Table3[[#This Row],[Hum_Si_A]]=""),"-",(1730.63/((1730.63/(233.426+T_Si_CL))-LOG(RH_Si_A/100)))-233.426)</f>
        <v>66.175698079044309</v>
      </c>
      <c r="Y520" s="87">
        <f>100*10^(7.337936*((Table3[[#This Row],[Hum_Si_A]])/(Table3[[#This Row],[Hum_Si_A]]+229.3975)-Table3[[#This Row],[T_Si_CL]]/(Table3[[#This Row],[T_Si_CL]]+229.3975)))</f>
        <v>75.244003179249503</v>
      </c>
      <c r="Z52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1860.8333333333337</v>
      </c>
      <c r="AA520" s="53">
        <f>Table3[[#This Row],[FN_Si_Atot]]*Table3[[#This Row],[Conc_Si_A_H2]]/100</f>
        <v>1395.6250000000002</v>
      </c>
      <c r="AB520" s="54">
        <f>IF(Table3[[#This Row],[FN_Si_A_H2]]="-","-",Table3[[#This Row],[FN_Si_A_H2]]/60*H2_dens_gL)</f>
        <v>2.0917329522449255</v>
      </c>
      <c r="AC520" s="53">
        <f>IF(OR(Table3[[#This Row],[Conc_Si_A_H2]]="",Table3[[#This Row],[FN_Si_A_H2]]="",Table3[[#This Row],[FN_Si_A_H2]]="-"),"-",(FN_Si_H2/CMP_A)*(100-CMP_A))</f>
        <v>465.20833333333343</v>
      </c>
      <c r="AD520" s="55">
        <f>IF(Table3[[#This Row],[F_Si_A_N2]]="-","-",Table3[[#This Row],[F_Si_A_N2]]/60*N2_dens_gL)</f>
        <v>9.6887908274122587</v>
      </c>
      <c r="AE520">
        <v>2.3000000000000003</v>
      </c>
      <c r="AF520" s="53">
        <f>IF(OR(Table3[[#This Row],[I_S]]=0,Table3[[#This Row],[FN_Si_C_Air]]="-",Table3[[#This Row],[FN_Si_C_Air]]="0"),"∞",Table3[[#This Row],[FN_Si_C_Air]]*1000/(Table3[[#This Row],[I_S]]*Q_air*Cell_count))</f>
        <v>2.3000000000000003</v>
      </c>
      <c r="AG520" s="52">
        <f>IF(OR(Table3[[#This Row],[I_S]]="",Table3[[#This Row],[STC_C]]=""),"-",IF(Table3[[#This Row],[I_S]]&gt;=Table3[[#This Row],[I_MinGasFlow]],Table3[[#This Row],[I_S]]*Table3[[#This Row],[STC_C]]*16.6*Cell_count/1000,Table3[[#This Row],[I_MinGasFlow]]*Table3[[#This Row],[STC_C]]*16.6*Cell_count/1000))</f>
        <v>5249.7500000000009</v>
      </c>
      <c r="AH520" s="139">
        <f>IF(Table3[[#This Row],[FN_Si_C_Air]]="-","-",Table3[[#This Row],[FN_Si_C_Air]]/60*air_dens_gL)</f>
        <v>112.60232714017337</v>
      </c>
      <c r="AI520" s="58" t="str">
        <f t="shared" si="77"/>
        <v>Inlet</v>
      </c>
      <c r="AJ520">
        <v>0.85</v>
      </c>
      <c r="AK520" s="5">
        <f t="shared" si="74"/>
        <v>80</v>
      </c>
      <c r="AL520" s="141">
        <v>63.378491432659409</v>
      </c>
      <c r="AM520" s="52">
        <f>IF(OR(Table3[[#This Row],[T_So_CL]]="",Table3[[#This Row],[Hum_Si_C]]=""),"-",(1730.63/((1730.63/(233.426+T_Si_CL))-LOG(RH_Si_C/100)))-233.426)</f>
        <v>64.484611090391468</v>
      </c>
      <c r="AN520" s="87">
        <f>100*10^(7.337936*((Table3[[#This Row],[Hum_Si_C]])/(Table3[[#This Row],[Hum_Si_C]]+229.3975)-Table3[[#This Row],[T_Si_CL]]/(Table3[[#This Row],[T_Si_CL]]+229.3975)))</f>
        <v>60.324385058777416</v>
      </c>
      <c r="AO520" s="83">
        <f t="shared" si="75"/>
        <v>81</v>
      </c>
      <c r="AP520" s="60">
        <f>Table3[[#This Row],[T_So_CL]]-Table3[[#This Row],[T_Si_CL]]</f>
        <v>6</v>
      </c>
      <c r="AQ520" s="178">
        <f>IF(OR(AC520&gt;1200,AA520&gt;4000,Table3[[#This Row],[Hum_Si_A]]&lt;20,Table3[[#This Row],[Hum_Si_C]]&lt;20,AG520&gt;8000, AJ520&lt;0, O520&gt;90),1,0)</f>
        <v>0</v>
      </c>
      <c r="AR520">
        <f>IF(Table3[[#This Row],[F_Cell_CL]]&gt;0, Table3[[#This Row],[F_Cell_CL]], IF(Table3[[#This Row],[I_S]]&lt;450, 0.45, IF(Table3[[#This Row],[I_S]]&lt;600, 0.6, 0.75)))</f>
        <v>0.6</v>
      </c>
    </row>
    <row r="521" spans="1:44">
      <c r="A521" s="49">
        <f t="shared" si="69"/>
        <v>510</v>
      </c>
      <c r="B521" s="51" t="s">
        <v>100</v>
      </c>
      <c r="C521" s="50" t="s">
        <v>611</v>
      </c>
      <c r="D521" s="51">
        <v>900</v>
      </c>
      <c r="E521" s="138">
        <f>IF(Table3[[#This Row],[Approx. step time]]="-","ERR",IF(E520="Acc. Time",Table3[[#This Row],[Approx. step time]]/60,E520+D521/60))</f>
        <v>7650</v>
      </c>
      <c r="F521" s="48">
        <v>640</v>
      </c>
      <c r="G521" s="86">
        <f t="shared" si="72"/>
        <v>2.1333333333333333</v>
      </c>
      <c r="H521" s="48" t="s">
        <v>33</v>
      </c>
      <c r="I521" s="51">
        <v>0</v>
      </c>
      <c r="J521" s="51" t="s">
        <v>102</v>
      </c>
      <c r="K521" s="147"/>
      <c r="L521" s="52" t="str">
        <f>IF(Table3[[#This Row],[F_Cell_CL]]="","-",Table3[[#This Row],[F_Cell_CL]]*Cell_count)</f>
        <v>-</v>
      </c>
      <c r="M521">
        <v>0.90000000000000013</v>
      </c>
      <c r="N521">
        <v>75</v>
      </c>
      <c r="O521" s="51">
        <v>81</v>
      </c>
      <c r="P521" s="60">
        <f>Table3[[#This Row],[T_So_CL]]-Table3[[#This Row],[T_Si_CL]]</f>
        <v>6</v>
      </c>
      <c r="Q521">
        <v>1.75</v>
      </c>
      <c r="R521" s="53">
        <f>IF(Table3[[#This Row],[I_S]]=0,"∞",Table3[[#This Row],[FN_Si_A_H2]]*1000/(Table3[[#This Row],[I_S]]*Q_H2*Cell_count))</f>
        <v>1.75</v>
      </c>
      <c r="S521">
        <v>75</v>
      </c>
      <c r="T521" s="58" t="str">
        <f t="shared" si="76"/>
        <v>Inlet</v>
      </c>
      <c r="U521">
        <v>0.70000000000000007</v>
      </c>
      <c r="V521" s="51">
        <f t="shared" si="73"/>
        <v>80</v>
      </c>
      <c r="W521" s="141">
        <v>69.816719753375949</v>
      </c>
      <c r="X521" s="52">
        <f>IF(OR(Table3[[#This Row],[T_So_CL]]="",Table3[[#This Row],[Hum_Si_A]]=""),"-",(1730.63/((1730.63/(233.426+T_Si_CL))-LOG(RH_Si_A/100)))-233.426)</f>
        <v>66.655067101363272</v>
      </c>
      <c r="Y521" s="87">
        <f>100*10^(7.337936*((Table3[[#This Row],[Hum_Si_A]])/(Table3[[#This Row],[Hum_Si_A]]+229.3975)-Table3[[#This Row],[T_Si_CL]]/(Table3[[#This Row],[T_Si_CL]]+229.3975)))</f>
        <v>80.205610482685813</v>
      </c>
      <c r="Z52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2874.6666666666665</v>
      </c>
      <c r="AA521" s="53">
        <f>Table3[[#This Row],[FN_Si_Atot]]*Table3[[#This Row],[Conc_Si_A_H2]]/100</f>
        <v>2156</v>
      </c>
      <c r="AB521" s="54">
        <f>IF(Table3[[#This Row],[FN_Si_A_H2]]="-","-",Table3[[#This Row],[FN_Si_A_H2]]/60*H2_dens_gL)</f>
        <v>3.231366767605953</v>
      </c>
      <c r="AC521" s="53">
        <f>IF(OR(Table3[[#This Row],[Conc_Si_A_H2]]="",Table3[[#This Row],[FN_Si_A_H2]]="",Table3[[#This Row],[FN_Si_A_H2]]="-"),"-",(FN_Si_H2/CMP_A)*(100-CMP_A))</f>
        <v>718.66666666666663</v>
      </c>
      <c r="AD521" s="55">
        <f>IF(Table3[[#This Row],[F_Si_A_N2]]="-","-",Table3[[#This Row],[F_Si_A_N2]]/60*N2_dens_gL)</f>
        <v>14.967511347174796</v>
      </c>
      <c r="AE521">
        <v>2</v>
      </c>
      <c r="AF521" s="53">
        <f>IF(OR(Table3[[#This Row],[I_S]]=0,Table3[[#This Row],[FN_Si_C_Air]]="-",Table3[[#This Row],[FN_Si_C_Air]]="0"),"∞",Table3[[#This Row],[FN_Si_C_Air]]*1000/(Table3[[#This Row],[I_S]]*Q_air*Cell_count))</f>
        <v>2</v>
      </c>
      <c r="AG521" s="52">
        <f>IF(OR(Table3[[#This Row],[I_S]]="",Table3[[#This Row],[STC_C]]=""),"-",IF(Table3[[#This Row],[I_S]]&gt;=Table3[[#This Row],[I_MinGasFlow]],Table3[[#This Row],[I_S]]*Table3[[#This Row],[STC_C]]*16.6*Cell_count/1000,Table3[[#This Row],[I_MinGasFlow]]*Table3[[#This Row],[STC_C]]*16.6*Cell_count/1000))</f>
        <v>5843.2</v>
      </c>
      <c r="AH521" s="139">
        <f>IF(Table3[[#This Row],[FN_Si_C_Air]]="-","-",Table3[[#This Row],[FN_Si_C_Air]]/60*air_dens_gL)</f>
        <v>125.33128586036686</v>
      </c>
      <c r="AI521" s="58" t="str">
        <f t="shared" si="77"/>
        <v>Inlet</v>
      </c>
      <c r="AJ521">
        <v>1</v>
      </c>
      <c r="AK521" s="5">
        <f t="shared" si="74"/>
        <v>80</v>
      </c>
      <c r="AL521" s="141">
        <v>48.903054022441701</v>
      </c>
      <c r="AM521" s="52">
        <f>IF(OR(Table3[[#This Row],[T_So_CL]]="",Table3[[#This Row],[Hum_Si_C]]=""),"-",(1730.63/((1730.63/(233.426+T_Si_CL))-LOG(RH_Si_C/100)))-233.426)</f>
        <v>58.819725807400857</v>
      </c>
      <c r="AN521" s="87">
        <f>100*10^(7.337936*((Table3[[#This Row],[Hum_Si_C]])/(Table3[[#This Row],[Hum_Si_C]]+229.3975)-Table3[[#This Row],[T_Si_CL]]/(Table3[[#This Row],[T_Si_CL]]+229.3975)))</f>
        <v>30.299973153524157</v>
      </c>
      <c r="AO521" s="83">
        <f t="shared" si="75"/>
        <v>81</v>
      </c>
      <c r="AP521" s="60">
        <f>Table3[[#This Row],[T_So_CL]]-Table3[[#This Row],[T_Si_CL]]</f>
        <v>6</v>
      </c>
      <c r="AQ521" s="178">
        <f>IF(OR(AC521&gt;1200,AA521&gt;4000,Table3[[#This Row],[Hum_Si_A]]&lt;20,Table3[[#This Row],[Hum_Si_C]]&lt;20,AG521&gt;8000, AJ521&lt;0, O521&gt;90),1,0)</f>
        <v>0</v>
      </c>
      <c r="AR521">
        <f>IF(Table3[[#This Row],[F_Cell_CL]]&gt;0, Table3[[#This Row],[F_Cell_CL]], IF(Table3[[#This Row],[I_S]]&lt;450, 0.45, IF(Table3[[#This Row],[I_S]]&lt;600, 0.6, 0.75)))</f>
        <v>0.75</v>
      </c>
    </row>
    <row r="522" spans="1:44">
      <c r="A522" s="49">
        <f t="shared" si="69"/>
        <v>511</v>
      </c>
      <c r="B522" s="51" t="s">
        <v>100</v>
      </c>
      <c r="C522" s="50" t="s">
        <v>612</v>
      </c>
      <c r="D522" s="51">
        <v>900</v>
      </c>
      <c r="E522" s="138">
        <f>IF(Table3[[#This Row],[Approx. step time]]="-","ERR",IF(E521="Acc. Time",Table3[[#This Row],[Approx. step time]]/60,E521+D522/60))</f>
        <v>7665</v>
      </c>
      <c r="F522" s="48">
        <v>600</v>
      </c>
      <c r="G522" s="86">
        <f t="shared" si="72"/>
        <v>2</v>
      </c>
      <c r="H522" s="48" t="s">
        <v>33</v>
      </c>
      <c r="I522" s="51">
        <v>0</v>
      </c>
      <c r="J522" s="51" t="s">
        <v>102</v>
      </c>
      <c r="K522" s="147"/>
      <c r="L522" s="52" t="str">
        <f>IF(Table3[[#This Row],[F_Cell_CL]]="","-",Table3[[#This Row],[F_Cell_CL]]*Cell_count)</f>
        <v>-</v>
      </c>
      <c r="M522">
        <v>2.1500000000000004</v>
      </c>
      <c r="N522">
        <v>75</v>
      </c>
      <c r="O522" s="51">
        <v>81</v>
      </c>
      <c r="P522" s="60">
        <f>Table3[[#This Row],[T_So_CL]]-Table3[[#This Row],[T_Si_CL]]</f>
        <v>6</v>
      </c>
      <c r="Q522">
        <v>1.7000000000000002</v>
      </c>
      <c r="R522" s="53">
        <f>IF(Table3[[#This Row],[I_S]]=0,"∞",Table3[[#This Row],[FN_Si_A_H2]]*1000/(Table3[[#This Row],[I_S]]*Q_H2*Cell_count))</f>
        <v>1.7000000000000002</v>
      </c>
      <c r="S522">
        <v>75</v>
      </c>
      <c r="T522" s="58" t="str">
        <f t="shared" si="76"/>
        <v>Inlet</v>
      </c>
      <c r="U522">
        <v>1.9500000000000002</v>
      </c>
      <c r="V522" s="51">
        <f t="shared" si="73"/>
        <v>80</v>
      </c>
      <c r="W522" s="141">
        <v>45.319910800510037</v>
      </c>
      <c r="X522" s="52">
        <f>IF(OR(Table3[[#This Row],[T_So_CL]]="",Table3[[#This Row],[Hum_Si_A]]=""),"-",(1730.63/((1730.63/(233.426+T_Si_CL))-LOG(RH_Si_A/100)))-233.426)</f>
        <v>57.197891634437951</v>
      </c>
      <c r="Y522" s="87">
        <f>100*10^(7.337936*((Table3[[#This Row],[Hum_Si_A]])/(Table3[[#This Row],[Hum_Si_A]]+229.3975)-Table3[[#This Row],[T_Si_CL]]/(Table3[[#This Row],[T_Si_CL]]+229.3975)))</f>
        <v>25.266868264013659</v>
      </c>
      <c r="Z52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2618.0000000000005</v>
      </c>
      <c r="AA522" s="53">
        <f>Table3[[#This Row],[FN_Si_Atot]]*Table3[[#This Row],[Conc_Si_A_H2]]/100</f>
        <v>1963.5000000000002</v>
      </c>
      <c r="AB522" s="54">
        <f>IF(Table3[[#This Row],[FN_Si_A_H2]]="-","-",Table3[[#This Row],[FN_Si_A_H2]]/60*H2_dens_gL)</f>
        <v>2.9428518776411363</v>
      </c>
      <c r="AC522" s="53">
        <f>IF(OR(Table3[[#This Row],[Conc_Si_A_H2]]="",Table3[[#This Row],[FN_Si_A_H2]]="",Table3[[#This Row],[FN_Si_A_H2]]="-"),"-",(FN_Si_H2/CMP_A)*(100-CMP_A))</f>
        <v>654.50000000000011</v>
      </c>
      <c r="AD522" s="55">
        <f>IF(Table3[[#This Row],[F_Si_A_N2]]="-","-",Table3[[#This Row],[F_Si_A_N2]]/60*N2_dens_gL)</f>
        <v>13.631126405462762</v>
      </c>
      <c r="AE522">
        <v>1.6500000000000001</v>
      </c>
      <c r="AF522" s="53">
        <f>IF(OR(Table3[[#This Row],[I_S]]=0,Table3[[#This Row],[FN_Si_C_Air]]="-",Table3[[#This Row],[FN_Si_C_Air]]="0"),"∞",Table3[[#This Row],[FN_Si_C_Air]]*1000/(Table3[[#This Row],[I_S]]*Q_air*Cell_count))</f>
        <v>1.6500000000000004</v>
      </c>
      <c r="AG522" s="52">
        <f>IF(OR(Table3[[#This Row],[I_S]]="",Table3[[#This Row],[STC_C]]=""),"-",IF(Table3[[#This Row],[I_S]]&gt;=Table3[[#This Row],[I_MinGasFlow]],Table3[[#This Row],[I_S]]*Table3[[#This Row],[STC_C]]*16.6*Cell_count/1000,Table3[[#This Row],[I_MinGasFlow]]*Table3[[#This Row],[STC_C]]*16.6*Cell_count/1000))</f>
        <v>4519.3500000000013</v>
      </c>
      <c r="AH522" s="139">
        <f>IF(Table3[[#This Row],[FN_Si_C_Air]]="-","-",Table3[[#This Row],[FN_Si_C_Air]]/60*air_dens_gL)</f>
        <v>96.935916407627516</v>
      </c>
      <c r="AI522" s="58" t="str">
        <f t="shared" si="77"/>
        <v>Inlet</v>
      </c>
      <c r="AJ522">
        <v>2.3000000000000003</v>
      </c>
      <c r="AK522" s="5">
        <f t="shared" si="74"/>
        <v>80</v>
      </c>
      <c r="AL522" s="141">
        <v>68.34894031864313</v>
      </c>
      <c r="AM522" s="52">
        <f>IF(OR(Table3[[#This Row],[T_So_CL]]="",Table3[[#This Row],[Hum_Si_C]]=""),"-",(1730.63/((1730.63/(233.426+T_Si_CL))-LOG(RH_Si_C/100)))-233.426)</f>
        <v>66.175698079044309</v>
      </c>
      <c r="AN522" s="87">
        <f>100*10^(7.337936*((Table3[[#This Row],[Hum_Si_C]])/(Table3[[#This Row],[Hum_Si_C]]+229.3975)-Table3[[#This Row],[T_Si_CL]]/(Table3[[#This Row],[T_Si_CL]]+229.3975)))</f>
        <v>75.244003179249503</v>
      </c>
      <c r="AO522" s="83">
        <f t="shared" si="75"/>
        <v>81</v>
      </c>
      <c r="AP522" s="60">
        <f>Table3[[#This Row],[T_So_CL]]-Table3[[#This Row],[T_Si_CL]]</f>
        <v>6</v>
      </c>
      <c r="AQ522" s="178">
        <f>IF(OR(AC522&gt;1200,AA522&gt;4000,Table3[[#This Row],[Hum_Si_A]]&lt;20,Table3[[#This Row],[Hum_Si_C]]&lt;20,AG522&gt;8000, AJ522&lt;0, O522&gt;90),1,0)</f>
        <v>0</v>
      </c>
      <c r="AR522">
        <f>IF(Table3[[#This Row],[F_Cell_CL]]&gt;0, Table3[[#This Row],[F_Cell_CL]], IF(Table3[[#This Row],[I_S]]&lt;450, 0.45, IF(Table3[[#This Row],[I_S]]&lt;600, 0.6, 0.75)))</f>
        <v>0.75</v>
      </c>
    </row>
    <row r="523" spans="1:44">
      <c r="A523" s="49">
        <f t="shared" si="69"/>
        <v>512</v>
      </c>
      <c r="B523" s="51" t="s">
        <v>100</v>
      </c>
      <c r="C523" s="50" t="s">
        <v>613</v>
      </c>
      <c r="D523" s="51">
        <v>900</v>
      </c>
      <c r="E523" s="138">
        <f>IF(Table3[[#This Row],[Approx. step time]]="-","ERR",IF(E522="Acc. Time",Table3[[#This Row],[Approx. step time]]/60,E522+D523/60))</f>
        <v>7680</v>
      </c>
      <c r="F523" s="48">
        <v>600</v>
      </c>
      <c r="G523" s="86">
        <f t="shared" si="72"/>
        <v>2</v>
      </c>
      <c r="H523" s="48" t="s">
        <v>33</v>
      </c>
      <c r="I523" s="51">
        <v>0</v>
      </c>
      <c r="J523" s="51" t="s">
        <v>102</v>
      </c>
      <c r="K523" s="147"/>
      <c r="L523" s="52" t="str">
        <f>IF(Table3[[#This Row],[F_Cell_CL]]="","-",Table3[[#This Row],[F_Cell_CL]]*Cell_count)</f>
        <v>-</v>
      </c>
      <c r="M523">
        <v>2.0500000000000003</v>
      </c>
      <c r="N523">
        <v>75</v>
      </c>
      <c r="O523" s="51">
        <v>81</v>
      </c>
      <c r="P523" s="60">
        <f>Table3[[#This Row],[T_So_CL]]-Table3[[#This Row],[T_Si_CL]]</f>
        <v>6</v>
      </c>
      <c r="Q523">
        <v>1.85</v>
      </c>
      <c r="R523" s="53">
        <f>IF(Table3[[#This Row],[I_S]]=0,"∞",Table3[[#This Row],[FN_Si_A_H2]]*1000/(Table3[[#This Row],[I_S]]*Q_H2*Cell_count))</f>
        <v>1.85</v>
      </c>
      <c r="S523">
        <v>95</v>
      </c>
      <c r="T523" s="58" t="str">
        <f t="shared" si="76"/>
        <v>Inlet</v>
      </c>
      <c r="U523">
        <v>1.85</v>
      </c>
      <c r="V523" s="51">
        <f t="shared" si="73"/>
        <v>80</v>
      </c>
      <c r="W523" s="141">
        <v>48.903054022441701</v>
      </c>
      <c r="X523" s="52">
        <f>IF(OR(Table3[[#This Row],[T_So_CL]]="",Table3[[#This Row],[Hum_Si_A]]=""),"-",(1730.63/((1730.63/(233.426+T_Si_CL))-LOG(RH_Si_A/100)))-233.426)</f>
        <v>58.819725807400857</v>
      </c>
      <c r="Y523" s="87">
        <f>100*10^(7.337936*((Table3[[#This Row],[Hum_Si_A]])/(Table3[[#This Row],[Hum_Si_A]]+229.3975)-Table3[[#This Row],[T_Si_CL]]/(Table3[[#This Row],[T_Si_CL]]+229.3975)))</f>
        <v>30.299973153524157</v>
      </c>
      <c r="Z52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2249.2105263157896</v>
      </c>
      <c r="AA523" s="53">
        <f>Table3[[#This Row],[FN_Si_Atot]]*Table3[[#This Row],[Conc_Si_A_H2]]/100</f>
        <v>2136.75</v>
      </c>
      <c r="AB523" s="54">
        <f>IF(Table3[[#This Row],[FN_Si_A_H2]]="-","-",Table3[[#This Row],[FN_Si_A_H2]]/60*H2_dens_gL)</f>
        <v>3.2025152786094715</v>
      </c>
      <c r="AC523" s="53">
        <f>IF(OR(Table3[[#This Row],[Conc_Si_A_H2]]="",Table3[[#This Row],[FN_Si_A_H2]]="",Table3[[#This Row],[FN_Si_A_H2]]="-"),"-",(FN_Si_H2/CMP_A)*(100-CMP_A))</f>
        <v>112.46052631578948</v>
      </c>
      <c r="AD523" s="55">
        <f>IF(Table3[[#This Row],[F_Si_A_N2]]="-","-",Table3[[#This Row],[F_Si_A_N2]]/60*N2_dens_gL)</f>
        <v>2.3421904504742512</v>
      </c>
      <c r="AE523">
        <v>2.4000000000000004</v>
      </c>
      <c r="AF523" s="53">
        <f>IF(OR(Table3[[#This Row],[I_S]]=0,Table3[[#This Row],[FN_Si_C_Air]]="-",Table3[[#This Row],[FN_Si_C_Air]]="0"),"∞",Table3[[#This Row],[FN_Si_C_Air]]*1000/(Table3[[#This Row],[I_S]]*Q_air*Cell_count))</f>
        <v>2.4000000000000008</v>
      </c>
      <c r="AG523" s="52">
        <f>IF(OR(Table3[[#This Row],[I_S]]="",Table3[[#This Row],[STC_C]]=""),"-",IF(Table3[[#This Row],[I_S]]&gt;=Table3[[#This Row],[I_MinGasFlow]],Table3[[#This Row],[I_S]]*Table3[[#This Row],[STC_C]]*16.6*Cell_count/1000,Table3[[#This Row],[I_MinGasFlow]]*Table3[[#This Row],[STC_C]]*16.6*Cell_count/1000))</f>
        <v>6573.6000000000022</v>
      </c>
      <c r="AH523" s="139">
        <f>IF(Table3[[#This Row],[FN_Si_C_Air]]="-","-",Table3[[#This Row],[FN_Si_C_Air]]/60*air_dens_gL)</f>
        <v>140.99769659291277</v>
      </c>
      <c r="AI523" s="58" t="str">
        <f t="shared" si="77"/>
        <v>Inlet</v>
      </c>
      <c r="AJ523">
        <v>1.85</v>
      </c>
      <c r="AK523" s="5">
        <f t="shared" si="74"/>
        <v>80</v>
      </c>
      <c r="AL523" s="141">
        <v>57.199902571694409</v>
      </c>
      <c r="AM523" s="52">
        <f>IF(OR(Table3[[#This Row],[T_So_CL]]="",Table3[[#This Row],[Hum_Si_C]]=""),"-",(1730.63/((1730.63/(233.426+T_Si_CL))-LOG(RH_Si_C/100)))-233.426)</f>
        <v>62.217541834971769</v>
      </c>
      <c r="AN523" s="87">
        <f>100*10^(7.337936*((Table3[[#This Row],[Hum_Si_C]])/(Table3[[#This Row],[Hum_Si_C]]+229.3975)-Table3[[#This Row],[T_Si_CL]]/(Table3[[#This Row],[T_Si_CL]]+229.3975)))</f>
        <v>45.346479132253705</v>
      </c>
      <c r="AO523" s="83">
        <f t="shared" si="75"/>
        <v>81</v>
      </c>
      <c r="AP523" s="60">
        <f>Table3[[#This Row],[T_So_CL]]-Table3[[#This Row],[T_Si_CL]]</f>
        <v>6</v>
      </c>
      <c r="AQ523" s="178">
        <f>IF(OR(AC523&gt;1200,AA523&gt;4000,Table3[[#This Row],[Hum_Si_A]]&lt;20,Table3[[#This Row],[Hum_Si_C]]&lt;20,AG523&gt;8000, AJ523&lt;0, O523&gt;90),1,0)</f>
        <v>0</v>
      </c>
      <c r="AR523">
        <f>IF(Table3[[#This Row],[F_Cell_CL]]&gt;0, Table3[[#This Row],[F_Cell_CL]], IF(Table3[[#This Row],[I_S]]&lt;450, 0.45, IF(Table3[[#This Row],[I_S]]&lt;600, 0.6, 0.75)))</f>
        <v>0.75</v>
      </c>
    </row>
    <row r="524" spans="1:44">
      <c r="A524" s="49">
        <f t="shared" si="69"/>
        <v>513</v>
      </c>
      <c r="B524" s="51" t="s">
        <v>100</v>
      </c>
      <c r="C524" s="50" t="s">
        <v>614</v>
      </c>
      <c r="D524" s="51">
        <v>900</v>
      </c>
      <c r="E524" s="87">
        <f>IF(Table3[[#This Row],[Approx. step time]]="-","ERR",IF(E523="Acc. Time",Table3[[#This Row],[Approx. step time]]/60,E523+D524/60))</f>
        <v>7695</v>
      </c>
      <c r="F524" s="48">
        <v>310</v>
      </c>
      <c r="G524" s="86">
        <f t="shared" si="72"/>
        <v>1.0333333333333334</v>
      </c>
      <c r="H524" s="48" t="s">
        <v>33</v>
      </c>
      <c r="I524" s="51">
        <v>0</v>
      </c>
      <c r="J524" s="51" t="s">
        <v>102</v>
      </c>
      <c r="K524" s="147"/>
      <c r="L524" s="52" t="str">
        <f>IF(Table3[[#This Row],[F_Cell_CL]]="","-",Table3[[#This Row],[F_Cell_CL]]*Cell_count)</f>
        <v>-</v>
      </c>
      <c r="M524">
        <v>1.55</v>
      </c>
      <c r="N524">
        <v>75</v>
      </c>
      <c r="O524" s="51">
        <v>82</v>
      </c>
      <c r="P524" s="60">
        <f>Table3[[#This Row],[T_So_CL]]-Table3[[#This Row],[T_Si_CL]]</f>
        <v>7</v>
      </c>
      <c r="Q524">
        <v>1.5</v>
      </c>
      <c r="R524" s="53">
        <f>IF(Table3[[#This Row],[I_S]]=0,"∞",Table3[[#This Row],[FN_Si_A_H2]]*1000/(Table3[[#This Row],[I_S]]*Q_H2*Cell_count))</f>
        <v>1.5</v>
      </c>
      <c r="S524">
        <v>85</v>
      </c>
      <c r="T524" s="58" t="str">
        <f t="shared" si="76"/>
        <v>Inlet</v>
      </c>
      <c r="U524">
        <v>1.35</v>
      </c>
      <c r="V524" s="51">
        <f t="shared" si="73"/>
        <v>80</v>
      </c>
      <c r="W524" s="141">
        <v>69.816719753375949</v>
      </c>
      <c r="X524" s="52">
        <f>IF(OR(Table3[[#This Row],[T_So_CL]]="",Table3[[#This Row],[Hum_Si_A]]=""),"-",(1730.63/((1730.63/(233.426+T_Si_CL))-LOG(RH_Si_A/100)))-233.426)</f>
        <v>66.655067101363272</v>
      </c>
      <c r="Y524" s="87">
        <f>100*10^(7.337936*((Table3[[#This Row],[Hum_Si_A]])/(Table3[[#This Row],[Hum_Si_A]]+229.3975)-Table3[[#This Row],[T_Si_CL]]/(Table3[[#This Row],[T_Si_CL]]+229.3975)))</f>
        <v>80.205610482685813</v>
      </c>
      <c r="Z52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1053.0882352941176</v>
      </c>
      <c r="AA524" s="53">
        <f>Table3[[#This Row],[FN_Si_Atot]]*Table3[[#This Row],[Conc_Si_A_H2]]/100</f>
        <v>895.125</v>
      </c>
      <c r="AB524" s="54">
        <f>IF(Table3[[#This Row],[FN_Si_A_H2]]="-","-",Table3[[#This Row],[FN_Si_A_H2]]/60*H2_dens_gL)</f>
        <v>1.3415942383364001</v>
      </c>
      <c r="AC524" s="53">
        <f>IF(OR(Table3[[#This Row],[Conc_Si_A_H2]]="",Table3[[#This Row],[FN_Si_A_H2]]="",Table3[[#This Row],[FN_Si_A_H2]]="-"),"-",(FN_Si_H2/CMP_A)*(100-CMP_A))</f>
        <v>157.96323529411765</v>
      </c>
      <c r="AD524" s="55">
        <f>IF(Table3[[#This Row],[F_Si_A_N2]]="-","-",Table3[[#This Row],[F_Si_A_N2]]/60*N2_dens_gL)</f>
        <v>3.289865282979334</v>
      </c>
      <c r="AE524">
        <v>2.6</v>
      </c>
      <c r="AF524" s="53">
        <f>IF(OR(Table3[[#This Row],[I_S]]=0,Table3[[#This Row],[FN_Si_C_Air]]="-",Table3[[#This Row],[FN_Si_C_Air]]="0"),"∞",Table3[[#This Row],[FN_Si_C_Air]]*1000/(Table3[[#This Row],[I_S]]*Q_air*Cell_count))</f>
        <v>2.6</v>
      </c>
      <c r="AG524" s="52">
        <f>IF(OR(Table3[[#This Row],[I_S]]="",Table3[[#This Row],[STC_C]]=""),"-",IF(Table3[[#This Row],[I_S]]&gt;=Table3[[#This Row],[I_MinGasFlow]],Table3[[#This Row],[I_S]]*Table3[[#This Row],[STC_C]]*16.6*Cell_count/1000,Table3[[#This Row],[I_MinGasFlow]]*Table3[[#This Row],[STC_C]]*16.6*Cell_count/1000))</f>
        <v>3679.39</v>
      </c>
      <c r="AH524" s="139">
        <f>IF(Table3[[#This Row],[FN_Si_C_Air]]="-","-",Table3[[#This Row],[FN_Si_C_Air]]/60*air_dens_gL)</f>
        <v>78.919544065199759</v>
      </c>
      <c r="AI524" s="58" t="str">
        <f t="shared" si="77"/>
        <v>Inlet</v>
      </c>
      <c r="AJ524">
        <v>1.6500000000000001</v>
      </c>
      <c r="AK524" s="5">
        <f t="shared" si="74"/>
        <v>80</v>
      </c>
      <c r="AL524" s="141">
        <v>66.795011882050773</v>
      </c>
      <c r="AM524" s="52">
        <f>IF(OR(Table3[[#This Row],[T_So_CL]]="",Table3[[#This Row],[Hum_Si_C]]=""),"-",(1730.63/((1730.63/(233.426+T_Si_CL))-LOG(RH_Si_C/100)))-233.426)</f>
        <v>65.658565509860011</v>
      </c>
      <c r="AN524" s="87">
        <f>100*10^(7.337936*((Table3[[#This Row],[Hum_Si_C]])/(Table3[[#This Row],[Hum_Si_C]]+229.3975)-Table3[[#This Row],[T_Si_CL]]/(Table3[[#This Row],[T_Si_CL]]+229.3975)))</f>
        <v>70.276766203233336</v>
      </c>
      <c r="AO524" s="83">
        <f t="shared" si="75"/>
        <v>82</v>
      </c>
      <c r="AP524" s="60">
        <f>Table3[[#This Row],[T_So_CL]]-Table3[[#This Row],[T_Si_CL]]</f>
        <v>7</v>
      </c>
      <c r="AQ524" s="178">
        <f>IF(OR(AC524&gt;1200,AA524&gt;4000,Table3[[#This Row],[Hum_Si_A]]&lt;20,Table3[[#This Row],[Hum_Si_C]]&lt;20,AG524&gt;8000, AJ524&lt;0, O524&gt;90),1,0)</f>
        <v>0</v>
      </c>
      <c r="AR524">
        <f>IF(Table3[[#This Row],[F_Cell_CL]]&gt;0, Table3[[#This Row],[F_Cell_CL]], IF(Table3[[#This Row],[I_S]]&lt;450, 0.45, IF(Table3[[#This Row],[I_S]]&lt;600, 0.6, 0.75)))</f>
        <v>0.45</v>
      </c>
    </row>
    <row r="525" spans="1:44">
      <c r="A525" s="49">
        <f t="shared" ref="A525:A588" si="78">A524+1</f>
        <v>514</v>
      </c>
      <c r="B525" s="51" t="s">
        <v>100</v>
      </c>
      <c r="C525" s="50" t="s">
        <v>615</v>
      </c>
      <c r="D525" s="51">
        <v>900</v>
      </c>
      <c r="E525" s="138">
        <f>IF(Table3[[#This Row],[Approx. step time]]="-","ERR",IF(E524="Acc. Time",Table3[[#This Row],[Approx. step time]]/60,E524+D525/60))</f>
        <v>7710</v>
      </c>
      <c r="F525" s="48">
        <v>630</v>
      </c>
      <c r="G525" s="86">
        <f t="shared" si="72"/>
        <v>2.1</v>
      </c>
      <c r="H525" s="48" t="s">
        <v>33</v>
      </c>
      <c r="I525" s="51">
        <v>0</v>
      </c>
      <c r="J525" s="51" t="s">
        <v>102</v>
      </c>
      <c r="K525" s="147"/>
      <c r="L525" s="52" t="str">
        <f>IF(Table3[[#This Row],[F_Cell_CL]]="","-",Table3[[#This Row],[F_Cell_CL]]*Cell_count)</f>
        <v>-</v>
      </c>
      <c r="M525">
        <v>2.2000000000000002</v>
      </c>
      <c r="N525">
        <v>75</v>
      </c>
      <c r="O525" s="51">
        <v>83</v>
      </c>
      <c r="P525" s="60">
        <f>Table3[[#This Row],[T_So_CL]]-Table3[[#This Row],[T_Si_CL]]</f>
        <v>8</v>
      </c>
      <c r="Q525">
        <v>1.4500000000000002</v>
      </c>
      <c r="R525" s="53">
        <f>IF(Table3[[#This Row],[I_S]]=0,"∞",Table3[[#This Row],[FN_Si_A_H2]]*1000/(Table3[[#This Row],[I_S]]*Q_H2*Cell_count))</f>
        <v>1.4500000000000002</v>
      </c>
      <c r="S525">
        <v>80</v>
      </c>
      <c r="T525" s="58" t="str">
        <f t="shared" ref="T525:T538" si="79">"Inlet"</f>
        <v>Inlet</v>
      </c>
      <c r="U525">
        <v>2</v>
      </c>
      <c r="V525" s="51">
        <f t="shared" si="73"/>
        <v>80</v>
      </c>
      <c r="W525" s="141">
        <v>41.05242587059152</v>
      </c>
      <c r="X525" s="52">
        <f>IF(OR(Table3[[#This Row],[T_So_CL]]="",Table3[[#This Row],[Hum_Si_A]]=""),"-",(1730.63/((1730.63/(233.426+T_Si_CL))-LOG(RH_Si_A/100)))-233.426)</f>
        <v>55.116745163952544</v>
      </c>
      <c r="Y525" s="87">
        <f>100*10^(7.337936*((Table3[[#This Row],[Hum_Si_A]])/(Table3[[#This Row],[Hum_Si_A]]+229.3975)-Table3[[#This Row],[T_Si_CL]]/(Table3[[#This Row],[T_Si_CL]]+229.3975)))</f>
        <v>20.223944839641689</v>
      </c>
      <c r="Z52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2198.1093750000005</v>
      </c>
      <c r="AA525" s="53">
        <f>Table3[[#This Row],[FN_Si_Atot]]*Table3[[#This Row],[Conc_Si_A_H2]]/100</f>
        <v>1758.4875000000002</v>
      </c>
      <c r="AB525" s="54">
        <f>IF(Table3[[#This Row],[FN_Si_A_H2]]="-","-",Table3[[#This Row],[FN_Si_A_H2]]/60*H2_dens_gL)</f>
        <v>2.6355835198286059</v>
      </c>
      <c r="AC525" s="53">
        <f>IF(OR(Table3[[#This Row],[Conc_Si_A_H2]]="",Table3[[#This Row],[FN_Si_A_H2]]="",Table3[[#This Row],[FN_Si_A_H2]]="-"),"-",(FN_Si_H2/CMP_A)*(100-CMP_A))</f>
        <v>439.62187500000005</v>
      </c>
      <c r="AD525" s="55">
        <f>IF(Table3[[#This Row],[F_Si_A_N2]]="-","-",Table3[[#This Row],[F_Si_A_N2]]/60*N2_dens_gL)</f>
        <v>9.1559073319045829</v>
      </c>
      <c r="AE525">
        <v>2.4000000000000004</v>
      </c>
      <c r="AF525" s="53">
        <f>IF(OR(Table3[[#This Row],[I_S]]=0,Table3[[#This Row],[FN_Si_C_Air]]="-",Table3[[#This Row],[FN_Si_C_Air]]="0"),"∞",Table3[[#This Row],[FN_Si_C_Air]]*1000/(Table3[[#This Row],[I_S]]*Q_air*Cell_count))</f>
        <v>2.4000000000000004</v>
      </c>
      <c r="AG525" s="52">
        <f>IF(OR(Table3[[#This Row],[I_S]]="",Table3[[#This Row],[STC_C]]=""),"-",IF(Table3[[#This Row],[I_S]]&gt;=Table3[[#This Row],[I_MinGasFlow]],Table3[[#This Row],[I_S]]*Table3[[#This Row],[STC_C]]*16.6*Cell_count/1000,Table3[[#This Row],[I_MinGasFlow]]*Table3[[#This Row],[STC_C]]*16.6*Cell_count/1000))</f>
        <v>6902.2800000000007</v>
      </c>
      <c r="AH525" s="139">
        <f>IF(Table3[[#This Row],[FN_Si_C_Air]]="-","-",Table3[[#This Row],[FN_Si_C_Air]]/60*air_dens_gL)</f>
        <v>148.04758142255838</v>
      </c>
      <c r="AI525" s="58" t="str">
        <f t="shared" ref="AI525:AI538" si="80">"Inlet"</f>
        <v>Inlet</v>
      </c>
      <c r="AJ525">
        <v>2.25</v>
      </c>
      <c r="AK525" s="5">
        <f t="shared" si="74"/>
        <v>80</v>
      </c>
      <c r="AL525" s="141">
        <v>66.795011882050773</v>
      </c>
      <c r="AM525" s="52">
        <f>IF(OR(Table3[[#This Row],[T_So_CL]]="",Table3[[#This Row],[Hum_Si_C]]=""),"-",(1730.63/((1730.63/(233.426+T_Si_CL))-LOG(RH_Si_C/100)))-233.426)</f>
        <v>65.658565509860011</v>
      </c>
      <c r="AN525" s="87">
        <f>100*10^(7.337936*((Table3[[#This Row],[Hum_Si_C]])/(Table3[[#This Row],[Hum_Si_C]]+229.3975)-Table3[[#This Row],[T_Si_CL]]/(Table3[[#This Row],[T_Si_CL]]+229.3975)))</f>
        <v>70.276766203233336</v>
      </c>
      <c r="AO525" s="83">
        <f t="shared" si="75"/>
        <v>83</v>
      </c>
      <c r="AP525" s="60">
        <f>Table3[[#This Row],[T_So_CL]]-Table3[[#This Row],[T_Si_CL]]</f>
        <v>8</v>
      </c>
      <c r="AQ525" s="178">
        <f>IF(OR(AC525&gt;1200,AA525&gt;4000,Table3[[#This Row],[Hum_Si_A]]&lt;20,Table3[[#This Row],[Hum_Si_C]]&lt;20,AG525&gt;8000, AJ525&lt;0, O525&gt;90),1,0)</f>
        <v>0</v>
      </c>
      <c r="AR525">
        <f>IF(Table3[[#This Row],[F_Cell_CL]]&gt;0, Table3[[#This Row],[F_Cell_CL]], IF(Table3[[#This Row],[I_S]]&lt;450, 0.45, IF(Table3[[#This Row],[I_S]]&lt;600, 0.6, 0.75)))</f>
        <v>0.75</v>
      </c>
    </row>
    <row r="526" spans="1:44">
      <c r="A526" s="49">
        <f t="shared" si="78"/>
        <v>515</v>
      </c>
      <c r="B526" s="51" t="s">
        <v>100</v>
      </c>
      <c r="C526" s="50" t="s">
        <v>616</v>
      </c>
      <c r="D526" s="51">
        <v>900</v>
      </c>
      <c r="E526" s="138">
        <f>IF(Table3[[#This Row],[Approx. step time]]="-","ERR",IF(E525="Acc. Time",Table3[[#This Row],[Approx. step time]]/60,E525+D526/60))</f>
        <v>7725</v>
      </c>
      <c r="F526" s="48">
        <v>570</v>
      </c>
      <c r="G526" s="86">
        <f t="shared" si="72"/>
        <v>1.9</v>
      </c>
      <c r="H526" s="48" t="s">
        <v>33</v>
      </c>
      <c r="I526" s="51">
        <v>0</v>
      </c>
      <c r="J526" s="51" t="s">
        <v>102</v>
      </c>
      <c r="K526" s="147"/>
      <c r="L526" s="52" t="str">
        <f>IF(Table3[[#This Row],[F_Cell_CL]]="","-",Table3[[#This Row],[F_Cell_CL]]*Cell_count)</f>
        <v>-</v>
      </c>
      <c r="M526">
        <v>1.5</v>
      </c>
      <c r="N526">
        <v>75</v>
      </c>
      <c r="O526" s="51">
        <v>83</v>
      </c>
      <c r="P526" s="60">
        <f>Table3[[#This Row],[T_So_CL]]-Table3[[#This Row],[T_Si_CL]]</f>
        <v>8</v>
      </c>
      <c r="Q526">
        <v>1.6500000000000001</v>
      </c>
      <c r="R526" s="53">
        <f>IF(Table3[[#This Row],[I_S]]=0,"∞",Table3[[#This Row],[FN_Si_A_H2]]*1000/(Table3[[#This Row],[I_S]]*Q_H2*Cell_count))</f>
        <v>1.6500000000000001</v>
      </c>
      <c r="S526">
        <v>80</v>
      </c>
      <c r="T526" s="58" t="str">
        <f t="shared" si="79"/>
        <v>Inlet</v>
      </c>
      <c r="U526">
        <v>1.3</v>
      </c>
      <c r="V526" s="51">
        <f t="shared" si="73"/>
        <v>80</v>
      </c>
      <c r="W526" s="141">
        <v>54.741561850630944</v>
      </c>
      <c r="X526" s="52">
        <f>IF(OR(Table3[[#This Row],[T_So_CL]]="",Table3[[#This Row],[Hum_Si_A]]=""),"-",(1730.63/((1730.63/(233.426+T_Si_CL))-LOG(RH_Si_A/100)))-233.426)</f>
        <v>61.257136238294038</v>
      </c>
      <c r="Y526" s="87">
        <f>100*10^(7.337936*((Table3[[#This Row],[Hum_Si_A]])/(Table3[[#This Row],[Hum_Si_A]]+229.3975)-Table3[[#This Row],[T_Si_CL]]/(Table3[[#This Row],[T_Si_CL]]+229.3975)))</f>
        <v>40.33921612415682</v>
      </c>
      <c r="Z52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2263.0781250000005</v>
      </c>
      <c r="AA526" s="53">
        <f>Table3[[#This Row],[FN_Si_Atot]]*Table3[[#This Row],[Conc_Si_A_H2]]/100</f>
        <v>1810.4625000000003</v>
      </c>
      <c r="AB526" s="54">
        <f>IF(Table3[[#This Row],[FN_Si_A_H2]]="-","-",Table3[[#This Row],[FN_Si_A_H2]]/60*H2_dens_gL)</f>
        <v>2.7134825401191067</v>
      </c>
      <c r="AC526" s="53">
        <f>IF(OR(Table3[[#This Row],[Conc_Si_A_H2]]="",Table3[[#This Row],[FN_Si_A_H2]]="",Table3[[#This Row],[FN_Si_A_H2]]="-"),"-",(FN_Si_H2/CMP_A)*(100-CMP_A))</f>
        <v>452.61562500000014</v>
      </c>
      <c r="AD526" s="55">
        <f>IF(Table3[[#This Row],[F_Si_A_N2]]="-","-",Table3[[#This Row],[F_Si_A_N2]]/60*N2_dens_gL)</f>
        <v>9.426525282601272</v>
      </c>
      <c r="AE526">
        <v>2.4500000000000002</v>
      </c>
      <c r="AF526" s="53">
        <f>IF(OR(Table3[[#This Row],[I_S]]=0,Table3[[#This Row],[FN_Si_C_Air]]="-",Table3[[#This Row],[FN_Si_C_Air]]="0"),"∞",Table3[[#This Row],[FN_Si_C_Air]]*1000/(Table3[[#This Row],[I_S]]*Q_air*Cell_count))</f>
        <v>2.4500000000000002</v>
      </c>
      <c r="AG526" s="52">
        <f>IF(OR(Table3[[#This Row],[I_S]]="",Table3[[#This Row],[STC_C]]=""),"-",IF(Table3[[#This Row],[I_S]]&gt;=Table3[[#This Row],[I_MinGasFlow]],Table3[[#This Row],[I_S]]*Table3[[#This Row],[STC_C]]*16.6*Cell_count/1000,Table3[[#This Row],[I_MinGasFlow]]*Table3[[#This Row],[STC_C]]*16.6*Cell_count/1000))</f>
        <v>6375.0225</v>
      </c>
      <c r="AH526" s="139">
        <f>IF(Table3[[#This Row],[FN_Si_C_Air]]="-","-",Table3[[#This Row],[FN_Si_C_Air]]/60*air_dens_gL)</f>
        <v>136.73839117500182</v>
      </c>
      <c r="AI526" s="58" t="str">
        <f t="shared" si="80"/>
        <v>Inlet</v>
      </c>
      <c r="AJ526">
        <v>1.35</v>
      </c>
      <c r="AK526" s="5">
        <f t="shared" si="74"/>
        <v>80</v>
      </c>
      <c r="AL526" s="141">
        <v>57.199902571694409</v>
      </c>
      <c r="AM526" s="52">
        <f>IF(OR(Table3[[#This Row],[T_So_CL]]="",Table3[[#This Row],[Hum_Si_C]]=""),"-",(1730.63/((1730.63/(233.426+T_Si_CL))-LOG(RH_Si_C/100)))-233.426)</f>
        <v>62.217541834971769</v>
      </c>
      <c r="AN526" s="87">
        <f>100*10^(7.337936*((Table3[[#This Row],[Hum_Si_C]])/(Table3[[#This Row],[Hum_Si_C]]+229.3975)-Table3[[#This Row],[T_Si_CL]]/(Table3[[#This Row],[T_Si_CL]]+229.3975)))</f>
        <v>45.346479132253705</v>
      </c>
      <c r="AO526" s="83">
        <f t="shared" si="75"/>
        <v>83</v>
      </c>
      <c r="AP526" s="60">
        <f>Table3[[#This Row],[T_So_CL]]-Table3[[#This Row],[T_Si_CL]]</f>
        <v>8</v>
      </c>
      <c r="AQ526" s="178">
        <f>IF(OR(AC526&gt;1200,AA526&gt;4000,Table3[[#This Row],[Hum_Si_A]]&lt;20,Table3[[#This Row],[Hum_Si_C]]&lt;20,AG526&gt;8000, AJ526&lt;0, O526&gt;90),1,0)</f>
        <v>0</v>
      </c>
      <c r="AR526">
        <f>IF(Table3[[#This Row],[F_Cell_CL]]&gt;0, Table3[[#This Row],[F_Cell_CL]], IF(Table3[[#This Row],[I_S]]&lt;450, 0.45, IF(Table3[[#This Row],[I_S]]&lt;600, 0.6, 0.75)))</f>
        <v>0.6</v>
      </c>
    </row>
    <row r="527" spans="1:44">
      <c r="A527" s="49">
        <f t="shared" si="78"/>
        <v>516</v>
      </c>
      <c r="B527" s="51" t="s">
        <v>100</v>
      </c>
      <c r="C527" s="50" t="s">
        <v>617</v>
      </c>
      <c r="D527" s="51">
        <v>900</v>
      </c>
      <c r="E527" s="138">
        <f>IF(Table3[[#This Row],[Approx. step time]]="-","ERR",IF(E526="Acc. Time",Table3[[#This Row],[Approx. step time]]/60,E526+D527/60))</f>
        <v>7740</v>
      </c>
      <c r="F527" s="48">
        <v>700</v>
      </c>
      <c r="G527" s="86">
        <f t="shared" si="72"/>
        <v>2.3333333333333335</v>
      </c>
      <c r="H527" s="48" t="s">
        <v>33</v>
      </c>
      <c r="I527" s="51">
        <v>0</v>
      </c>
      <c r="J527" s="51" t="s">
        <v>102</v>
      </c>
      <c r="K527" s="147"/>
      <c r="L527" s="52" t="str">
        <f>IF(Table3[[#This Row],[F_Cell_CL]]="","-",Table3[[#This Row],[F_Cell_CL]]*Cell_count)</f>
        <v>-</v>
      </c>
      <c r="M527">
        <v>0.75</v>
      </c>
      <c r="N527">
        <v>75</v>
      </c>
      <c r="O527" s="51">
        <v>83</v>
      </c>
      <c r="P527" s="60">
        <f>Table3[[#This Row],[T_So_CL]]-Table3[[#This Row],[T_Si_CL]]</f>
        <v>8</v>
      </c>
      <c r="Q527">
        <v>1.9000000000000001</v>
      </c>
      <c r="R527" s="53">
        <f>IF(Table3[[#This Row],[I_S]]=0,"∞",Table3[[#This Row],[FN_Si_A_H2]]*1000/(Table3[[#This Row],[I_S]]*Q_H2*Cell_count))</f>
        <v>1.9</v>
      </c>
      <c r="S527">
        <v>85</v>
      </c>
      <c r="T527" s="58" t="str">
        <f t="shared" si="79"/>
        <v>Inlet</v>
      </c>
      <c r="U527">
        <v>0.55000000000000004</v>
      </c>
      <c r="V527" s="51">
        <f t="shared" si="73"/>
        <v>80</v>
      </c>
      <c r="W527" s="141">
        <v>69.816719753375949</v>
      </c>
      <c r="X527" s="52">
        <f>IF(OR(Table3[[#This Row],[T_So_CL]]="",Table3[[#This Row],[Hum_Si_A]]=""),"-",(1730.63/((1730.63/(233.426+T_Si_CL))-LOG(RH_Si_A/100)))-233.426)</f>
        <v>66.655067101363272</v>
      </c>
      <c r="Y527" s="87">
        <f>100*10^(7.337936*((Table3[[#This Row],[Hum_Si_A]])/(Table3[[#This Row],[Hum_Si_A]]+229.3975)-Table3[[#This Row],[T_Si_CL]]/(Table3[[#This Row],[T_Si_CL]]+229.3975)))</f>
        <v>80.205610482685813</v>
      </c>
      <c r="Z52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3012.0588235294117</v>
      </c>
      <c r="AA527" s="53">
        <f>Table3[[#This Row],[FN_Si_Atot]]*Table3[[#This Row],[Conc_Si_A_H2]]/100</f>
        <v>2560.25</v>
      </c>
      <c r="AB527" s="54">
        <f>IF(Table3[[#This Row],[FN_Si_A_H2]]="-","-",Table3[[#This Row],[FN_Si_A_H2]]/60*H2_dens_gL)</f>
        <v>3.8372480365320696</v>
      </c>
      <c r="AC527" s="53">
        <f>IF(OR(Table3[[#This Row],[Conc_Si_A_H2]]="",Table3[[#This Row],[FN_Si_A_H2]]="",Table3[[#This Row],[FN_Si_A_H2]]="-"),"-",(FN_Si_H2/CMP_A)*(100-CMP_A))</f>
        <v>451.80882352941177</v>
      </c>
      <c r="AD527" s="55">
        <f>IF(Table3[[#This Row],[F_Si_A_N2]]="-","-",Table3[[#This Row],[F_Si_A_N2]]/60*N2_dens_gL)</f>
        <v>9.4097222072312139</v>
      </c>
      <c r="AE527">
        <v>2.35</v>
      </c>
      <c r="AF527" s="53">
        <f>IF(OR(Table3[[#This Row],[I_S]]=0,Table3[[#This Row],[FN_Si_C_Air]]="-",Table3[[#This Row],[FN_Si_C_Air]]="0"),"∞",Table3[[#This Row],[FN_Si_C_Air]]*1000/(Table3[[#This Row],[I_S]]*Q_air*Cell_count))</f>
        <v>2.35</v>
      </c>
      <c r="AG527" s="52">
        <f>IF(OR(Table3[[#This Row],[I_S]]="",Table3[[#This Row],[STC_C]]=""),"-",IF(Table3[[#This Row],[I_S]]&gt;=Table3[[#This Row],[I_MinGasFlow]],Table3[[#This Row],[I_S]]*Table3[[#This Row],[STC_C]]*16.6*Cell_count/1000,Table3[[#This Row],[I_MinGasFlow]]*Table3[[#This Row],[STC_C]]*16.6*Cell_count/1000))</f>
        <v>7509.4250000000011</v>
      </c>
      <c r="AH527" s="139">
        <f>IF(Table3[[#This Row],[FN_Si_C_Air]]="-","-",Table3[[#This Row],[FN_Si_C_Air]]/60*air_dens_gL)</f>
        <v>161.07028534398711</v>
      </c>
      <c r="AI527" s="58" t="str">
        <f t="shared" si="80"/>
        <v>Inlet</v>
      </c>
      <c r="AJ527">
        <v>0.4</v>
      </c>
      <c r="AK527" s="5">
        <f t="shared" si="74"/>
        <v>80</v>
      </c>
      <c r="AL527" s="141">
        <v>68.34894031864313</v>
      </c>
      <c r="AM527" s="52">
        <f>IF(OR(Table3[[#This Row],[T_So_CL]]="",Table3[[#This Row],[Hum_Si_C]]=""),"-",(1730.63/((1730.63/(233.426+T_Si_CL))-LOG(RH_Si_C/100)))-233.426)</f>
        <v>66.175698079044309</v>
      </c>
      <c r="AN527" s="87">
        <f>100*10^(7.337936*((Table3[[#This Row],[Hum_Si_C]])/(Table3[[#This Row],[Hum_Si_C]]+229.3975)-Table3[[#This Row],[T_Si_CL]]/(Table3[[#This Row],[T_Si_CL]]+229.3975)))</f>
        <v>75.244003179249503</v>
      </c>
      <c r="AO527" s="83">
        <f t="shared" si="75"/>
        <v>83</v>
      </c>
      <c r="AP527" s="60">
        <f>Table3[[#This Row],[T_So_CL]]-Table3[[#This Row],[T_Si_CL]]</f>
        <v>8</v>
      </c>
      <c r="AQ527" s="178">
        <f>IF(OR(AC527&gt;1200,AA527&gt;4000,Table3[[#This Row],[Hum_Si_A]]&lt;20,Table3[[#This Row],[Hum_Si_C]]&lt;20,AG527&gt;8000, AJ527&lt;0, O527&gt;90),1,0)</f>
        <v>0</v>
      </c>
      <c r="AR527">
        <f>IF(Table3[[#This Row],[F_Cell_CL]]&gt;0, Table3[[#This Row],[F_Cell_CL]], IF(Table3[[#This Row],[I_S]]&lt;450, 0.45, IF(Table3[[#This Row],[I_S]]&lt;600, 0.6, 0.75)))</f>
        <v>0.75</v>
      </c>
    </row>
    <row r="528" spans="1:44">
      <c r="A528" s="49">
        <f t="shared" si="78"/>
        <v>517</v>
      </c>
      <c r="B528" s="51" t="s">
        <v>100</v>
      </c>
      <c r="C528" s="50" t="s">
        <v>618</v>
      </c>
      <c r="D528" s="51">
        <v>900</v>
      </c>
      <c r="E528" s="87">
        <f>IF(Table3[[#This Row],[Approx. step time]]="-","ERR",IF(E527="Acc. Time",Table3[[#This Row],[Approx. step time]]/60,E527+D528/60))</f>
        <v>7755</v>
      </c>
      <c r="F528" s="48">
        <v>450</v>
      </c>
      <c r="G528" s="86">
        <f t="shared" si="72"/>
        <v>1.5</v>
      </c>
      <c r="H528" s="48" t="s">
        <v>33</v>
      </c>
      <c r="I528" s="51">
        <v>0</v>
      </c>
      <c r="J528" s="51" t="s">
        <v>102</v>
      </c>
      <c r="K528" s="147"/>
      <c r="L528" s="52" t="str">
        <f>IF(Table3[[#This Row],[F_Cell_CL]]="","-",Table3[[#This Row],[F_Cell_CL]]*Cell_count)</f>
        <v>-</v>
      </c>
      <c r="M528">
        <v>1.7</v>
      </c>
      <c r="N528">
        <v>75</v>
      </c>
      <c r="O528" s="51">
        <v>83</v>
      </c>
      <c r="P528" s="60">
        <f>Table3[[#This Row],[T_So_CL]]-Table3[[#This Row],[T_Si_CL]]</f>
        <v>8</v>
      </c>
      <c r="Q528">
        <v>1.9000000000000001</v>
      </c>
      <c r="R528" s="53">
        <f>IF(Table3[[#This Row],[I_S]]=0,"∞",Table3[[#This Row],[FN_Si_A_H2]]*1000/(Table3[[#This Row],[I_S]]*Q_H2*Cell_count))</f>
        <v>1.9000000000000004</v>
      </c>
      <c r="S528">
        <v>70</v>
      </c>
      <c r="T528" s="58" t="str">
        <f t="shared" si="79"/>
        <v>Inlet</v>
      </c>
      <c r="U528">
        <v>1.5</v>
      </c>
      <c r="V528" s="51">
        <f t="shared" si="73"/>
        <v>80</v>
      </c>
      <c r="W528" s="141">
        <v>45.319910800510037</v>
      </c>
      <c r="X528" s="52">
        <f>IF(OR(Table3[[#This Row],[T_So_CL]]="",Table3[[#This Row],[Hum_Si_A]]=""),"-",(1730.63/((1730.63/(233.426+T_Si_CL))-LOG(RH_Si_A/100)))-233.426)</f>
        <v>57.197891634437951</v>
      </c>
      <c r="Y528" s="87">
        <f>100*10^(7.337936*((Table3[[#This Row],[Hum_Si_A]])/(Table3[[#This Row],[Hum_Si_A]]+229.3975)-Table3[[#This Row],[T_Si_CL]]/(Table3[[#This Row],[T_Si_CL]]+229.3975)))</f>
        <v>25.266868264013659</v>
      </c>
      <c r="Z52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2351.2500000000005</v>
      </c>
      <c r="AA528" s="53">
        <f>Table3[[#This Row],[FN_Si_Atot]]*Table3[[#This Row],[Conc_Si_A_H2]]/100</f>
        <v>1645.8750000000002</v>
      </c>
      <c r="AB528" s="54">
        <f>IF(Table3[[#This Row],[FN_Si_A_H2]]="-","-",Table3[[#This Row],[FN_Si_A_H2]]/60*H2_dens_gL)</f>
        <v>2.466802309199188</v>
      </c>
      <c r="AC528" s="53">
        <f>IF(OR(Table3[[#This Row],[Conc_Si_A_H2]]="",Table3[[#This Row],[FN_Si_A_H2]]="",Table3[[#This Row],[FN_Si_A_H2]]="-"),"-",(FN_Si_H2/CMP_A)*(100-CMP_A))</f>
        <v>705.37500000000011</v>
      </c>
      <c r="AD528" s="55">
        <f>IF(Table3[[#This Row],[F_Si_A_N2]]="-","-",Table3[[#This Row],[F_Si_A_N2]]/60*N2_dens_gL)</f>
        <v>14.690688752105876</v>
      </c>
      <c r="AE528">
        <v>2.35</v>
      </c>
      <c r="AF528" s="53">
        <f>IF(OR(Table3[[#This Row],[I_S]]=0,Table3[[#This Row],[FN_Si_C_Air]]="-",Table3[[#This Row],[FN_Si_C_Air]]="0"),"∞",Table3[[#This Row],[FN_Si_C_Air]]*1000/(Table3[[#This Row],[I_S]]*Q_air*Cell_count))</f>
        <v>2.3499999999999996</v>
      </c>
      <c r="AG528" s="52">
        <f>IF(OR(Table3[[#This Row],[I_S]]="",Table3[[#This Row],[STC_C]]=""),"-",IF(Table3[[#This Row],[I_S]]&gt;=Table3[[#This Row],[I_MinGasFlow]],Table3[[#This Row],[I_S]]*Table3[[#This Row],[STC_C]]*16.6*Cell_count/1000,Table3[[#This Row],[I_MinGasFlow]]*Table3[[#This Row],[STC_C]]*16.6*Cell_count/1000))</f>
        <v>4827.4875000000002</v>
      </c>
      <c r="AH528" s="139">
        <f>IF(Table3[[#This Row],[FN_Si_C_Air]]="-","-",Table3[[#This Row],[FN_Si_C_Air]]/60*air_dens_gL)</f>
        <v>103.5451834354203</v>
      </c>
      <c r="AI528" s="58" t="str">
        <f t="shared" si="80"/>
        <v>Inlet</v>
      </c>
      <c r="AJ528">
        <v>1.85</v>
      </c>
      <c r="AK528" s="5">
        <f t="shared" si="74"/>
        <v>80</v>
      </c>
      <c r="AL528" s="141">
        <v>57.199902571694409</v>
      </c>
      <c r="AM528" s="52">
        <f>IF(OR(Table3[[#This Row],[T_So_CL]]="",Table3[[#This Row],[Hum_Si_C]]=""),"-",(1730.63/((1730.63/(233.426+T_Si_CL))-LOG(RH_Si_C/100)))-233.426)</f>
        <v>62.217541834971769</v>
      </c>
      <c r="AN528" s="87">
        <f>100*10^(7.337936*((Table3[[#This Row],[Hum_Si_C]])/(Table3[[#This Row],[Hum_Si_C]]+229.3975)-Table3[[#This Row],[T_Si_CL]]/(Table3[[#This Row],[T_Si_CL]]+229.3975)))</f>
        <v>45.346479132253705</v>
      </c>
      <c r="AO528" s="83">
        <f t="shared" si="75"/>
        <v>83</v>
      </c>
      <c r="AP528" s="60">
        <f>Table3[[#This Row],[T_So_CL]]-Table3[[#This Row],[T_Si_CL]]</f>
        <v>8</v>
      </c>
      <c r="AQ528" s="178">
        <f>IF(OR(AC528&gt;1200,AA528&gt;4000,Table3[[#This Row],[Hum_Si_A]]&lt;20,Table3[[#This Row],[Hum_Si_C]]&lt;20,AG528&gt;8000, AJ528&lt;0, O528&gt;90),1,0)</f>
        <v>0</v>
      </c>
      <c r="AR528">
        <f>IF(Table3[[#This Row],[F_Cell_CL]]&gt;0, Table3[[#This Row],[F_Cell_CL]], IF(Table3[[#This Row],[I_S]]&lt;450, 0.45, IF(Table3[[#This Row],[I_S]]&lt;600, 0.6, 0.75)))</f>
        <v>0.6</v>
      </c>
    </row>
    <row r="529" spans="1:44">
      <c r="A529" s="49">
        <f t="shared" si="78"/>
        <v>518</v>
      </c>
      <c r="B529" s="51" t="s">
        <v>100</v>
      </c>
      <c r="C529" s="50" t="s">
        <v>619</v>
      </c>
      <c r="D529" s="51">
        <v>900</v>
      </c>
      <c r="E529" s="138">
        <f>IF(Table3[[#This Row],[Approx. step time]]="-","ERR",IF(E528="Acc. Time",Table3[[#This Row],[Approx. step time]]/60,E528+D529/60))</f>
        <v>7770</v>
      </c>
      <c r="F529" s="48">
        <v>410</v>
      </c>
      <c r="G529" s="86">
        <f t="shared" si="72"/>
        <v>1.3666666666666667</v>
      </c>
      <c r="H529" s="48" t="s">
        <v>33</v>
      </c>
      <c r="I529" s="51">
        <v>0</v>
      </c>
      <c r="J529" s="51" t="s">
        <v>102</v>
      </c>
      <c r="K529" s="147"/>
      <c r="L529" s="52" t="str">
        <f>IF(Table3[[#This Row],[F_Cell_CL]]="","-",Table3[[#This Row],[F_Cell_CL]]*Cell_count)</f>
        <v>-</v>
      </c>
      <c r="M529">
        <v>0.45</v>
      </c>
      <c r="N529">
        <v>75</v>
      </c>
      <c r="O529" s="51">
        <v>84</v>
      </c>
      <c r="P529" s="60">
        <f>Table3[[#This Row],[T_So_CL]]-Table3[[#This Row],[T_Si_CL]]</f>
        <v>9</v>
      </c>
      <c r="Q529">
        <v>2.6500000000000004</v>
      </c>
      <c r="R529" s="53">
        <f>IF(Table3[[#This Row],[I_S]]=0,"∞",Table3[[#This Row],[FN_Si_A_H2]]*1000/(Table3[[#This Row],[I_S]]*Q_H2*Cell_count))</f>
        <v>2.6500000000000008</v>
      </c>
      <c r="S529">
        <v>95</v>
      </c>
      <c r="T529" s="58" t="str">
        <f t="shared" si="79"/>
        <v>Inlet</v>
      </c>
      <c r="U529">
        <v>0.25</v>
      </c>
      <c r="V529" s="51">
        <f t="shared" si="73"/>
        <v>80</v>
      </c>
      <c r="W529" s="141">
        <v>61.483076324765285</v>
      </c>
      <c r="X529" s="52">
        <f>IF(OR(Table3[[#This Row],[T_So_CL]]="",Table3[[#This Row],[Hum_Si_A]]=""),"-",(1730.63/((1730.63/(233.426+T_Si_CL))-LOG(RH_Si_A/100)))-233.426)</f>
        <v>63.809918009050818</v>
      </c>
      <c r="Y529" s="87">
        <f>100*10^(7.337936*((Table3[[#This Row],[Hum_Si_A]])/(Table3[[#This Row],[Hum_Si_A]]+229.3975)-Table3[[#This Row],[T_Si_CL]]/(Table3[[#This Row],[T_Si_CL]]+229.3975)))</f>
        <v>55.338665034554971</v>
      </c>
      <c r="Z52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2201.5921052631584</v>
      </c>
      <c r="AA529" s="53">
        <f>Table3[[#This Row],[FN_Si_Atot]]*Table3[[#This Row],[Conc_Si_A_H2]]/100</f>
        <v>2091.5125000000007</v>
      </c>
      <c r="AB529" s="54">
        <f>IF(Table3[[#This Row],[FN_Si_A_H2]]="-","-",Table3[[#This Row],[FN_Si_A_H2]]/60*H2_dens_gL)</f>
        <v>3.1347142794677407</v>
      </c>
      <c r="AC529" s="53">
        <f>IF(OR(Table3[[#This Row],[Conc_Si_A_H2]]="",Table3[[#This Row],[FN_Si_A_H2]]="",Table3[[#This Row],[FN_Si_A_H2]]="-"),"-",(FN_Si_H2/CMP_A)*(100-CMP_A))</f>
        <v>110.07960526315793</v>
      </c>
      <c r="AD529" s="55">
        <f>IF(Table3[[#This Row],[F_Si_A_N2]]="-","-",Table3[[#This Row],[F_Si_A_N2]]/60*N2_dens_gL)</f>
        <v>2.2926035355317791</v>
      </c>
      <c r="AE529">
        <v>2.5500000000000003</v>
      </c>
      <c r="AF529" s="53">
        <f>IF(OR(Table3[[#This Row],[I_S]]=0,Table3[[#This Row],[FN_Si_C_Air]]="-",Table3[[#This Row],[FN_Si_C_Air]]="0"),"∞",Table3[[#This Row],[FN_Si_C_Air]]*1000/(Table3[[#This Row],[I_S]]*Q_air*Cell_count))</f>
        <v>2.5500000000000003</v>
      </c>
      <c r="AG529" s="52">
        <f>IF(OR(Table3[[#This Row],[I_S]]="",Table3[[#This Row],[STC_C]]=""),"-",IF(Table3[[#This Row],[I_S]]&gt;=Table3[[#This Row],[I_MinGasFlow]],Table3[[#This Row],[I_S]]*Table3[[#This Row],[STC_C]]*16.6*Cell_count/1000,Table3[[#This Row],[I_MinGasFlow]]*Table3[[#This Row],[STC_C]]*16.6*Cell_count/1000))</f>
        <v>4772.7075000000013</v>
      </c>
      <c r="AH529" s="139">
        <f>IF(Table3[[#This Row],[FN_Si_C_Air]]="-","-",Table3[[#This Row],[FN_Si_C_Air]]/60*air_dens_gL)</f>
        <v>102.37020263047937</v>
      </c>
      <c r="AI529" s="58" t="str">
        <f t="shared" si="80"/>
        <v>Inlet</v>
      </c>
      <c r="AJ529">
        <v>0.45</v>
      </c>
      <c r="AK529" s="5">
        <f t="shared" si="74"/>
        <v>80</v>
      </c>
      <c r="AL529" s="141">
        <v>57.199902571694409</v>
      </c>
      <c r="AM529" s="52">
        <f>IF(OR(Table3[[#This Row],[T_So_CL]]="",Table3[[#This Row],[Hum_Si_C]]=""),"-",(1730.63/((1730.63/(233.426+T_Si_CL))-LOG(RH_Si_C/100)))-233.426)</f>
        <v>62.217541834971769</v>
      </c>
      <c r="AN529" s="87">
        <f>100*10^(7.337936*((Table3[[#This Row],[Hum_Si_C]])/(Table3[[#This Row],[Hum_Si_C]]+229.3975)-Table3[[#This Row],[T_Si_CL]]/(Table3[[#This Row],[T_Si_CL]]+229.3975)))</f>
        <v>45.346479132253705</v>
      </c>
      <c r="AO529" s="83">
        <f t="shared" si="75"/>
        <v>84</v>
      </c>
      <c r="AP529" s="60">
        <f>Table3[[#This Row],[T_So_CL]]-Table3[[#This Row],[T_Si_CL]]</f>
        <v>9</v>
      </c>
      <c r="AQ529" s="178">
        <f>IF(OR(AC529&gt;1200,AA529&gt;4000,Table3[[#This Row],[Hum_Si_A]]&lt;20,Table3[[#This Row],[Hum_Si_C]]&lt;20,AG529&gt;8000, AJ529&lt;0, O529&gt;90),1,0)</f>
        <v>0</v>
      </c>
      <c r="AR529">
        <f>IF(Table3[[#This Row],[F_Cell_CL]]&gt;0, Table3[[#This Row],[F_Cell_CL]], IF(Table3[[#This Row],[I_S]]&lt;450, 0.45, IF(Table3[[#This Row],[I_S]]&lt;600, 0.6, 0.75)))</f>
        <v>0.45</v>
      </c>
    </row>
    <row r="530" spans="1:44">
      <c r="A530" s="49">
        <f t="shared" si="78"/>
        <v>519</v>
      </c>
      <c r="B530" s="51" t="s">
        <v>100</v>
      </c>
      <c r="C530" s="50" t="s">
        <v>620</v>
      </c>
      <c r="D530" s="51">
        <v>900</v>
      </c>
      <c r="E530" s="138">
        <f>IF(Table3[[#This Row],[Approx. step time]]="-","ERR",IF(E529="Acc. Time",Table3[[#This Row],[Approx. step time]]/60,E529+D530/60))</f>
        <v>7785</v>
      </c>
      <c r="F530" s="48">
        <v>730</v>
      </c>
      <c r="G530" s="86">
        <f t="shared" si="72"/>
        <v>2.4333333333333331</v>
      </c>
      <c r="H530" s="48" t="s">
        <v>33</v>
      </c>
      <c r="I530" s="51">
        <v>0</v>
      </c>
      <c r="J530" s="51" t="s">
        <v>102</v>
      </c>
      <c r="K530" s="147"/>
      <c r="L530" s="52" t="str">
        <f>IF(Table3[[#This Row],[F_Cell_CL]]="","-",Table3[[#This Row],[F_Cell_CL]]*Cell_count)</f>
        <v>-</v>
      </c>
      <c r="M530">
        <v>0.95</v>
      </c>
      <c r="N530">
        <v>75</v>
      </c>
      <c r="O530" s="51">
        <v>85</v>
      </c>
      <c r="P530" s="60">
        <f>Table3[[#This Row],[T_So_CL]]-Table3[[#This Row],[T_Si_CL]]</f>
        <v>10</v>
      </c>
      <c r="Q530">
        <v>1.55</v>
      </c>
      <c r="R530" s="53">
        <f>IF(Table3[[#This Row],[I_S]]=0,"∞",Table3[[#This Row],[FN_Si_A_H2]]*1000/(Table3[[#This Row],[I_S]]*Q_H2*Cell_count))</f>
        <v>1.55</v>
      </c>
      <c r="S530">
        <v>70</v>
      </c>
      <c r="T530" s="58" t="str">
        <f t="shared" si="79"/>
        <v>Inlet</v>
      </c>
      <c r="U530">
        <v>0.75</v>
      </c>
      <c r="V530" s="51">
        <f t="shared" si="73"/>
        <v>80</v>
      </c>
      <c r="W530" s="141">
        <v>57.199902571694409</v>
      </c>
      <c r="X530" s="52">
        <f>IF(OR(Table3[[#This Row],[T_So_CL]]="",Table3[[#This Row],[Hum_Si_A]]=""),"-",(1730.63/((1730.63/(233.426+T_Si_CL))-LOG(RH_Si_A/100)))-233.426)</f>
        <v>62.217541834971769</v>
      </c>
      <c r="Y530" s="87">
        <f>100*10^(7.337936*((Table3[[#This Row],[Hum_Si_A]])/(Table3[[#This Row],[Hum_Si_A]]+229.3975)-Table3[[#This Row],[T_Si_CL]]/(Table3[[#This Row],[T_Si_CL]]+229.3975)))</f>
        <v>45.346479132253705</v>
      </c>
      <c r="Z53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3111.625</v>
      </c>
      <c r="AA530" s="53">
        <f>Table3[[#This Row],[FN_Si_Atot]]*Table3[[#This Row],[Conc_Si_A_H2]]/100</f>
        <v>2178.1374999999998</v>
      </c>
      <c r="AB530" s="54">
        <f>IF(Table3[[#This Row],[FN_Si_A_H2]]="-","-",Table3[[#This Row],[FN_Si_A_H2]]/60*H2_dens_gL)</f>
        <v>3.2645459799519068</v>
      </c>
      <c r="AC530" s="53">
        <f>IF(OR(Table3[[#This Row],[Conc_Si_A_H2]]="",Table3[[#This Row],[FN_Si_A_H2]]="",Table3[[#This Row],[FN_Si_A_H2]]="-"),"-",(FN_Si_H2/CMP_A)*(100-CMP_A))</f>
        <v>933.48749999999995</v>
      </c>
      <c r="AD530" s="55">
        <f>IF(Table3[[#This Row],[F_Si_A_N2]]="-","-",Table3[[#This Row],[F_Si_A_N2]]/60*N2_dens_gL)</f>
        <v>19.441537219892158</v>
      </c>
      <c r="AE530">
        <v>2.15</v>
      </c>
      <c r="AF530" s="53">
        <f>IF(OR(Table3[[#This Row],[I_S]]=0,Table3[[#This Row],[FN_Si_C_Air]]="-",Table3[[#This Row],[FN_Si_C_Air]]="0"),"∞",Table3[[#This Row],[FN_Si_C_Air]]*1000/(Table3[[#This Row],[I_S]]*Q_air*Cell_count))</f>
        <v>2.15</v>
      </c>
      <c r="AG530" s="52">
        <f>IF(OR(Table3[[#This Row],[I_S]]="",Table3[[#This Row],[STC_C]]=""),"-",IF(Table3[[#This Row],[I_S]]&gt;=Table3[[#This Row],[I_MinGasFlow]],Table3[[#This Row],[I_S]]*Table3[[#This Row],[STC_C]]*16.6*Cell_count/1000,Table3[[#This Row],[I_MinGasFlow]]*Table3[[#This Row],[STC_C]]*16.6*Cell_count/1000))</f>
        <v>7164.7674999999999</v>
      </c>
      <c r="AH530" s="139">
        <f>IF(Table3[[#This Row],[FN_Si_C_Air]]="-","-",Table3[[#This Row],[FN_Si_C_Air]]/60*air_dens_gL)</f>
        <v>153.67769777956701</v>
      </c>
      <c r="AI530" s="58" t="str">
        <f t="shared" si="80"/>
        <v>Inlet</v>
      </c>
      <c r="AJ530">
        <v>1.1000000000000001</v>
      </c>
      <c r="AK530" s="5">
        <f t="shared" si="74"/>
        <v>80</v>
      </c>
      <c r="AL530" s="141">
        <v>54.741561850630944</v>
      </c>
      <c r="AM530" s="52">
        <f>IF(OR(Table3[[#This Row],[T_So_CL]]="",Table3[[#This Row],[Hum_Si_C]]=""),"-",(1730.63/((1730.63/(233.426+T_Si_CL))-LOG(RH_Si_C/100)))-233.426)</f>
        <v>61.257136238294038</v>
      </c>
      <c r="AN530" s="87">
        <f>100*10^(7.337936*((Table3[[#This Row],[Hum_Si_C]])/(Table3[[#This Row],[Hum_Si_C]]+229.3975)-Table3[[#This Row],[T_Si_CL]]/(Table3[[#This Row],[T_Si_CL]]+229.3975)))</f>
        <v>40.33921612415682</v>
      </c>
      <c r="AO530" s="83">
        <f t="shared" si="75"/>
        <v>85</v>
      </c>
      <c r="AP530" s="60">
        <f>Table3[[#This Row],[T_So_CL]]-Table3[[#This Row],[T_Si_CL]]</f>
        <v>10</v>
      </c>
      <c r="AQ530" s="178">
        <f>IF(OR(AC530&gt;1200,AA530&gt;4000,Table3[[#This Row],[Hum_Si_A]]&lt;20,Table3[[#This Row],[Hum_Si_C]]&lt;20,AG530&gt;8000, AJ530&lt;0, O530&gt;90),1,0)</f>
        <v>0</v>
      </c>
      <c r="AR530">
        <f>IF(Table3[[#This Row],[F_Cell_CL]]&gt;0, Table3[[#This Row],[F_Cell_CL]], IF(Table3[[#This Row],[I_S]]&lt;450, 0.45, IF(Table3[[#This Row],[I_S]]&lt;600, 0.6, 0.75)))</f>
        <v>0.75</v>
      </c>
    </row>
    <row r="531" spans="1:44">
      <c r="A531" s="49">
        <f t="shared" si="78"/>
        <v>520</v>
      </c>
      <c r="B531" s="51" t="s">
        <v>100</v>
      </c>
      <c r="C531" s="50" t="s">
        <v>621</v>
      </c>
      <c r="D531" s="51">
        <v>900</v>
      </c>
      <c r="E531" s="138">
        <f>IF(Table3[[#This Row],[Approx. step time]]="-","ERR",IF(E530="Acc. Time",Table3[[#This Row],[Approx. step time]]/60,E530+D531/60))</f>
        <v>7800</v>
      </c>
      <c r="F531" s="48">
        <v>610</v>
      </c>
      <c r="G531" s="86">
        <f t="shared" si="72"/>
        <v>2.0333333333333332</v>
      </c>
      <c r="H531" s="48" t="s">
        <v>33</v>
      </c>
      <c r="I531" s="51">
        <v>0</v>
      </c>
      <c r="J531" s="51" t="s">
        <v>102</v>
      </c>
      <c r="K531" s="147"/>
      <c r="L531" s="52" t="str">
        <f>IF(Table3[[#This Row],[F_Cell_CL]]="","-",Table3[[#This Row],[F_Cell_CL]]*Cell_count)</f>
        <v>-</v>
      </c>
      <c r="M531">
        <v>0.25</v>
      </c>
      <c r="N531">
        <v>75</v>
      </c>
      <c r="O531" s="51">
        <v>85</v>
      </c>
      <c r="P531" s="60">
        <f>Table3[[#This Row],[T_So_CL]]-Table3[[#This Row],[T_Si_CL]]</f>
        <v>10</v>
      </c>
      <c r="Q531">
        <v>1.75</v>
      </c>
      <c r="R531" s="53">
        <f>IF(Table3[[#This Row],[I_S]]=0,"∞",Table3[[#This Row],[FN_Si_A_H2]]*1000/(Table3[[#This Row],[I_S]]*Q_H2*Cell_count))</f>
        <v>1.7499999999999996</v>
      </c>
      <c r="S531">
        <v>90</v>
      </c>
      <c r="T531" s="58" t="str">
        <f t="shared" si="79"/>
        <v>Inlet</v>
      </c>
      <c r="U531">
        <v>0.05</v>
      </c>
      <c r="V531" s="51">
        <f t="shared" si="73"/>
        <v>80</v>
      </c>
      <c r="W531" s="141">
        <v>71.208146581263335</v>
      </c>
      <c r="X531" s="52">
        <f>IF(OR(Table3[[#This Row],[T_So_CL]]="",Table3[[#This Row],[Hum_Si_A]]=""),"-",(1730.63/((1730.63/(233.426+T_Si_CL))-LOG(RH_Si_A/100)))-233.426)</f>
        <v>67.10166008304077</v>
      </c>
      <c r="Y531" s="87">
        <f>100*10^(7.337936*((Table3[[#This Row],[Hum_Si_A]])/(Table3[[#This Row],[Hum_Si_A]]+229.3975)-Table3[[#This Row],[T_Si_CL]]/(Table3[[#This Row],[T_Si_CL]]+229.3975)))</f>
        <v>85.16181456227217</v>
      </c>
      <c r="Z53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2283.2638888888887</v>
      </c>
      <c r="AA531" s="53">
        <f>Table3[[#This Row],[FN_Si_Atot]]*Table3[[#This Row],[Conc_Si_A_H2]]/100</f>
        <v>2054.9374999999995</v>
      </c>
      <c r="AB531" s="54">
        <f>IF(Table3[[#This Row],[FN_Si_A_H2]]="-","-",Table3[[#This Row],[FN_Si_A_H2]]/60*H2_dens_gL)</f>
        <v>3.0798964503744237</v>
      </c>
      <c r="AC531" s="53">
        <f>IF(OR(Table3[[#This Row],[Conc_Si_A_H2]]="",Table3[[#This Row],[FN_Si_A_H2]]="",Table3[[#This Row],[FN_Si_A_H2]]="-"),"-",(FN_Si_H2/CMP_A)*(100-CMP_A))</f>
        <v>228.32638888888883</v>
      </c>
      <c r="AD531" s="55">
        <f>IF(Table3[[#This Row],[F_Si_A_N2]]="-","-",Table3[[#This Row],[F_Si_A_N2]]/60*N2_dens_gL)</f>
        <v>4.7553030842586574</v>
      </c>
      <c r="AE531">
        <v>1.75</v>
      </c>
      <c r="AF531" s="53">
        <f>IF(OR(Table3[[#This Row],[I_S]]=0,Table3[[#This Row],[FN_Si_C_Air]]="-",Table3[[#This Row],[FN_Si_C_Air]]="0"),"∞",Table3[[#This Row],[FN_Si_C_Air]]*1000/(Table3[[#This Row],[I_S]]*Q_air*Cell_count))</f>
        <v>1.75</v>
      </c>
      <c r="AG531" s="52">
        <f>IF(OR(Table3[[#This Row],[I_S]]="",Table3[[#This Row],[STC_C]]=""),"-",IF(Table3[[#This Row],[I_S]]&gt;=Table3[[#This Row],[I_MinGasFlow]],Table3[[#This Row],[I_S]]*Table3[[#This Row],[STC_C]]*16.6*Cell_count/1000,Table3[[#This Row],[I_MinGasFlow]]*Table3[[#This Row],[STC_C]]*16.6*Cell_count/1000))</f>
        <v>4873.1374999999998</v>
      </c>
      <c r="AH531" s="139">
        <f>IF(Table3[[#This Row],[FN_Si_C_Air]]="-","-",Table3[[#This Row],[FN_Si_C_Air]]/60*air_dens_gL)</f>
        <v>104.52433410620439</v>
      </c>
      <c r="AI531" s="58" t="str">
        <f t="shared" si="80"/>
        <v>Inlet</v>
      </c>
      <c r="AJ531">
        <v>0.15000000000000002</v>
      </c>
      <c r="AK531" s="5">
        <f t="shared" si="74"/>
        <v>80</v>
      </c>
      <c r="AL531" s="141">
        <v>66.795011882050773</v>
      </c>
      <c r="AM531" s="52">
        <f>IF(OR(Table3[[#This Row],[T_So_CL]]="",Table3[[#This Row],[Hum_Si_C]]=""),"-",(1730.63/((1730.63/(233.426+T_Si_CL))-LOG(RH_Si_C/100)))-233.426)</f>
        <v>65.658565509860011</v>
      </c>
      <c r="AN531" s="87">
        <f>100*10^(7.337936*((Table3[[#This Row],[Hum_Si_C]])/(Table3[[#This Row],[Hum_Si_C]]+229.3975)-Table3[[#This Row],[T_Si_CL]]/(Table3[[#This Row],[T_Si_CL]]+229.3975)))</f>
        <v>70.276766203233336</v>
      </c>
      <c r="AO531" s="83">
        <f t="shared" si="75"/>
        <v>85</v>
      </c>
      <c r="AP531" s="60">
        <f>Table3[[#This Row],[T_So_CL]]-Table3[[#This Row],[T_Si_CL]]</f>
        <v>10</v>
      </c>
      <c r="AQ531" s="178">
        <f>IF(OR(AC531&gt;1200,AA531&gt;4000,Table3[[#This Row],[Hum_Si_A]]&lt;20,Table3[[#This Row],[Hum_Si_C]]&lt;20,AG531&gt;8000, AJ531&lt;0, O531&gt;90),1,0)</f>
        <v>0</v>
      </c>
      <c r="AR531">
        <f>IF(Table3[[#This Row],[F_Cell_CL]]&gt;0, Table3[[#This Row],[F_Cell_CL]], IF(Table3[[#This Row],[I_S]]&lt;450, 0.45, IF(Table3[[#This Row],[I_S]]&lt;600, 0.6, 0.75)))</f>
        <v>0.75</v>
      </c>
    </row>
    <row r="532" spans="1:44">
      <c r="A532" s="49">
        <f t="shared" si="78"/>
        <v>521</v>
      </c>
      <c r="B532" s="51" t="s">
        <v>100</v>
      </c>
      <c r="C532" s="50" t="s">
        <v>622</v>
      </c>
      <c r="D532" s="51">
        <v>900</v>
      </c>
      <c r="E532" s="87">
        <f>IF(Table3[[#This Row],[Approx. step time]]="-","ERR",IF(E531="Acc. Time",Table3[[#This Row],[Approx. step time]]/60,E531+D532/60))</f>
        <v>7815</v>
      </c>
      <c r="F532" s="48">
        <v>720</v>
      </c>
      <c r="G532" s="86">
        <f t="shared" si="72"/>
        <v>2.4</v>
      </c>
      <c r="H532" s="48" t="s">
        <v>33</v>
      </c>
      <c r="I532" s="51">
        <v>0</v>
      </c>
      <c r="J532" s="51" t="s">
        <v>102</v>
      </c>
      <c r="K532" s="147"/>
      <c r="L532" s="52" t="str">
        <f>IF(Table3[[#This Row],[F_Cell_CL]]="","-",Table3[[#This Row],[F_Cell_CL]]*Cell_count)</f>
        <v>-</v>
      </c>
      <c r="M532">
        <v>0.25</v>
      </c>
      <c r="N532">
        <v>75</v>
      </c>
      <c r="O532" s="51">
        <v>86</v>
      </c>
      <c r="P532" s="60">
        <f>Table3[[#This Row],[T_So_CL]]-Table3[[#This Row],[T_Si_CL]]</f>
        <v>11</v>
      </c>
      <c r="Q532">
        <v>2</v>
      </c>
      <c r="R532" s="53">
        <f>IF(Table3[[#This Row],[I_S]]=0,"∞",Table3[[#This Row],[FN_Si_A_H2]]*1000/(Table3[[#This Row],[I_S]]*Q_H2*Cell_count))</f>
        <v>2</v>
      </c>
      <c r="S532">
        <v>80</v>
      </c>
      <c r="T532" s="58" t="str">
        <f t="shared" si="79"/>
        <v>Inlet</v>
      </c>
      <c r="U532">
        <v>0.05</v>
      </c>
      <c r="V532" s="51">
        <f t="shared" si="73"/>
        <v>80</v>
      </c>
      <c r="W532" s="141">
        <v>59.433613196702588</v>
      </c>
      <c r="X532" s="52">
        <f>IF(OR(Table3[[#This Row],[T_So_CL]]="",Table3[[#This Row],[Hum_Si_A]]=""),"-",(1730.63/((1730.63/(233.426+T_Si_CL))-LOG(RH_Si_A/100)))-233.426)</f>
        <v>63.060176990249545</v>
      </c>
      <c r="Y532" s="87">
        <f>100*10^(7.337936*((Table3[[#This Row],[Hum_Si_A]])/(Table3[[#This Row],[Hum_Si_A]]+229.3975)-Table3[[#This Row],[T_Si_CL]]/(Table3[[#This Row],[T_Si_CL]]+229.3975)))</f>
        <v>50.346154945744374</v>
      </c>
      <c r="Z53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3465</v>
      </c>
      <c r="AA532" s="53">
        <f>Table3[[#This Row],[FN_Si_Atot]]*Table3[[#This Row],[Conc_Si_A_H2]]/100</f>
        <v>2772</v>
      </c>
      <c r="AB532" s="54">
        <f>IF(Table3[[#This Row],[FN_Si_A_H2]]="-","-",Table3[[#This Row],[FN_Si_A_H2]]/60*H2_dens_gL)</f>
        <v>4.1546144154933691</v>
      </c>
      <c r="AC532" s="53">
        <f>IF(OR(Table3[[#This Row],[Conc_Si_A_H2]]="",Table3[[#This Row],[FN_Si_A_H2]]="",Table3[[#This Row],[FN_Si_A_H2]]="-"),"-",(FN_Si_H2/CMP_A)*(100-CMP_A))</f>
        <v>693</v>
      </c>
      <c r="AD532" s="55">
        <f>IF(Table3[[#This Row],[F_Si_A_N2]]="-","-",Table3[[#This Row],[F_Si_A_N2]]/60*N2_dens_gL)</f>
        <v>14.432957370489982</v>
      </c>
      <c r="AE532">
        <v>2.4000000000000004</v>
      </c>
      <c r="AF532" s="53">
        <f>IF(OR(Table3[[#This Row],[I_S]]=0,Table3[[#This Row],[FN_Si_C_Air]]="-",Table3[[#This Row],[FN_Si_C_Air]]="0"),"∞",Table3[[#This Row],[FN_Si_C_Air]]*1000/(Table3[[#This Row],[I_S]]*Q_air*Cell_count))</f>
        <v>2.4000000000000004</v>
      </c>
      <c r="AG532" s="52">
        <f>IF(OR(Table3[[#This Row],[I_S]]="",Table3[[#This Row],[STC_C]]=""),"-",IF(Table3[[#This Row],[I_S]]&gt;=Table3[[#This Row],[I_MinGasFlow]],Table3[[#This Row],[I_S]]*Table3[[#This Row],[STC_C]]*16.6*Cell_count/1000,Table3[[#This Row],[I_MinGasFlow]]*Table3[[#This Row],[STC_C]]*16.6*Cell_count/1000))</f>
        <v>7888.3200000000015</v>
      </c>
      <c r="AH532" s="139">
        <f>IF(Table3[[#This Row],[FN_Si_C_Air]]="-","-",Table3[[#This Row],[FN_Si_C_Air]]/60*air_dens_gL)</f>
        <v>169.19723591149531</v>
      </c>
      <c r="AI532" s="58" t="str">
        <f t="shared" si="80"/>
        <v>Inlet</v>
      </c>
      <c r="AJ532">
        <v>0.3</v>
      </c>
      <c r="AK532" s="5">
        <f t="shared" si="74"/>
        <v>80</v>
      </c>
      <c r="AL532" s="141">
        <v>59.433613196702588</v>
      </c>
      <c r="AM532" s="52">
        <f>IF(OR(Table3[[#This Row],[T_So_CL]]="",Table3[[#This Row],[Hum_Si_C]]=""),"-",(1730.63/((1730.63/(233.426+T_Si_CL))-LOG(RH_Si_C/100)))-233.426)</f>
        <v>63.060176990249545</v>
      </c>
      <c r="AN532" s="87">
        <f>100*10^(7.337936*((Table3[[#This Row],[Hum_Si_C]])/(Table3[[#This Row],[Hum_Si_C]]+229.3975)-Table3[[#This Row],[T_Si_CL]]/(Table3[[#This Row],[T_Si_CL]]+229.3975)))</f>
        <v>50.346154945744374</v>
      </c>
      <c r="AO532" s="83">
        <f t="shared" si="75"/>
        <v>86</v>
      </c>
      <c r="AP532" s="60">
        <f>Table3[[#This Row],[T_So_CL]]-Table3[[#This Row],[T_Si_CL]]</f>
        <v>11</v>
      </c>
      <c r="AQ532" s="178">
        <f>IF(OR(AC532&gt;1200,AA532&gt;4000,Table3[[#This Row],[Hum_Si_A]]&lt;20,Table3[[#This Row],[Hum_Si_C]]&lt;20,AG532&gt;8000, AJ532&lt;0, O532&gt;90),1,0)</f>
        <v>0</v>
      </c>
      <c r="AR532">
        <f>IF(Table3[[#This Row],[F_Cell_CL]]&gt;0, Table3[[#This Row],[F_Cell_CL]], IF(Table3[[#This Row],[I_S]]&lt;450, 0.45, IF(Table3[[#This Row],[I_S]]&lt;600, 0.6, 0.75)))</f>
        <v>0.75</v>
      </c>
    </row>
    <row r="533" spans="1:44">
      <c r="A533" s="49">
        <f t="shared" si="78"/>
        <v>522</v>
      </c>
      <c r="B533" s="51" t="s">
        <v>100</v>
      </c>
      <c r="C533" s="50" t="s">
        <v>623</v>
      </c>
      <c r="D533" s="51">
        <v>900</v>
      </c>
      <c r="E533" s="138">
        <f>IF(Table3[[#This Row],[Approx. step time]]="-","ERR",IF(E532="Acc. Time",Table3[[#This Row],[Approx. step time]]/60,E532+D533/60))</f>
        <v>7830</v>
      </c>
      <c r="F533" s="48">
        <v>500</v>
      </c>
      <c r="G533" s="86">
        <f t="shared" si="72"/>
        <v>1.6666666666666667</v>
      </c>
      <c r="H533" s="48" t="s">
        <v>33</v>
      </c>
      <c r="I533" s="51">
        <v>0</v>
      </c>
      <c r="J533" s="51" t="s">
        <v>102</v>
      </c>
      <c r="K533" s="147"/>
      <c r="L533" s="52" t="str">
        <f>IF(Table3[[#This Row],[F_Cell_CL]]="","-",Table3[[#This Row],[F_Cell_CL]]*Cell_count)</f>
        <v>-</v>
      </c>
      <c r="M533">
        <v>1</v>
      </c>
      <c r="N533">
        <v>75</v>
      </c>
      <c r="O533" s="51">
        <v>86</v>
      </c>
      <c r="P533" s="60">
        <f>Table3[[#This Row],[T_So_CL]]-Table3[[#This Row],[T_Si_CL]]</f>
        <v>11</v>
      </c>
      <c r="Q533">
        <v>1.35</v>
      </c>
      <c r="R533" s="53">
        <f>IF(Table3[[#This Row],[I_S]]=0,"∞",Table3[[#This Row],[FN_Si_A_H2]]*1000/(Table3[[#This Row],[I_S]]*Q_H2*Cell_count))</f>
        <v>1.35</v>
      </c>
      <c r="S533">
        <v>95</v>
      </c>
      <c r="T533" s="58" t="str">
        <f t="shared" si="79"/>
        <v>Inlet</v>
      </c>
      <c r="U533">
        <v>0.8</v>
      </c>
      <c r="V533" s="51">
        <f t="shared" si="73"/>
        <v>80</v>
      </c>
      <c r="W533" s="141">
        <v>57.199902571694409</v>
      </c>
      <c r="X533" s="52">
        <f>IF(OR(Table3[[#This Row],[T_So_CL]]="",Table3[[#This Row],[Hum_Si_A]]=""),"-",(1730.63/((1730.63/(233.426+T_Si_CL))-LOG(RH_Si_A/100)))-233.426)</f>
        <v>62.217541834971769</v>
      </c>
      <c r="Y533" s="87">
        <f>100*10^(7.337936*((Table3[[#This Row],[Hum_Si_A]])/(Table3[[#This Row],[Hum_Si_A]]+229.3975)-Table3[[#This Row],[T_Si_CL]]/(Table3[[#This Row],[T_Si_CL]]+229.3975)))</f>
        <v>45.346479132253705</v>
      </c>
      <c r="Z53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1367.7631578947369</v>
      </c>
      <c r="AA533" s="53">
        <f>Table3[[#This Row],[FN_Si_Atot]]*Table3[[#This Row],[Conc_Si_A_H2]]/100</f>
        <v>1299.375</v>
      </c>
      <c r="AB533" s="54">
        <f>IF(Table3[[#This Row],[FN_Si_A_H2]]="-","-",Table3[[#This Row],[FN_Si_A_H2]]/60*H2_dens_gL)</f>
        <v>1.9474755072625165</v>
      </c>
      <c r="AC533" s="53">
        <f>IF(OR(Table3[[#This Row],[Conc_Si_A_H2]]="",Table3[[#This Row],[FN_Si_A_H2]]="",Table3[[#This Row],[FN_Si_A_H2]]="-"),"-",(FN_Si_H2/CMP_A)*(100-CMP_A))</f>
        <v>68.388157894736835</v>
      </c>
      <c r="AD533" s="55">
        <f>IF(Table3[[#This Row],[F_Si_A_N2]]="-","-",Table3[[#This Row],[F_Si_A_N2]]/60*N2_dens_gL)</f>
        <v>1.4243050036667744</v>
      </c>
      <c r="AE533">
        <v>1.6500000000000001</v>
      </c>
      <c r="AF533" s="53">
        <f>IF(OR(Table3[[#This Row],[I_S]]=0,Table3[[#This Row],[FN_Si_C_Air]]="-",Table3[[#This Row],[FN_Si_C_Air]]="0"),"∞",Table3[[#This Row],[FN_Si_C_Air]]*1000/(Table3[[#This Row],[I_S]]*Q_air*Cell_count))</f>
        <v>1.6500000000000004</v>
      </c>
      <c r="AG533" s="52">
        <f>IF(OR(Table3[[#This Row],[I_S]]="",Table3[[#This Row],[STC_C]]=""),"-",IF(Table3[[#This Row],[I_S]]&gt;=Table3[[#This Row],[I_MinGasFlow]],Table3[[#This Row],[I_S]]*Table3[[#This Row],[STC_C]]*16.6*Cell_count/1000,Table3[[#This Row],[I_MinGasFlow]]*Table3[[#This Row],[STC_C]]*16.6*Cell_count/1000))</f>
        <v>3766.1250000000009</v>
      </c>
      <c r="AH533" s="139">
        <f>IF(Table3[[#This Row],[FN_Si_C_Air]]="-","-",Table3[[#This Row],[FN_Si_C_Air]]/60*air_dens_gL)</f>
        <v>80.779930339689599</v>
      </c>
      <c r="AI533" s="58" t="str">
        <f t="shared" si="80"/>
        <v>Inlet</v>
      </c>
      <c r="AJ533">
        <v>0.35000000000000003</v>
      </c>
      <c r="AK533" s="5">
        <f t="shared" si="74"/>
        <v>80</v>
      </c>
      <c r="AL533" s="141">
        <v>69.816719753375949</v>
      </c>
      <c r="AM533" s="52">
        <f>IF(OR(Table3[[#This Row],[T_So_CL]]="",Table3[[#This Row],[Hum_Si_C]]=""),"-",(1730.63/((1730.63/(233.426+T_Si_CL))-LOG(RH_Si_C/100)))-233.426)</f>
        <v>66.655067101363272</v>
      </c>
      <c r="AN533" s="87">
        <f>100*10^(7.337936*((Table3[[#This Row],[Hum_Si_C]])/(Table3[[#This Row],[Hum_Si_C]]+229.3975)-Table3[[#This Row],[T_Si_CL]]/(Table3[[#This Row],[T_Si_CL]]+229.3975)))</f>
        <v>80.205610482685813</v>
      </c>
      <c r="AO533" s="83">
        <f t="shared" si="75"/>
        <v>86</v>
      </c>
      <c r="AP533" s="60">
        <f>Table3[[#This Row],[T_So_CL]]-Table3[[#This Row],[T_Si_CL]]</f>
        <v>11</v>
      </c>
      <c r="AQ533" s="178">
        <f>IF(OR(AC533&gt;1200,AA533&gt;4000,Table3[[#This Row],[Hum_Si_A]]&lt;20,Table3[[#This Row],[Hum_Si_C]]&lt;20,AG533&gt;8000, AJ533&lt;0, O533&gt;90),1,0)</f>
        <v>0</v>
      </c>
      <c r="AR533">
        <f>IF(Table3[[#This Row],[F_Cell_CL]]&gt;0, Table3[[#This Row],[F_Cell_CL]], IF(Table3[[#This Row],[I_S]]&lt;450, 0.45, IF(Table3[[#This Row],[I_S]]&lt;600, 0.6, 0.75)))</f>
        <v>0.6</v>
      </c>
    </row>
    <row r="534" spans="1:44">
      <c r="A534" s="49">
        <f t="shared" si="78"/>
        <v>523</v>
      </c>
      <c r="B534" s="51" t="s">
        <v>100</v>
      </c>
      <c r="C534" s="50" t="s">
        <v>624</v>
      </c>
      <c r="D534" s="51">
        <v>900</v>
      </c>
      <c r="E534" s="138">
        <f>IF(Table3[[#This Row],[Approx. step time]]="-","ERR",IF(E533="Acc. Time",Table3[[#This Row],[Approx. step time]]/60,E533+D534/60))</f>
        <v>7845</v>
      </c>
      <c r="F534" s="48">
        <v>80</v>
      </c>
      <c r="G534" s="86">
        <f t="shared" si="72"/>
        <v>0.26666666666666666</v>
      </c>
      <c r="H534" s="48" t="s">
        <v>33</v>
      </c>
      <c r="I534" s="51">
        <v>0</v>
      </c>
      <c r="J534" s="51" t="s">
        <v>102</v>
      </c>
      <c r="K534" s="147">
        <v>0.35000000000000003</v>
      </c>
      <c r="L534" s="52">
        <f>IF(Table3[[#This Row],[F_Cell_CL]]="","-",Table3[[#This Row],[F_Cell_CL]]*Cell_count)</f>
        <v>96.250000000000014</v>
      </c>
      <c r="M534">
        <v>1.2</v>
      </c>
      <c r="N534">
        <v>75</v>
      </c>
      <c r="O534" s="51">
        <v>75</v>
      </c>
      <c r="P534" s="60">
        <f>Table3[[#This Row],[T_So_CL]]-Table3[[#This Row],[T_Si_CL]]</f>
        <v>0</v>
      </c>
      <c r="Q534">
        <v>8</v>
      </c>
      <c r="R534" s="53">
        <f>IF(Table3[[#This Row],[I_S]]=0,"∞",Table3[[#This Row],[FN_Si_A_H2]]*1000/(Table3[[#This Row],[I_S]]*Q_H2*Cell_count))</f>
        <v>8</v>
      </c>
      <c r="S534">
        <v>90</v>
      </c>
      <c r="T534" s="58" t="str">
        <f t="shared" si="79"/>
        <v>Inlet</v>
      </c>
      <c r="U534">
        <v>1</v>
      </c>
      <c r="V534" s="51">
        <f t="shared" si="73"/>
        <v>80</v>
      </c>
      <c r="W534" s="141">
        <v>57.199902571694409</v>
      </c>
      <c r="X534" s="52">
        <f>IF(OR(Table3[[#This Row],[T_So_CL]]="",Table3[[#This Row],[Hum_Si_A]]=""),"-",(1730.63/((1730.63/(233.426+T_Si_CL))-LOG(RH_Si_A/100)))-233.426)</f>
        <v>62.217541834971769</v>
      </c>
      <c r="Y534" s="87">
        <f>100*10^(7.337936*((Table3[[#This Row],[Hum_Si_A]])/(Table3[[#This Row],[Hum_Si_A]]+229.3975)-Table3[[#This Row],[T_Si_CL]]/(Table3[[#This Row],[T_Si_CL]]+229.3975)))</f>
        <v>45.346479132253705</v>
      </c>
      <c r="Z53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1368.8888888888889</v>
      </c>
      <c r="AA534" s="53">
        <f>Table3[[#This Row],[FN_Si_Atot]]*Table3[[#This Row],[Conc_Si_A_H2]]/100</f>
        <v>1232</v>
      </c>
      <c r="AB534" s="54">
        <f>IF(Table3[[#This Row],[FN_Si_A_H2]]="-","-",Table3[[#This Row],[FN_Si_A_H2]]/60*H2_dens_gL)</f>
        <v>1.8464952957748306</v>
      </c>
      <c r="AC534" s="53">
        <f>IF(OR(Table3[[#This Row],[Conc_Si_A_H2]]="",Table3[[#This Row],[FN_Si_A_H2]]="",Table3[[#This Row],[FN_Si_A_H2]]="-"),"-",(FN_Si_H2/CMP_A)*(100-CMP_A))</f>
        <v>136.88888888888889</v>
      </c>
      <c r="AD534" s="55">
        <f>IF(Table3[[#This Row],[F_Si_A_N2]]="-","-",Table3[[#This Row],[F_Si_A_N2]]/60*N2_dens_gL)</f>
        <v>2.8509545423190081</v>
      </c>
      <c r="AE534">
        <v>4.5</v>
      </c>
      <c r="AF534" s="53">
        <f>IF(OR(Table3[[#This Row],[I_S]]=0,Table3[[#This Row],[FN_Si_C_Air]]="-",Table3[[#This Row],[FN_Si_C_Air]]="0"),"∞",Table3[[#This Row],[FN_Si_C_Air]]*1000/(Table3[[#This Row],[I_S]]*Q_air*Cell_count))</f>
        <v>4.5000000000000009</v>
      </c>
      <c r="AG534" s="52">
        <f>IF(OR(Table3[[#This Row],[I_S]]="",Table3[[#This Row],[STC_C]]=""),"-",IF(Table3[[#This Row],[I_S]]&gt;=Table3[[#This Row],[I_MinGasFlow]],Table3[[#This Row],[I_S]]*Table3[[#This Row],[STC_C]]*16.6*Cell_count/1000,Table3[[#This Row],[I_MinGasFlow]]*Table3[[#This Row],[STC_C]]*16.6*Cell_count/1000))</f>
        <v>1643.4000000000003</v>
      </c>
      <c r="AH534" s="139">
        <f>IF(Table3[[#This Row],[FN_Si_C_Air]]="-","-",Table3[[#This Row],[FN_Si_C_Air]]/60*air_dens_gL)</f>
        <v>35.249424148228186</v>
      </c>
      <c r="AI534" s="58" t="str">
        <f t="shared" si="80"/>
        <v>Inlet</v>
      </c>
      <c r="AJ534">
        <v>0.6</v>
      </c>
      <c r="AK534" s="5">
        <f t="shared" si="74"/>
        <v>80</v>
      </c>
      <c r="AL534" s="141">
        <v>61.483076324765285</v>
      </c>
      <c r="AM534" s="52">
        <f>IF(OR(Table3[[#This Row],[T_So_CL]]="",Table3[[#This Row],[Hum_Si_C]]=""),"-",(1730.63/((1730.63/(233.426+T_Si_CL))-LOG(RH_Si_C/100)))-233.426)</f>
        <v>63.809918009050818</v>
      </c>
      <c r="AN534" s="87">
        <f>100*10^(7.337936*((Table3[[#This Row],[Hum_Si_C]])/(Table3[[#This Row],[Hum_Si_C]]+229.3975)-Table3[[#This Row],[T_Si_CL]]/(Table3[[#This Row],[T_Si_CL]]+229.3975)))</f>
        <v>55.338665034554971</v>
      </c>
      <c r="AO534" s="83">
        <f t="shared" si="75"/>
        <v>75</v>
      </c>
      <c r="AP534" s="60">
        <f>Table3[[#This Row],[T_So_CL]]-Table3[[#This Row],[T_Si_CL]]</f>
        <v>0</v>
      </c>
      <c r="AQ534" s="178">
        <f>IF(OR(AC534&gt;1200,AA534&gt;4000,Table3[[#This Row],[Hum_Si_A]]&lt;20,Table3[[#This Row],[Hum_Si_C]]&lt;20,AG534&gt;8000, AJ534&lt;0, O534&gt;90),1,0)</f>
        <v>0</v>
      </c>
      <c r="AR534">
        <f>IF(Table3[[#This Row],[F_Cell_CL]]&gt;0, Table3[[#This Row],[F_Cell_CL]], IF(Table3[[#This Row],[I_S]]&lt;450, 0.45, IF(Table3[[#This Row],[I_S]]&lt;600, 0.6, 0.75)))</f>
        <v>0.35000000000000003</v>
      </c>
    </row>
    <row r="535" spans="1:44">
      <c r="A535" s="49">
        <f t="shared" si="78"/>
        <v>524</v>
      </c>
      <c r="B535" s="51" t="s">
        <v>100</v>
      </c>
      <c r="C535" s="50" t="s">
        <v>625</v>
      </c>
      <c r="D535" s="51">
        <v>900</v>
      </c>
      <c r="E535" s="138">
        <f>IF(Table3[[#This Row],[Approx. step time]]="-","ERR",IF(E534="Acc. Time",Table3[[#This Row],[Approx. step time]]/60,E534+D535/60))</f>
        <v>7860</v>
      </c>
      <c r="F535" s="48">
        <v>30</v>
      </c>
      <c r="G535" s="86">
        <f t="shared" si="72"/>
        <v>0.1</v>
      </c>
      <c r="H535" s="48" t="s">
        <v>33</v>
      </c>
      <c r="I535" s="51">
        <v>0</v>
      </c>
      <c r="J535" s="51" t="s">
        <v>102</v>
      </c>
      <c r="K535" s="147">
        <v>0.35000000000000003</v>
      </c>
      <c r="L535" s="52">
        <f>IF(Table3[[#This Row],[F_Cell_CL]]="","-",Table3[[#This Row],[F_Cell_CL]]*Cell_count)</f>
        <v>96.250000000000014</v>
      </c>
      <c r="M535">
        <v>1.55</v>
      </c>
      <c r="N535">
        <v>75</v>
      </c>
      <c r="O535" s="51">
        <v>75</v>
      </c>
      <c r="P535" s="60">
        <f>Table3[[#This Row],[T_So_CL]]-Table3[[#This Row],[T_Si_CL]]</f>
        <v>0</v>
      </c>
      <c r="Q535">
        <v>6.2</v>
      </c>
      <c r="R535" s="53">
        <f>IF(Table3[[#This Row],[I_S]]=0,"∞",Table3[[#This Row],[FN_Si_A_H2]]*1000/(Table3[[#This Row],[I_S]]*Q_H2*Cell_count))</f>
        <v>6.2</v>
      </c>
      <c r="S535">
        <v>100</v>
      </c>
      <c r="T535" s="58" t="str">
        <f t="shared" si="79"/>
        <v>Inlet</v>
      </c>
      <c r="U535">
        <v>1.35</v>
      </c>
      <c r="V535" s="51">
        <f t="shared" si="73"/>
        <v>80</v>
      </c>
      <c r="W535" s="141">
        <v>63.378491432659409</v>
      </c>
      <c r="X535" s="52">
        <f>IF(OR(Table3[[#This Row],[T_So_CL]]="",Table3[[#This Row],[Hum_Si_A]]=""),"-",(1730.63/((1730.63/(233.426+T_Si_CL))-LOG(RH_Si_A/100)))-233.426)</f>
        <v>64.484611090391468</v>
      </c>
      <c r="Y535" s="87">
        <f>100*10^(7.337936*((Table3[[#This Row],[Hum_Si_A]])/(Table3[[#This Row],[Hum_Si_A]]+229.3975)-Table3[[#This Row],[T_Si_CL]]/(Table3[[#This Row],[T_Si_CL]]+229.3975)))</f>
        <v>60.324385058777416</v>
      </c>
      <c r="Z53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358.05</v>
      </c>
      <c r="AA535" s="53">
        <f>Table3[[#This Row],[FN_Si_Atot]]*Table3[[#This Row],[Conc_Si_A_H2]]/100</f>
        <v>358.05</v>
      </c>
      <c r="AB535" s="54">
        <f>IF(Table3[[#This Row],[FN_Si_A_H2]]="-","-",Table3[[#This Row],[FN_Si_A_H2]]/60*H2_dens_gL)</f>
        <v>0.53663769533456007</v>
      </c>
      <c r="AC535" s="53">
        <f>IF(OR(Table3[[#This Row],[Conc_Si_A_H2]]="",Table3[[#This Row],[FN_Si_A_H2]]="",Table3[[#This Row],[FN_Si_A_H2]]="-"),"-",(FN_Si_H2/CMP_A)*(100-CMP_A))</f>
        <v>0</v>
      </c>
      <c r="AD535" s="55">
        <f>IF(Table3[[#This Row],[F_Si_A_N2]]="-","-",Table3[[#This Row],[F_Si_A_N2]]/60*N2_dens_gL)</f>
        <v>0</v>
      </c>
      <c r="AE535">
        <v>8.1</v>
      </c>
      <c r="AF535" s="53">
        <f>IF(OR(Table3[[#This Row],[I_S]]=0,Table3[[#This Row],[FN_Si_C_Air]]="-",Table3[[#This Row],[FN_Si_C_Air]]="0"),"∞",Table3[[#This Row],[FN_Si_C_Air]]*1000/(Table3[[#This Row],[I_S]]*Q_air*Cell_count))</f>
        <v>8.0999999999999979</v>
      </c>
      <c r="AG535" s="52">
        <f>IF(OR(Table3[[#This Row],[I_S]]="",Table3[[#This Row],[STC_C]]=""),"-",IF(Table3[[#This Row],[I_S]]&gt;=Table3[[#This Row],[I_MinGasFlow]],Table3[[#This Row],[I_S]]*Table3[[#This Row],[STC_C]]*16.6*Cell_count/1000,Table3[[#This Row],[I_MinGasFlow]]*Table3[[#This Row],[STC_C]]*16.6*Cell_count/1000))</f>
        <v>1109.2950000000001</v>
      </c>
      <c r="AH535" s="139">
        <f>IF(Table3[[#This Row],[FN_Si_C_Air]]="-","-",Table3[[#This Row],[FN_Si_C_Air]]/60*air_dens_gL)</f>
        <v>23.793361300054023</v>
      </c>
      <c r="AI535" s="58" t="str">
        <f t="shared" si="80"/>
        <v>Inlet</v>
      </c>
      <c r="AJ535">
        <v>1.25</v>
      </c>
      <c r="AK535" s="5">
        <f t="shared" si="74"/>
        <v>80</v>
      </c>
      <c r="AL535" s="141">
        <v>48.903054022441701</v>
      </c>
      <c r="AM535" s="52">
        <f>IF(OR(Table3[[#This Row],[T_So_CL]]="",Table3[[#This Row],[Hum_Si_C]]=""),"-",(1730.63/((1730.63/(233.426+T_Si_CL))-LOG(RH_Si_C/100)))-233.426)</f>
        <v>58.819725807400857</v>
      </c>
      <c r="AN535" s="87">
        <f>100*10^(7.337936*((Table3[[#This Row],[Hum_Si_C]])/(Table3[[#This Row],[Hum_Si_C]]+229.3975)-Table3[[#This Row],[T_Si_CL]]/(Table3[[#This Row],[T_Si_CL]]+229.3975)))</f>
        <v>30.299973153524157</v>
      </c>
      <c r="AO535" s="83">
        <f t="shared" si="75"/>
        <v>75</v>
      </c>
      <c r="AP535" s="60">
        <f>Table3[[#This Row],[T_So_CL]]-Table3[[#This Row],[T_Si_CL]]</f>
        <v>0</v>
      </c>
      <c r="AQ535" s="178">
        <f>IF(OR(AC535&gt;1200,AA535&gt;4000,Table3[[#This Row],[Hum_Si_A]]&lt;20,Table3[[#This Row],[Hum_Si_C]]&lt;20,AG535&gt;8000, AJ535&lt;0, O535&gt;90),1,0)</f>
        <v>0</v>
      </c>
      <c r="AR535">
        <f>IF(Table3[[#This Row],[F_Cell_CL]]&gt;0, Table3[[#This Row],[F_Cell_CL]], IF(Table3[[#This Row],[I_S]]&lt;450, 0.45, IF(Table3[[#This Row],[I_S]]&lt;600, 0.6, 0.75)))</f>
        <v>0.35000000000000003</v>
      </c>
    </row>
    <row r="536" spans="1:44">
      <c r="A536" s="49">
        <f t="shared" si="78"/>
        <v>525</v>
      </c>
      <c r="B536" s="51" t="s">
        <v>100</v>
      </c>
      <c r="C536" s="50" t="s">
        <v>626</v>
      </c>
      <c r="D536" s="51">
        <v>900</v>
      </c>
      <c r="E536" s="87">
        <f>IF(Table3[[#This Row],[Approx. step time]]="-","ERR",IF(E535="Acc. Time",Table3[[#This Row],[Approx. step time]]/60,E535+D536/60))</f>
        <v>7875</v>
      </c>
      <c r="F536" s="48">
        <v>20</v>
      </c>
      <c r="G536" s="86">
        <f t="shared" si="72"/>
        <v>6.6666666666666666E-2</v>
      </c>
      <c r="H536" s="48" t="s">
        <v>33</v>
      </c>
      <c r="I536" s="51">
        <v>0</v>
      </c>
      <c r="J536" s="51" t="s">
        <v>102</v>
      </c>
      <c r="K536" s="147">
        <v>0.35000000000000003</v>
      </c>
      <c r="L536" s="52">
        <f>IF(Table3[[#This Row],[F_Cell_CL]]="","-",Table3[[#This Row],[F_Cell_CL]]*Cell_count)</f>
        <v>96.250000000000014</v>
      </c>
      <c r="M536">
        <v>1.6</v>
      </c>
      <c r="N536">
        <v>75</v>
      </c>
      <c r="O536" s="51">
        <v>75</v>
      </c>
      <c r="P536" s="60">
        <f>Table3[[#This Row],[T_So_CL]]-Table3[[#This Row],[T_Si_CL]]</f>
        <v>0</v>
      </c>
      <c r="Q536">
        <v>3.75</v>
      </c>
      <c r="R536" s="53">
        <f>IF(Table3[[#This Row],[I_S]]=0,"∞",Table3[[#This Row],[FN_Si_A_H2]]*1000/(Table3[[#This Row],[I_S]]*Q_H2*Cell_count))</f>
        <v>3.75</v>
      </c>
      <c r="S536">
        <v>85</v>
      </c>
      <c r="T536" s="58" t="str">
        <f t="shared" si="79"/>
        <v>Inlet</v>
      </c>
      <c r="U536">
        <v>1.4000000000000001</v>
      </c>
      <c r="V536" s="51">
        <f t="shared" si="73"/>
        <v>80</v>
      </c>
      <c r="W536" s="141">
        <v>72.531401906462648</v>
      </c>
      <c r="X536" s="52">
        <f>IF(OR(Table3[[#This Row],[T_So_CL]]="",Table3[[#This Row],[Hum_Si_A]]=""),"-",(1730.63/((1730.63/(233.426+T_Si_CL))-LOG(RH_Si_A/100)))-233.426)</f>
        <v>67.519550198302568</v>
      </c>
      <c r="Y536" s="87">
        <f>100*10^(7.337936*((Table3[[#This Row],[Hum_Si_A]])/(Table3[[#This Row],[Hum_Si_A]]+229.3975)-Table3[[#This Row],[T_Si_CL]]/(Table3[[#This Row],[T_Si_CL]]+229.3975)))</f>
        <v>90.112822827368106</v>
      </c>
      <c r="Z53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169.85294117647058</v>
      </c>
      <c r="AA536" s="53">
        <f>Table3[[#This Row],[FN_Si_Atot]]*Table3[[#This Row],[Conc_Si_A_H2]]/100</f>
        <v>144.375</v>
      </c>
      <c r="AB536" s="54">
        <f>IF(Table3[[#This Row],[FN_Si_A_H2]]="-","-",Table3[[#This Row],[FN_Si_A_H2]]/60*H2_dens_gL)</f>
        <v>0.21638616747361294</v>
      </c>
      <c r="AC536" s="53">
        <f>IF(OR(Table3[[#This Row],[Conc_Si_A_H2]]="",Table3[[#This Row],[FN_Si_A_H2]]="",Table3[[#This Row],[FN_Si_A_H2]]="-"),"-",(FN_Si_H2/CMP_A)*(100-CMP_A))</f>
        <v>25.477941176470587</v>
      </c>
      <c r="AD536" s="55">
        <f>IF(Table3[[#This Row],[F_Si_A_N2]]="-","-",Table3[[#This Row],[F_Si_A_N2]]/60*N2_dens_gL)</f>
        <v>0.53062343273860224</v>
      </c>
      <c r="AE536">
        <v>7</v>
      </c>
      <c r="AF536" s="53">
        <f>IF(OR(Table3[[#This Row],[I_S]]=0,Table3[[#This Row],[FN_Si_C_Air]]="-",Table3[[#This Row],[FN_Si_C_Air]]="0"),"∞",Table3[[#This Row],[FN_Si_C_Air]]*1000/(Table3[[#This Row],[I_S]]*Q_air*Cell_count))</f>
        <v>7</v>
      </c>
      <c r="AG536" s="52">
        <f>IF(OR(Table3[[#This Row],[I_S]]="",Table3[[#This Row],[STC_C]]=""),"-",IF(Table3[[#This Row],[I_S]]&gt;=Table3[[#This Row],[I_MinGasFlow]],Table3[[#This Row],[I_S]]*Table3[[#This Row],[STC_C]]*16.6*Cell_count/1000,Table3[[#This Row],[I_MinGasFlow]]*Table3[[#This Row],[STC_C]]*16.6*Cell_count/1000))</f>
        <v>639.1</v>
      </c>
      <c r="AH536" s="139">
        <f>IF(Table3[[#This Row],[FN_Si_C_Air]]="-","-",Table3[[#This Row],[FN_Si_C_Air]]/60*air_dens_gL)</f>
        <v>13.708109390977626</v>
      </c>
      <c r="AI536" s="58" t="str">
        <f t="shared" si="80"/>
        <v>Inlet</v>
      </c>
      <c r="AJ536">
        <v>1.6500000000000001</v>
      </c>
      <c r="AK536" s="5">
        <f t="shared" si="74"/>
        <v>80</v>
      </c>
      <c r="AL536" s="141">
        <v>52.002768441425054</v>
      </c>
      <c r="AM536" s="52">
        <f>IF(OR(Table3[[#This Row],[T_So_CL]]="",Table3[[#This Row],[Hum_Si_C]]=""),"-",(1730.63/((1730.63/(233.426+T_Si_CL))-LOG(RH_Si_C/100)))-233.426)</f>
        <v>60.142879773976915</v>
      </c>
      <c r="AN536" s="87">
        <f>100*10^(7.337936*((Table3[[#This Row],[Hum_Si_C]])/(Table3[[#This Row],[Hum_Si_C]]+229.3975)-Table3[[#This Row],[T_Si_CL]]/(Table3[[#This Row],[T_Si_CL]]+229.3975)))</f>
        <v>35.323891746362435</v>
      </c>
      <c r="AO536" s="83">
        <f t="shared" si="75"/>
        <v>75</v>
      </c>
      <c r="AP536" s="60">
        <f>Table3[[#This Row],[T_So_CL]]-Table3[[#This Row],[T_Si_CL]]</f>
        <v>0</v>
      </c>
      <c r="AQ536" s="178">
        <f>IF(OR(AC536&gt;1200,AA536&gt;4000,Table3[[#This Row],[Hum_Si_A]]&lt;20,Table3[[#This Row],[Hum_Si_C]]&lt;20,AG536&gt;8000, AJ536&lt;0, O536&gt;90),1,0)</f>
        <v>0</v>
      </c>
      <c r="AR536">
        <f>IF(Table3[[#This Row],[F_Cell_CL]]&gt;0, Table3[[#This Row],[F_Cell_CL]], IF(Table3[[#This Row],[I_S]]&lt;450, 0.45, IF(Table3[[#This Row],[I_S]]&lt;600, 0.6, 0.75)))</f>
        <v>0.35000000000000003</v>
      </c>
    </row>
    <row r="537" spans="1:44">
      <c r="A537" s="49">
        <f t="shared" si="78"/>
        <v>526</v>
      </c>
      <c r="B537" s="51" t="s">
        <v>100</v>
      </c>
      <c r="C537" s="50" t="s">
        <v>627</v>
      </c>
      <c r="D537" s="51">
        <v>900</v>
      </c>
      <c r="E537" s="138">
        <f>IF(Table3[[#This Row],[Approx. step time]]="-","ERR",IF(E536="Acc. Time",Table3[[#This Row],[Approx. step time]]/60,E536+D537/60))</f>
        <v>7890</v>
      </c>
      <c r="F537" s="48">
        <v>60</v>
      </c>
      <c r="G537" s="86">
        <f t="shared" si="72"/>
        <v>0.2</v>
      </c>
      <c r="H537" s="48" t="s">
        <v>33</v>
      </c>
      <c r="I537" s="51">
        <v>0</v>
      </c>
      <c r="J537" s="51" t="s">
        <v>102</v>
      </c>
      <c r="K537" s="147">
        <v>0.45</v>
      </c>
      <c r="L537" s="52">
        <f>IF(Table3[[#This Row],[F_Cell_CL]]="","-",Table3[[#This Row],[F_Cell_CL]]*Cell_count)</f>
        <v>123.75</v>
      </c>
      <c r="M537">
        <v>0.5</v>
      </c>
      <c r="N537">
        <v>75</v>
      </c>
      <c r="O537" s="51">
        <v>75</v>
      </c>
      <c r="P537" s="60">
        <f>Table3[[#This Row],[T_So_CL]]-Table3[[#This Row],[T_Si_CL]]</f>
        <v>0</v>
      </c>
      <c r="Q537">
        <v>4.4000000000000004</v>
      </c>
      <c r="R537" s="53">
        <f>IF(Table3[[#This Row],[I_S]]=0,"∞",Table3[[#This Row],[FN_Si_A_H2]]*1000/(Table3[[#This Row],[I_S]]*Q_H2*Cell_count))</f>
        <v>4.4000000000000004</v>
      </c>
      <c r="S537">
        <v>80</v>
      </c>
      <c r="T537" s="58" t="str">
        <f t="shared" si="79"/>
        <v>Inlet</v>
      </c>
      <c r="U537">
        <v>0.30000000000000004</v>
      </c>
      <c r="V537" s="51">
        <f t="shared" si="73"/>
        <v>80</v>
      </c>
      <c r="W537" s="141">
        <v>71.208146581263335</v>
      </c>
      <c r="X537" s="52">
        <f>IF(OR(Table3[[#This Row],[T_So_CL]]="",Table3[[#This Row],[Hum_Si_A]]=""),"-",(1730.63/((1730.63/(233.426+T_Si_CL))-LOG(RH_Si_A/100)))-233.426)</f>
        <v>67.10166008304077</v>
      </c>
      <c r="Y537" s="87">
        <f>100*10^(7.337936*((Table3[[#This Row],[Hum_Si_A]])/(Table3[[#This Row],[Hum_Si_A]]+229.3975)-Table3[[#This Row],[T_Si_CL]]/(Table3[[#This Row],[T_Si_CL]]+229.3975)))</f>
        <v>85.16181456227217</v>
      </c>
      <c r="Z53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635.25</v>
      </c>
      <c r="AA537" s="53">
        <f>Table3[[#This Row],[FN_Si_Atot]]*Table3[[#This Row],[Conc_Si_A_H2]]/100</f>
        <v>508.2</v>
      </c>
      <c r="AB537" s="54">
        <f>IF(Table3[[#This Row],[FN_Si_A_H2]]="-","-",Table3[[#This Row],[FN_Si_A_H2]]/60*H2_dens_gL)</f>
        <v>0.7616793095071176</v>
      </c>
      <c r="AC537" s="53">
        <f>IF(OR(Table3[[#This Row],[Conc_Si_A_H2]]="",Table3[[#This Row],[FN_Si_A_H2]]="",Table3[[#This Row],[FN_Si_A_H2]]="-"),"-",(FN_Si_H2/CMP_A)*(100-CMP_A))</f>
        <v>127.05</v>
      </c>
      <c r="AD537" s="55">
        <f>IF(Table3[[#This Row],[F_Si_A_N2]]="-","-",Table3[[#This Row],[F_Si_A_N2]]/60*N2_dens_gL)</f>
        <v>2.6460421845898301</v>
      </c>
      <c r="AE537">
        <v>8.15</v>
      </c>
      <c r="AF537" s="53">
        <f>IF(OR(Table3[[#This Row],[I_S]]=0,Table3[[#This Row],[FN_Si_C_Air]]="-",Table3[[#This Row],[FN_Si_C_Air]]="0"),"∞",Table3[[#This Row],[FN_Si_C_Air]]*1000/(Table3[[#This Row],[I_S]]*Q_air*Cell_count))</f>
        <v>8.1499999999999986</v>
      </c>
      <c r="AG537" s="52">
        <f>IF(OR(Table3[[#This Row],[I_S]]="",Table3[[#This Row],[STC_C]]=""),"-",IF(Table3[[#This Row],[I_S]]&gt;=Table3[[#This Row],[I_MinGasFlow]],Table3[[#This Row],[I_S]]*Table3[[#This Row],[STC_C]]*16.6*Cell_count/1000,Table3[[#This Row],[I_MinGasFlow]]*Table3[[#This Row],[STC_C]]*16.6*Cell_count/1000))</f>
        <v>2232.2849999999999</v>
      </c>
      <c r="AH537" s="139">
        <f>IF(Table3[[#This Row],[FN_Si_C_Air]]="-","-",Table3[[#This Row],[FN_Si_C_Air]]/60*air_dens_gL)</f>
        <v>47.880467801343272</v>
      </c>
      <c r="AI537" s="58" t="str">
        <f t="shared" si="80"/>
        <v>Inlet</v>
      </c>
      <c r="AJ537">
        <v>0.30000000000000004</v>
      </c>
      <c r="AK537" s="5">
        <f t="shared" si="74"/>
        <v>80</v>
      </c>
      <c r="AL537" s="141">
        <v>57.199902571694409</v>
      </c>
      <c r="AM537" s="52">
        <f>IF(OR(Table3[[#This Row],[T_So_CL]]="",Table3[[#This Row],[Hum_Si_C]]=""),"-",(1730.63/((1730.63/(233.426+T_Si_CL))-LOG(RH_Si_C/100)))-233.426)</f>
        <v>62.217541834971769</v>
      </c>
      <c r="AN537" s="87">
        <f>100*10^(7.337936*((Table3[[#This Row],[Hum_Si_C]])/(Table3[[#This Row],[Hum_Si_C]]+229.3975)-Table3[[#This Row],[T_Si_CL]]/(Table3[[#This Row],[T_Si_CL]]+229.3975)))</f>
        <v>45.346479132253705</v>
      </c>
      <c r="AO537" s="83">
        <f t="shared" si="75"/>
        <v>75</v>
      </c>
      <c r="AP537" s="60">
        <f>Table3[[#This Row],[T_So_CL]]-Table3[[#This Row],[T_Si_CL]]</f>
        <v>0</v>
      </c>
      <c r="AQ537" s="178">
        <f>IF(OR(AC537&gt;1200,AA537&gt;4000,Table3[[#This Row],[Hum_Si_A]]&lt;20,Table3[[#This Row],[Hum_Si_C]]&lt;20,AG537&gt;8000, AJ537&lt;0, O537&gt;90),1,0)</f>
        <v>0</v>
      </c>
      <c r="AR537">
        <f>IF(Table3[[#This Row],[F_Cell_CL]]&gt;0, Table3[[#This Row],[F_Cell_CL]], IF(Table3[[#This Row],[I_S]]&lt;450, 0.45, IF(Table3[[#This Row],[I_S]]&lt;600, 0.6, 0.75)))</f>
        <v>0.45</v>
      </c>
    </row>
    <row r="538" spans="1:44">
      <c r="A538" s="49">
        <f t="shared" si="78"/>
        <v>527</v>
      </c>
      <c r="B538" s="51" t="s">
        <v>100</v>
      </c>
      <c r="C538" s="50" t="s">
        <v>628</v>
      </c>
      <c r="D538" s="51">
        <v>900</v>
      </c>
      <c r="E538" s="138">
        <f>IF(Table3[[#This Row],[Approx. step time]]="-","ERR",IF(E537="Acc. Time",Table3[[#This Row],[Approx. step time]]/60,E537+D538/60))</f>
        <v>7905</v>
      </c>
      <c r="F538" s="48">
        <v>70</v>
      </c>
      <c r="G538" s="86">
        <f t="shared" si="72"/>
        <v>0.23333333333333334</v>
      </c>
      <c r="H538" s="48" t="s">
        <v>33</v>
      </c>
      <c r="I538" s="51">
        <v>0</v>
      </c>
      <c r="J538" s="51" t="s">
        <v>102</v>
      </c>
      <c r="K538" s="147">
        <v>0.30000000000000004</v>
      </c>
      <c r="L538" s="52">
        <f>IF(Table3[[#This Row],[F_Cell_CL]]="","-",Table3[[#This Row],[F_Cell_CL]]*Cell_count)</f>
        <v>82.500000000000014</v>
      </c>
      <c r="M538">
        <v>1.3</v>
      </c>
      <c r="N538">
        <v>75</v>
      </c>
      <c r="O538" s="51">
        <v>75</v>
      </c>
      <c r="P538" s="60">
        <f>Table3[[#This Row],[T_So_CL]]-Table3[[#This Row],[T_Si_CL]]</f>
        <v>0</v>
      </c>
      <c r="Q538">
        <v>2.6</v>
      </c>
      <c r="R538" s="53">
        <f>IF(Table3[[#This Row],[I_S]]=0,"∞",Table3[[#This Row],[FN_Si_A_H2]]*1000/(Table3[[#This Row],[I_S]]*Q_H2*Cell_count))</f>
        <v>2.6</v>
      </c>
      <c r="S538">
        <v>100</v>
      </c>
      <c r="T538" s="58" t="str">
        <f t="shared" si="79"/>
        <v>Inlet</v>
      </c>
      <c r="U538">
        <v>1.1000000000000001</v>
      </c>
      <c r="V538" s="51">
        <f t="shared" si="73"/>
        <v>80</v>
      </c>
      <c r="W538" s="141">
        <v>63.378491432659409</v>
      </c>
      <c r="X538" s="52">
        <f>IF(OR(Table3[[#This Row],[T_So_CL]]="",Table3[[#This Row],[Hum_Si_A]]=""),"-",(1730.63/((1730.63/(233.426+T_Si_CL))-LOG(RH_Si_A/100)))-233.426)</f>
        <v>64.484611090391468</v>
      </c>
      <c r="Y538" s="87">
        <f>100*10^(7.337936*((Table3[[#This Row],[Hum_Si_A]])/(Table3[[#This Row],[Hum_Si_A]]+229.3975)-Table3[[#This Row],[T_Si_CL]]/(Table3[[#This Row],[T_Si_CL]]+229.3975)))</f>
        <v>60.324385058777416</v>
      </c>
      <c r="Z53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350.35</v>
      </c>
      <c r="AA538" s="53">
        <f>Table3[[#This Row],[FN_Si_Atot]]*Table3[[#This Row],[Conc_Si_A_H2]]/100</f>
        <v>350.35</v>
      </c>
      <c r="AB538" s="54">
        <f>IF(Table3[[#This Row],[FN_Si_A_H2]]="-","-",Table3[[#This Row],[FN_Si_A_H2]]/60*H2_dens_gL)</f>
        <v>0.52509709973596752</v>
      </c>
      <c r="AC538" s="53">
        <f>IF(OR(Table3[[#This Row],[Conc_Si_A_H2]]="",Table3[[#This Row],[FN_Si_A_H2]]="",Table3[[#This Row],[FN_Si_A_H2]]="-"),"-",(FN_Si_H2/CMP_A)*(100-CMP_A))</f>
        <v>0</v>
      </c>
      <c r="AD538" s="55">
        <f>IF(Table3[[#This Row],[F_Si_A_N2]]="-","-",Table3[[#This Row],[F_Si_A_N2]]/60*N2_dens_gL)</f>
        <v>0</v>
      </c>
      <c r="AE538">
        <v>8.4500000000000011</v>
      </c>
      <c r="AF538" s="53">
        <f>IF(OR(Table3[[#This Row],[I_S]]=0,Table3[[#This Row],[FN_Si_C_Air]]="-",Table3[[#This Row],[FN_Si_C_Air]]="0"),"∞",Table3[[#This Row],[FN_Si_C_Air]]*1000/(Table3[[#This Row],[I_S]]*Q_air*Cell_count))</f>
        <v>8.4500000000000028</v>
      </c>
      <c r="AG538" s="52">
        <f>IF(OR(Table3[[#This Row],[I_S]]="",Table3[[#This Row],[STC_C]]=""),"-",IF(Table3[[#This Row],[I_S]]&gt;=Table3[[#This Row],[I_MinGasFlow]],Table3[[#This Row],[I_S]]*Table3[[#This Row],[STC_C]]*16.6*Cell_count/1000,Table3[[#This Row],[I_MinGasFlow]]*Table3[[#This Row],[STC_C]]*16.6*Cell_count/1000))</f>
        <v>2700.1975000000011</v>
      </c>
      <c r="AH538" s="139">
        <f>IF(Table3[[#This Row],[FN_Si_C_Air]]="-","-",Table3[[#This Row],[FN_Si_C_Air]]/60*air_dens_gL)</f>
        <v>57.916762176880489</v>
      </c>
      <c r="AI538" s="58" t="str">
        <f t="shared" si="80"/>
        <v>Inlet</v>
      </c>
      <c r="AJ538">
        <v>1.1500000000000001</v>
      </c>
      <c r="AK538" s="5">
        <f t="shared" si="74"/>
        <v>80</v>
      </c>
      <c r="AL538" s="141">
        <v>52.002768441425054</v>
      </c>
      <c r="AM538" s="52">
        <f>IF(OR(Table3[[#This Row],[T_So_CL]]="",Table3[[#This Row],[Hum_Si_C]]=""),"-",(1730.63/((1730.63/(233.426+T_Si_CL))-LOG(RH_Si_C/100)))-233.426)</f>
        <v>60.142879773976915</v>
      </c>
      <c r="AN538" s="87">
        <f>100*10^(7.337936*((Table3[[#This Row],[Hum_Si_C]])/(Table3[[#This Row],[Hum_Si_C]]+229.3975)-Table3[[#This Row],[T_Si_CL]]/(Table3[[#This Row],[T_Si_CL]]+229.3975)))</f>
        <v>35.323891746362435</v>
      </c>
      <c r="AO538" s="83">
        <f t="shared" si="75"/>
        <v>75</v>
      </c>
      <c r="AP538" s="60">
        <f>Table3[[#This Row],[T_So_CL]]-Table3[[#This Row],[T_Si_CL]]</f>
        <v>0</v>
      </c>
      <c r="AQ538" s="178">
        <f>IF(OR(AC538&gt;1200,AA538&gt;4000,Table3[[#This Row],[Hum_Si_A]]&lt;20,Table3[[#This Row],[Hum_Si_C]]&lt;20,AG538&gt;8000, AJ538&lt;0, O538&gt;90),1,0)</f>
        <v>0</v>
      </c>
      <c r="AR538">
        <f>IF(Table3[[#This Row],[F_Cell_CL]]&gt;0, Table3[[#This Row],[F_Cell_CL]], IF(Table3[[#This Row],[I_S]]&lt;450, 0.45, IF(Table3[[#This Row],[I_S]]&lt;600, 0.6, 0.75)))</f>
        <v>0.30000000000000004</v>
      </c>
    </row>
    <row r="539" spans="1:44">
      <c r="A539" s="49">
        <f t="shared" si="78"/>
        <v>528</v>
      </c>
      <c r="B539" s="51" t="s">
        <v>100</v>
      </c>
      <c r="C539" s="50" t="s">
        <v>629</v>
      </c>
      <c r="D539" s="51">
        <v>900</v>
      </c>
      <c r="E539" s="138">
        <f>IF(Table3[[#This Row],[Approx. step time]]="-","ERR",IF(E538="Acc. Time",Table3[[#This Row],[Approx. step time]]/60,E538+D539/60))</f>
        <v>7920</v>
      </c>
      <c r="F539" s="48">
        <v>50</v>
      </c>
      <c r="G539" s="86">
        <f t="shared" si="72"/>
        <v>0.16666666666666666</v>
      </c>
      <c r="H539" s="48" t="s">
        <v>33</v>
      </c>
      <c r="I539" s="51">
        <v>0</v>
      </c>
      <c r="J539" s="51" t="s">
        <v>102</v>
      </c>
      <c r="K539" s="147">
        <v>0.35000000000000003</v>
      </c>
      <c r="L539" s="52">
        <f>IF(Table3[[#This Row],[F_Cell_CL]]="","-",Table3[[#This Row],[F_Cell_CL]]*Cell_count)</f>
        <v>96.250000000000014</v>
      </c>
      <c r="M539">
        <v>1.6500000000000001</v>
      </c>
      <c r="N539">
        <v>75</v>
      </c>
      <c r="O539" s="51">
        <v>75</v>
      </c>
      <c r="P539" s="60">
        <f>Table3[[#This Row],[T_So_CL]]-Table3[[#This Row],[T_Si_CL]]</f>
        <v>0</v>
      </c>
      <c r="Q539">
        <v>4.3</v>
      </c>
      <c r="R539" s="53">
        <f>IF(Table3[[#This Row],[I_S]]=0,"∞",Table3[[#This Row],[FN_Si_A_H2]]*1000/(Table3[[#This Row],[I_S]]*Q_H2*Cell_count))</f>
        <v>4.3</v>
      </c>
      <c r="S539">
        <v>85</v>
      </c>
      <c r="T539" s="58" t="str">
        <f t="shared" ref="T539:T552" si="81">"Inlet"</f>
        <v>Inlet</v>
      </c>
      <c r="U539">
        <v>1.4500000000000002</v>
      </c>
      <c r="V539" s="51">
        <f t="shared" si="73"/>
        <v>80</v>
      </c>
      <c r="W539" s="141">
        <v>59.433613196702588</v>
      </c>
      <c r="X539" s="52">
        <f>IF(OR(Table3[[#This Row],[T_So_CL]]="",Table3[[#This Row],[Hum_Si_A]]=""),"-",(1730.63/((1730.63/(233.426+T_Si_CL))-LOG(RH_Si_A/100)))-233.426)</f>
        <v>63.060176990249545</v>
      </c>
      <c r="Y539" s="87">
        <f>100*10^(7.337936*((Table3[[#This Row],[Hum_Si_A]])/(Table3[[#This Row],[Hum_Si_A]]+229.3975)-Table3[[#This Row],[T_Si_CL]]/(Table3[[#This Row],[T_Si_CL]]+229.3975)))</f>
        <v>50.346154945744374</v>
      </c>
      <c r="Z53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486.91176470588238</v>
      </c>
      <c r="AA539" s="53">
        <f>Table3[[#This Row],[FN_Si_Atot]]*Table3[[#This Row],[Conc_Si_A_H2]]/100</f>
        <v>413.875</v>
      </c>
      <c r="AB539" s="54">
        <f>IF(Table3[[#This Row],[FN_Si_A_H2]]="-","-",Table3[[#This Row],[FN_Si_A_H2]]/60*H2_dens_gL)</f>
        <v>0.62030701342435712</v>
      </c>
      <c r="AC539" s="53">
        <f>IF(OR(Table3[[#This Row],[Conc_Si_A_H2]]="",Table3[[#This Row],[FN_Si_A_H2]]="",Table3[[#This Row],[FN_Si_A_H2]]="-"),"-",(FN_Si_H2/CMP_A)*(100-CMP_A))</f>
        <v>73.036764705882348</v>
      </c>
      <c r="AD539" s="55">
        <f>IF(Table3[[#This Row],[F_Si_A_N2]]="-","-",Table3[[#This Row],[F_Si_A_N2]]/60*N2_dens_gL)</f>
        <v>1.5211205071839931</v>
      </c>
      <c r="AE539">
        <v>7.5</v>
      </c>
      <c r="AF539" s="53">
        <f>IF(OR(Table3[[#This Row],[I_S]]=0,Table3[[#This Row],[FN_Si_C_Air]]="-",Table3[[#This Row],[FN_Si_C_Air]]="0"),"∞",Table3[[#This Row],[FN_Si_C_Air]]*1000/(Table3[[#This Row],[I_S]]*Q_air*Cell_count))</f>
        <v>7.5</v>
      </c>
      <c r="AG539" s="52">
        <f>IF(OR(Table3[[#This Row],[I_S]]="",Table3[[#This Row],[STC_C]]=""),"-",IF(Table3[[#This Row],[I_S]]&gt;=Table3[[#This Row],[I_MinGasFlow]],Table3[[#This Row],[I_S]]*Table3[[#This Row],[STC_C]]*16.6*Cell_count/1000,Table3[[#This Row],[I_MinGasFlow]]*Table3[[#This Row],[STC_C]]*16.6*Cell_count/1000))</f>
        <v>1711.8750000000002</v>
      </c>
      <c r="AH539" s="139">
        <f>IF(Table3[[#This Row],[FN_Si_C_Air]]="-","-",Table3[[#This Row],[FN_Si_C_Air]]/60*air_dens_gL)</f>
        <v>36.718150154404356</v>
      </c>
      <c r="AI539" s="58" t="str">
        <f t="shared" ref="AI539:AI552" si="82">"Inlet"</f>
        <v>Inlet</v>
      </c>
      <c r="AJ539">
        <v>1.4500000000000002</v>
      </c>
      <c r="AK539" s="5">
        <f t="shared" si="74"/>
        <v>80</v>
      </c>
      <c r="AL539" s="141">
        <v>66.795011882050773</v>
      </c>
      <c r="AM539" s="52">
        <f>IF(OR(Table3[[#This Row],[T_So_CL]]="",Table3[[#This Row],[Hum_Si_C]]=""),"-",(1730.63/((1730.63/(233.426+T_Si_CL))-LOG(RH_Si_C/100)))-233.426)</f>
        <v>65.658565509860011</v>
      </c>
      <c r="AN539" s="87">
        <f>100*10^(7.337936*((Table3[[#This Row],[Hum_Si_C]])/(Table3[[#This Row],[Hum_Si_C]]+229.3975)-Table3[[#This Row],[T_Si_CL]]/(Table3[[#This Row],[T_Si_CL]]+229.3975)))</f>
        <v>70.276766203233336</v>
      </c>
      <c r="AO539" s="83">
        <f t="shared" si="75"/>
        <v>75</v>
      </c>
      <c r="AP539" s="60">
        <f>Table3[[#This Row],[T_So_CL]]-Table3[[#This Row],[T_Si_CL]]</f>
        <v>0</v>
      </c>
      <c r="AQ539" s="178">
        <f>IF(OR(AC539&gt;1200,AA539&gt;4000,Table3[[#This Row],[Hum_Si_A]]&lt;20,Table3[[#This Row],[Hum_Si_C]]&lt;20,AG539&gt;8000, AJ539&lt;0, O539&gt;90),1,0)</f>
        <v>0</v>
      </c>
      <c r="AR539">
        <f>IF(Table3[[#This Row],[F_Cell_CL]]&gt;0, Table3[[#This Row],[F_Cell_CL]], IF(Table3[[#This Row],[I_S]]&lt;450, 0.45, IF(Table3[[#This Row],[I_S]]&lt;600, 0.6, 0.75)))</f>
        <v>0.35000000000000003</v>
      </c>
    </row>
    <row r="540" spans="1:44">
      <c r="A540" s="49">
        <f t="shared" si="78"/>
        <v>529</v>
      </c>
      <c r="B540" s="51" t="s">
        <v>100</v>
      </c>
      <c r="C540" s="50" t="s">
        <v>630</v>
      </c>
      <c r="D540" s="51">
        <v>900</v>
      </c>
      <c r="E540" s="87">
        <f>IF(Table3[[#This Row],[Approx. step time]]="-","ERR",IF(E539="Acc. Time",Table3[[#This Row],[Approx. step time]]/60,E539+D540/60))</f>
        <v>7935</v>
      </c>
      <c r="F540" s="48">
        <v>60</v>
      </c>
      <c r="G540" s="86">
        <f t="shared" si="72"/>
        <v>0.2</v>
      </c>
      <c r="H540" s="48" t="s">
        <v>33</v>
      </c>
      <c r="I540" s="51">
        <v>0</v>
      </c>
      <c r="J540" s="51" t="s">
        <v>102</v>
      </c>
      <c r="K540" s="147">
        <v>0.4</v>
      </c>
      <c r="L540" s="52">
        <f>IF(Table3[[#This Row],[F_Cell_CL]]="","-",Table3[[#This Row],[F_Cell_CL]]*Cell_count)</f>
        <v>110</v>
      </c>
      <c r="M540">
        <v>1.8</v>
      </c>
      <c r="N540">
        <v>75</v>
      </c>
      <c r="O540" s="51">
        <v>75</v>
      </c>
      <c r="P540" s="60">
        <f>Table3[[#This Row],[T_So_CL]]-Table3[[#This Row],[T_Si_CL]]</f>
        <v>0</v>
      </c>
      <c r="Q540">
        <v>2.3000000000000003</v>
      </c>
      <c r="R540" s="53">
        <f>IF(Table3[[#This Row],[I_S]]=0,"∞",Table3[[#This Row],[FN_Si_A_H2]]*1000/(Table3[[#This Row],[I_S]]*Q_H2*Cell_count))</f>
        <v>2.3000000000000012</v>
      </c>
      <c r="S540">
        <v>95</v>
      </c>
      <c r="T540" s="58" t="str">
        <f t="shared" si="81"/>
        <v>Inlet</v>
      </c>
      <c r="U540">
        <v>1.6</v>
      </c>
      <c r="V540" s="51">
        <f t="shared" si="73"/>
        <v>80</v>
      </c>
      <c r="W540" s="141">
        <v>63.378491432659409</v>
      </c>
      <c r="X540" s="52">
        <f>IF(OR(Table3[[#This Row],[T_So_CL]]="",Table3[[#This Row],[Hum_Si_A]]=""),"-",(1730.63/((1730.63/(233.426+T_Si_CL))-LOG(RH_Si_A/100)))-233.426)</f>
        <v>64.484611090391468</v>
      </c>
      <c r="Y540" s="87">
        <f>100*10^(7.337936*((Table3[[#This Row],[Hum_Si_A]])/(Table3[[#This Row],[Hum_Si_A]]+229.3975)-Table3[[#This Row],[T_Si_CL]]/(Table3[[#This Row],[T_Si_CL]]+229.3975)))</f>
        <v>60.324385058777416</v>
      </c>
      <c r="Z54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279.6315789473685</v>
      </c>
      <c r="AA540" s="53">
        <f>Table3[[#This Row],[FN_Si_Atot]]*Table3[[#This Row],[Conc_Si_A_H2]]/100</f>
        <v>265.65000000000009</v>
      </c>
      <c r="AB540" s="54">
        <f>IF(Table3[[#This Row],[FN_Si_A_H2]]="-","-",Table3[[#This Row],[FN_Si_A_H2]]/60*H2_dens_gL)</f>
        <v>0.3981505481514479</v>
      </c>
      <c r="AC540" s="53">
        <f>IF(OR(Table3[[#This Row],[Conc_Si_A_H2]]="",Table3[[#This Row],[FN_Si_A_H2]]="",Table3[[#This Row],[FN_Si_A_H2]]="-"),"-",(FN_Si_H2/CMP_A)*(100-CMP_A))</f>
        <v>13.981578947368424</v>
      </c>
      <c r="AD540" s="55">
        <f>IF(Table3[[#This Row],[F_Si_A_N2]]="-","-",Table3[[#This Row],[F_Si_A_N2]]/60*N2_dens_gL)</f>
        <v>0.29119124519409617</v>
      </c>
      <c r="AE540">
        <v>3.45</v>
      </c>
      <c r="AF540" s="53">
        <f>IF(OR(Table3[[#This Row],[I_S]]=0,Table3[[#This Row],[FN_Si_C_Air]]="-",Table3[[#This Row],[FN_Si_C_Air]]="0"),"∞",Table3[[#This Row],[FN_Si_C_Air]]*1000/(Table3[[#This Row],[I_S]]*Q_air*Cell_count))</f>
        <v>3.4499999999999997</v>
      </c>
      <c r="AG540" s="52">
        <f>IF(OR(Table3[[#This Row],[I_S]]="",Table3[[#This Row],[STC_C]]=""),"-",IF(Table3[[#This Row],[I_S]]&gt;=Table3[[#This Row],[I_MinGasFlow]],Table3[[#This Row],[I_S]]*Table3[[#This Row],[STC_C]]*16.6*Cell_count/1000,Table3[[#This Row],[I_MinGasFlow]]*Table3[[#This Row],[STC_C]]*16.6*Cell_count/1000))</f>
        <v>944.95500000000015</v>
      </c>
      <c r="AH540" s="139">
        <f>IF(Table3[[#This Row],[FN_Si_C_Air]]="-","-",Table3[[#This Row],[FN_Si_C_Air]]/60*air_dens_gL)</f>
        <v>20.268418885231206</v>
      </c>
      <c r="AI540" s="58" t="str">
        <f t="shared" si="82"/>
        <v>Inlet</v>
      </c>
      <c r="AJ540">
        <v>1.9000000000000001</v>
      </c>
      <c r="AK540" s="5">
        <f t="shared" si="74"/>
        <v>80</v>
      </c>
      <c r="AL540" s="141">
        <v>71.208146581263335</v>
      </c>
      <c r="AM540" s="52">
        <f>IF(OR(Table3[[#This Row],[T_So_CL]]="",Table3[[#This Row],[Hum_Si_C]]=""),"-",(1730.63/((1730.63/(233.426+T_Si_CL))-LOG(RH_Si_C/100)))-233.426)</f>
        <v>67.10166008304077</v>
      </c>
      <c r="AN540" s="87">
        <f>100*10^(7.337936*((Table3[[#This Row],[Hum_Si_C]])/(Table3[[#This Row],[Hum_Si_C]]+229.3975)-Table3[[#This Row],[T_Si_CL]]/(Table3[[#This Row],[T_Si_CL]]+229.3975)))</f>
        <v>85.16181456227217</v>
      </c>
      <c r="AO540" s="83">
        <f t="shared" si="75"/>
        <v>75</v>
      </c>
      <c r="AP540" s="60">
        <f>Table3[[#This Row],[T_So_CL]]-Table3[[#This Row],[T_Si_CL]]</f>
        <v>0</v>
      </c>
      <c r="AQ540" s="178">
        <f>IF(OR(AC540&gt;1200,AA540&gt;4000,Table3[[#This Row],[Hum_Si_A]]&lt;20,Table3[[#This Row],[Hum_Si_C]]&lt;20,AG540&gt;8000, AJ540&lt;0, O540&gt;90),1,0)</f>
        <v>0</v>
      </c>
      <c r="AR540">
        <f>IF(Table3[[#This Row],[F_Cell_CL]]&gt;0, Table3[[#This Row],[F_Cell_CL]], IF(Table3[[#This Row],[I_S]]&lt;450, 0.45, IF(Table3[[#This Row],[I_S]]&lt;600, 0.6, 0.75)))</f>
        <v>0.4</v>
      </c>
    </row>
    <row r="541" spans="1:44">
      <c r="A541" s="49">
        <f t="shared" si="78"/>
        <v>530</v>
      </c>
      <c r="B541" s="51" t="s">
        <v>100</v>
      </c>
      <c r="C541" s="50" t="s">
        <v>631</v>
      </c>
      <c r="D541" s="51">
        <v>900</v>
      </c>
      <c r="E541" s="138">
        <f>IF(Table3[[#This Row],[Approx. step time]]="-","ERR",IF(E540="Acc. Time",Table3[[#This Row],[Approx. step time]]/60,E540+D541/60))</f>
        <v>7950</v>
      </c>
      <c r="F541" s="48">
        <v>40</v>
      </c>
      <c r="G541" s="86">
        <f t="shared" si="72"/>
        <v>0.13333333333333333</v>
      </c>
      <c r="H541" s="48" t="s">
        <v>33</v>
      </c>
      <c r="I541" s="51">
        <v>0</v>
      </c>
      <c r="J541" s="51" t="s">
        <v>102</v>
      </c>
      <c r="K541" s="147">
        <v>0.45</v>
      </c>
      <c r="L541" s="52">
        <f>IF(Table3[[#This Row],[F_Cell_CL]]="","-",Table3[[#This Row],[F_Cell_CL]]*Cell_count)</f>
        <v>123.75</v>
      </c>
      <c r="M541">
        <v>1.7</v>
      </c>
      <c r="N541">
        <v>75</v>
      </c>
      <c r="O541" s="51">
        <v>75</v>
      </c>
      <c r="P541" s="60">
        <f>Table3[[#This Row],[T_So_CL]]-Table3[[#This Row],[T_Si_CL]]</f>
        <v>0</v>
      </c>
      <c r="Q541">
        <v>6.75</v>
      </c>
      <c r="R541" s="53">
        <f>IF(Table3[[#This Row],[I_S]]=0,"∞",Table3[[#This Row],[FN_Si_A_H2]]*1000/(Table3[[#This Row],[I_S]]*Q_H2*Cell_count))</f>
        <v>6.7499999999999982</v>
      </c>
      <c r="S541">
        <v>95</v>
      </c>
      <c r="T541" s="58" t="str">
        <f t="shared" si="81"/>
        <v>Inlet</v>
      </c>
      <c r="U541">
        <v>1.5</v>
      </c>
      <c r="V541" s="51">
        <f t="shared" si="73"/>
        <v>80</v>
      </c>
      <c r="W541" s="141">
        <v>68.34894031864313</v>
      </c>
      <c r="X541" s="52">
        <f>IF(OR(Table3[[#This Row],[T_So_CL]]="",Table3[[#This Row],[Hum_Si_A]]=""),"-",(1730.63/((1730.63/(233.426+T_Si_CL))-LOG(RH_Si_A/100)))-233.426)</f>
        <v>66.175698079044309</v>
      </c>
      <c r="Y541" s="87">
        <f>100*10^(7.337936*((Table3[[#This Row],[Hum_Si_A]])/(Table3[[#This Row],[Hum_Si_A]]+229.3975)-Table3[[#This Row],[T_Si_CL]]/(Table3[[#This Row],[T_Si_CL]]+229.3975)))</f>
        <v>75.244003179249503</v>
      </c>
      <c r="Z54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547.10526315789468</v>
      </c>
      <c r="AA541" s="53">
        <f>Table3[[#This Row],[FN_Si_Atot]]*Table3[[#This Row],[Conc_Si_A_H2]]/100</f>
        <v>519.74999999999989</v>
      </c>
      <c r="AB541" s="54">
        <f>IF(Table3[[#This Row],[FN_Si_A_H2]]="-","-",Table3[[#This Row],[FN_Si_A_H2]]/60*H2_dens_gL)</f>
        <v>0.77899020290500642</v>
      </c>
      <c r="AC541" s="53">
        <f>IF(OR(Table3[[#This Row],[Conc_Si_A_H2]]="",Table3[[#This Row],[FN_Si_A_H2]]="",Table3[[#This Row],[FN_Si_A_H2]]="-"),"-",(FN_Si_H2/CMP_A)*(100-CMP_A))</f>
        <v>27.355263157894729</v>
      </c>
      <c r="AD541" s="55">
        <f>IF(Table3[[#This Row],[F_Si_A_N2]]="-","-",Table3[[#This Row],[F_Si_A_N2]]/60*N2_dens_gL)</f>
        <v>0.5697220014667097</v>
      </c>
      <c r="AE541">
        <v>3.75</v>
      </c>
      <c r="AF541" s="53">
        <f>IF(OR(Table3[[#This Row],[I_S]]=0,Table3[[#This Row],[FN_Si_C_Air]]="-",Table3[[#This Row],[FN_Si_C_Air]]="0"),"∞",Table3[[#This Row],[FN_Si_C_Air]]*1000/(Table3[[#This Row],[I_S]]*Q_air*Cell_count))</f>
        <v>3.75</v>
      </c>
      <c r="AG541" s="52">
        <f>IF(OR(Table3[[#This Row],[I_S]]="",Table3[[#This Row],[STC_C]]=""),"-",IF(Table3[[#This Row],[I_S]]&gt;=Table3[[#This Row],[I_MinGasFlow]],Table3[[#This Row],[I_S]]*Table3[[#This Row],[STC_C]]*16.6*Cell_count/1000,Table3[[#This Row],[I_MinGasFlow]]*Table3[[#This Row],[STC_C]]*16.6*Cell_count/1000))</f>
        <v>684.75</v>
      </c>
      <c r="AH541" s="139">
        <f>IF(Table3[[#This Row],[FN_Si_C_Air]]="-","-",Table3[[#This Row],[FN_Si_C_Air]]/60*air_dens_gL)</f>
        <v>14.687260061761741</v>
      </c>
      <c r="AI541" s="58" t="str">
        <f t="shared" si="82"/>
        <v>Inlet</v>
      </c>
      <c r="AJ541">
        <v>1.1499999999999999</v>
      </c>
      <c r="AK541" s="5">
        <f t="shared" si="74"/>
        <v>80</v>
      </c>
      <c r="AL541" s="141">
        <v>66.795011882050773</v>
      </c>
      <c r="AM541" s="52">
        <f>IF(OR(Table3[[#This Row],[T_So_CL]]="",Table3[[#This Row],[Hum_Si_C]]=""),"-",(1730.63/((1730.63/(233.426+T_Si_CL))-LOG(RH_Si_C/100)))-233.426)</f>
        <v>65.658565509860011</v>
      </c>
      <c r="AN541" s="87">
        <f>100*10^(7.337936*((Table3[[#This Row],[Hum_Si_C]])/(Table3[[#This Row],[Hum_Si_C]]+229.3975)-Table3[[#This Row],[T_Si_CL]]/(Table3[[#This Row],[T_Si_CL]]+229.3975)))</f>
        <v>70.276766203233336</v>
      </c>
      <c r="AO541" s="83">
        <f t="shared" si="75"/>
        <v>75</v>
      </c>
      <c r="AP541" s="60">
        <f>Table3[[#This Row],[T_So_CL]]-Table3[[#This Row],[T_Si_CL]]</f>
        <v>0</v>
      </c>
      <c r="AQ541" s="178">
        <f>IF(OR(AC541&gt;1200,AA541&gt;4000,Table3[[#This Row],[Hum_Si_A]]&lt;20,Table3[[#This Row],[Hum_Si_C]]&lt;20,AG541&gt;8000, AJ541&lt;0, O541&gt;90),1,0)</f>
        <v>0</v>
      </c>
      <c r="AR541">
        <f>IF(Table3[[#This Row],[F_Cell_CL]]&gt;0, Table3[[#This Row],[F_Cell_CL]], IF(Table3[[#This Row],[I_S]]&lt;450, 0.45, IF(Table3[[#This Row],[I_S]]&lt;600, 0.6, 0.75)))</f>
        <v>0.45</v>
      </c>
    </row>
    <row r="542" spans="1:44">
      <c r="A542" s="49">
        <f t="shared" si="78"/>
        <v>531</v>
      </c>
      <c r="B542" s="51" t="s">
        <v>100</v>
      </c>
      <c r="C542" s="50" t="s">
        <v>632</v>
      </c>
      <c r="D542" s="51">
        <v>900</v>
      </c>
      <c r="E542" s="138">
        <f>IF(Table3[[#This Row],[Approx. step time]]="-","ERR",IF(E541="Acc. Time",Table3[[#This Row],[Approx. step time]]/60,E541+D542/60))</f>
        <v>7965</v>
      </c>
      <c r="F542" s="48">
        <v>50</v>
      </c>
      <c r="G542" s="86">
        <f t="shared" si="72"/>
        <v>0.16666666666666666</v>
      </c>
      <c r="H542" s="48" t="s">
        <v>33</v>
      </c>
      <c r="I542" s="51">
        <v>0</v>
      </c>
      <c r="J542" s="51" t="s">
        <v>102</v>
      </c>
      <c r="K542" s="147">
        <v>0.35000000000000003</v>
      </c>
      <c r="L542" s="52">
        <f>IF(Table3[[#This Row],[F_Cell_CL]]="","-",Table3[[#This Row],[F_Cell_CL]]*Cell_count)</f>
        <v>96.250000000000014</v>
      </c>
      <c r="M542">
        <v>1.6500000000000001</v>
      </c>
      <c r="N542">
        <v>75</v>
      </c>
      <c r="O542" s="51">
        <v>75</v>
      </c>
      <c r="P542" s="60">
        <f>Table3[[#This Row],[T_So_CL]]-Table3[[#This Row],[T_Si_CL]]</f>
        <v>0</v>
      </c>
      <c r="Q542">
        <v>4.8000000000000007</v>
      </c>
      <c r="R542" s="53">
        <f>IF(Table3[[#This Row],[I_S]]=0,"∞",Table3[[#This Row],[FN_Si_A_H2]]*1000/(Table3[[#This Row],[I_S]]*Q_H2*Cell_count))</f>
        <v>4.8000000000000007</v>
      </c>
      <c r="S542">
        <v>100</v>
      </c>
      <c r="T542" s="58" t="str">
        <f t="shared" si="81"/>
        <v>Inlet</v>
      </c>
      <c r="U542">
        <v>1.4500000000000002</v>
      </c>
      <c r="V542" s="51">
        <f t="shared" si="73"/>
        <v>80</v>
      </c>
      <c r="W542" s="141">
        <v>69.816719753375949</v>
      </c>
      <c r="X542" s="52">
        <f>IF(OR(Table3[[#This Row],[T_So_CL]]="",Table3[[#This Row],[Hum_Si_A]]=""),"-",(1730.63/((1730.63/(233.426+T_Si_CL))-LOG(RH_Si_A/100)))-233.426)</f>
        <v>66.655067101363272</v>
      </c>
      <c r="Y542" s="87">
        <f>100*10^(7.337936*((Table3[[#This Row],[Hum_Si_A]])/(Table3[[#This Row],[Hum_Si_A]]+229.3975)-Table3[[#This Row],[T_Si_CL]]/(Table3[[#This Row],[T_Si_CL]]+229.3975)))</f>
        <v>80.205610482685813</v>
      </c>
      <c r="Z54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462.00000000000006</v>
      </c>
      <c r="AA542" s="53">
        <f>Table3[[#This Row],[FN_Si_Atot]]*Table3[[#This Row],[Conc_Si_A_H2]]/100</f>
        <v>462.00000000000006</v>
      </c>
      <c r="AB542" s="54">
        <f>IF(Table3[[#This Row],[FN_Si_A_H2]]="-","-",Table3[[#This Row],[FN_Si_A_H2]]/60*H2_dens_gL)</f>
        <v>0.69243573591556151</v>
      </c>
      <c r="AC542" s="53">
        <f>IF(OR(Table3[[#This Row],[Conc_Si_A_H2]]="",Table3[[#This Row],[FN_Si_A_H2]]="",Table3[[#This Row],[FN_Si_A_H2]]="-"),"-",(FN_Si_H2/CMP_A)*(100-CMP_A))</f>
        <v>0</v>
      </c>
      <c r="AD542" s="55">
        <f>IF(Table3[[#This Row],[F_Si_A_N2]]="-","-",Table3[[#This Row],[F_Si_A_N2]]/60*N2_dens_gL)</f>
        <v>0</v>
      </c>
      <c r="AE542">
        <v>8.4</v>
      </c>
      <c r="AF542" s="53">
        <f>IF(OR(Table3[[#This Row],[I_S]]=0,Table3[[#This Row],[FN_Si_C_Air]]="-",Table3[[#This Row],[FN_Si_C_Air]]="0"),"∞",Table3[[#This Row],[FN_Si_C_Air]]*1000/(Table3[[#This Row],[I_S]]*Q_air*Cell_count))</f>
        <v>8.4</v>
      </c>
      <c r="AG542" s="52">
        <f>IF(OR(Table3[[#This Row],[I_S]]="",Table3[[#This Row],[STC_C]]=""),"-",IF(Table3[[#This Row],[I_S]]&gt;=Table3[[#This Row],[I_MinGasFlow]],Table3[[#This Row],[I_S]]*Table3[[#This Row],[STC_C]]*16.6*Cell_count/1000,Table3[[#This Row],[I_MinGasFlow]]*Table3[[#This Row],[STC_C]]*16.6*Cell_count/1000))</f>
        <v>1917.3000000000002</v>
      </c>
      <c r="AH542" s="139">
        <f>IF(Table3[[#This Row],[FN_Si_C_Air]]="-","-",Table3[[#This Row],[FN_Si_C_Air]]/60*air_dens_gL)</f>
        <v>41.124328172932877</v>
      </c>
      <c r="AI542" s="58" t="str">
        <f t="shared" si="82"/>
        <v>Inlet</v>
      </c>
      <c r="AJ542">
        <v>0.95000000000000018</v>
      </c>
      <c r="AK542" s="5">
        <f t="shared" si="74"/>
        <v>80</v>
      </c>
      <c r="AL542" s="141">
        <v>71.208146581263335</v>
      </c>
      <c r="AM542" s="52">
        <f>IF(OR(Table3[[#This Row],[T_So_CL]]="",Table3[[#This Row],[Hum_Si_C]]=""),"-",(1730.63/((1730.63/(233.426+T_Si_CL))-LOG(RH_Si_C/100)))-233.426)</f>
        <v>67.10166008304077</v>
      </c>
      <c r="AN542" s="87">
        <f>100*10^(7.337936*((Table3[[#This Row],[Hum_Si_C]])/(Table3[[#This Row],[Hum_Si_C]]+229.3975)-Table3[[#This Row],[T_Si_CL]]/(Table3[[#This Row],[T_Si_CL]]+229.3975)))</f>
        <v>85.16181456227217</v>
      </c>
      <c r="AO542" s="83">
        <f t="shared" si="75"/>
        <v>75</v>
      </c>
      <c r="AP542" s="60">
        <f>Table3[[#This Row],[T_So_CL]]-Table3[[#This Row],[T_Si_CL]]</f>
        <v>0</v>
      </c>
      <c r="AQ542" s="178">
        <f>IF(OR(AC542&gt;1200,AA542&gt;4000,Table3[[#This Row],[Hum_Si_A]]&lt;20,Table3[[#This Row],[Hum_Si_C]]&lt;20,AG542&gt;8000, AJ542&lt;0, O542&gt;90),1,0)</f>
        <v>0</v>
      </c>
      <c r="AR542">
        <f>IF(Table3[[#This Row],[F_Cell_CL]]&gt;0, Table3[[#This Row],[F_Cell_CL]], IF(Table3[[#This Row],[I_S]]&lt;450, 0.45, IF(Table3[[#This Row],[I_S]]&lt;600, 0.6, 0.75)))</f>
        <v>0.35000000000000003</v>
      </c>
    </row>
    <row r="543" spans="1:44">
      <c r="A543" s="49">
        <f t="shared" si="78"/>
        <v>532</v>
      </c>
      <c r="B543" s="51" t="s">
        <v>100</v>
      </c>
      <c r="C543" s="50" t="s">
        <v>633</v>
      </c>
      <c r="D543" s="51">
        <v>900</v>
      </c>
      <c r="E543" s="138">
        <f>IF(Table3[[#This Row],[Approx. step time]]="-","ERR",IF(E542="Acc. Time",Table3[[#This Row],[Approx. step time]]/60,E542+D543/60))</f>
        <v>7980</v>
      </c>
      <c r="F543" s="48">
        <v>30</v>
      </c>
      <c r="G543" s="86">
        <f t="shared" si="72"/>
        <v>0.1</v>
      </c>
      <c r="H543" s="48" t="s">
        <v>33</v>
      </c>
      <c r="I543" s="51">
        <v>0</v>
      </c>
      <c r="J543" s="51" t="s">
        <v>102</v>
      </c>
      <c r="K543" s="147">
        <v>0.45</v>
      </c>
      <c r="L543" s="52">
        <f>IF(Table3[[#This Row],[F_Cell_CL]]="","-",Table3[[#This Row],[F_Cell_CL]]*Cell_count)</f>
        <v>123.75</v>
      </c>
      <c r="M543">
        <v>1.25</v>
      </c>
      <c r="N543">
        <v>75</v>
      </c>
      <c r="O543" s="51">
        <v>75</v>
      </c>
      <c r="P543" s="60">
        <f>Table3[[#This Row],[T_So_CL]]-Table3[[#This Row],[T_Si_CL]]</f>
        <v>0</v>
      </c>
      <c r="Q543">
        <v>7.45</v>
      </c>
      <c r="R543" s="53">
        <f>IF(Table3[[#This Row],[I_S]]=0,"∞",Table3[[#This Row],[FN_Si_A_H2]]*1000/(Table3[[#This Row],[I_S]]*Q_H2*Cell_count))</f>
        <v>7.45</v>
      </c>
      <c r="S543">
        <v>85</v>
      </c>
      <c r="T543" s="58" t="str">
        <f t="shared" si="81"/>
        <v>Inlet</v>
      </c>
      <c r="U543">
        <v>1.05</v>
      </c>
      <c r="V543" s="51">
        <f t="shared" si="73"/>
        <v>80</v>
      </c>
      <c r="W543" s="141">
        <v>59.433613196702588</v>
      </c>
      <c r="X543" s="52">
        <f>IF(OR(Table3[[#This Row],[T_So_CL]]="",Table3[[#This Row],[Hum_Si_A]]=""),"-",(1730.63/((1730.63/(233.426+T_Si_CL))-LOG(RH_Si_A/100)))-233.426)</f>
        <v>63.060176990249545</v>
      </c>
      <c r="Y543" s="87">
        <f>100*10^(7.337936*((Table3[[#This Row],[Hum_Si_A]])/(Table3[[#This Row],[Hum_Si_A]]+229.3975)-Table3[[#This Row],[T_Si_CL]]/(Table3[[#This Row],[T_Si_CL]]+229.3975)))</f>
        <v>50.346154945744374</v>
      </c>
      <c r="Z54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506.16176470588238</v>
      </c>
      <c r="AA543" s="53">
        <f>Table3[[#This Row],[FN_Si_Atot]]*Table3[[#This Row],[Conc_Si_A_H2]]/100</f>
        <v>430.23750000000001</v>
      </c>
      <c r="AB543" s="54">
        <f>IF(Table3[[#This Row],[FN_Si_A_H2]]="-","-",Table3[[#This Row],[FN_Si_A_H2]]/60*H2_dens_gL)</f>
        <v>0.64483077907136654</v>
      </c>
      <c r="AC543" s="53">
        <f>IF(OR(Table3[[#This Row],[Conc_Si_A_H2]]="",Table3[[#This Row],[FN_Si_A_H2]]="",Table3[[#This Row],[FN_Si_A_H2]]="-"),"-",(FN_Si_H2/CMP_A)*(100-CMP_A))</f>
        <v>75.924264705882351</v>
      </c>
      <c r="AD543" s="55">
        <f>IF(Table3[[#This Row],[F_Si_A_N2]]="-","-",Table3[[#This Row],[F_Si_A_N2]]/60*N2_dens_gL)</f>
        <v>1.5812578295610347</v>
      </c>
      <c r="AE543">
        <v>2.4500000000000002</v>
      </c>
      <c r="AF543" s="53">
        <f>IF(OR(Table3[[#This Row],[I_S]]=0,Table3[[#This Row],[FN_Si_C_Air]]="-",Table3[[#This Row],[FN_Si_C_Air]]="0"),"∞",Table3[[#This Row],[FN_Si_C_Air]]*1000/(Table3[[#This Row],[I_S]]*Q_air*Cell_count))</f>
        <v>2.4499999999999997</v>
      </c>
      <c r="AG543" s="52">
        <f>IF(OR(Table3[[#This Row],[I_S]]="",Table3[[#This Row],[STC_C]]=""),"-",IF(Table3[[#This Row],[I_S]]&gt;=Table3[[#This Row],[I_MinGasFlow]],Table3[[#This Row],[I_S]]*Table3[[#This Row],[STC_C]]*16.6*Cell_count/1000,Table3[[#This Row],[I_MinGasFlow]]*Table3[[#This Row],[STC_C]]*16.6*Cell_count/1000))</f>
        <v>335.52750000000003</v>
      </c>
      <c r="AH543" s="139">
        <f>IF(Table3[[#This Row],[FN_Si_C_Air]]="-","-",Table3[[#This Row],[FN_Si_C_Air]]/60*air_dens_gL)</f>
        <v>7.1967574302632542</v>
      </c>
      <c r="AI543" s="58" t="str">
        <f t="shared" si="82"/>
        <v>Inlet</v>
      </c>
      <c r="AJ543">
        <v>0.75</v>
      </c>
      <c r="AK543" s="5">
        <f t="shared" si="74"/>
        <v>80</v>
      </c>
      <c r="AL543" s="141">
        <v>68.34894031864313</v>
      </c>
      <c r="AM543" s="52">
        <f>IF(OR(Table3[[#This Row],[T_So_CL]]="",Table3[[#This Row],[Hum_Si_C]]=""),"-",(1730.63/((1730.63/(233.426+T_Si_CL))-LOG(RH_Si_C/100)))-233.426)</f>
        <v>66.175698079044309</v>
      </c>
      <c r="AN543" s="87">
        <f>100*10^(7.337936*((Table3[[#This Row],[Hum_Si_C]])/(Table3[[#This Row],[Hum_Si_C]]+229.3975)-Table3[[#This Row],[T_Si_CL]]/(Table3[[#This Row],[T_Si_CL]]+229.3975)))</f>
        <v>75.244003179249503</v>
      </c>
      <c r="AO543" s="83">
        <f t="shared" si="75"/>
        <v>75</v>
      </c>
      <c r="AP543" s="60">
        <f>Table3[[#This Row],[T_So_CL]]-Table3[[#This Row],[T_Si_CL]]</f>
        <v>0</v>
      </c>
      <c r="AQ543" s="178">
        <f>IF(OR(AC543&gt;1200,AA543&gt;4000,Table3[[#This Row],[Hum_Si_A]]&lt;20,Table3[[#This Row],[Hum_Si_C]]&lt;20,AG543&gt;8000, AJ543&lt;0, O543&gt;90),1,0)</f>
        <v>0</v>
      </c>
      <c r="AR543">
        <f>IF(Table3[[#This Row],[F_Cell_CL]]&gt;0, Table3[[#This Row],[F_Cell_CL]], IF(Table3[[#This Row],[I_S]]&lt;450, 0.45, IF(Table3[[#This Row],[I_S]]&lt;600, 0.6, 0.75)))</f>
        <v>0.45</v>
      </c>
    </row>
    <row r="544" spans="1:44">
      <c r="A544" s="49">
        <f t="shared" si="78"/>
        <v>533</v>
      </c>
      <c r="B544" s="51" t="s">
        <v>100</v>
      </c>
      <c r="C544" s="50" t="s">
        <v>634</v>
      </c>
      <c r="D544" s="51">
        <v>900</v>
      </c>
      <c r="E544" s="87">
        <f>IF(Table3[[#This Row],[Approx. step time]]="-","ERR",IF(E543="Acc. Time",Table3[[#This Row],[Approx. step time]]/60,E543+D544/60))</f>
        <v>7995</v>
      </c>
      <c r="F544" s="48">
        <v>40</v>
      </c>
      <c r="G544" s="86">
        <f t="shared" si="72"/>
        <v>0.13333333333333333</v>
      </c>
      <c r="H544" s="48" t="s">
        <v>33</v>
      </c>
      <c r="I544" s="51">
        <v>0</v>
      </c>
      <c r="J544" s="51" t="s">
        <v>102</v>
      </c>
      <c r="K544" s="147">
        <v>0.45</v>
      </c>
      <c r="L544" s="52">
        <f>IF(Table3[[#This Row],[F_Cell_CL]]="","-",Table3[[#This Row],[F_Cell_CL]]*Cell_count)</f>
        <v>123.75</v>
      </c>
      <c r="M544">
        <v>0.60000000000000009</v>
      </c>
      <c r="N544">
        <v>75</v>
      </c>
      <c r="O544" s="51">
        <v>75</v>
      </c>
      <c r="P544" s="60">
        <f>Table3[[#This Row],[T_So_CL]]-Table3[[#This Row],[T_Si_CL]]</f>
        <v>0</v>
      </c>
      <c r="Q544">
        <v>1.6</v>
      </c>
      <c r="R544" s="53">
        <f>IF(Table3[[#This Row],[I_S]]=0,"∞",Table3[[#This Row],[FN_Si_A_H2]]*1000/(Table3[[#This Row],[I_S]]*Q_H2*Cell_count))</f>
        <v>1.6</v>
      </c>
      <c r="S544">
        <v>80</v>
      </c>
      <c r="T544" s="58" t="str">
        <f t="shared" si="81"/>
        <v>Inlet</v>
      </c>
      <c r="U544">
        <v>0.4</v>
      </c>
      <c r="V544" s="51">
        <f t="shared" si="73"/>
        <v>80</v>
      </c>
      <c r="W544" s="141">
        <v>61.483076324765285</v>
      </c>
      <c r="X544" s="52">
        <f>IF(OR(Table3[[#This Row],[T_So_CL]]="",Table3[[#This Row],[Hum_Si_A]]=""),"-",(1730.63/((1730.63/(233.426+T_Si_CL))-LOG(RH_Si_A/100)))-233.426)</f>
        <v>63.809918009050818</v>
      </c>
      <c r="Y544" s="87">
        <f>100*10^(7.337936*((Table3[[#This Row],[Hum_Si_A]])/(Table3[[#This Row],[Hum_Si_A]]+229.3975)-Table3[[#This Row],[T_Si_CL]]/(Table3[[#This Row],[T_Si_CL]]+229.3975)))</f>
        <v>55.338665034554971</v>
      </c>
      <c r="Z54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154</v>
      </c>
      <c r="AA544" s="53">
        <f>Table3[[#This Row],[FN_Si_Atot]]*Table3[[#This Row],[Conc_Si_A_H2]]/100</f>
        <v>123.2</v>
      </c>
      <c r="AB544" s="54">
        <f>IF(Table3[[#This Row],[FN_Si_A_H2]]="-","-",Table3[[#This Row],[FN_Si_A_H2]]/60*H2_dens_gL)</f>
        <v>0.18464952957748304</v>
      </c>
      <c r="AC544" s="53">
        <f>IF(OR(Table3[[#This Row],[Conc_Si_A_H2]]="",Table3[[#This Row],[FN_Si_A_H2]]="",Table3[[#This Row],[FN_Si_A_H2]]="-"),"-",(FN_Si_H2/CMP_A)*(100-CMP_A))</f>
        <v>30.8</v>
      </c>
      <c r="AD544" s="55">
        <f>IF(Table3[[#This Row],[F_Si_A_N2]]="-","-",Table3[[#This Row],[F_Si_A_N2]]/60*N2_dens_gL)</f>
        <v>0.64146477202177687</v>
      </c>
      <c r="AE544">
        <v>2.95</v>
      </c>
      <c r="AF544" s="53">
        <f>IF(OR(Table3[[#This Row],[I_S]]=0,Table3[[#This Row],[FN_Si_C_Air]]="-",Table3[[#This Row],[FN_Si_C_Air]]="0"),"∞",Table3[[#This Row],[FN_Si_C_Air]]*1000/(Table3[[#This Row],[I_S]]*Q_air*Cell_count))</f>
        <v>2.95</v>
      </c>
      <c r="AG544" s="52">
        <f>IF(OR(Table3[[#This Row],[I_S]]="",Table3[[#This Row],[STC_C]]=""),"-",IF(Table3[[#This Row],[I_S]]&gt;=Table3[[#This Row],[I_MinGasFlow]],Table3[[#This Row],[I_S]]*Table3[[#This Row],[STC_C]]*16.6*Cell_count/1000,Table3[[#This Row],[I_MinGasFlow]]*Table3[[#This Row],[STC_C]]*16.6*Cell_count/1000))</f>
        <v>538.66999999999996</v>
      </c>
      <c r="AH544" s="139">
        <f>IF(Table3[[#This Row],[FN_Si_C_Air]]="-","-",Table3[[#This Row],[FN_Si_C_Air]]/60*air_dens_gL)</f>
        <v>11.55397791525257</v>
      </c>
      <c r="AI544" s="58" t="str">
        <f t="shared" si="82"/>
        <v>Inlet</v>
      </c>
      <c r="AJ544">
        <v>9.9999999999999978E-2</v>
      </c>
      <c r="AK544" s="5">
        <f t="shared" si="74"/>
        <v>80</v>
      </c>
      <c r="AL544" s="141">
        <v>48.903054022441701</v>
      </c>
      <c r="AM544" s="52">
        <f>IF(OR(Table3[[#This Row],[T_So_CL]]="",Table3[[#This Row],[Hum_Si_C]]=""),"-",(1730.63/((1730.63/(233.426+T_Si_CL))-LOG(RH_Si_C/100)))-233.426)</f>
        <v>58.819725807400857</v>
      </c>
      <c r="AN544" s="87">
        <f>100*10^(7.337936*((Table3[[#This Row],[Hum_Si_C]])/(Table3[[#This Row],[Hum_Si_C]]+229.3975)-Table3[[#This Row],[T_Si_CL]]/(Table3[[#This Row],[T_Si_CL]]+229.3975)))</f>
        <v>30.299973153524157</v>
      </c>
      <c r="AO544" s="83">
        <f t="shared" si="75"/>
        <v>75</v>
      </c>
      <c r="AP544" s="60">
        <f>Table3[[#This Row],[T_So_CL]]-Table3[[#This Row],[T_Si_CL]]</f>
        <v>0</v>
      </c>
      <c r="AQ544" s="178">
        <f>IF(OR(AC544&gt;1200,AA544&gt;4000,Table3[[#This Row],[Hum_Si_A]]&lt;20,Table3[[#This Row],[Hum_Si_C]]&lt;20,AG544&gt;8000, AJ544&lt;0, O544&gt;90),1,0)</f>
        <v>0</v>
      </c>
      <c r="AR544">
        <f>IF(Table3[[#This Row],[F_Cell_CL]]&gt;0, Table3[[#This Row],[F_Cell_CL]], IF(Table3[[#This Row],[I_S]]&lt;450, 0.45, IF(Table3[[#This Row],[I_S]]&lt;600, 0.6, 0.75)))</f>
        <v>0.45</v>
      </c>
    </row>
    <row r="545" spans="1:44">
      <c r="A545" s="49">
        <f t="shared" si="78"/>
        <v>534</v>
      </c>
      <c r="B545" s="51" t="s">
        <v>100</v>
      </c>
      <c r="C545" s="50" t="s">
        <v>635</v>
      </c>
      <c r="D545" s="51">
        <v>900</v>
      </c>
      <c r="E545" s="138">
        <f>IF(Table3[[#This Row],[Approx. step time]]="-","ERR",IF(E544="Acc. Time",Table3[[#This Row],[Approx. step time]]/60,E544+D545/60))</f>
        <v>8010</v>
      </c>
      <c r="F545" s="48">
        <v>70</v>
      </c>
      <c r="G545" s="86">
        <f t="shared" si="72"/>
        <v>0.23333333333333334</v>
      </c>
      <c r="H545" s="48" t="s">
        <v>33</v>
      </c>
      <c r="I545" s="51">
        <v>0</v>
      </c>
      <c r="J545" s="51" t="s">
        <v>102</v>
      </c>
      <c r="K545" s="147">
        <v>0.35000000000000003</v>
      </c>
      <c r="L545" s="52">
        <f>IF(Table3[[#This Row],[F_Cell_CL]]="","-",Table3[[#This Row],[F_Cell_CL]]*Cell_count)</f>
        <v>96.250000000000014</v>
      </c>
      <c r="M545">
        <v>0.5</v>
      </c>
      <c r="N545">
        <v>75</v>
      </c>
      <c r="O545" s="51">
        <v>75</v>
      </c>
      <c r="P545" s="60">
        <f>Table3[[#This Row],[T_So_CL]]-Table3[[#This Row],[T_Si_CL]]</f>
        <v>0</v>
      </c>
      <c r="Q545">
        <v>8.25</v>
      </c>
      <c r="R545" s="53">
        <f>IF(Table3[[#This Row],[I_S]]=0,"∞",Table3[[#This Row],[FN_Si_A_H2]]*1000/(Table3[[#This Row],[I_S]]*Q_H2*Cell_count))</f>
        <v>8.25</v>
      </c>
      <c r="S545">
        <v>75</v>
      </c>
      <c r="T545" s="58" t="str">
        <f t="shared" si="81"/>
        <v>Inlet</v>
      </c>
      <c r="U545">
        <v>0.30000000000000004</v>
      </c>
      <c r="V545" s="51">
        <f t="shared" si="73"/>
        <v>80</v>
      </c>
      <c r="W545" s="141">
        <v>69.816719753375949</v>
      </c>
      <c r="X545" s="52">
        <f>IF(OR(Table3[[#This Row],[T_So_CL]]="",Table3[[#This Row],[Hum_Si_A]]=""),"-",(1730.63/((1730.63/(233.426+T_Si_CL))-LOG(RH_Si_A/100)))-233.426)</f>
        <v>66.655067101363272</v>
      </c>
      <c r="Y545" s="87">
        <f>100*10^(7.337936*((Table3[[#This Row],[Hum_Si_A]])/(Table3[[#This Row],[Hum_Si_A]]+229.3975)-Table3[[#This Row],[T_Si_CL]]/(Table3[[#This Row],[T_Si_CL]]+229.3975)))</f>
        <v>80.205610482685813</v>
      </c>
      <c r="Z54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1482.25</v>
      </c>
      <c r="AA545" s="53">
        <f>Table3[[#This Row],[FN_Si_Atot]]*Table3[[#This Row],[Conc_Si_A_H2]]/100</f>
        <v>1111.6875</v>
      </c>
      <c r="AB545" s="54">
        <f>IF(Table3[[#This Row],[FN_Si_A_H2]]="-","-",Table3[[#This Row],[FN_Si_A_H2]]/60*H2_dens_gL)</f>
        <v>1.6661734895468197</v>
      </c>
      <c r="AC545" s="53">
        <f>IF(OR(Table3[[#This Row],[Conc_Si_A_H2]]="",Table3[[#This Row],[FN_Si_A_H2]]="",Table3[[#This Row],[FN_Si_A_H2]]="-"),"-",(FN_Si_H2/CMP_A)*(100-CMP_A))</f>
        <v>370.5625</v>
      </c>
      <c r="AD545" s="55">
        <f>IF(Table3[[#This Row],[F_Si_A_N2]]="-","-",Table3[[#This Row],[F_Si_A_N2]]/60*N2_dens_gL)</f>
        <v>7.7176230383870035</v>
      </c>
      <c r="AE545">
        <v>2.2000000000000002</v>
      </c>
      <c r="AF545" s="53">
        <f>IF(OR(Table3[[#This Row],[I_S]]=0,Table3[[#This Row],[FN_Si_C_Air]]="-",Table3[[#This Row],[FN_Si_C_Air]]="0"),"∞",Table3[[#This Row],[FN_Si_C_Air]]*1000/(Table3[[#This Row],[I_S]]*Q_air*Cell_count))</f>
        <v>2.2000000000000002</v>
      </c>
      <c r="AG545" s="52">
        <f>IF(OR(Table3[[#This Row],[I_S]]="",Table3[[#This Row],[STC_C]]=""),"-",IF(Table3[[#This Row],[I_S]]&gt;=Table3[[#This Row],[I_MinGasFlow]],Table3[[#This Row],[I_S]]*Table3[[#This Row],[STC_C]]*16.6*Cell_count/1000,Table3[[#This Row],[I_MinGasFlow]]*Table3[[#This Row],[STC_C]]*16.6*Cell_count/1000))</f>
        <v>703.01</v>
      </c>
      <c r="AH545" s="139">
        <f>IF(Table3[[#This Row],[FN_Si_C_Air]]="-","-",Table3[[#This Row],[FN_Si_C_Air]]/60*air_dens_gL)</f>
        <v>15.078920330075389</v>
      </c>
      <c r="AI545" s="58" t="str">
        <f t="shared" si="82"/>
        <v>Inlet</v>
      </c>
      <c r="AJ545">
        <v>0.15000000000000002</v>
      </c>
      <c r="AK545" s="5">
        <f t="shared" si="74"/>
        <v>80</v>
      </c>
      <c r="AL545" s="141">
        <v>57.199902571694409</v>
      </c>
      <c r="AM545" s="52">
        <f>IF(OR(Table3[[#This Row],[T_So_CL]]="",Table3[[#This Row],[Hum_Si_C]]=""),"-",(1730.63/((1730.63/(233.426+T_Si_CL))-LOG(RH_Si_C/100)))-233.426)</f>
        <v>62.217541834971769</v>
      </c>
      <c r="AN545" s="87">
        <f>100*10^(7.337936*((Table3[[#This Row],[Hum_Si_C]])/(Table3[[#This Row],[Hum_Si_C]]+229.3975)-Table3[[#This Row],[T_Si_CL]]/(Table3[[#This Row],[T_Si_CL]]+229.3975)))</f>
        <v>45.346479132253705</v>
      </c>
      <c r="AO545" s="83">
        <f t="shared" si="75"/>
        <v>75</v>
      </c>
      <c r="AP545" s="60">
        <f>Table3[[#This Row],[T_So_CL]]-Table3[[#This Row],[T_Si_CL]]</f>
        <v>0</v>
      </c>
      <c r="AQ545" s="178">
        <f>IF(OR(AC545&gt;1200,AA545&gt;4000,Table3[[#This Row],[Hum_Si_A]]&lt;20,Table3[[#This Row],[Hum_Si_C]]&lt;20,AG545&gt;8000, AJ545&lt;0, O545&gt;90),1,0)</f>
        <v>0</v>
      </c>
      <c r="AR545">
        <f>IF(Table3[[#This Row],[F_Cell_CL]]&gt;0, Table3[[#This Row],[F_Cell_CL]], IF(Table3[[#This Row],[I_S]]&lt;450, 0.45, IF(Table3[[#This Row],[I_S]]&lt;600, 0.6, 0.75)))</f>
        <v>0.35000000000000003</v>
      </c>
    </row>
    <row r="546" spans="1:44">
      <c r="A546" s="49">
        <f t="shared" si="78"/>
        <v>535</v>
      </c>
      <c r="B546" s="51" t="s">
        <v>100</v>
      </c>
      <c r="C546" s="50" t="s">
        <v>636</v>
      </c>
      <c r="D546" s="51">
        <v>900</v>
      </c>
      <c r="E546" s="138">
        <f>IF(Table3[[#This Row],[Approx. step time]]="-","ERR",IF(E545="Acc. Time",Table3[[#This Row],[Approx. step time]]/60,E545+D546/60))</f>
        <v>8025</v>
      </c>
      <c r="F546" s="48">
        <v>80</v>
      </c>
      <c r="G546" s="86">
        <f t="shared" si="72"/>
        <v>0.26666666666666666</v>
      </c>
      <c r="H546" s="48" t="s">
        <v>33</v>
      </c>
      <c r="I546" s="51">
        <v>0</v>
      </c>
      <c r="J546" s="51" t="s">
        <v>102</v>
      </c>
      <c r="K546" s="147">
        <v>0.4</v>
      </c>
      <c r="L546" s="52">
        <f>IF(Table3[[#This Row],[F_Cell_CL]]="","-",Table3[[#This Row],[F_Cell_CL]]*Cell_count)</f>
        <v>110</v>
      </c>
      <c r="M546">
        <v>0.4</v>
      </c>
      <c r="N546">
        <v>75</v>
      </c>
      <c r="O546" s="51">
        <v>75</v>
      </c>
      <c r="P546" s="60">
        <f>Table3[[#This Row],[T_So_CL]]-Table3[[#This Row],[T_Si_CL]]</f>
        <v>0</v>
      </c>
      <c r="Q546">
        <v>9.7000000000000011</v>
      </c>
      <c r="R546" s="53">
        <f>IF(Table3[[#This Row],[I_S]]=0,"∞",Table3[[#This Row],[FN_Si_A_H2]]*1000/(Table3[[#This Row],[I_S]]*Q_H2*Cell_count))</f>
        <v>9.7000000000000011</v>
      </c>
      <c r="S546">
        <v>90</v>
      </c>
      <c r="T546" s="58" t="str">
        <f t="shared" si="81"/>
        <v>Inlet</v>
      </c>
      <c r="U546">
        <v>0.2</v>
      </c>
      <c r="V546" s="51">
        <f t="shared" si="73"/>
        <v>80</v>
      </c>
      <c r="W546" s="141">
        <v>72.531401906462648</v>
      </c>
      <c r="X546" s="52">
        <f>IF(OR(Table3[[#This Row],[T_So_CL]]="",Table3[[#This Row],[Hum_Si_A]]=""),"-",(1730.63/((1730.63/(233.426+T_Si_CL))-LOG(RH_Si_A/100)))-233.426)</f>
        <v>67.519550198302568</v>
      </c>
      <c r="Y546" s="87">
        <f>100*10^(7.337936*((Table3[[#This Row],[Hum_Si_A]])/(Table3[[#This Row],[Hum_Si_A]]+229.3975)-Table3[[#This Row],[T_Si_CL]]/(Table3[[#This Row],[T_Si_CL]]+229.3975)))</f>
        <v>90.112822827368106</v>
      </c>
      <c r="Z54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1659.7777777777781</v>
      </c>
      <c r="AA546" s="53">
        <f>Table3[[#This Row],[FN_Si_Atot]]*Table3[[#This Row],[Conc_Si_A_H2]]/100</f>
        <v>1493.8000000000002</v>
      </c>
      <c r="AB546" s="54">
        <f>IF(Table3[[#This Row],[FN_Si_A_H2]]="-","-",Table3[[#This Row],[FN_Si_A_H2]]/60*H2_dens_gL)</f>
        <v>2.238875546126982</v>
      </c>
      <c r="AC546" s="53">
        <f>IF(OR(Table3[[#This Row],[Conc_Si_A_H2]]="",Table3[[#This Row],[FN_Si_A_H2]]="",Table3[[#This Row],[FN_Si_A_H2]]="-"),"-",(FN_Si_H2/CMP_A)*(100-CMP_A))</f>
        <v>165.97777777777779</v>
      </c>
      <c r="AD546" s="55">
        <f>IF(Table3[[#This Row],[F_Si_A_N2]]="-","-",Table3[[#This Row],[F_Si_A_N2]]/60*N2_dens_gL)</f>
        <v>3.4567823825617983</v>
      </c>
      <c r="AE546">
        <v>9.9</v>
      </c>
      <c r="AF546" s="53">
        <f>IF(OR(Table3[[#This Row],[I_S]]=0,Table3[[#This Row],[FN_Si_C_Air]]="-",Table3[[#This Row],[FN_Si_C_Air]]="0"),"∞",Table3[[#This Row],[FN_Si_C_Air]]*1000/(Table3[[#This Row],[I_S]]*Q_air*Cell_count))</f>
        <v>9.9</v>
      </c>
      <c r="AG546" s="52">
        <f>IF(OR(Table3[[#This Row],[I_S]]="",Table3[[#This Row],[STC_C]]=""),"-",IF(Table3[[#This Row],[I_S]]&gt;=Table3[[#This Row],[I_MinGasFlow]],Table3[[#This Row],[I_S]]*Table3[[#This Row],[STC_C]]*16.6*Cell_count/1000,Table3[[#This Row],[I_MinGasFlow]]*Table3[[#This Row],[STC_C]]*16.6*Cell_count/1000))</f>
        <v>3615.48</v>
      </c>
      <c r="AH546" s="139">
        <f>IF(Table3[[#This Row],[FN_Si_C_Air]]="-","-",Table3[[#This Row],[FN_Si_C_Air]]/60*air_dens_gL)</f>
        <v>77.548733126101993</v>
      </c>
      <c r="AI546" s="58" t="str">
        <f t="shared" si="82"/>
        <v>Inlet</v>
      </c>
      <c r="AJ546">
        <v>0</v>
      </c>
      <c r="AK546" s="5">
        <f t="shared" si="74"/>
        <v>80</v>
      </c>
      <c r="AL546" s="141">
        <v>59.433613196702588</v>
      </c>
      <c r="AM546" s="52">
        <f>IF(OR(Table3[[#This Row],[T_So_CL]]="",Table3[[#This Row],[Hum_Si_C]]=""),"-",(1730.63/((1730.63/(233.426+T_Si_CL))-LOG(RH_Si_C/100)))-233.426)</f>
        <v>63.060176990249545</v>
      </c>
      <c r="AN546" s="87">
        <f>100*10^(7.337936*((Table3[[#This Row],[Hum_Si_C]])/(Table3[[#This Row],[Hum_Si_C]]+229.3975)-Table3[[#This Row],[T_Si_CL]]/(Table3[[#This Row],[T_Si_CL]]+229.3975)))</f>
        <v>50.346154945744374</v>
      </c>
      <c r="AO546" s="83">
        <f t="shared" si="75"/>
        <v>75</v>
      </c>
      <c r="AP546" s="60">
        <f>Table3[[#This Row],[T_So_CL]]-Table3[[#This Row],[T_Si_CL]]</f>
        <v>0</v>
      </c>
      <c r="AQ546" s="178">
        <f>IF(OR(AC546&gt;1200,AA546&gt;4000,Table3[[#This Row],[Hum_Si_A]]&lt;20,Table3[[#This Row],[Hum_Si_C]]&lt;20,AG546&gt;8000, AJ546&lt;0, O546&gt;90),1,0)</f>
        <v>0</v>
      </c>
      <c r="AR546">
        <f>IF(Table3[[#This Row],[F_Cell_CL]]&gt;0, Table3[[#This Row],[F_Cell_CL]], IF(Table3[[#This Row],[I_S]]&lt;450, 0.45, IF(Table3[[#This Row],[I_S]]&lt;600, 0.6, 0.75)))</f>
        <v>0.4</v>
      </c>
    </row>
    <row r="547" spans="1:44">
      <c r="A547" s="49">
        <f t="shared" si="78"/>
        <v>536</v>
      </c>
      <c r="B547" s="51" t="s">
        <v>100</v>
      </c>
      <c r="C547" s="50" t="s">
        <v>637</v>
      </c>
      <c r="D547" s="51">
        <v>900</v>
      </c>
      <c r="E547" s="138">
        <f>IF(Table3[[#This Row],[Approx. step time]]="-","ERR",IF(E546="Acc. Time",Table3[[#This Row],[Approx. step time]]/60,E546+D547/60))</f>
        <v>8040</v>
      </c>
      <c r="F547" s="48">
        <v>50</v>
      </c>
      <c r="G547" s="86">
        <f t="shared" si="72"/>
        <v>0.16666666666666666</v>
      </c>
      <c r="H547" s="48" t="s">
        <v>33</v>
      </c>
      <c r="I547" s="51">
        <v>0</v>
      </c>
      <c r="J547" s="51" t="s">
        <v>102</v>
      </c>
      <c r="K547" s="147">
        <v>0.4</v>
      </c>
      <c r="L547" s="52">
        <f>IF(Table3[[#This Row],[F_Cell_CL]]="","-",Table3[[#This Row],[F_Cell_CL]]*Cell_count)</f>
        <v>110</v>
      </c>
      <c r="M547">
        <v>1.45</v>
      </c>
      <c r="N547">
        <v>75</v>
      </c>
      <c r="O547" s="51">
        <v>75</v>
      </c>
      <c r="P547" s="60">
        <f>Table3[[#This Row],[T_So_CL]]-Table3[[#This Row],[T_Si_CL]]</f>
        <v>0</v>
      </c>
      <c r="Q547">
        <v>1.75</v>
      </c>
      <c r="R547" s="53">
        <f>IF(Table3[[#This Row],[I_S]]=0,"∞",Table3[[#This Row],[FN_Si_A_H2]]*1000/(Table3[[#This Row],[I_S]]*Q_H2*Cell_count))</f>
        <v>1.75</v>
      </c>
      <c r="S547">
        <v>85</v>
      </c>
      <c r="T547" s="58" t="str">
        <f t="shared" si="81"/>
        <v>Inlet</v>
      </c>
      <c r="U547">
        <v>1.25</v>
      </c>
      <c r="V547" s="51">
        <f t="shared" si="73"/>
        <v>80</v>
      </c>
      <c r="W547" s="141">
        <v>59.433613196702588</v>
      </c>
      <c r="X547" s="52">
        <f>IF(OR(Table3[[#This Row],[T_So_CL]]="",Table3[[#This Row],[Hum_Si_A]]=""),"-",(1730.63/((1730.63/(233.426+T_Si_CL))-LOG(RH_Si_A/100)))-233.426)</f>
        <v>63.060176990249545</v>
      </c>
      <c r="Y547" s="87">
        <f>100*10^(7.337936*((Table3[[#This Row],[Hum_Si_A]])/(Table3[[#This Row],[Hum_Si_A]]+229.3975)-Table3[[#This Row],[T_Si_CL]]/(Table3[[#This Row],[T_Si_CL]]+229.3975)))</f>
        <v>50.346154945744374</v>
      </c>
      <c r="Z54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198.16176470588235</v>
      </c>
      <c r="AA547" s="53">
        <f>Table3[[#This Row],[FN_Si_Atot]]*Table3[[#This Row],[Conc_Si_A_H2]]/100</f>
        <v>168.4375</v>
      </c>
      <c r="AB547" s="54">
        <f>IF(Table3[[#This Row],[FN_Si_A_H2]]="-","-",Table3[[#This Row],[FN_Si_A_H2]]/60*H2_dens_gL)</f>
        <v>0.25245052871921508</v>
      </c>
      <c r="AC547" s="53">
        <f>IF(OR(Table3[[#This Row],[Conc_Si_A_H2]]="",Table3[[#This Row],[FN_Si_A_H2]]="",Table3[[#This Row],[FN_Si_A_H2]]="-"),"-",(FN_Si_H2/CMP_A)*(100-CMP_A))</f>
        <v>29.724264705882355</v>
      </c>
      <c r="AD547" s="55">
        <f>IF(Table3[[#This Row],[F_Si_A_N2]]="-","-",Table3[[#This Row],[F_Si_A_N2]]/60*N2_dens_gL)</f>
        <v>0.6190606715283693</v>
      </c>
      <c r="AE547">
        <v>3.5500000000000003</v>
      </c>
      <c r="AF547" s="53">
        <f>IF(OR(Table3[[#This Row],[I_S]]=0,Table3[[#This Row],[FN_Si_C_Air]]="-",Table3[[#This Row],[FN_Si_C_Air]]="0"),"∞",Table3[[#This Row],[FN_Si_C_Air]]*1000/(Table3[[#This Row],[I_S]]*Q_air*Cell_count))</f>
        <v>3.5500000000000003</v>
      </c>
      <c r="AG547" s="52">
        <f>IF(OR(Table3[[#This Row],[I_S]]="",Table3[[#This Row],[STC_C]]=""),"-",IF(Table3[[#This Row],[I_S]]&gt;=Table3[[#This Row],[I_MinGasFlow]],Table3[[#This Row],[I_S]]*Table3[[#This Row],[STC_C]]*16.6*Cell_count/1000,Table3[[#This Row],[I_MinGasFlow]]*Table3[[#This Row],[STC_C]]*16.6*Cell_count/1000))</f>
        <v>810.28750000000014</v>
      </c>
      <c r="AH547" s="139">
        <f>IF(Table3[[#This Row],[FN_Si_C_Air]]="-","-",Table3[[#This Row],[FN_Si_C_Air]]/60*air_dens_gL)</f>
        <v>17.379924406418066</v>
      </c>
      <c r="AI547" s="58" t="str">
        <f t="shared" si="82"/>
        <v>Inlet</v>
      </c>
      <c r="AJ547">
        <v>1</v>
      </c>
      <c r="AK547" s="5">
        <f t="shared" si="74"/>
        <v>80</v>
      </c>
      <c r="AL547" s="141">
        <v>59.433613196702588</v>
      </c>
      <c r="AM547" s="52">
        <f>IF(OR(Table3[[#This Row],[T_So_CL]]="",Table3[[#This Row],[Hum_Si_C]]=""),"-",(1730.63/((1730.63/(233.426+T_Si_CL))-LOG(RH_Si_C/100)))-233.426)</f>
        <v>63.060176990249545</v>
      </c>
      <c r="AN547" s="87">
        <f>100*10^(7.337936*((Table3[[#This Row],[Hum_Si_C]])/(Table3[[#This Row],[Hum_Si_C]]+229.3975)-Table3[[#This Row],[T_Si_CL]]/(Table3[[#This Row],[T_Si_CL]]+229.3975)))</f>
        <v>50.346154945744374</v>
      </c>
      <c r="AO547" s="83">
        <f t="shared" si="75"/>
        <v>75</v>
      </c>
      <c r="AP547" s="60">
        <f>Table3[[#This Row],[T_So_CL]]-Table3[[#This Row],[T_Si_CL]]</f>
        <v>0</v>
      </c>
      <c r="AQ547" s="178">
        <f>IF(OR(AC547&gt;1200,AA547&gt;4000,Table3[[#This Row],[Hum_Si_A]]&lt;20,Table3[[#This Row],[Hum_Si_C]]&lt;20,AG547&gt;8000, AJ547&lt;0, O547&gt;90),1,0)</f>
        <v>0</v>
      </c>
      <c r="AR547">
        <f>IF(Table3[[#This Row],[F_Cell_CL]]&gt;0, Table3[[#This Row],[F_Cell_CL]], IF(Table3[[#This Row],[I_S]]&lt;450, 0.45, IF(Table3[[#This Row],[I_S]]&lt;600, 0.6, 0.75)))</f>
        <v>0.4</v>
      </c>
    </row>
    <row r="548" spans="1:44">
      <c r="A548" s="49">
        <f t="shared" si="78"/>
        <v>537</v>
      </c>
      <c r="B548" s="51" t="s">
        <v>100</v>
      </c>
      <c r="C548" s="50" t="s">
        <v>638</v>
      </c>
      <c r="D548" s="51">
        <v>900</v>
      </c>
      <c r="E548" s="87">
        <f>IF(Table3[[#This Row],[Approx. step time]]="-","ERR",IF(E547="Acc. Time",Table3[[#This Row],[Approx. step time]]/60,E547+D548/60))</f>
        <v>8055</v>
      </c>
      <c r="F548" s="48">
        <v>20</v>
      </c>
      <c r="G548" s="86">
        <f t="shared" si="72"/>
        <v>6.6666666666666666E-2</v>
      </c>
      <c r="H548" s="48" t="s">
        <v>33</v>
      </c>
      <c r="I548" s="51">
        <v>0</v>
      </c>
      <c r="J548" s="51" t="s">
        <v>102</v>
      </c>
      <c r="K548" s="147">
        <v>0.35000000000000003</v>
      </c>
      <c r="L548" s="52">
        <f>IF(Table3[[#This Row],[F_Cell_CL]]="","-",Table3[[#This Row],[F_Cell_CL]]*Cell_count)</f>
        <v>96.250000000000014</v>
      </c>
      <c r="M548">
        <v>0.60000000000000009</v>
      </c>
      <c r="N548">
        <v>75</v>
      </c>
      <c r="O548" s="51">
        <v>75</v>
      </c>
      <c r="P548" s="60">
        <f>Table3[[#This Row],[T_So_CL]]-Table3[[#This Row],[T_Si_CL]]</f>
        <v>0</v>
      </c>
      <c r="Q548">
        <v>3.45</v>
      </c>
      <c r="R548" s="53">
        <f>IF(Table3[[#This Row],[I_S]]=0,"∞",Table3[[#This Row],[FN_Si_A_H2]]*1000/(Table3[[#This Row],[I_S]]*Q_H2*Cell_count))</f>
        <v>3.45</v>
      </c>
      <c r="S548">
        <v>70</v>
      </c>
      <c r="T548" s="58" t="str">
        <f t="shared" si="81"/>
        <v>Inlet</v>
      </c>
      <c r="U548">
        <v>0.4</v>
      </c>
      <c r="V548" s="51">
        <f t="shared" si="73"/>
        <v>80</v>
      </c>
      <c r="W548" s="141">
        <v>61.483076324765285</v>
      </c>
      <c r="X548" s="52">
        <f>IF(OR(Table3[[#This Row],[T_So_CL]]="",Table3[[#This Row],[Hum_Si_A]]=""),"-",(1730.63/((1730.63/(233.426+T_Si_CL))-LOG(RH_Si_A/100)))-233.426)</f>
        <v>63.809918009050818</v>
      </c>
      <c r="Y548" s="87">
        <f>100*10^(7.337936*((Table3[[#This Row],[Hum_Si_A]])/(Table3[[#This Row],[Hum_Si_A]]+229.3975)-Table3[[#This Row],[T_Si_CL]]/(Table3[[#This Row],[T_Si_CL]]+229.3975)))</f>
        <v>55.338665034554971</v>
      </c>
      <c r="Z54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189.75</v>
      </c>
      <c r="AA548" s="53">
        <f>Table3[[#This Row],[FN_Si_Atot]]*Table3[[#This Row],[Conc_Si_A_H2]]/100</f>
        <v>132.82499999999999</v>
      </c>
      <c r="AB548" s="54">
        <f>IF(Table3[[#This Row],[FN_Si_A_H2]]="-","-",Table3[[#This Row],[FN_Si_A_H2]]/60*H2_dens_gL)</f>
        <v>0.19907527407572387</v>
      </c>
      <c r="AC548" s="53">
        <f>IF(OR(Table3[[#This Row],[Conc_Si_A_H2]]="",Table3[[#This Row],[FN_Si_A_H2]]="",Table3[[#This Row],[FN_Si_A_H2]]="-"),"-",(FN_Si_H2/CMP_A)*(100-CMP_A))</f>
        <v>56.92499999999999</v>
      </c>
      <c r="AD548" s="55">
        <f>IF(Table3[[#This Row],[F_Si_A_N2]]="-","-",Table3[[#This Row],[F_Si_A_N2]]/60*N2_dens_gL)</f>
        <v>1.1855643554331055</v>
      </c>
      <c r="AE548">
        <v>2.75</v>
      </c>
      <c r="AF548" s="53">
        <f>IF(OR(Table3[[#This Row],[I_S]]=0,Table3[[#This Row],[FN_Si_C_Air]]="-",Table3[[#This Row],[FN_Si_C_Air]]="0"),"∞",Table3[[#This Row],[FN_Si_C_Air]]*1000/(Table3[[#This Row],[I_S]]*Q_air*Cell_count))</f>
        <v>2.7500000000000004</v>
      </c>
      <c r="AG548" s="52">
        <f>IF(OR(Table3[[#This Row],[I_S]]="",Table3[[#This Row],[STC_C]]=""),"-",IF(Table3[[#This Row],[I_S]]&gt;=Table3[[#This Row],[I_MinGasFlow]],Table3[[#This Row],[I_S]]*Table3[[#This Row],[STC_C]]*16.6*Cell_count/1000,Table3[[#This Row],[I_MinGasFlow]]*Table3[[#This Row],[STC_C]]*16.6*Cell_count/1000))</f>
        <v>251.07500000000002</v>
      </c>
      <c r="AH548" s="139">
        <f>IF(Table3[[#This Row],[FN_Si_C_Air]]="-","-",Table3[[#This Row],[FN_Si_C_Air]]/60*air_dens_gL)</f>
        <v>5.3853286893126384</v>
      </c>
      <c r="AI548" s="58" t="str">
        <f t="shared" si="82"/>
        <v>Inlet</v>
      </c>
      <c r="AJ548">
        <v>9.9999999999999978E-2</v>
      </c>
      <c r="AK548" s="5">
        <f t="shared" si="74"/>
        <v>80</v>
      </c>
      <c r="AL548" s="141">
        <v>57.199902571694409</v>
      </c>
      <c r="AM548" s="52">
        <f>IF(OR(Table3[[#This Row],[T_So_CL]]="",Table3[[#This Row],[Hum_Si_C]]=""),"-",(1730.63/((1730.63/(233.426+T_Si_CL))-LOG(RH_Si_C/100)))-233.426)</f>
        <v>62.217541834971769</v>
      </c>
      <c r="AN548" s="87">
        <f>100*10^(7.337936*((Table3[[#This Row],[Hum_Si_C]])/(Table3[[#This Row],[Hum_Si_C]]+229.3975)-Table3[[#This Row],[T_Si_CL]]/(Table3[[#This Row],[T_Si_CL]]+229.3975)))</f>
        <v>45.346479132253705</v>
      </c>
      <c r="AO548" s="83">
        <f t="shared" si="75"/>
        <v>75</v>
      </c>
      <c r="AP548" s="60">
        <f>Table3[[#This Row],[T_So_CL]]-Table3[[#This Row],[T_Si_CL]]</f>
        <v>0</v>
      </c>
      <c r="AQ548" s="178">
        <f>IF(OR(AC548&gt;1200,AA548&gt;4000,Table3[[#This Row],[Hum_Si_A]]&lt;20,Table3[[#This Row],[Hum_Si_C]]&lt;20,AG548&gt;8000, AJ548&lt;0, O548&gt;90),1,0)</f>
        <v>0</v>
      </c>
      <c r="AR548">
        <f>IF(Table3[[#This Row],[F_Cell_CL]]&gt;0, Table3[[#This Row],[F_Cell_CL]], IF(Table3[[#This Row],[I_S]]&lt;450, 0.45, IF(Table3[[#This Row],[I_S]]&lt;600, 0.6, 0.75)))</f>
        <v>0.35000000000000003</v>
      </c>
    </row>
    <row r="549" spans="1:44">
      <c r="A549" s="49">
        <f t="shared" si="78"/>
        <v>538</v>
      </c>
      <c r="B549" s="51" t="s">
        <v>100</v>
      </c>
      <c r="C549" s="50" t="s">
        <v>639</v>
      </c>
      <c r="D549" s="51">
        <v>900</v>
      </c>
      <c r="E549" s="138">
        <f>IF(Table3[[#This Row],[Approx. step time]]="-","ERR",IF(E548="Acc. Time",Table3[[#This Row],[Approx. step time]]/60,E548+D549/60))</f>
        <v>8070</v>
      </c>
      <c r="F549" s="48">
        <v>210</v>
      </c>
      <c r="G549" s="86">
        <f t="shared" si="72"/>
        <v>0.7</v>
      </c>
      <c r="H549" s="48" t="s">
        <v>33</v>
      </c>
      <c r="I549" s="51">
        <v>0</v>
      </c>
      <c r="J549" s="51" t="s">
        <v>102</v>
      </c>
      <c r="K549" s="147">
        <v>0.45</v>
      </c>
      <c r="L549" s="52">
        <f>IF(Table3[[#This Row],[F_Cell_CL]]="","-",Table3[[#This Row],[F_Cell_CL]]*Cell_count)</f>
        <v>123.75</v>
      </c>
      <c r="M549">
        <v>2</v>
      </c>
      <c r="N549">
        <v>75</v>
      </c>
      <c r="O549" s="51">
        <v>75</v>
      </c>
      <c r="P549" s="60">
        <f>Table3[[#This Row],[T_So_CL]]-Table3[[#This Row],[T_Si_CL]]</f>
        <v>0</v>
      </c>
      <c r="Q549">
        <v>2.95</v>
      </c>
      <c r="R549" s="53">
        <f>IF(Table3[[#This Row],[I_S]]=0,"∞",Table3[[#This Row],[FN_Si_A_H2]]*1000/(Table3[[#This Row],[I_S]]*Q_H2*Cell_count))</f>
        <v>2.95</v>
      </c>
      <c r="S549">
        <v>85</v>
      </c>
      <c r="T549" s="58" t="str">
        <f t="shared" si="81"/>
        <v>Inlet</v>
      </c>
      <c r="U549">
        <v>1.8</v>
      </c>
      <c r="V549" s="51">
        <f t="shared" si="73"/>
        <v>80</v>
      </c>
      <c r="W549" s="141">
        <v>66.795011882050773</v>
      </c>
      <c r="X549" s="52">
        <f>IF(OR(Table3[[#This Row],[T_So_CL]]="",Table3[[#This Row],[Hum_Si_A]]=""),"-",(1730.63/((1730.63/(233.426+T_Si_CL))-LOG(RH_Si_A/100)))-233.426)</f>
        <v>65.658565509860011</v>
      </c>
      <c r="Y549" s="87">
        <f>100*10^(7.337936*((Table3[[#This Row],[Hum_Si_A]])/(Table3[[#This Row],[Hum_Si_A]]+229.3975)-Table3[[#This Row],[T_Si_CL]]/(Table3[[#This Row],[T_Si_CL]]+229.3975)))</f>
        <v>70.276766203233336</v>
      </c>
      <c r="Z54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1402.9852941176471</v>
      </c>
      <c r="AA549" s="53">
        <f>Table3[[#This Row],[FN_Si_Atot]]*Table3[[#This Row],[Conc_Si_A_H2]]/100</f>
        <v>1192.5374999999999</v>
      </c>
      <c r="AB549" s="54">
        <f>IF(Table3[[#This Row],[FN_Si_A_H2]]="-","-",Table3[[#This Row],[FN_Si_A_H2]]/60*H2_dens_gL)</f>
        <v>1.7873497433320429</v>
      </c>
      <c r="AC549" s="53">
        <f>IF(OR(Table3[[#This Row],[Conc_Si_A_H2]]="",Table3[[#This Row],[FN_Si_A_H2]]="",Table3[[#This Row],[FN_Si_A_H2]]="-"),"-",(FN_Si_H2/CMP_A)*(100-CMP_A))</f>
        <v>210.44779411764705</v>
      </c>
      <c r="AD549" s="55">
        <f>IF(Table3[[#This Row],[F_Si_A_N2]]="-","-",Table3[[#This Row],[F_Si_A_N2]]/60*N2_dens_gL)</f>
        <v>4.3829495544208541</v>
      </c>
      <c r="AE549">
        <v>3.75</v>
      </c>
      <c r="AF549" s="53">
        <f>IF(OR(Table3[[#This Row],[I_S]]=0,Table3[[#This Row],[FN_Si_C_Air]]="-",Table3[[#This Row],[FN_Si_C_Air]]="0"),"∞",Table3[[#This Row],[FN_Si_C_Air]]*1000/(Table3[[#This Row],[I_S]]*Q_air*Cell_count))</f>
        <v>3.75</v>
      </c>
      <c r="AG549" s="52">
        <f>IF(OR(Table3[[#This Row],[I_S]]="",Table3[[#This Row],[STC_C]]=""),"-",IF(Table3[[#This Row],[I_S]]&gt;=Table3[[#This Row],[I_MinGasFlow]],Table3[[#This Row],[I_S]]*Table3[[#This Row],[STC_C]]*16.6*Cell_count/1000,Table3[[#This Row],[I_MinGasFlow]]*Table3[[#This Row],[STC_C]]*16.6*Cell_count/1000))</f>
        <v>3594.9375000000005</v>
      </c>
      <c r="AH549" s="139">
        <f>IF(Table3[[#This Row],[FN_Si_C_Air]]="-","-",Table3[[#This Row],[FN_Si_C_Air]]/60*air_dens_gL)</f>
        <v>77.108115324249155</v>
      </c>
      <c r="AI549" s="58" t="str">
        <f t="shared" si="82"/>
        <v>Inlet</v>
      </c>
      <c r="AJ549">
        <v>1.5</v>
      </c>
      <c r="AK549" s="5">
        <f t="shared" si="74"/>
        <v>80</v>
      </c>
      <c r="AL549" s="141">
        <v>66.795011882050773</v>
      </c>
      <c r="AM549" s="52">
        <f>IF(OR(Table3[[#This Row],[T_So_CL]]="",Table3[[#This Row],[Hum_Si_C]]=""),"-",(1730.63/((1730.63/(233.426+T_Si_CL))-LOG(RH_Si_C/100)))-233.426)</f>
        <v>65.658565509860011</v>
      </c>
      <c r="AN549" s="87">
        <f>100*10^(7.337936*((Table3[[#This Row],[Hum_Si_C]])/(Table3[[#This Row],[Hum_Si_C]]+229.3975)-Table3[[#This Row],[T_Si_CL]]/(Table3[[#This Row],[T_Si_CL]]+229.3975)))</f>
        <v>70.276766203233336</v>
      </c>
      <c r="AO549" s="83">
        <f t="shared" si="75"/>
        <v>75</v>
      </c>
      <c r="AP549" s="60">
        <f>Table3[[#This Row],[T_So_CL]]-Table3[[#This Row],[T_Si_CL]]</f>
        <v>0</v>
      </c>
      <c r="AQ549" s="178">
        <f>IF(OR(AC549&gt;1200,AA549&gt;4000,Table3[[#This Row],[Hum_Si_A]]&lt;20,Table3[[#This Row],[Hum_Si_C]]&lt;20,AG549&gt;8000, AJ549&lt;0, O549&gt;90),1,0)</f>
        <v>0</v>
      </c>
      <c r="AR549">
        <f>IF(Table3[[#This Row],[F_Cell_CL]]&gt;0, Table3[[#This Row],[F_Cell_CL]], IF(Table3[[#This Row],[I_S]]&lt;450, 0.45, IF(Table3[[#This Row],[I_S]]&lt;600, 0.6, 0.75)))</f>
        <v>0.45</v>
      </c>
    </row>
    <row r="550" spans="1:44">
      <c r="A550" s="49">
        <f t="shared" si="78"/>
        <v>539</v>
      </c>
      <c r="B550" s="51" t="s">
        <v>100</v>
      </c>
      <c r="C550" s="50" t="s">
        <v>640</v>
      </c>
      <c r="D550" s="51">
        <v>900</v>
      </c>
      <c r="E550" s="138">
        <f>IF(Table3[[#This Row],[Approx. step time]]="-","ERR",IF(E549="Acc. Time",Table3[[#This Row],[Approx. step time]]/60,E549+D550/60))</f>
        <v>8085</v>
      </c>
      <c r="F550" s="48">
        <v>100</v>
      </c>
      <c r="G550" s="86">
        <f t="shared" si="72"/>
        <v>0.33333333333333331</v>
      </c>
      <c r="H550" s="48" t="s">
        <v>33</v>
      </c>
      <c r="I550" s="51">
        <v>0</v>
      </c>
      <c r="J550" s="51" t="s">
        <v>102</v>
      </c>
      <c r="K550" s="147">
        <v>0.45</v>
      </c>
      <c r="L550" s="52">
        <f>IF(Table3[[#This Row],[F_Cell_CL]]="","-",Table3[[#This Row],[F_Cell_CL]]*Cell_count)</f>
        <v>123.75</v>
      </c>
      <c r="M550">
        <v>0.5</v>
      </c>
      <c r="N550">
        <v>75</v>
      </c>
      <c r="O550" s="51">
        <v>75</v>
      </c>
      <c r="P550" s="60">
        <f>Table3[[#This Row],[T_So_CL]]-Table3[[#This Row],[T_Si_CL]]</f>
        <v>0</v>
      </c>
      <c r="Q550">
        <v>2.95</v>
      </c>
      <c r="R550" s="53">
        <f>IF(Table3[[#This Row],[I_S]]=0,"∞",Table3[[#This Row],[FN_Si_A_H2]]*1000/(Table3[[#This Row],[I_S]]*Q_H2*Cell_count))</f>
        <v>2.9499999999999993</v>
      </c>
      <c r="S550">
        <v>90</v>
      </c>
      <c r="T550" s="58" t="str">
        <f t="shared" si="81"/>
        <v>Inlet</v>
      </c>
      <c r="U550">
        <v>0.30000000000000004</v>
      </c>
      <c r="V550" s="51">
        <f t="shared" si="73"/>
        <v>80</v>
      </c>
      <c r="W550" s="141">
        <v>66.795011882050773</v>
      </c>
      <c r="X550" s="52">
        <f>IF(OR(Table3[[#This Row],[T_So_CL]]="",Table3[[#This Row],[Hum_Si_A]]=""),"-",(1730.63/((1730.63/(233.426+T_Si_CL))-LOG(RH_Si_A/100)))-233.426)</f>
        <v>65.658565509860011</v>
      </c>
      <c r="Y550" s="87">
        <f>100*10^(7.337936*((Table3[[#This Row],[Hum_Si_A]])/(Table3[[#This Row],[Hum_Si_A]]+229.3975)-Table3[[#This Row],[T_Si_CL]]/(Table3[[#This Row],[T_Si_CL]]+229.3975)))</f>
        <v>70.276766203233336</v>
      </c>
      <c r="Z55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630.97222222222217</v>
      </c>
      <c r="AA550" s="53">
        <f>Table3[[#This Row],[FN_Si_Atot]]*Table3[[#This Row],[Conc_Si_A_H2]]/100</f>
        <v>567.87499999999989</v>
      </c>
      <c r="AB550" s="54">
        <f>IF(Table3[[#This Row],[FN_Si_A_H2]]="-","-",Table3[[#This Row],[FN_Si_A_H2]]/60*H2_dens_gL)</f>
        <v>0.85111892539621081</v>
      </c>
      <c r="AC550" s="53">
        <f>IF(OR(Table3[[#This Row],[Conc_Si_A_H2]]="",Table3[[#This Row],[FN_Si_A_H2]]="",Table3[[#This Row],[FN_Si_A_H2]]="-"),"-",(FN_Si_H2/CMP_A)*(100-CMP_A))</f>
        <v>63.097222222222207</v>
      </c>
      <c r="AD550" s="55">
        <f>IF(Table3[[#This Row],[F_Si_A_N2]]="-","-",Table3[[#This Row],[F_Si_A_N2]]/60*N2_dens_gL)</f>
        <v>1.3141118593501677</v>
      </c>
      <c r="AE550">
        <v>3.1500000000000004</v>
      </c>
      <c r="AF550" s="53">
        <f>IF(OR(Table3[[#This Row],[I_S]]=0,Table3[[#This Row],[FN_Si_C_Air]]="-",Table3[[#This Row],[FN_Si_C_Air]]="0"),"∞",Table3[[#This Row],[FN_Si_C_Air]]*1000/(Table3[[#This Row],[I_S]]*Q_air*Cell_count))</f>
        <v>3.1500000000000008</v>
      </c>
      <c r="AG550" s="52">
        <f>IF(OR(Table3[[#This Row],[I_S]]="",Table3[[#This Row],[STC_C]]=""),"-",IF(Table3[[#This Row],[I_S]]&gt;=Table3[[#This Row],[I_MinGasFlow]],Table3[[#This Row],[I_S]]*Table3[[#This Row],[STC_C]]*16.6*Cell_count/1000,Table3[[#This Row],[I_MinGasFlow]]*Table3[[#This Row],[STC_C]]*16.6*Cell_count/1000))</f>
        <v>1437.9750000000004</v>
      </c>
      <c r="AH550" s="139">
        <f>IF(Table3[[#This Row],[FN_Si_C_Air]]="-","-",Table3[[#This Row],[FN_Si_C_Air]]/60*air_dens_gL)</f>
        <v>30.843246129699665</v>
      </c>
      <c r="AI550" s="58" t="str">
        <f t="shared" si="82"/>
        <v>Inlet</v>
      </c>
      <c r="AJ550">
        <v>0.10000000000000003</v>
      </c>
      <c r="AK550" s="5">
        <f t="shared" si="74"/>
        <v>80</v>
      </c>
      <c r="AL550" s="141">
        <v>65.143060341853428</v>
      </c>
      <c r="AM550" s="52">
        <f>IF(OR(Table3[[#This Row],[T_So_CL]]="",Table3[[#This Row],[Hum_Si_C]]=""),"-",(1730.63/((1730.63/(233.426+T_Si_CL))-LOG(RH_Si_C/100)))-233.426)</f>
        <v>65.097475630948793</v>
      </c>
      <c r="AN550" s="87">
        <f>100*10^(7.337936*((Table3[[#This Row],[Hum_Si_C]])/(Table3[[#This Row],[Hum_Si_C]]+229.3975)-Table3[[#This Row],[T_Si_CL]]/(Table3[[#This Row],[T_Si_CL]]+229.3975)))</f>
        <v>65.303651292041863</v>
      </c>
      <c r="AO550" s="83">
        <f t="shared" si="75"/>
        <v>75</v>
      </c>
      <c r="AP550" s="60">
        <f>Table3[[#This Row],[T_So_CL]]-Table3[[#This Row],[T_Si_CL]]</f>
        <v>0</v>
      </c>
      <c r="AQ550" s="178">
        <f>IF(OR(AC550&gt;1200,AA550&gt;4000,Table3[[#This Row],[Hum_Si_A]]&lt;20,Table3[[#This Row],[Hum_Si_C]]&lt;20,AG550&gt;8000, AJ550&lt;0, O550&gt;90),1,0)</f>
        <v>0</v>
      </c>
      <c r="AR550">
        <f>IF(Table3[[#This Row],[F_Cell_CL]]&gt;0, Table3[[#This Row],[F_Cell_CL]], IF(Table3[[#This Row],[I_S]]&lt;450, 0.45, IF(Table3[[#This Row],[I_S]]&lt;600, 0.6, 0.75)))</f>
        <v>0.45</v>
      </c>
    </row>
    <row r="551" spans="1:44">
      <c r="A551" s="49">
        <f t="shared" si="78"/>
        <v>540</v>
      </c>
      <c r="B551" s="51" t="s">
        <v>100</v>
      </c>
      <c r="C551" s="50" t="s">
        <v>641</v>
      </c>
      <c r="D551" s="51">
        <v>900</v>
      </c>
      <c r="E551" s="138">
        <f>IF(Table3[[#This Row],[Approx. step time]]="-","ERR",IF(E550="Acc. Time",Table3[[#This Row],[Approx. step time]]/60,E550+D551/60))</f>
        <v>8100</v>
      </c>
      <c r="F551" s="48">
        <v>580</v>
      </c>
      <c r="G551" s="86">
        <f t="shared" si="72"/>
        <v>1.9333333333333333</v>
      </c>
      <c r="H551" s="48" t="s">
        <v>33</v>
      </c>
      <c r="I551" s="51">
        <v>0</v>
      </c>
      <c r="J551" s="51" t="s">
        <v>102</v>
      </c>
      <c r="K551" s="147"/>
      <c r="L551" s="52" t="str">
        <f>IF(Table3[[#This Row],[F_Cell_CL]]="","-",Table3[[#This Row],[F_Cell_CL]]*Cell_count)</f>
        <v>-</v>
      </c>
      <c r="M551">
        <v>1.35</v>
      </c>
      <c r="N551">
        <v>75</v>
      </c>
      <c r="O551" s="51">
        <v>87</v>
      </c>
      <c r="P551" s="60">
        <f>Table3[[#This Row],[T_So_CL]]-Table3[[#This Row],[T_Si_CL]]</f>
        <v>12</v>
      </c>
      <c r="Q551">
        <v>1.5</v>
      </c>
      <c r="R551" s="53">
        <f>IF(Table3[[#This Row],[I_S]]=0,"∞",Table3[[#This Row],[FN_Si_A_H2]]*1000/(Table3[[#This Row],[I_S]]*Q_H2*Cell_count))</f>
        <v>1.5</v>
      </c>
      <c r="S551">
        <v>85</v>
      </c>
      <c r="T551" s="58" t="str">
        <f t="shared" si="81"/>
        <v>Inlet</v>
      </c>
      <c r="U551">
        <v>1.1500000000000001</v>
      </c>
      <c r="V551" s="51">
        <f t="shared" si="73"/>
        <v>80</v>
      </c>
      <c r="W551" s="141">
        <v>48.903054022441701</v>
      </c>
      <c r="X551" s="52">
        <f>IF(OR(Table3[[#This Row],[T_So_CL]]="",Table3[[#This Row],[Hum_Si_A]]=""),"-",(1730.63/((1730.63/(233.426+T_Si_CL))-LOG(RH_Si_A/100)))-233.426)</f>
        <v>58.819725807400857</v>
      </c>
      <c r="Y551" s="87">
        <f>100*10^(7.337936*((Table3[[#This Row],[Hum_Si_A]])/(Table3[[#This Row],[Hum_Si_A]]+229.3975)-Table3[[#This Row],[T_Si_CL]]/(Table3[[#This Row],[T_Si_CL]]+229.3975)))</f>
        <v>30.299973153524157</v>
      </c>
      <c r="Z55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1970.2941176470588</v>
      </c>
      <c r="AA551" s="53">
        <f>Table3[[#This Row],[FN_Si_Atot]]*Table3[[#This Row],[Conc_Si_A_H2]]/100</f>
        <v>1674.75</v>
      </c>
      <c r="AB551" s="54">
        <f>IF(Table3[[#This Row],[FN_Si_A_H2]]="-","-",Table3[[#This Row],[FN_Si_A_H2]]/60*H2_dens_gL)</f>
        <v>2.5100795426939104</v>
      </c>
      <c r="AC551" s="53">
        <f>IF(OR(Table3[[#This Row],[Conc_Si_A_H2]]="",Table3[[#This Row],[FN_Si_A_H2]]="",Table3[[#This Row],[FN_Si_A_H2]]="-"),"-",(FN_Si_H2/CMP_A)*(100-CMP_A))</f>
        <v>295.54411764705884</v>
      </c>
      <c r="AD551" s="55">
        <f>IF(Table3[[#This Row],[F_Si_A_N2]]="-","-",Table3[[#This Row],[F_Si_A_N2]]/60*N2_dens_gL)</f>
        <v>6.1552318197677858</v>
      </c>
      <c r="AE551">
        <v>1.4500000000000002</v>
      </c>
      <c r="AF551" s="53">
        <f>IF(OR(Table3[[#This Row],[I_S]]=0,Table3[[#This Row],[FN_Si_C_Air]]="-",Table3[[#This Row],[FN_Si_C_Air]]="0"),"∞",Table3[[#This Row],[FN_Si_C_Air]]*1000/(Table3[[#This Row],[I_S]]*Q_air*Cell_count))</f>
        <v>1.4500000000000002</v>
      </c>
      <c r="AG551" s="52">
        <f>IF(OR(Table3[[#This Row],[I_S]]="",Table3[[#This Row],[STC_C]]=""),"-",IF(Table3[[#This Row],[I_S]]&gt;=Table3[[#This Row],[I_MinGasFlow]],Table3[[#This Row],[I_S]]*Table3[[#This Row],[STC_C]]*16.6*Cell_count/1000,Table3[[#This Row],[I_MinGasFlow]]*Table3[[#This Row],[STC_C]]*16.6*Cell_count/1000))</f>
        <v>3839.1650000000004</v>
      </c>
      <c r="AH551" s="139">
        <f>IF(Table3[[#This Row],[FN_Si_C_Air]]="-","-",Table3[[#This Row],[FN_Si_C_Air]]/60*air_dens_gL)</f>
        <v>82.346571412944172</v>
      </c>
      <c r="AI551" s="58" t="str">
        <f t="shared" si="82"/>
        <v>Inlet</v>
      </c>
      <c r="AJ551">
        <v>1.5000000000000002</v>
      </c>
      <c r="AK551" s="5">
        <f t="shared" si="74"/>
        <v>80</v>
      </c>
      <c r="AL551" s="141">
        <v>63.378491432659409</v>
      </c>
      <c r="AM551" s="52">
        <f>IF(OR(Table3[[#This Row],[T_So_CL]]="",Table3[[#This Row],[Hum_Si_C]]=""),"-",(1730.63/((1730.63/(233.426+T_Si_CL))-LOG(RH_Si_C/100)))-233.426)</f>
        <v>64.484611090391468</v>
      </c>
      <c r="AN551" s="87">
        <f>100*10^(7.337936*((Table3[[#This Row],[Hum_Si_C]])/(Table3[[#This Row],[Hum_Si_C]]+229.3975)-Table3[[#This Row],[T_Si_CL]]/(Table3[[#This Row],[T_Si_CL]]+229.3975)))</f>
        <v>60.324385058777416</v>
      </c>
      <c r="AO551" s="83">
        <f t="shared" si="75"/>
        <v>87</v>
      </c>
      <c r="AP551" s="60">
        <f>Table3[[#This Row],[T_So_CL]]-Table3[[#This Row],[T_Si_CL]]</f>
        <v>12</v>
      </c>
      <c r="AQ551" s="178">
        <f>IF(OR(AC551&gt;1200,AA551&gt;4000,Table3[[#This Row],[Hum_Si_A]]&lt;20,Table3[[#This Row],[Hum_Si_C]]&lt;20,AG551&gt;8000, AJ551&lt;0, O551&gt;90),1,0)</f>
        <v>0</v>
      </c>
      <c r="AR551">
        <f>IF(Table3[[#This Row],[F_Cell_CL]]&gt;0, Table3[[#This Row],[F_Cell_CL]], IF(Table3[[#This Row],[I_S]]&lt;450, 0.45, IF(Table3[[#This Row],[I_S]]&lt;600, 0.6, 0.75)))</f>
        <v>0.6</v>
      </c>
    </row>
    <row r="552" spans="1:44">
      <c r="A552" s="49">
        <f t="shared" si="78"/>
        <v>541</v>
      </c>
      <c r="B552" s="51" t="s">
        <v>100</v>
      </c>
      <c r="C552" s="50" t="s">
        <v>642</v>
      </c>
      <c r="D552" s="51">
        <v>900</v>
      </c>
      <c r="E552" s="87">
        <f>IF(Table3[[#This Row],[Approx. step time]]="-","ERR",IF(E551="Acc. Time",Table3[[#This Row],[Approx. step time]]/60,E551+D552/60))</f>
        <v>8115</v>
      </c>
      <c r="F552" s="48">
        <v>110</v>
      </c>
      <c r="G552" s="86">
        <f t="shared" si="72"/>
        <v>0.36666666666666664</v>
      </c>
      <c r="H552" s="48" t="s">
        <v>33</v>
      </c>
      <c r="I552" s="51">
        <v>0</v>
      </c>
      <c r="J552" s="51" t="s">
        <v>102</v>
      </c>
      <c r="K552" s="147">
        <v>0.45</v>
      </c>
      <c r="L552" s="52">
        <f>IF(Table3[[#This Row],[F_Cell_CL]]="","-",Table3[[#This Row],[F_Cell_CL]]*Cell_count)</f>
        <v>123.75</v>
      </c>
      <c r="M552">
        <v>1.55</v>
      </c>
      <c r="N552">
        <v>75</v>
      </c>
      <c r="O552" s="51">
        <v>75</v>
      </c>
      <c r="P552" s="60">
        <f>Table3[[#This Row],[T_So_CL]]-Table3[[#This Row],[T_Si_CL]]</f>
        <v>0</v>
      </c>
      <c r="Q552">
        <v>2.9000000000000004</v>
      </c>
      <c r="R552" s="53">
        <f>IF(Table3[[#This Row],[I_S]]=0,"∞",Table3[[#This Row],[FN_Si_A_H2]]*1000/(Table3[[#This Row],[I_S]]*Q_H2*Cell_count))</f>
        <v>2.9</v>
      </c>
      <c r="S552">
        <v>75</v>
      </c>
      <c r="T552" s="58" t="str">
        <f t="shared" si="81"/>
        <v>Inlet</v>
      </c>
      <c r="U552">
        <v>1.35</v>
      </c>
      <c r="V552" s="51">
        <f t="shared" si="73"/>
        <v>80</v>
      </c>
      <c r="W552" s="141">
        <v>61.483076324765285</v>
      </c>
      <c r="X552" s="52">
        <f>IF(OR(Table3[[#This Row],[T_So_CL]]="",Table3[[#This Row],[Hum_Si_A]]=""),"-",(1730.63/((1730.63/(233.426+T_Si_CL))-LOG(RH_Si_A/100)))-233.426)</f>
        <v>63.809918009050818</v>
      </c>
      <c r="Y552" s="87">
        <f>100*10^(7.337936*((Table3[[#This Row],[Hum_Si_A]])/(Table3[[#This Row],[Hum_Si_A]]+229.3975)-Table3[[#This Row],[T_Si_CL]]/(Table3[[#This Row],[T_Si_CL]]+229.3975)))</f>
        <v>55.338665034554971</v>
      </c>
      <c r="Z55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818.76666666666677</v>
      </c>
      <c r="AA552" s="53">
        <f>Table3[[#This Row],[FN_Si_Atot]]*Table3[[#This Row],[Conc_Si_A_H2]]/100</f>
        <v>614.07500000000005</v>
      </c>
      <c r="AB552" s="54">
        <f>IF(Table3[[#This Row],[FN_Si_A_H2]]="-","-",Table3[[#This Row],[FN_Si_A_H2]]/60*H2_dens_gL)</f>
        <v>0.92036249898776723</v>
      </c>
      <c r="AC552" s="53">
        <f>IF(OR(Table3[[#This Row],[Conc_Si_A_H2]]="",Table3[[#This Row],[FN_Si_A_H2]]="",Table3[[#This Row],[FN_Si_A_H2]]="-"),"-",(FN_Si_H2/CMP_A)*(100-CMP_A))</f>
        <v>204.69166666666666</v>
      </c>
      <c r="AD552" s="55">
        <f>IF(Table3[[#This Row],[F_Si_A_N2]]="-","-",Table3[[#This Row],[F_Si_A_N2]]/60*N2_dens_gL)</f>
        <v>4.2630679640613929</v>
      </c>
      <c r="AE552">
        <v>3.25</v>
      </c>
      <c r="AF552" s="53">
        <f>IF(OR(Table3[[#This Row],[I_S]]=0,Table3[[#This Row],[FN_Si_C_Air]]="-",Table3[[#This Row],[FN_Si_C_Air]]="0"),"∞",Table3[[#This Row],[FN_Si_C_Air]]*1000/(Table3[[#This Row],[I_S]]*Q_air*Cell_count))</f>
        <v>3.25</v>
      </c>
      <c r="AG552" s="52">
        <f>IF(OR(Table3[[#This Row],[I_S]]="",Table3[[#This Row],[STC_C]]=""),"-",IF(Table3[[#This Row],[I_S]]&gt;=Table3[[#This Row],[I_MinGasFlow]],Table3[[#This Row],[I_S]]*Table3[[#This Row],[STC_C]]*16.6*Cell_count/1000,Table3[[#This Row],[I_MinGasFlow]]*Table3[[#This Row],[STC_C]]*16.6*Cell_count/1000))</f>
        <v>1631.9875000000002</v>
      </c>
      <c r="AH552" s="139">
        <f>IF(Table3[[#This Row],[FN_Si_C_Air]]="-","-",Table3[[#This Row],[FN_Si_C_Air]]/60*air_dens_gL)</f>
        <v>35.004636480532156</v>
      </c>
      <c r="AI552" s="58" t="str">
        <f t="shared" si="82"/>
        <v>Inlet</v>
      </c>
      <c r="AJ552">
        <v>1.4000000000000001</v>
      </c>
      <c r="AK552" s="5">
        <f t="shared" si="74"/>
        <v>80</v>
      </c>
      <c r="AL552" s="141">
        <v>57.199902571694409</v>
      </c>
      <c r="AM552" s="52">
        <f>IF(OR(Table3[[#This Row],[T_So_CL]]="",Table3[[#This Row],[Hum_Si_C]]=""),"-",(1730.63/((1730.63/(233.426+T_Si_CL))-LOG(RH_Si_C/100)))-233.426)</f>
        <v>62.217541834971769</v>
      </c>
      <c r="AN552" s="87">
        <f>100*10^(7.337936*((Table3[[#This Row],[Hum_Si_C]])/(Table3[[#This Row],[Hum_Si_C]]+229.3975)-Table3[[#This Row],[T_Si_CL]]/(Table3[[#This Row],[T_Si_CL]]+229.3975)))</f>
        <v>45.346479132253705</v>
      </c>
      <c r="AO552" s="83">
        <f t="shared" si="75"/>
        <v>75</v>
      </c>
      <c r="AP552" s="60">
        <f>Table3[[#This Row],[T_So_CL]]-Table3[[#This Row],[T_Si_CL]]</f>
        <v>0</v>
      </c>
      <c r="AQ552" s="178">
        <f>IF(OR(AC552&gt;1200,AA552&gt;4000,Table3[[#This Row],[Hum_Si_A]]&lt;20,Table3[[#This Row],[Hum_Si_C]]&lt;20,AG552&gt;8000, AJ552&lt;0, O552&gt;90),1,0)</f>
        <v>0</v>
      </c>
      <c r="AR552">
        <f>IF(Table3[[#This Row],[F_Cell_CL]]&gt;0, Table3[[#This Row],[F_Cell_CL]], IF(Table3[[#This Row],[I_S]]&lt;450, 0.45, IF(Table3[[#This Row],[I_S]]&lt;600, 0.6, 0.75)))</f>
        <v>0.45</v>
      </c>
    </row>
    <row r="553" spans="1:44">
      <c r="A553" s="49">
        <f t="shared" si="78"/>
        <v>542</v>
      </c>
      <c r="B553" s="51" t="s">
        <v>100</v>
      </c>
      <c r="C553" s="50" t="s">
        <v>643</v>
      </c>
      <c r="D553" s="51">
        <v>900</v>
      </c>
      <c r="E553" s="138">
        <f>IF(Table3[[#This Row],[Approx. step time]]="-","ERR",IF(E552="Acc. Time",Table3[[#This Row],[Approx. step time]]/60,E552+D553/60))</f>
        <v>8130</v>
      </c>
      <c r="F553" s="48">
        <v>220</v>
      </c>
      <c r="G553" s="86">
        <f t="shared" si="72"/>
        <v>0.73333333333333328</v>
      </c>
      <c r="H553" s="48" t="s">
        <v>33</v>
      </c>
      <c r="I553" s="51">
        <v>0</v>
      </c>
      <c r="J553" s="51" t="s">
        <v>102</v>
      </c>
      <c r="K553" s="147">
        <v>0.45</v>
      </c>
      <c r="L553" s="52">
        <f>IF(Table3[[#This Row],[F_Cell_CL]]="","-",Table3[[#This Row],[F_Cell_CL]]*Cell_count)</f>
        <v>123.75</v>
      </c>
      <c r="M553">
        <v>0.55000000000000004</v>
      </c>
      <c r="N553">
        <v>75</v>
      </c>
      <c r="O553" s="51">
        <v>75</v>
      </c>
      <c r="P553" s="60">
        <f>Table3[[#This Row],[T_So_CL]]-Table3[[#This Row],[T_Si_CL]]</f>
        <v>0</v>
      </c>
      <c r="Q553">
        <v>1.5</v>
      </c>
      <c r="R553" s="53">
        <f>IF(Table3[[#This Row],[I_S]]=0,"∞",Table3[[#This Row],[FN_Si_A_H2]]*1000/(Table3[[#This Row],[I_S]]*Q_H2*Cell_count))</f>
        <v>1.5</v>
      </c>
      <c r="S553">
        <v>70</v>
      </c>
      <c r="T553" s="58" t="str">
        <f t="shared" ref="T553:T566" si="83">"Inlet"</f>
        <v>Inlet</v>
      </c>
      <c r="U553">
        <v>0.35000000000000003</v>
      </c>
      <c r="V553" s="51">
        <f t="shared" si="73"/>
        <v>80</v>
      </c>
      <c r="W553" s="141">
        <v>68.34894031864313</v>
      </c>
      <c r="X553" s="52">
        <f>IF(OR(Table3[[#This Row],[T_So_CL]]="",Table3[[#This Row],[Hum_Si_A]]=""),"-",(1730.63/((1730.63/(233.426+T_Si_CL))-LOG(RH_Si_A/100)))-233.426)</f>
        <v>66.175698079044309</v>
      </c>
      <c r="Y553" s="87">
        <f>100*10^(7.337936*((Table3[[#This Row],[Hum_Si_A]])/(Table3[[#This Row],[Hum_Si_A]]+229.3975)-Table3[[#This Row],[T_Si_CL]]/(Table3[[#This Row],[T_Si_CL]]+229.3975)))</f>
        <v>75.244003179249503</v>
      </c>
      <c r="Z55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907.5</v>
      </c>
      <c r="AA553" s="53">
        <f>Table3[[#This Row],[FN_Si_Atot]]*Table3[[#This Row],[Conc_Si_A_H2]]/100</f>
        <v>635.25</v>
      </c>
      <c r="AB553" s="54">
        <f>IF(Table3[[#This Row],[FN_Si_A_H2]]="-","-",Table3[[#This Row],[FN_Si_A_H2]]/60*H2_dens_gL)</f>
        <v>0.95209913688389702</v>
      </c>
      <c r="AC553" s="53">
        <f>IF(OR(Table3[[#This Row],[Conc_Si_A_H2]]="",Table3[[#This Row],[FN_Si_A_H2]]="",Table3[[#This Row],[FN_Si_A_H2]]="-"),"-",(FN_Si_H2/CMP_A)*(100-CMP_A))</f>
        <v>272.25</v>
      </c>
      <c r="AD553" s="55">
        <f>IF(Table3[[#This Row],[F_Si_A_N2]]="-","-",Table3[[#This Row],[F_Si_A_N2]]/60*N2_dens_gL)</f>
        <v>5.6700903955496349</v>
      </c>
      <c r="AE553">
        <v>2.5</v>
      </c>
      <c r="AF553" s="53">
        <f>IF(OR(Table3[[#This Row],[I_S]]=0,Table3[[#This Row],[FN_Si_C_Air]]="-",Table3[[#This Row],[FN_Si_C_Air]]="0"),"∞",Table3[[#This Row],[FN_Si_C_Air]]*1000/(Table3[[#This Row],[I_S]]*Q_air*Cell_count))</f>
        <v>2.4999999999999996</v>
      </c>
      <c r="AG553" s="52">
        <f>IF(OR(Table3[[#This Row],[I_S]]="",Table3[[#This Row],[STC_C]]=""),"-",IF(Table3[[#This Row],[I_S]]&gt;=Table3[[#This Row],[I_MinGasFlow]],Table3[[#This Row],[I_S]]*Table3[[#This Row],[STC_C]]*16.6*Cell_count/1000,Table3[[#This Row],[I_MinGasFlow]]*Table3[[#This Row],[STC_C]]*16.6*Cell_count/1000))</f>
        <v>2510.75</v>
      </c>
      <c r="AH553" s="139">
        <f>IF(Table3[[#This Row],[FN_Si_C_Air]]="-","-",Table3[[#This Row],[FN_Si_C_Air]]/60*air_dens_gL)</f>
        <v>53.853286893126381</v>
      </c>
      <c r="AI553" s="58" t="str">
        <f t="shared" ref="AI553:AI566" si="84">"Inlet"</f>
        <v>Inlet</v>
      </c>
      <c r="AJ553">
        <v>0.4</v>
      </c>
      <c r="AK553" s="5">
        <f t="shared" si="74"/>
        <v>80</v>
      </c>
      <c r="AL553" s="141">
        <v>52.002768441425054</v>
      </c>
      <c r="AM553" s="52">
        <f>IF(OR(Table3[[#This Row],[T_So_CL]]="",Table3[[#This Row],[Hum_Si_C]]=""),"-",(1730.63/((1730.63/(233.426+T_Si_CL))-LOG(RH_Si_C/100)))-233.426)</f>
        <v>60.142879773976915</v>
      </c>
      <c r="AN553" s="87">
        <f>100*10^(7.337936*((Table3[[#This Row],[Hum_Si_C]])/(Table3[[#This Row],[Hum_Si_C]]+229.3975)-Table3[[#This Row],[T_Si_CL]]/(Table3[[#This Row],[T_Si_CL]]+229.3975)))</f>
        <v>35.323891746362435</v>
      </c>
      <c r="AO553" s="83">
        <f t="shared" si="75"/>
        <v>75</v>
      </c>
      <c r="AP553" s="60">
        <f>Table3[[#This Row],[T_So_CL]]-Table3[[#This Row],[T_Si_CL]]</f>
        <v>0</v>
      </c>
      <c r="AQ553" s="178">
        <f>IF(OR(AC553&gt;1200,AA553&gt;4000,Table3[[#This Row],[Hum_Si_A]]&lt;20,Table3[[#This Row],[Hum_Si_C]]&lt;20,AG553&gt;8000, AJ553&lt;0, O553&gt;90),1,0)</f>
        <v>0</v>
      </c>
      <c r="AR553">
        <f>IF(Table3[[#This Row],[F_Cell_CL]]&gt;0, Table3[[#This Row],[F_Cell_CL]], IF(Table3[[#This Row],[I_S]]&lt;450, 0.45, IF(Table3[[#This Row],[I_S]]&lt;600, 0.6, 0.75)))</f>
        <v>0.45</v>
      </c>
    </row>
    <row r="554" spans="1:44">
      <c r="A554" s="49">
        <f t="shared" si="78"/>
        <v>543</v>
      </c>
      <c r="B554" s="51" t="s">
        <v>100</v>
      </c>
      <c r="C554" s="50" t="s">
        <v>644</v>
      </c>
      <c r="D554" s="51">
        <v>900</v>
      </c>
      <c r="E554" s="138">
        <f>IF(Table3[[#This Row],[Approx. step time]]="-","ERR",IF(E553="Acc. Time",Table3[[#This Row],[Approx. step time]]/60,E553+D554/60))</f>
        <v>8145</v>
      </c>
      <c r="F554" s="48">
        <v>280</v>
      </c>
      <c r="G554" s="86">
        <f t="shared" si="72"/>
        <v>0.93333333333333335</v>
      </c>
      <c r="H554" s="48" t="s">
        <v>33</v>
      </c>
      <c r="I554" s="51">
        <v>0</v>
      </c>
      <c r="J554" s="51" t="s">
        <v>102</v>
      </c>
      <c r="K554" s="147">
        <v>0.45</v>
      </c>
      <c r="L554" s="52">
        <f>IF(Table3[[#This Row],[F_Cell_CL]]="","-",Table3[[#This Row],[F_Cell_CL]]*Cell_count)</f>
        <v>123.75</v>
      </c>
      <c r="M554">
        <v>0.90000000000000013</v>
      </c>
      <c r="N554">
        <v>75</v>
      </c>
      <c r="O554" s="51">
        <v>75</v>
      </c>
      <c r="P554" s="60">
        <f>Table3[[#This Row],[T_So_CL]]-Table3[[#This Row],[T_Si_CL]]</f>
        <v>0</v>
      </c>
      <c r="Q554">
        <v>2.2000000000000002</v>
      </c>
      <c r="R554" s="53">
        <f>IF(Table3[[#This Row],[I_S]]=0,"∞",Table3[[#This Row],[FN_Si_A_H2]]*1000/(Table3[[#This Row],[I_S]]*Q_H2*Cell_count))</f>
        <v>2.2000000000000006</v>
      </c>
      <c r="S554">
        <v>90</v>
      </c>
      <c r="T554" s="58" t="str">
        <f t="shared" si="83"/>
        <v>Inlet</v>
      </c>
      <c r="U554">
        <v>0.70000000000000007</v>
      </c>
      <c r="V554" s="51">
        <f t="shared" si="73"/>
        <v>80</v>
      </c>
      <c r="W554" s="141">
        <v>65.143060341853428</v>
      </c>
      <c r="X554" s="52">
        <f>IF(OR(Table3[[#This Row],[T_So_CL]]="",Table3[[#This Row],[Hum_Si_A]]=""),"-",(1730.63/((1730.63/(233.426+T_Si_CL))-LOG(RH_Si_A/100)))-233.426)</f>
        <v>65.097475630948793</v>
      </c>
      <c r="Y554" s="87">
        <f>100*10^(7.337936*((Table3[[#This Row],[Hum_Si_A]])/(Table3[[#This Row],[Hum_Si_A]]+229.3975)-Table3[[#This Row],[T_Si_CL]]/(Table3[[#This Row],[T_Si_CL]]+229.3975)))</f>
        <v>65.303651292041863</v>
      </c>
      <c r="Z55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1317.5555555555557</v>
      </c>
      <c r="AA554" s="53">
        <f>Table3[[#This Row],[FN_Si_Atot]]*Table3[[#This Row],[Conc_Si_A_H2]]/100</f>
        <v>1185.8000000000002</v>
      </c>
      <c r="AB554" s="54">
        <f>IF(Table3[[#This Row],[FN_Si_A_H2]]="-","-",Table3[[#This Row],[FN_Si_A_H2]]/60*H2_dens_gL)</f>
        <v>1.7772517221832744</v>
      </c>
      <c r="AC554" s="53">
        <f>IF(OR(Table3[[#This Row],[Conc_Si_A_H2]]="",Table3[[#This Row],[FN_Si_A_H2]]="",Table3[[#This Row],[FN_Si_A_H2]]="-"),"-",(FN_Si_H2/CMP_A)*(100-CMP_A))</f>
        <v>131.75555555555559</v>
      </c>
      <c r="AD554" s="55">
        <f>IF(Table3[[#This Row],[F_Si_A_N2]]="-","-",Table3[[#This Row],[F_Si_A_N2]]/60*N2_dens_gL)</f>
        <v>2.7440437469820465</v>
      </c>
      <c r="AE554">
        <v>2.4000000000000004</v>
      </c>
      <c r="AF554" s="53">
        <f>IF(OR(Table3[[#This Row],[I_S]]=0,Table3[[#This Row],[FN_Si_C_Air]]="-",Table3[[#This Row],[FN_Si_C_Air]]="0"),"∞",Table3[[#This Row],[FN_Si_C_Air]]*1000/(Table3[[#This Row],[I_S]]*Q_air*Cell_count))</f>
        <v>2.4000000000000008</v>
      </c>
      <c r="AG554" s="52">
        <f>IF(OR(Table3[[#This Row],[I_S]]="",Table3[[#This Row],[STC_C]]=""),"-",IF(Table3[[#This Row],[I_S]]&gt;=Table3[[#This Row],[I_MinGasFlow]],Table3[[#This Row],[I_S]]*Table3[[#This Row],[STC_C]]*16.6*Cell_count/1000,Table3[[#This Row],[I_MinGasFlow]]*Table3[[#This Row],[STC_C]]*16.6*Cell_count/1000))</f>
        <v>3067.6800000000007</v>
      </c>
      <c r="AH554" s="139">
        <f>IF(Table3[[#This Row],[FN_Si_C_Air]]="-","-",Table3[[#This Row],[FN_Si_C_Air]]/60*air_dens_gL)</f>
        <v>65.798925076692626</v>
      </c>
      <c r="AI554" s="58" t="str">
        <f t="shared" si="84"/>
        <v>Inlet</v>
      </c>
      <c r="AJ554">
        <v>0.95000000000000007</v>
      </c>
      <c r="AK554" s="5">
        <f t="shared" si="74"/>
        <v>80</v>
      </c>
      <c r="AL554" s="141">
        <v>68.34894031864313</v>
      </c>
      <c r="AM554" s="52">
        <f>IF(OR(Table3[[#This Row],[T_So_CL]]="",Table3[[#This Row],[Hum_Si_C]]=""),"-",(1730.63/((1730.63/(233.426+T_Si_CL))-LOG(RH_Si_C/100)))-233.426)</f>
        <v>66.175698079044309</v>
      </c>
      <c r="AN554" s="87">
        <f>100*10^(7.337936*((Table3[[#This Row],[Hum_Si_C]])/(Table3[[#This Row],[Hum_Si_C]]+229.3975)-Table3[[#This Row],[T_Si_CL]]/(Table3[[#This Row],[T_Si_CL]]+229.3975)))</f>
        <v>75.244003179249503</v>
      </c>
      <c r="AO554" s="83">
        <f t="shared" si="75"/>
        <v>75</v>
      </c>
      <c r="AP554" s="60">
        <f>Table3[[#This Row],[T_So_CL]]-Table3[[#This Row],[T_Si_CL]]</f>
        <v>0</v>
      </c>
      <c r="AQ554" s="178">
        <f>IF(OR(AC554&gt;1200,AA554&gt;4000,Table3[[#This Row],[Hum_Si_A]]&lt;20,Table3[[#This Row],[Hum_Si_C]]&lt;20,AG554&gt;8000, AJ554&lt;0, O554&gt;90),1,0)</f>
        <v>0</v>
      </c>
      <c r="AR554">
        <f>IF(Table3[[#This Row],[F_Cell_CL]]&gt;0, Table3[[#This Row],[F_Cell_CL]], IF(Table3[[#This Row],[I_S]]&lt;450, 0.45, IF(Table3[[#This Row],[I_S]]&lt;600, 0.6, 0.75)))</f>
        <v>0.45</v>
      </c>
    </row>
    <row r="555" spans="1:44">
      <c r="A555" s="49">
        <f t="shared" si="78"/>
        <v>544</v>
      </c>
      <c r="B555" s="51" t="s">
        <v>100</v>
      </c>
      <c r="C555" s="50" t="s">
        <v>645</v>
      </c>
      <c r="D555" s="51">
        <v>900</v>
      </c>
      <c r="E555" s="138">
        <f>IF(Table3[[#This Row],[Approx. step time]]="-","ERR",IF(E554="Acc. Time",Table3[[#This Row],[Approx. step time]]/60,E554+D555/60))</f>
        <v>8160</v>
      </c>
      <c r="F555" s="48">
        <v>190</v>
      </c>
      <c r="G555" s="86">
        <f t="shared" si="72"/>
        <v>0.6333333333333333</v>
      </c>
      <c r="H555" s="48" t="s">
        <v>33</v>
      </c>
      <c r="I555" s="51">
        <v>0</v>
      </c>
      <c r="J555" s="51" t="s">
        <v>102</v>
      </c>
      <c r="K555" s="147">
        <v>0.45</v>
      </c>
      <c r="L555" s="52">
        <f>IF(Table3[[#This Row],[F_Cell_CL]]="","-",Table3[[#This Row],[F_Cell_CL]]*Cell_count)</f>
        <v>123.75</v>
      </c>
      <c r="M555">
        <v>0.90000000000000013</v>
      </c>
      <c r="N555">
        <v>75</v>
      </c>
      <c r="O555" s="51">
        <v>75</v>
      </c>
      <c r="P555" s="60">
        <f>Table3[[#This Row],[T_So_CL]]-Table3[[#This Row],[T_Si_CL]]</f>
        <v>0</v>
      </c>
      <c r="Q555">
        <v>2.1</v>
      </c>
      <c r="R555" s="53">
        <f>IF(Table3[[#This Row],[I_S]]=0,"∞",Table3[[#This Row],[FN_Si_A_H2]]*1000/(Table3[[#This Row],[I_S]]*Q_H2*Cell_count))</f>
        <v>2.1</v>
      </c>
      <c r="S555">
        <v>70</v>
      </c>
      <c r="T555" s="58" t="str">
        <f t="shared" si="83"/>
        <v>Inlet</v>
      </c>
      <c r="U555">
        <v>0.70000000000000007</v>
      </c>
      <c r="V555" s="51">
        <f t="shared" si="73"/>
        <v>80</v>
      </c>
      <c r="W555" s="141">
        <v>45.319910800510037</v>
      </c>
      <c r="X555" s="52">
        <f>IF(OR(Table3[[#This Row],[T_So_CL]]="",Table3[[#This Row],[Hum_Si_A]]=""),"-",(1730.63/((1730.63/(233.426+T_Si_CL))-LOG(RH_Si_A/100)))-233.426)</f>
        <v>57.197891634437951</v>
      </c>
      <c r="Y555" s="87">
        <f>100*10^(7.337936*((Table3[[#This Row],[Hum_Si_A]])/(Table3[[#This Row],[Hum_Si_A]]+229.3975)-Table3[[#This Row],[T_Si_CL]]/(Table3[[#This Row],[T_Si_CL]]+229.3975)))</f>
        <v>25.266868264013659</v>
      </c>
      <c r="Z55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1097.25</v>
      </c>
      <c r="AA555" s="53">
        <f>Table3[[#This Row],[FN_Si_Atot]]*Table3[[#This Row],[Conc_Si_A_H2]]/100</f>
        <v>768.07500000000005</v>
      </c>
      <c r="AB555" s="54">
        <f>IF(Table3[[#This Row],[FN_Si_A_H2]]="-","-",Table3[[#This Row],[FN_Si_A_H2]]/60*H2_dens_gL)</f>
        <v>1.1511744109596209</v>
      </c>
      <c r="AC555" s="53">
        <f>IF(OR(Table3[[#This Row],[Conc_Si_A_H2]]="",Table3[[#This Row],[FN_Si_A_H2]]="",Table3[[#This Row],[FN_Si_A_H2]]="-"),"-",(FN_Si_H2/CMP_A)*(100-CMP_A))</f>
        <v>329.17500000000001</v>
      </c>
      <c r="AD555" s="55">
        <f>IF(Table3[[#This Row],[F_Si_A_N2]]="-","-",Table3[[#This Row],[F_Si_A_N2]]/60*N2_dens_gL)</f>
        <v>6.8556547509827412</v>
      </c>
      <c r="AE555">
        <v>1.9000000000000001</v>
      </c>
      <c r="AF555" s="53">
        <f>IF(OR(Table3[[#This Row],[I_S]]=0,Table3[[#This Row],[FN_Si_C_Air]]="-",Table3[[#This Row],[FN_Si_C_Air]]="0"),"∞",Table3[[#This Row],[FN_Si_C_Air]]*1000/(Table3[[#This Row],[I_S]]*Q_air*Cell_count))</f>
        <v>1.8999999999999997</v>
      </c>
      <c r="AG555" s="52">
        <f>IF(OR(Table3[[#This Row],[I_S]]="",Table3[[#This Row],[STC_C]]=""),"-",IF(Table3[[#This Row],[I_S]]&gt;=Table3[[#This Row],[I_MinGasFlow]],Table3[[#This Row],[I_S]]*Table3[[#This Row],[STC_C]]*16.6*Cell_count/1000,Table3[[#This Row],[I_MinGasFlow]]*Table3[[#This Row],[STC_C]]*16.6*Cell_count/1000))</f>
        <v>1647.9649999999999</v>
      </c>
      <c r="AH555" s="139">
        <f>IF(Table3[[#This Row],[FN_Si_C_Air]]="-","-",Table3[[#This Row],[FN_Si_C_Air]]/60*air_dens_gL)</f>
        <v>35.34733921530659</v>
      </c>
      <c r="AI555" s="58" t="str">
        <f t="shared" si="84"/>
        <v>Inlet</v>
      </c>
      <c r="AJ555">
        <v>0.65</v>
      </c>
      <c r="AK555" s="5">
        <f t="shared" si="74"/>
        <v>80</v>
      </c>
      <c r="AL555" s="141">
        <v>59.433613196702588</v>
      </c>
      <c r="AM555" s="52">
        <f>IF(OR(Table3[[#This Row],[T_So_CL]]="",Table3[[#This Row],[Hum_Si_C]]=""),"-",(1730.63/((1730.63/(233.426+T_Si_CL))-LOG(RH_Si_C/100)))-233.426)</f>
        <v>63.060176990249545</v>
      </c>
      <c r="AN555" s="87">
        <f>100*10^(7.337936*((Table3[[#This Row],[Hum_Si_C]])/(Table3[[#This Row],[Hum_Si_C]]+229.3975)-Table3[[#This Row],[T_Si_CL]]/(Table3[[#This Row],[T_Si_CL]]+229.3975)))</f>
        <v>50.346154945744374</v>
      </c>
      <c r="AO555" s="83">
        <f t="shared" si="75"/>
        <v>75</v>
      </c>
      <c r="AP555" s="60">
        <f>Table3[[#This Row],[T_So_CL]]-Table3[[#This Row],[T_Si_CL]]</f>
        <v>0</v>
      </c>
      <c r="AQ555" s="178">
        <f>IF(OR(AC555&gt;1200,AA555&gt;4000,Table3[[#This Row],[Hum_Si_A]]&lt;20,Table3[[#This Row],[Hum_Si_C]]&lt;20,AG555&gt;8000, AJ555&lt;0, O555&gt;90),1,0)</f>
        <v>0</v>
      </c>
      <c r="AR555">
        <f>IF(Table3[[#This Row],[F_Cell_CL]]&gt;0, Table3[[#This Row],[F_Cell_CL]], IF(Table3[[#This Row],[I_S]]&lt;450, 0.45, IF(Table3[[#This Row],[I_S]]&lt;600, 0.6, 0.75)))</f>
        <v>0.45</v>
      </c>
    </row>
    <row r="556" spans="1:44">
      <c r="A556" s="49">
        <f t="shared" si="78"/>
        <v>545</v>
      </c>
      <c r="B556" s="51" t="s">
        <v>100</v>
      </c>
      <c r="C556" s="50" t="s">
        <v>646</v>
      </c>
      <c r="D556" s="51">
        <v>900</v>
      </c>
      <c r="E556" s="87">
        <f>IF(Table3[[#This Row],[Approx. step time]]="-","ERR",IF(E555="Acc. Time",Table3[[#This Row],[Approx. step time]]/60,E555+D556/60))</f>
        <v>8175</v>
      </c>
      <c r="F556" s="48">
        <v>170</v>
      </c>
      <c r="G556" s="86">
        <f t="shared" si="72"/>
        <v>0.56666666666666665</v>
      </c>
      <c r="H556" s="48" t="s">
        <v>33</v>
      </c>
      <c r="I556" s="51">
        <v>0</v>
      </c>
      <c r="J556" s="51" t="s">
        <v>102</v>
      </c>
      <c r="K556" s="147">
        <v>0.45</v>
      </c>
      <c r="L556" s="52">
        <f>IF(Table3[[#This Row],[F_Cell_CL]]="","-",Table3[[#This Row],[F_Cell_CL]]*Cell_count)</f>
        <v>123.75</v>
      </c>
      <c r="M556">
        <v>0.35000000000000003</v>
      </c>
      <c r="N556">
        <v>75</v>
      </c>
      <c r="O556" s="51">
        <v>75</v>
      </c>
      <c r="P556" s="60">
        <f>Table3[[#This Row],[T_So_CL]]-Table3[[#This Row],[T_Si_CL]]</f>
        <v>0</v>
      </c>
      <c r="Q556">
        <v>1.55</v>
      </c>
      <c r="R556" s="53">
        <f>IF(Table3[[#This Row],[I_S]]=0,"∞",Table3[[#This Row],[FN_Si_A_H2]]*1000/(Table3[[#This Row],[I_S]]*Q_H2*Cell_count))</f>
        <v>1.5500000000000003</v>
      </c>
      <c r="S556">
        <v>75</v>
      </c>
      <c r="T556" s="58" t="str">
        <f t="shared" si="83"/>
        <v>Inlet</v>
      </c>
      <c r="U556">
        <v>0.15000000000000002</v>
      </c>
      <c r="V556" s="51">
        <f t="shared" si="73"/>
        <v>80</v>
      </c>
      <c r="W556" s="141">
        <v>72.531401906462648</v>
      </c>
      <c r="X556" s="52">
        <f>IF(OR(Table3[[#This Row],[T_So_CL]]="",Table3[[#This Row],[Hum_Si_A]]=""),"-",(1730.63/((1730.63/(233.426+T_Si_CL))-LOG(RH_Si_A/100)))-233.426)</f>
        <v>67.519550198302568</v>
      </c>
      <c r="Y556" s="87">
        <f>100*10^(7.337936*((Table3[[#This Row],[Hum_Si_A]])/(Table3[[#This Row],[Hum_Si_A]]+229.3975)-Table3[[#This Row],[T_Si_CL]]/(Table3[[#This Row],[T_Si_CL]]+229.3975)))</f>
        <v>90.112822827368106</v>
      </c>
      <c r="Z55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676.31666666666672</v>
      </c>
      <c r="AA556" s="53">
        <f>Table3[[#This Row],[FN_Si_Atot]]*Table3[[#This Row],[Conc_Si_A_H2]]/100</f>
        <v>507.23750000000007</v>
      </c>
      <c r="AB556" s="54">
        <f>IF(Table3[[#This Row],[FN_Si_A_H2]]="-","-",Table3[[#This Row],[FN_Si_A_H2]]/60*H2_dens_gL)</f>
        <v>0.76023673505729361</v>
      </c>
      <c r="AC556" s="53">
        <f>IF(OR(Table3[[#This Row],[Conc_Si_A_H2]]="",Table3[[#This Row],[FN_Si_A_H2]]="",Table3[[#This Row],[FN_Si_A_H2]]="-"),"-",(FN_Si_H2/CMP_A)*(100-CMP_A))</f>
        <v>169.07916666666668</v>
      </c>
      <c r="AD556" s="55">
        <f>IF(Table3[[#This Row],[F_Si_A_N2]]="-","-",Table3[[#This Row],[F_Si_A_N2]]/60*N2_dens_gL)</f>
        <v>3.5213743214112134</v>
      </c>
      <c r="AE556">
        <v>2.4000000000000004</v>
      </c>
      <c r="AF556" s="53">
        <f>IF(OR(Table3[[#This Row],[I_S]]=0,Table3[[#This Row],[FN_Si_C_Air]]="-",Table3[[#This Row],[FN_Si_C_Air]]="0"),"∞",Table3[[#This Row],[FN_Si_C_Air]]*1000/(Table3[[#This Row],[I_S]]*Q_air*Cell_count))</f>
        <v>2.4</v>
      </c>
      <c r="AG556" s="52">
        <f>IF(OR(Table3[[#This Row],[I_S]]="",Table3[[#This Row],[STC_C]]=""),"-",IF(Table3[[#This Row],[I_S]]&gt;=Table3[[#This Row],[I_MinGasFlow]],Table3[[#This Row],[I_S]]*Table3[[#This Row],[STC_C]]*16.6*Cell_count/1000,Table3[[#This Row],[I_MinGasFlow]]*Table3[[#This Row],[STC_C]]*16.6*Cell_count/1000))</f>
        <v>1862.5200000000002</v>
      </c>
      <c r="AH556" s="139">
        <f>IF(Table3[[#This Row],[FN_Si_C_Air]]="-","-",Table3[[#This Row],[FN_Si_C_Air]]/60*air_dens_gL)</f>
        <v>39.949347367991948</v>
      </c>
      <c r="AI556" s="58" t="str">
        <f t="shared" si="84"/>
        <v>Inlet</v>
      </c>
      <c r="AJ556">
        <v>0</v>
      </c>
      <c r="AK556" s="5">
        <f t="shared" si="74"/>
        <v>80</v>
      </c>
      <c r="AL556" s="141">
        <v>54.741561850630944</v>
      </c>
      <c r="AM556" s="52">
        <f>IF(OR(Table3[[#This Row],[T_So_CL]]="",Table3[[#This Row],[Hum_Si_C]]=""),"-",(1730.63/((1730.63/(233.426+T_Si_CL))-LOG(RH_Si_C/100)))-233.426)</f>
        <v>61.257136238294038</v>
      </c>
      <c r="AN556" s="87">
        <f>100*10^(7.337936*((Table3[[#This Row],[Hum_Si_C]])/(Table3[[#This Row],[Hum_Si_C]]+229.3975)-Table3[[#This Row],[T_Si_CL]]/(Table3[[#This Row],[T_Si_CL]]+229.3975)))</f>
        <v>40.33921612415682</v>
      </c>
      <c r="AO556" s="83">
        <f t="shared" si="75"/>
        <v>75</v>
      </c>
      <c r="AP556" s="60">
        <f>Table3[[#This Row],[T_So_CL]]-Table3[[#This Row],[T_Si_CL]]</f>
        <v>0</v>
      </c>
      <c r="AQ556" s="178">
        <f>IF(OR(AC556&gt;1200,AA556&gt;4000,Table3[[#This Row],[Hum_Si_A]]&lt;20,Table3[[#This Row],[Hum_Si_C]]&lt;20,AG556&gt;8000, AJ556&lt;0, O556&gt;90),1,0)</f>
        <v>0</v>
      </c>
      <c r="AR556">
        <f>IF(Table3[[#This Row],[F_Cell_CL]]&gt;0, Table3[[#This Row],[F_Cell_CL]], IF(Table3[[#This Row],[I_S]]&lt;450, 0.45, IF(Table3[[#This Row],[I_S]]&lt;600, 0.6, 0.75)))</f>
        <v>0.45</v>
      </c>
    </row>
    <row r="557" spans="1:44">
      <c r="A557" s="49">
        <f t="shared" si="78"/>
        <v>546</v>
      </c>
      <c r="B557" s="51" t="s">
        <v>100</v>
      </c>
      <c r="C557" s="50" t="s">
        <v>647</v>
      </c>
      <c r="D557" s="51">
        <v>900</v>
      </c>
      <c r="E557" s="138">
        <f>IF(Table3[[#This Row],[Approx. step time]]="-","ERR",IF(E556="Acc. Time",Table3[[#This Row],[Approx. step time]]/60,E556+D557/60))</f>
        <v>8190</v>
      </c>
      <c r="F557" s="48">
        <v>190</v>
      </c>
      <c r="G557" s="86">
        <f t="shared" si="72"/>
        <v>0.6333333333333333</v>
      </c>
      <c r="H557" s="48" t="s">
        <v>33</v>
      </c>
      <c r="I557" s="51">
        <v>0</v>
      </c>
      <c r="J557" s="51" t="s">
        <v>102</v>
      </c>
      <c r="K557" s="147">
        <v>0.45</v>
      </c>
      <c r="L557" s="52">
        <f>IF(Table3[[#This Row],[F_Cell_CL]]="","-",Table3[[#This Row],[F_Cell_CL]]*Cell_count)</f>
        <v>123.75</v>
      </c>
      <c r="M557">
        <v>0.75</v>
      </c>
      <c r="N557">
        <v>75</v>
      </c>
      <c r="O557" s="51">
        <v>75</v>
      </c>
      <c r="P557" s="60">
        <f>Table3[[#This Row],[T_So_CL]]-Table3[[#This Row],[T_Si_CL]]</f>
        <v>0</v>
      </c>
      <c r="Q557">
        <v>2.85</v>
      </c>
      <c r="R557" s="53">
        <f>IF(Table3[[#This Row],[I_S]]=0,"∞",Table3[[#This Row],[FN_Si_A_H2]]*1000/(Table3[[#This Row],[I_S]]*Q_H2*Cell_count))</f>
        <v>2.85</v>
      </c>
      <c r="S557">
        <v>90</v>
      </c>
      <c r="T557" s="58" t="str">
        <f t="shared" si="83"/>
        <v>Inlet</v>
      </c>
      <c r="U557">
        <v>0.55000000000000004</v>
      </c>
      <c r="V557" s="51">
        <f t="shared" si="73"/>
        <v>80</v>
      </c>
      <c r="W557" s="141">
        <v>63.378491432659409</v>
      </c>
      <c r="X557" s="52">
        <f>IF(OR(Table3[[#This Row],[T_So_CL]]="",Table3[[#This Row],[Hum_Si_A]]=""),"-",(1730.63/((1730.63/(233.426+T_Si_CL))-LOG(RH_Si_A/100)))-233.426)</f>
        <v>64.484611090391468</v>
      </c>
      <c r="Y557" s="87">
        <f>100*10^(7.337936*((Table3[[#This Row],[Hum_Si_A]])/(Table3[[#This Row],[Hum_Si_A]]+229.3975)-Table3[[#This Row],[T_Si_CL]]/(Table3[[#This Row],[T_Si_CL]]+229.3975)))</f>
        <v>60.324385058777416</v>
      </c>
      <c r="Z55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1158.2083333333333</v>
      </c>
      <c r="AA557" s="53">
        <f>Table3[[#This Row],[FN_Si_Atot]]*Table3[[#This Row],[Conc_Si_A_H2]]/100</f>
        <v>1042.3875</v>
      </c>
      <c r="AB557" s="54">
        <f>IF(Table3[[#This Row],[FN_Si_A_H2]]="-","-",Table3[[#This Row],[FN_Si_A_H2]]/60*H2_dens_gL)</f>
        <v>1.5623081291594856</v>
      </c>
      <c r="AC557" s="53">
        <f>IF(OR(Table3[[#This Row],[Conc_Si_A_H2]]="",Table3[[#This Row],[FN_Si_A_H2]]="",Table3[[#This Row],[FN_Si_A_H2]]="-"),"-",(FN_Si_H2/CMP_A)*(100-CMP_A))</f>
        <v>115.82083333333333</v>
      </c>
      <c r="AD557" s="55">
        <f>IF(Table3[[#This Row],[F_Si_A_N2]]="-","-",Table3[[#This Row],[F_Si_A_N2]]/60*N2_dens_gL)</f>
        <v>2.4121748197902235</v>
      </c>
      <c r="AE557">
        <v>3.6</v>
      </c>
      <c r="AF557" s="53">
        <f>IF(OR(Table3[[#This Row],[I_S]]=0,Table3[[#This Row],[FN_Si_C_Air]]="-",Table3[[#This Row],[FN_Si_C_Air]]="0"),"∞",Table3[[#This Row],[FN_Si_C_Air]]*1000/(Table3[[#This Row],[I_S]]*Q_air*Cell_count))</f>
        <v>3.6</v>
      </c>
      <c r="AG557" s="52">
        <f>IF(OR(Table3[[#This Row],[I_S]]="",Table3[[#This Row],[STC_C]]=""),"-",IF(Table3[[#This Row],[I_S]]&gt;=Table3[[#This Row],[I_MinGasFlow]],Table3[[#This Row],[I_S]]*Table3[[#This Row],[STC_C]]*16.6*Cell_count/1000,Table3[[#This Row],[I_MinGasFlow]]*Table3[[#This Row],[STC_C]]*16.6*Cell_count/1000))</f>
        <v>3122.4600000000005</v>
      </c>
      <c r="AH557" s="139">
        <f>IF(Table3[[#This Row],[FN_Si_C_Air]]="-","-",Table3[[#This Row],[FN_Si_C_Air]]/60*air_dens_gL)</f>
        <v>66.973905881633556</v>
      </c>
      <c r="AI557" s="58" t="str">
        <f t="shared" si="84"/>
        <v>Inlet</v>
      </c>
      <c r="AJ557">
        <v>0.60000000000000009</v>
      </c>
      <c r="AK557" s="5">
        <f t="shared" si="74"/>
        <v>80</v>
      </c>
      <c r="AL557" s="141">
        <v>52.002768441425054</v>
      </c>
      <c r="AM557" s="52">
        <f>IF(OR(Table3[[#This Row],[T_So_CL]]="",Table3[[#This Row],[Hum_Si_C]]=""),"-",(1730.63/((1730.63/(233.426+T_Si_CL))-LOG(RH_Si_C/100)))-233.426)</f>
        <v>60.142879773976915</v>
      </c>
      <c r="AN557" s="87">
        <f>100*10^(7.337936*((Table3[[#This Row],[Hum_Si_C]])/(Table3[[#This Row],[Hum_Si_C]]+229.3975)-Table3[[#This Row],[T_Si_CL]]/(Table3[[#This Row],[T_Si_CL]]+229.3975)))</f>
        <v>35.323891746362435</v>
      </c>
      <c r="AO557" s="83">
        <f t="shared" si="75"/>
        <v>75</v>
      </c>
      <c r="AP557" s="60">
        <f>Table3[[#This Row],[T_So_CL]]-Table3[[#This Row],[T_Si_CL]]</f>
        <v>0</v>
      </c>
      <c r="AQ557" s="178">
        <f>IF(OR(AC557&gt;1200,AA557&gt;4000,Table3[[#This Row],[Hum_Si_A]]&lt;20,Table3[[#This Row],[Hum_Si_C]]&lt;20,AG557&gt;8000, AJ557&lt;0, O557&gt;90),1,0)</f>
        <v>0</v>
      </c>
      <c r="AR557">
        <f>IF(Table3[[#This Row],[F_Cell_CL]]&gt;0, Table3[[#This Row],[F_Cell_CL]], IF(Table3[[#This Row],[I_S]]&lt;450, 0.45, IF(Table3[[#This Row],[I_S]]&lt;600, 0.6, 0.75)))</f>
        <v>0.45</v>
      </c>
    </row>
    <row r="558" spans="1:44">
      <c r="A558" s="49">
        <f t="shared" si="78"/>
        <v>547</v>
      </c>
      <c r="B558" s="51" t="s">
        <v>100</v>
      </c>
      <c r="C558" s="50" t="s">
        <v>648</v>
      </c>
      <c r="D558" s="51">
        <v>900</v>
      </c>
      <c r="E558" s="138">
        <f>IF(Table3[[#This Row],[Approx. step time]]="-","ERR",IF(E557="Acc. Time",Table3[[#This Row],[Approx. step time]]/60,E557+D558/60))</f>
        <v>8205</v>
      </c>
      <c r="F558" s="48">
        <v>240</v>
      </c>
      <c r="G558" s="86">
        <f t="shared" si="72"/>
        <v>0.8</v>
      </c>
      <c r="H558" s="48" t="s">
        <v>33</v>
      </c>
      <c r="I558" s="51">
        <v>0</v>
      </c>
      <c r="J558" s="51" t="s">
        <v>102</v>
      </c>
      <c r="K558" s="147">
        <v>0.45</v>
      </c>
      <c r="L558" s="52">
        <f>IF(Table3[[#This Row],[F_Cell_CL]]="","-",Table3[[#This Row],[F_Cell_CL]]*Cell_count)</f>
        <v>123.75</v>
      </c>
      <c r="M558">
        <v>1.35</v>
      </c>
      <c r="N558">
        <v>75</v>
      </c>
      <c r="O558" s="51">
        <v>75</v>
      </c>
      <c r="P558" s="60">
        <f>Table3[[#This Row],[T_So_CL]]-Table3[[#This Row],[T_Si_CL]]</f>
        <v>0</v>
      </c>
      <c r="Q558">
        <v>1.6500000000000001</v>
      </c>
      <c r="R558" s="53">
        <f>IF(Table3[[#This Row],[I_S]]=0,"∞",Table3[[#This Row],[FN_Si_A_H2]]*1000/(Table3[[#This Row],[I_S]]*Q_H2*Cell_count))</f>
        <v>1.6500000000000006</v>
      </c>
      <c r="S558">
        <v>95</v>
      </c>
      <c r="T558" s="58" t="str">
        <f t="shared" si="83"/>
        <v>Inlet</v>
      </c>
      <c r="U558">
        <v>1.1500000000000001</v>
      </c>
      <c r="V558" s="51">
        <f t="shared" si="73"/>
        <v>80</v>
      </c>
      <c r="W558" s="141">
        <v>52.002768441425054</v>
      </c>
      <c r="X558" s="52">
        <f>IF(OR(Table3[[#This Row],[T_So_CL]]="",Table3[[#This Row],[Hum_Si_A]]=""),"-",(1730.63/((1730.63/(233.426+T_Si_CL))-LOG(RH_Si_A/100)))-233.426)</f>
        <v>60.142879773976915</v>
      </c>
      <c r="Y558" s="87">
        <f>100*10^(7.337936*((Table3[[#This Row],[Hum_Si_A]])/(Table3[[#This Row],[Hum_Si_A]]+229.3975)-Table3[[#This Row],[T_Si_CL]]/(Table3[[#This Row],[T_Si_CL]]+229.3975)))</f>
        <v>35.323891746362435</v>
      </c>
      <c r="Z55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802.42105263157907</v>
      </c>
      <c r="AA558" s="53">
        <f>Table3[[#This Row],[FN_Si_Atot]]*Table3[[#This Row],[Conc_Si_A_H2]]/100</f>
        <v>762.30000000000018</v>
      </c>
      <c r="AB558" s="54">
        <f>IF(Table3[[#This Row],[FN_Si_A_H2]]="-","-",Table3[[#This Row],[FN_Si_A_H2]]/60*H2_dens_gL)</f>
        <v>1.1425189642606766</v>
      </c>
      <c r="AC558" s="53">
        <f>IF(OR(Table3[[#This Row],[Conc_Si_A_H2]]="",Table3[[#This Row],[FN_Si_A_H2]]="",Table3[[#This Row],[FN_Si_A_H2]]="-"),"-",(FN_Si_H2/CMP_A)*(100-CMP_A))</f>
        <v>40.121052631578955</v>
      </c>
      <c r="AD558" s="55">
        <f>IF(Table3[[#This Row],[F_Si_A_N2]]="-","-",Table3[[#This Row],[F_Si_A_N2]]/60*N2_dens_gL)</f>
        <v>0.8355922688178411</v>
      </c>
      <c r="AE558">
        <v>3.0500000000000003</v>
      </c>
      <c r="AF558" s="53">
        <f>IF(OR(Table3[[#This Row],[I_S]]=0,Table3[[#This Row],[FN_Si_C_Air]]="-",Table3[[#This Row],[FN_Si_C_Air]]="0"),"∞",Table3[[#This Row],[FN_Si_C_Air]]*1000/(Table3[[#This Row],[I_S]]*Q_air*Cell_count))</f>
        <v>3.0500000000000003</v>
      </c>
      <c r="AG558" s="52">
        <f>IF(OR(Table3[[#This Row],[I_S]]="",Table3[[#This Row],[STC_C]]=""),"-",IF(Table3[[#This Row],[I_S]]&gt;=Table3[[#This Row],[I_MinGasFlow]],Table3[[#This Row],[I_S]]*Table3[[#This Row],[STC_C]]*16.6*Cell_count/1000,Table3[[#This Row],[I_MinGasFlow]]*Table3[[#This Row],[STC_C]]*16.6*Cell_count/1000))</f>
        <v>3341.5800000000008</v>
      </c>
      <c r="AH558" s="139">
        <f>IF(Table3[[#This Row],[FN_Si_C_Air]]="-","-",Table3[[#This Row],[FN_Si_C_Air]]/60*air_dens_gL)</f>
        <v>71.673829101397317</v>
      </c>
      <c r="AI558" s="58" t="str">
        <f t="shared" si="84"/>
        <v>Inlet</v>
      </c>
      <c r="AJ558">
        <v>1.5500000000000003</v>
      </c>
      <c r="AK558" s="5">
        <f t="shared" si="74"/>
        <v>80</v>
      </c>
      <c r="AL558" s="141">
        <v>66.795011882050773</v>
      </c>
      <c r="AM558" s="52">
        <f>IF(OR(Table3[[#This Row],[T_So_CL]]="",Table3[[#This Row],[Hum_Si_C]]=""),"-",(1730.63/((1730.63/(233.426+T_Si_CL))-LOG(RH_Si_C/100)))-233.426)</f>
        <v>65.658565509860011</v>
      </c>
      <c r="AN558" s="87">
        <f>100*10^(7.337936*((Table3[[#This Row],[Hum_Si_C]])/(Table3[[#This Row],[Hum_Si_C]]+229.3975)-Table3[[#This Row],[T_Si_CL]]/(Table3[[#This Row],[T_Si_CL]]+229.3975)))</f>
        <v>70.276766203233336</v>
      </c>
      <c r="AO558" s="83">
        <f t="shared" si="75"/>
        <v>75</v>
      </c>
      <c r="AP558" s="60">
        <f>Table3[[#This Row],[T_So_CL]]-Table3[[#This Row],[T_Si_CL]]</f>
        <v>0</v>
      </c>
      <c r="AQ558" s="178">
        <f>IF(OR(AC558&gt;1200,AA558&gt;4000,Table3[[#This Row],[Hum_Si_A]]&lt;20,Table3[[#This Row],[Hum_Si_C]]&lt;20,AG558&gt;8000, AJ558&lt;0, O558&gt;90),1,0)</f>
        <v>0</v>
      </c>
      <c r="AR558">
        <f>IF(Table3[[#This Row],[F_Cell_CL]]&gt;0, Table3[[#This Row],[F_Cell_CL]], IF(Table3[[#This Row],[I_S]]&lt;450, 0.45, IF(Table3[[#This Row],[I_S]]&lt;600, 0.6, 0.75)))</f>
        <v>0.45</v>
      </c>
    </row>
    <row r="559" spans="1:44">
      <c r="A559" s="49">
        <f t="shared" si="78"/>
        <v>548</v>
      </c>
      <c r="B559" s="51" t="s">
        <v>100</v>
      </c>
      <c r="C559" s="50" t="s">
        <v>649</v>
      </c>
      <c r="D559" s="51">
        <v>900</v>
      </c>
      <c r="E559" s="138">
        <f>IF(Table3[[#This Row],[Approx. step time]]="-","ERR",IF(E558="Acc. Time",Table3[[#This Row],[Approx. step time]]/60,E558+D559/60))</f>
        <v>8220</v>
      </c>
      <c r="F559" s="48">
        <v>470</v>
      </c>
      <c r="G559" s="86">
        <f t="shared" si="72"/>
        <v>1.5666666666666667</v>
      </c>
      <c r="H559" s="48" t="s">
        <v>33</v>
      </c>
      <c r="I559" s="51">
        <v>0</v>
      </c>
      <c r="J559" s="51" t="s">
        <v>102</v>
      </c>
      <c r="K559" s="147"/>
      <c r="L559" s="52" t="str">
        <f>IF(Table3[[#This Row],[F_Cell_CL]]="","-",Table3[[#This Row],[F_Cell_CL]]*Cell_count)</f>
        <v>-</v>
      </c>
      <c r="M559">
        <v>0.45</v>
      </c>
      <c r="N559">
        <v>75</v>
      </c>
      <c r="O559" s="51">
        <v>87</v>
      </c>
      <c r="P559" s="60">
        <f>Table3[[#This Row],[T_So_CL]]-Table3[[#This Row],[T_Si_CL]]</f>
        <v>12</v>
      </c>
      <c r="Q559">
        <v>1.6</v>
      </c>
      <c r="R559" s="53">
        <f>IF(Table3[[#This Row],[I_S]]=0,"∞",Table3[[#This Row],[FN_Si_A_H2]]*1000/(Table3[[#This Row],[I_S]]*Q_H2*Cell_count))</f>
        <v>1.6</v>
      </c>
      <c r="S559">
        <v>80</v>
      </c>
      <c r="T559" s="58" t="str">
        <f t="shared" si="83"/>
        <v>Inlet</v>
      </c>
      <c r="U559">
        <v>0.25</v>
      </c>
      <c r="V559" s="51">
        <f t="shared" si="73"/>
        <v>80</v>
      </c>
      <c r="W559" s="141">
        <v>45.319910800510037</v>
      </c>
      <c r="X559" s="52">
        <f>IF(OR(Table3[[#This Row],[T_So_CL]]="",Table3[[#This Row],[Hum_Si_A]]=""),"-",(1730.63/((1730.63/(233.426+T_Si_CL))-LOG(RH_Si_A/100)))-233.426)</f>
        <v>57.197891634437951</v>
      </c>
      <c r="Y559" s="87">
        <f>100*10^(7.337936*((Table3[[#This Row],[Hum_Si_A]])/(Table3[[#This Row],[Hum_Si_A]]+229.3975)-Table3[[#This Row],[T_Si_CL]]/(Table3[[#This Row],[T_Si_CL]]+229.3975)))</f>
        <v>25.266868264013659</v>
      </c>
      <c r="Z55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1809.5</v>
      </c>
      <c r="AA559" s="53">
        <f>Table3[[#This Row],[FN_Si_Atot]]*Table3[[#This Row],[Conc_Si_A_H2]]/100</f>
        <v>1447.6</v>
      </c>
      <c r="AB559" s="54">
        <f>IF(Table3[[#This Row],[FN_Si_A_H2]]="-","-",Table3[[#This Row],[FN_Si_A_H2]]/60*H2_dens_gL)</f>
        <v>2.1696319725354258</v>
      </c>
      <c r="AC559" s="53">
        <f>IF(OR(Table3[[#This Row],[Conc_Si_A_H2]]="",Table3[[#This Row],[FN_Si_A_H2]]="",Table3[[#This Row],[FN_Si_A_H2]]="-"),"-",(FN_Si_H2/CMP_A)*(100-CMP_A))</f>
        <v>361.9</v>
      </c>
      <c r="AD559" s="55">
        <f>IF(Table3[[#This Row],[F_Si_A_N2]]="-","-",Table3[[#This Row],[F_Si_A_N2]]/60*N2_dens_gL)</f>
        <v>7.5372110712558786</v>
      </c>
      <c r="AE559">
        <v>1.6500000000000001</v>
      </c>
      <c r="AF559" s="53">
        <f>IF(OR(Table3[[#This Row],[I_S]]=0,Table3[[#This Row],[FN_Si_C_Air]]="-",Table3[[#This Row],[FN_Si_C_Air]]="0"),"∞",Table3[[#This Row],[FN_Si_C_Air]]*1000/(Table3[[#This Row],[I_S]]*Q_air*Cell_count))</f>
        <v>1.6500000000000001</v>
      </c>
      <c r="AG559" s="52">
        <f>IF(OR(Table3[[#This Row],[I_S]]="",Table3[[#This Row],[STC_C]]=""),"-",IF(Table3[[#This Row],[I_S]]&gt;=Table3[[#This Row],[I_MinGasFlow]],Table3[[#This Row],[I_S]]*Table3[[#This Row],[STC_C]]*16.6*Cell_count/1000,Table3[[#This Row],[I_MinGasFlow]]*Table3[[#This Row],[STC_C]]*16.6*Cell_count/1000))</f>
        <v>3540.1575000000007</v>
      </c>
      <c r="AH559" s="139">
        <f>IF(Table3[[#This Row],[FN_Si_C_Air]]="-","-",Table3[[#This Row],[FN_Si_C_Air]]/60*air_dens_gL)</f>
        <v>75.933134519308211</v>
      </c>
      <c r="AI559" s="58" t="str">
        <f t="shared" si="84"/>
        <v>Inlet</v>
      </c>
      <c r="AJ559">
        <v>0</v>
      </c>
      <c r="AK559" s="5">
        <f t="shared" si="74"/>
        <v>80</v>
      </c>
      <c r="AL559" s="141">
        <v>57.199902571694409</v>
      </c>
      <c r="AM559" s="52">
        <f>IF(OR(Table3[[#This Row],[T_So_CL]]="",Table3[[#This Row],[Hum_Si_C]]=""),"-",(1730.63/((1730.63/(233.426+T_Si_CL))-LOG(RH_Si_C/100)))-233.426)</f>
        <v>62.217541834971769</v>
      </c>
      <c r="AN559" s="87">
        <f>100*10^(7.337936*((Table3[[#This Row],[Hum_Si_C]])/(Table3[[#This Row],[Hum_Si_C]]+229.3975)-Table3[[#This Row],[T_Si_CL]]/(Table3[[#This Row],[T_Si_CL]]+229.3975)))</f>
        <v>45.346479132253705</v>
      </c>
      <c r="AO559" s="83">
        <f t="shared" si="75"/>
        <v>87</v>
      </c>
      <c r="AP559" s="60">
        <f>Table3[[#This Row],[T_So_CL]]-Table3[[#This Row],[T_Si_CL]]</f>
        <v>12</v>
      </c>
      <c r="AQ559" s="178">
        <f>IF(OR(AC559&gt;1200,AA559&gt;4000,Table3[[#This Row],[Hum_Si_A]]&lt;20,Table3[[#This Row],[Hum_Si_C]]&lt;20,AG559&gt;8000, AJ559&lt;0, O559&gt;90),1,0)</f>
        <v>0</v>
      </c>
      <c r="AR559">
        <f>IF(Table3[[#This Row],[F_Cell_CL]]&gt;0, Table3[[#This Row],[F_Cell_CL]], IF(Table3[[#This Row],[I_S]]&lt;450, 0.45, IF(Table3[[#This Row],[I_S]]&lt;600, 0.6, 0.75)))</f>
        <v>0.6</v>
      </c>
    </row>
    <row r="560" spans="1:44">
      <c r="A560" s="49">
        <f t="shared" si="78"/>
        <v>549</v>
      </c>
      <c r="B560" s="51" t="s">
        <v>100</v>
      </c>
      <c r="C560" s="50" t="s">
        <v>650</v>
      </c>
      <c r="D560" s="51">
        <v>900</v>
      </c>
      <c r="E560" s="87">
        <f>IF(Table3[[#This Row],[Approx. step time]]="-","ERR",IF(E559="Acc. Time",Table3[[#This Row],[Approx. step time]]/60,E559+D560/60))</f>
        <v>8235</v>
      </c>
      <c r="F560" s="48">
        <v>250</v>
      </c>
      <c r="G560" s="86">
        <f t="shared" si="72"/>
        <v>0.83333333333333337</v>
      </c>
      <c r="H560" s="48" t="s">
        <v>33</v>
      </c>
      <c r="I560" s="51">
        <v>0</v>
      </c>
      <c r="J560" s="51" t="s">
        <v>102</v>
      </c>
      <c r="K560" s="147">
        <v>0.45</v>
      </c>
      <c r="L560" s="52">
        <f>IF(Table3[[#This Row],[F_Cell_CL]]="","-",Table3[[#This Row],[F_Cell_CL]]*Cell_count)</f>
        <v>123.75</v>
      </c>
      <c r="M560">
        <v>1.45</v>
      </c>
      <c r="N560">
        <v>75</v>
      </c>
      <c r="O560" s="51">
        <v>75</v>
      </c>
      <c r="P560" s="60">
        <f>Table3[[#This Row],[T_So_CL]]-Table3[[#This Row],[T_Si_CL]]</f>
        <v>0</v>
      </c>
      <c r="Q560">
        <v>2.2000000000000002</v>
      </c>
      <c r="R560" s="53">
        <f>IF(Table3[[#This Row],[I_S]]=0,"∞",Table3[[#This Row],[FN_Si_A_H2]]*1000/(Table3[[#This Row],[I_S]]*Q_H2*Cell_count))</f>
        <v>2.2000000000000002</v>
      </c>
      <c r="S560">
        <v>95</v>
      </c>
      <c r="T560" s="58" t="str">
        <f t="shared" si="83"/>
        <v>Inlet</v>
      </c>
      <c r="U560">
        <v>1.25</v>
      </c>
      <c r="V560" s="51">
        <f t="shared" si="73"/>
        <v>80</v>
      </c>
      <c r="W560" s="141">
        <v>57.199902571694409</v>
      </c>
      <c r="X560" s="52">
        <f>IF(OR(Table3[[#This Row],[T_So_CL]]="",Table3[[#This Row],[Hum_Si_A]]=""),"-",(1730.63/((1730.63/(233.426+T_Si_CL))-LOG(RH_Si_A/100)))-233.426)</f>
        <v>62.217541834971769</v>
      </c>
      <c r="Y560" s="87">
        <f>100*10^(7.337936*((Table3[[#This Row],[Hum_Si_A]])/(Table3[[#This Row],[Hum_Si_A]]+229.3975)-Table3[[#This Row],[T_Si_CL]]/(Table3[[#This Row],[T_Si_CL]]+229.3975)))</f>
        <v>45.346479132253705</v>
      </c>
      <c r="Z56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1114.4736842105262</v>
      </c>
      <c r="AA560" s="53">
        <f>Table3[[#This Row],[FN_Si_Atot]]*Table3[[#This Row],[Conc_Si_A_H2]]/100</f>
        <v>1058.75</v>
      </c>
      <c r="AB560" s="54">
        <f>IF(Table3[[#This Row],[FN_Si_A_H2]]="-","-",Table3[[#This Row],[FN_Si_A_H2]]/60*H2_dens_gL)</f>
        <v>1.5868318948064948</v>
      </c>
      <c r="AC560" s="53">
        <f>IF(OR(Table3[[#This Row],[Conc_Si_A_H2]]="",Table3[[#This Row],[FN_Si_A_H2]]="",Table3[[#This Row],[FN_Si_A_H2]]="-"),"-",(FN_Si_H2/CMP_A)*(100-CMP_A))</f>
        <v>55.723684210526315</v>
      </c>
      <c r="AD560" s="55">
        <f>IF(Table3[[#This Row],[F_Si_A_N2]]="-","-",Table3[[#This Row],[F_Si_A_N2]]/60*N2_dens_gL)</f>
        <v>1.160544817802557</v>
      </c>
      <c r="AE560">
        <v>2</v>
      </c>
      <c r="AF560" s="53">
        <f>IF(OR(Table3[[#This Row],[I_S]]=0,Table3[[#This Row],[FN_Si_C_Air]]="-",Table3[[#This Row],[FN_Si_C_Air]]="0"),"∞",Table3[[#This Row],[FN_Si_C_Air]]*1000/(Table3[[#This Row],[I_S]]*Q_air*Cell_count))</f>
        <v>2</v>
      </c>
      <c r="AG560" s="52">
        <f>IF(OR(Table3[[#This Row],[I_S]]="",Table3[[#This Row],[STC_C]]=""),"-",IF(Table3[[#This Row],[I_S]]&gt;=Table3[[#This Row],[I_MinGasFlow]],Table3[[#This Row],[I_S]]*Table3[[#This Row],[STC_C]]*16.6*Cell_count/1000,Table3[[#This Row],[I_MinGasFlow]]*Table3[[#This Row],[STC_C]]*16.6*Cell_count/1000))</f>
        <v>2282.5</v>
      </c>
      <c r="AH560" s="139">
        <f>IF(Table3[[#This Row],[FN_Si_C_Air]]="-","-",Table3[[#This Row],[FN_Si_C_Air]]/60*air_dens_gL)</f>
        <v>48.957533539205805</v>
      </c>
      <c r="AI560" s="58" t="str">
        <f t="shared" si="84"/>
        <v>Inlet</v>
      </c>
      <c r="AJ560">
        <v>1.3</v>
      </c>
      <c r="AK560" s="5">
        <f t="shared" si="74"/>
        <v>80</v>
      </c>
      <c r="AL560" s="141">
        <v>63.378491432659409</v>
      </c>
      <c r="AM560" s="52">
        <f>IF(OR(Table3[[#This Row],[T_So_CL]]="",Table3[[#This Row],[Hum_Si_C]]=""),"-",(1730.63/((1730.63/(233.426+T_Si_CL))-LOG(RH_Si_C/100)))-233.426)</f>
        <v>64.484611090391468</v>
      </c>
      <c r="AN560" s="87">
        <f>100*10^(7.337936*((Table3[[#This Row],[Hum_Si_C]])/(Table3[[#This Row],[Hum_Si_C]]+229.3975)-Table3[[#This Row],[T_Si_CL]]/(Table3[[#This Row],[T_Si_CL]]+229.3975)))</f>
        <v>60.324385058777416</v>
      </c>
      <c r="AO560" s="83">
        <f t="shared" si="75"/>
        <v>75</v>
      </c>
      <c r="AP560" s="60">
        <f>Table3[[#This Row],[T_So_CL]]-Table3[[#This Row],[T_Si_CL]]</f>
        <v>0</v>
      </c>
      <c r="AQ560" s="178">
        <f>IF(OR(AC560&gt;1200,AA560&gt;4000,Table3[[#This Row],[Hum_Si_A]]&lt;20,Table3[[#This Row],[Hum_Si_C]]&lt;20,AG560&gt;8000, AJ560&lt;0, O560&gt;90),1,0)</f>
        <v>0</v>
      </c>
      <c r="AR560">
        <f>IF(Table3[[#This Row],[F_Cell_CL]]&gt;0, Table3[[#This Row],[F_Cell_CL]], IF(Table3[[#This Row],[I_S]]&lt;450, 0.45, IF(Table3[[#This Row],[I_S]]&lt;600, 0.6, 0.75)))</f>
        <v>0.45</v>
      </c>
    </row>
    <row r="561" spans="1:44">
      <c r="A561" s="49">
        <f t="shared" si="78"/>
        <v>550</v>
      </c>
      <c r="B561" s="51" t="s">
        <v>100</v>
      </c>
      <c r="C561" s="50" t="s">
        <v>651</v>
      </c>
      <c r="D561" s="51">
        <v>900</v>
      </c>
      <c r="E561" s="138">
        <f>IF(Table3[[#This Row],[Approx. step time]]="-","ERR",IF(E560="Acc. Time",Table3[[#This Row],[Approx. step time]]/60,E560+D561/60))</f>
        <v>8250</v>
      </c>
      <c r="F561" s="48">
        <v>250</v>
      </c>
      <c r="G561" s="86">
        <f t="shared" si="72"/>
        <v>0.83333333333333337</v>
      </c>
      <c r="H561" s="48" t="s">
        <v>33</v>
      </c>
      <c r="I561" s="51">
        <v>0</v>
      </c>
      <c r="J561" s="51" t="s">
        <v>102</v>
      </c>
      <c r="K561" s="147">
        <v>0.45</v>
      </c>
      <c r="L561" s="52">
        <f>IF(Table3[[#This Row],[F_Cell_CL]]="","-",Table3[[#This Row],[F_Cell_CL]]*Cell_count)</f>
        <v>123.75</v>
      </c>
      <c r="M561">
        <v>2</v>
      </c>
      <c r="N561">
        <v>75</v>
      </c>
      <c r="O561" s="51">
        <v>75</v>
      </c>
      <c r="P561" s="60">
        <f>Table3[[#This Row],[T_So_CL]]-Table3[[#This Row],[T_Si_CL]]</f>
        <v>0</v>
      </c>
      <c r="Q561">
        <v>1.9500000000000002</v>
      </c>
      <c r="R561" s="53">
        <f>IF(Table3[[#This Row],[I_S]]=0,"∞",Table3[[#This Row],[FN_Si_A_H2]]*1000/(Table3[[#This Row],[I_S]]*Q_H2*Cell_count))</f>
        <v>1.9500000000000002</v>
      </c>
      <c r="S561">
        <v>75</v>
      </c>
      <c r="T561" s="58" t="str">
        <f t="shared" si="83"/>
        <v>Inlet</v>
      </c>
      <c r="U561">
        <v>1.8</v>
      </c>
      <c r="V561" s="51">
        <f t="shared" si="73"/>
        <v>80</v>
      </c>
      <c r="W561" s="141">
        <v>57.199902571694409</v>
      </c>
      <c r="X561" s="52">
        <f>IF(OR(Table3[[#This Row],[T_So_CL]]="",Table3[[#This Row],[Hum_Si_A]]=""),"-",(1730.63/((1730.63/(233.426+T_Si_CL))-LOG(RH_Si_A/100)))-233.426)</f>
        <v>62.217541834971769</v>
      </c>
      <c r="Y561" s="87">
        <f>100*10^(7.337936*((Table3[[#This Row],[Hum_Si_A]])/(Table3[[#This Row],[Hum_Si_A]]+229.3975)-Table3[[#This Row],[T_Si_CL]]/(Table3[[#This Row],[T_Si_CL]]+229.3975)))</f>
        <v>45.346479132253705</v>
      </c>
      <c r="Z56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1251.2500000000002</v>
      </c>
      <c r="AA561" s="53">
        <f>Table3[[#This Row],[FN_Si_Atot]]*Table3[[#This Row],[Conc_Si_A_H2]]/100</f>
        <v>938.43750000000011</v>
      </c>
      <c r="AB561" s="54">
        <f>IF(Table3[[#This Row],[FN_Si_A_H2]]="-","-",Table3[[#This Row],[FN_Si_A_H2]]/60*H2_dens_gL)</f>
        <v>1.4065100885784843</v>
      </c>
      <c r="AC561" s="53">
        <f>IF(OR(Table3[[#This Row],[Conc_Si_A_H2]]="",Table3[[#This Row],[FN_Si_A_H2]]="",Table3[[#This Row],[FN_Si_A_H2]]="-"),"-",(FN_Si_H2/CMP_A)*(100-CMP_A))</f>
        <v>312.8125</v>
      </c>
      <c r="AD561" s="55">
        <f>IF(Table3[[#This Row],[F_Si_A_N2]]="-","-",Table3[[#This Row],[F_Si_A_N2]]/60*N2_dens_gL)</f>
        <v>6.5148765908461721</v>
      </c>
      <c r="AE561">
        <v>2.85</v>
      </c>
      <c r="AF561" s="53">
        <f>IF(OR(Table3[[#This Row],[I_S]]=0,Table3[[#This Row],[FN_Si_C_Air]]="-",Table3[[#This Row],[FN_Si_C_Air]]="0"),"∞",Table3[[#This Row],[FN_Si_C_Air]]*1000/(Table3[[#This Row],[I_S]]*Q_air*Cell_count))</f>
        <v>2.8500000000000005</v>
      </c>
      <c r="AG561" s="52">
        <f>IF(OR(Table3[[#This Row],[I_S]]="",Table3[[#This Row],[STC_C]]=""),"-",IF(Table3[[#This Row],[I_S]]&gt;=Table3[[#This Row],[I_MinGasFlow]],Table3[[#This Row],[I_S]]*Table3[[#This Row],[STC_C]]*16.6*Cell_count/1000,Table3[[#This Row],[I_MinGasFlow]]*Table3[[#This Row],[STC_C]]*16.6*Cell_count/1000))</f>
        <v>3252.5625000000005</v>
      </c>
      <c r="AH561" s="139">
        <f>IF(Table3[[#This Row],[FN_Si_C_Air]]="-","-",Table3[[#This Row],[FN_Si_C_Air]]/60*air_dens_gL)</f>
        <v>69.764485293368281</v>
      </c>
      <c r="AI561" s="58" t="str">
        <f t="shared" si="84"/>
        <v>Inlet</v>
      </c>
      <c r="AJ561">
        <v>1.4</v>
      </c>
      <c r="AK561" s="5">
        <f t="shared" si="74"/>
        <v>80</v>
      </c>
      <c r="AL561" s="141">
        <v>63.378491432659409</v>
      </c>
      <c r="AM561" s="52">
        <f>IF(OR(Table3[[#This Row],[T_So_CL]]="",Table3[[#This Row],[Hum_Si_C]]=""),"-",(1730.63/((1730.63/(233.426+T_Si_CL))-LOG(RH_Si_C/100)))-233.426)</f>
        <v>64.484611090391468</v>
      </c>
      <c r="AN561" s="87">
        <f>100*10^(7.337936*((Table3[[#This Row],[Hum_Si_C]])/(Table3[[#This Row],[Hum_Si_C]]+229.3975)-Table3[[#This Row],[T_Si_CL]]/(Table3[[#This Row],[T_Si_CL]]+229.3975)))</f>
        <v>60.324385058777416</v>
      </c>
      <c r="AO561" s="83">
        <f t="shared" si="75"/>
        <v>75</v>
      </c>
      <c r="AP561" s="60">
        <f>Table3[[#This Row],[T_So_CL]]-Table3[[#This Row],[T_Si_CL]]</f>
        <v>0</v>
      </c>
      <c r="AQ561" s="178">
        <f>IF(OR(AC561&gt;1200,AA561&gt;4000,Table3[[#This Row],[Hum_Si_A]]&lt;20,Table3[[#This Row],[Hum_Si_C]]&lt;20,AG561&gt;8000, AJ561&lt;0, O561&gt;90),1,0)</f>
        <v>0</v>
      </c>
      <c r="AR561">
        <f>IF(Table3[[#This Row],[F_Cell_CL]]&gt;0, Table3[[#This Row],[F_Cell_CL]], IF(Table3[[#This Row],[I_S]]&lt;450, 0.45, IF(Table3[[#This Row],[I_S]]&lt;600, 0.6, 0.75)))</f>
        <v>0.45</v>
      </c>
    </row>
    <row r="562" spans="1:44">
      <c r="A562" s="49">
        <f t="shared" si="78"/>
        <v>551</v>
      </c>
      <c r="B562" s="51" t="s">
        <v>100</v>
      </c>
      <c r="C562" s="50" t="s">
        <v>652</v>
      </c>
      <c r="D562" s="51">
        <v>900</v>
      </c>
      <c r="E562" s="138">
        <f>IF(Table3[[#This Row],[Approx. step time]]="-","ERR",IF(E561="Acc. Time",Table3[[#This Row],[Approx. step time]]/60,E561+D562/60))</f>
        <v>8265</v>
      </c>
      <c r="F562" s="48">
        <v>590</v>
      </c>
      <c r="G562" s="86">
        <f t="shared" si="72"/>
        <v>1.9666666666666666</v>
      </c>
      <c r="H562" s="48" t="s">
        <v>33</v>
      </c>
      <c r="I562" s="51">
        <v>0</v>
      </c>
      <c r="J562" s="51" t="s">
        <v>102</v>
      </c>
      <c r="K562" s="147"/>
      <c r="L562" s="52" t="str">
        <f>IF(Table3[[#This Row],[F_Cell_CL]]="","-",Table3[[#This Row],[F_Cell_CL]]*Cell_count)</f>
        <v>-</v>
      </c>
      <c r="M562">
        <v>0.65</v>
      </c>
      <c r="N562">
        <v>75</v>
      </c>
      <c r="O562" s="51">
        <v>89</v>
      </c>
      <c r="P562" s="60">
        <f>Table3[[#This Row],[T_So_CL]]-Table3[[#This Row],[T_Si_CL]]</f>
        <v>14</v>
      </c>
      <c r="Q562">
        <v>1.7000000000000002</v>
      </c>
      <c r="R562" s="53">
        <f>IF(Table3[[#This Row],[I_S]]=0,"∞",Table3[[#This Row],[FN_Si_A_H2]]*1000/(Table3[[#This Row],[I_S]]*Q_H2*Cell_count))</f>
        <v>1.7000000000000002</v>
      </c>
      <c r="S562">
        <v>100</v>
      </c>
      <c r="T562" s="58" t="str">
        <f t="shared" si="83"/>
        <v>Inlet</v>
      </c>
      <c r="U562">
        <v>0.45</v>
      </c>
      <c r="V562" s="51">
        <f t="shared" si="73"/>
        <v>80</v>
      </c>
      <c r="W562" s="141">
        <v>61.483076324765285</v>
      </c>
      <c r="X562" s="52">
        <f>IF(OR(Table3[[#This Row],[T_So_CL]]="",Table3[[#This Row],[Hum_Si_A]]=""),"-",(1730.63/((1730.63/(233.426+T_Si_CL))-LOG(RH_Si_A/100)))-233.426)</f>
        <v>63.809918009050818</v>
      </c>
      <c r="Y562" s="87">
        <f>100*10^(7.337936*((Table3[[#This Row],[Hum_Si_A]])/(Table3[[#This Row],[Hum_Si_A]]+229.3975)-Table3[[#This Row],[T_Si_CL]]/(Table3[[#This Row],[T_Si_CL]]+229.3975)))</f>
        <v>55.338665034554971</v>
      </c>
      <c r="Z56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1930.7750000000003</v>
      </c>
      <c r="AA562" s="53">
        <f>Table3[[#This Row],[FN_Si_Atot]]*Table3[[#This Row],[Conc_Si_A_H2]]/100</f>
        <v>1930.7750000000003</v>
      </c>
      <c r="AB562" s="54">
        <f>IF(Table3[[#This Row],[FN_Si_A_H2]]="-","-",Table3[[#This Row],[FN_Si_A_H2]]/60*H2_dens_gL)</f>
        <v>2.8938043463471179</v>
      </c>
      <c r="AC562" s="53">
        <f>IF(OR(Table3[[#This Row],[Conc_Si_A_H2]]="",Table3[[#This Row],[FN_Si_A_H2]]="",Table3[[#This Row],[FN_Si_A_H2]]="-"),"-",(FN_Si_H2/CMP_A)*(100-CMP_A))</f>
        <v>0</v>
      </c>
      <c r="AD562" s="55">
        <f>IF(Table3[[#This Row],[F_Si_A_N2]]="-","-",Table3[[#This Row],[F_Si_A_N2]]/60*N2_dens_gL)</f>
        <v>0</v>
      </c>
      <c r="AE562">
        <v>2</v>
      </c>
      <c r="AF562" s="53">
        <f>IF(OR(Table3[[#This Row],[I_S]]=0,Table3[[#This Row],[FN_Si_C_Air]]="-",Table3[[#This Row],[FN_Si_C_Air]]="0"),"∞",Table3[[#This Row],[FN_Si_C_Air]]*1000/(Table3[[#This Row],[I_S]]*Q_air*Cell_count))</f>
        <v>2</v>
      </c>
      <c r="AG562" s="52">
        <f>IF(OR(Table3[[#This Row],[I_S]]="",Table3[[#This Row],[STC_C]]=""),"-",IF(Table3[[#This Row],[I_S]]&gt;=Table3[[#This Row],[I_MinGasFlow]],Table3[[#This Row],[I_S]]*Table3[[#This Row],[STC_C]]*16.6*Cell_count/1000,Table3[[#This Row],[I_MinGasFlow]]*Table3[[#This Row],[STC_C]]*16.6*Cell_count/1000))</f>
        <v>5386.7</v>
      </c>
      <c r="AH562" s="139">
        <f>IF(Table3[[#This Row],[FN_Si_C_Air]]="-","-",Table3[[#This Row],[FN_Si_C_Air]]/60*air_dens_gL)</f>
        <v>115.53977915252571</v>
      </c>
      <c r="AI562" s="58" t="str">
        <f t="shared" si="84"/>
        <v>Inlet</v>
      </c>
      <c r="AJ562">
        <v>0.7</v>
      </c>
      <c r="AK562" s="5">
        <f t="shared" si="74"/>
        <v>80</v>
      </c>
      <c r="AL562" s="141">
        <v>66.795011882050773</v>
      </c>
      <c r="AM562" s="52">
        <f>IF(OR(Table3[[#This Row],[T_So_CL]]="",Table3[[#This Row],[Hum_Si_C]]=""),"-",(1730.63/((1730.63/(233.426+T_Si_CL))-LOG(RH_Si_C/100)))-233.426)</f>
        <v>65.658565509860011</v>
      </c>
      <c r="AN562" s="87">
        <f>100*10^(7.337936*((Table3[[#This Row],[Hum_Si_C]])/(Table3[[#This Row],[Hum_Si_C]]+229.3975)-Table3[[#This Row],[T_Si_CL]]/(Table3[[#This Row],[T_Si_CL]]+229.3975)))</f>
        <v>70.276766203233336</v>
      </c>
      <c r="AO562" s="83">
        <f t="shared" si="75"/>
        <v>89</v>
      </c>
      <c r="AP562" s="60">
        <f>Table3[[#This Row],[T_So_CL]]-Table3[[#This Row],[T_Si_CL]]</f>
        <v>14</v>
      </c>
      <c r="AQ562" s="178">
        <f>IF(OR(AC562&gt;1200,AA562&gt;4000,Table3[[#This Row],[Hum_Si_A]]&lt;20,Table3[[#This Row],[Hum_Si_C]]&lt;20,AG562&gt;8000, AJ562&lt;0, O562&gt;90),1,0)</f>
        <v>0</v>
      </c>
      <c r="AR562">
        <f>IF(Table3[[#This Row],[F_Cell_CL]]&gt;0, Table3[[#This Row],[F_Cell_CL]], IF(Table3[[#This Row],[I_S]]&lt;450, 0.45, IF(Table3[[#This Row],[I_S]]&lt;600, 0.6, 0.75)))</f>
        <v>0.6</v>
      </c>
    </row>
    <row r="563" spans="1:44">
      <c r="A563" s="49">
        <f t="shared" si="78"/>
        <v>552</v>
      </c>
      <c r="B563" s="51" t="s">
        <v>100</v>
      </c>
      <c r="C563" s="50" t="s">
        <v>653</v>
      </c>
      <c r="D563" s="51">
        <v>900</v>
      </c>
      <c r="E563" s="138">
        <f>IF(Table3[[#This Row],[Approx. step time]]="-","ERR",IF(E562="Acc. Time",Table3[[#This Row],[Approx. step time]]/60,E562+D563/60))</f>
        <v>8280</v>
      </c>
      <c r="F563" s="48">
        <v>700</v>
      </c>
      <c r="G563" s="86">
        <f t="shared" si="72"/>
        <v>2.3333333333333335</v>
      </c>
      <c r="H563" s="48" t="s">
        <v>33</v>
      </c>
      <c r="I563" s="51">
        <v>0</v>
      </c>
      <c r="J563" s="51" t="s">
        <v>102</v>
      </c>
      <c r="K563" s="147"/>
      <c r="L563" s="52" t="str">
        <f>IF(Table3[[#This Row],[F_Cell_CL]]="","-",Table3[[#This Row],[F_Cell_CL]]*Cell_count)</f>
        <v>-</v>
      </c>
      <c r="M563">
        <v>1.85</v>
      </c>
      <c r="N563">
        <v>75</v>
      </c>
      <c r="O563" s="51">
        <v>89</v>
      </c>
      <c r="P563" s="60">
        <f>Table3[[#This Row],[T_So_CL]]-Table3[[#This Row],[T_Si_CL]]</f>
        <v>14</v>
      </c>
      <c r="Q563">
        <v>1.6500000000000001</v>
      </c>
      <c r="R563" s="53">
        <f>IF(Table3[[#This Row],[I_S]]=0,"∞",Table3[[#This Row],[FN_Si_A_H2]]*1000/(Table3[[#This Row],[I_S]]*Q_H2*Cell_count))</f>
        <v>1.65</v>
      </c>
      <c r="S563">
        <v>75</v>
      </c>
      <c r="T563" s="58" t="str">
        <f t="shared" si="83"/>
        <v>Inlet</v>
      </c>
      <c r="U563">
        <v>1.6500000000000001</v>
      </c>
      <c r="V563" s="51">
        <f t="shared" si="73"/>
        <v>80</v>
      </c>
      <c r="W563" s="141">
        <v>63.378491432659409</v>
      </c>
      <c r="X563" s="52">
        <f>IF(OR(Table3[[#This Row],[T_So_CL]]="",Table3[[#This Row],[Hum_Si_A]]=""),"-",(1730.63/((1730.63/(233.426+T_Si_CL))-LOG(RH_Si_A/100)))-233.426)</f>
        <v>64.484611090391468</v>
      </c>
      <c r="Y563" s="87">
        <f>100*10^(7.337936*((Table3[[#This Row],[Hum_Si_A]])/(Table3[[#This Row],[Hum_Si_A]]+229.3975)-Table3[[#This Row],[T_Si_CL]]/(Table3[[#This Row],[T_Si_CL]]+229.3975)))</f>
        <v>60.324385058777416</v>
      </c>
      <c r="Z56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2964.5</v>
      </c>
      <c r="AA563" s="53">
        <f>Table3[[#This Row],[FN_Si_Atot]]*Table3[[#This Row],[Conc_Si_A_H2]]/100</f>
        <v>2223.375</v>
      </c>
      <c r="AB563" s="54">
        <f>IF(Table3[[#This Row],[FN_Si_A_H2]]="-","-",Table3[[#This Row],[FN_Si_A_H2]]/60*H2_dens_gL)</f>
        <v>3.3323469790936393</v>
      </c>
      <c r="AC563" s="53">
        <f>IF(OR(Table3[[#This Row],[Conc_Si_A_H2]]="",Table3[[#This Row],[FN_Si_A_H2]]="",Table3[[#This Row],[FN_Si_A_H2]]="-"),"-",(FN_Si_H2/CMP_A)*(100-CMP_A))</f>
        <v>741.125</v>
      </c>
      <c r="AD563" s="55">
        <f>IF(Table3[[#This Row],[F_Si_A_N2]]="-","-",Table3[[#This Row],[F_Si_A_N2]]/60*N2_dens_gL)</f>
        <v>15.435246076774007</v>
      </c>
      <c r="AE563">
        <v>2.35</v>
      </c>
      <c r="AF563" s="53">
        <f>IF(OR(Table3[[#This Row],[I_S]]=0,Table3[[#This Row],[FN_Si_C_Air]]="-",Table3[[#This Row],[FN_Si_C_Air]]="0"),"∞",Table3[[#This Row],[FN_Si_C_Air]]*1000/(Table3[[#This Row],[I_S]]*Q_air*Cell_count))</f>
        <v>2.35</v>
      </c>
      <c r="AG563" s="52">
        <f>IF(OR(Table3[[#This Row],[I_S]]="",Table3[[#This Row],[STC_C]]=""),"-",IF(Table3[[#This Row],[I_S]]&gt;=Table3[[#This Row],[I_MinGasFlow]],Table3[[#This Row],[I_S]]*Table3[[#This Row],[STC_C]]*16.6*Cell_count/1000,Table3[[#This Row],[I_MinGasFlow]]*Table3[[#This Row],[STC_C]]*16.6*Cell_count/1000))</f>
        <v>7509.4250000000011</v>
      </c>
      <c r="AH563" s="139">
        <f>IF(Table3[[#This Row],[FN_Si_C_Air]]="-","-",Table3[[#This Row],[FN_Si_C_Air]]/60*air_dens_gL)</f>
        <v>161.07028534398711</v>
      </c>
      <c r="AI563" s="58" t="str">
        <f t="shared" si="84"/>
        <v>Inlet</v>
      </c>
      <c r="AJ563">
        <v>1.3</v>
      </c>
      <c r="AK563" s="5">
        <f t="shared" si="74"/>
        <v>80</v>
      </c>
      <c r="AL563" s="141">
        <v>68.34894031864313</v>
      </c>
      <c r="AM563" s="52">
        <f>IF(OR(Table3[[#This Row],[T_So_CL]]="",Table3[[#This Row],[Hum_Si_C]]=""),"-",(1730.63/((1730.63/(233.426+T_Si_CL))-LOG(RH_Si_C/100)))-233.426)</f>
        <v>66.175698079044309</v>
      </c>
      <c r="AN563" s="87">
        <f>100*10^(7.337936*((Table3[[#This Row],[Hum_Si_C]])/(Table3[[#This Row],[Hum_Si_C]]+229.3975)-Table3[[#This Row],[T_Si_CL]]/(Table3[[#This Row],[T_Si_CL]]+229.3975)))</f>
        <v>75.244003179249503</v>
      </c>
      <c r="AO563" s="83">
        <f t="shared" si="75"/>
        <v>89</v>
      </c>
      <c r="AP563" s="60">
        <f>Table3[[#This Row],[T_So_CL]]-Table3[[#This Row],[T_Si_CL]]</f>
        <v>14</v>
      </c>
      <c r="AQ563" s="178">
        <f>IF(OR(AC563&gt;1200,AA563&gt;4000,Table3[[#This Row],[Hum_Si_A]]&lt;20,Table3[[#This Row],[Hum_Si_C]]&lt;20,AG563&gt;8000, AJ563&lt;0, O563&gt;90),1,0)</f>
        <v>0</v>
      </c>
      <c r="AR563">
        <f>IF(Table3[[#This Row],[F_Cell_CL]]&gt;0, Table3[[#This Row],[F_Cell_CL]], IF(Table3[[#This Row],[I_S]]&lt;450, 0.45, IF(Table3[[#This Row],[I_S]]&lt;600, 0.6, 0.75)))</f>
        <v>0.75</v>
      </c>
    </row>
    <row r="564" spans="1:44">
      <c r="A564" s="49">
        <f t="shared" si="78"/>
        <v>553</v>
      </c>
      <c r="B564" s="51" t="s">
        <v>100</v>
      </c>
      <c r="C564" s="50" t="s">
        <v>654</v>
      </c>
      <c r="D564" s="51">
        <v>900</v>
      </c>
      <c r="E564" s="87">
        <f>IF(Table3[[#This Row],[Approx. step time]]="-","ERR",IF(E563="Acc. Time",Table3[[#This Row],[Approx. step time]]/60,E563+D564/60))</f>
        <v>8295</v>
      </c>
      <c r="F564" s="48">
        <v>420</v>
      </c>
      <c r="G564" s="86">
        <f t="shared" si="72"/>
        <v>1.4</v>
      </c>
      <c r="H564" s="48" t="s">
        <v>33</v>
      </c>
      <c r="I564" s="51">
        <v>0</v>
      </c>
      <c r="J564" s="51" t="s">
        <v>102</v>
      </c>
      <c r="K564" s="147"/>
      <c r="L564" s="52" t="str">
        <f>IF(Table3[[#This Row],[F_Cell_CL]]="","-",Table3[[#This Row],[F_Cell_CL]]*Cell_count)</f>
        <v>-</v>
      </c>
      <c r="M564">
        <v>1.45</v>
      </c>
      <c r="N564">
        <v>80</v>
      </c>
      <c r="O564" s="51">
        <v>84</v>
      </c>
      <c r="P564" s="60">
        <f>Table3[[#This Row],[T_So_CL]]-Table3[[#This Row],[T_Si_CL]]</f>
        <v>4</v>
      </c>
      <c r="Q564">
        <v>1.9500000000000002</v>
      </c>
      <c r="R564" s="53">
        <f>IF(Table3[[#This Row],[I_S]]=0,"∞",Table3[[#This Row],[FN_Si_A_H2]]*1000/(Table3[[#This Row],[I_S]]*Q_H2*Cell_count))</f>
        <v>1.95</v>
      </c>
      <c r="S564">
        <v>95</v>
      </c>
      <c r="T564" s="58" t="str">
        <f t="shared" si="83"/>
        <v>Inlet</v>
      </c>
      <c r="U564">
        <v>1.25</v>
      </c>
      <c r="V564" s="51">
        <f t="shared" si="73"/>
        <v>85</v>
      </c>
      <c r="W564" s="141">
        <v>61.651966295604176</v>
      </c>
      <c r="X564" s="52">
        <f>IF(OR(Table3[[#This Row],[T_So_CL]]="",Table3[[#This Row],[Hum_Si_A]]=""),"-",(1730.63/((1730.63/(233.426+T_Si_CL))-LOG(RH_Si_A/100)))-233.426)</f>
        <v>68.51370292910633</v>
      </c>
      <c r="Y564" s="87">
        <f>100*10^(7.337936*((Table3[[#This Row],[Hum_Si_A]])/(Table3[[#This Row],[Hum_Si_A]]+229.3975)-Table3[[#This Row],[T_Si_CL]]/(Table3[[#This Row],[T_Si_CL]]+229.3975)))</f>
        <v>45.396274809885895</v>
      </c>
      <c r="Z56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1659.5526315789475</v>
      </c>
      <c r="AA564" s="53">
        <f>Table3[[#This Row],[FN_Si_Atot]]*Table3[[#This Row],[Conc_Si_A_H2]]/100</f>
        <v>1576.575</v>
      </c>
      <c r="AB564" s="54">
        <f>IF(Table3[[#This Row],[FN_Si_A_H2]]="-","-",Table3[[#This Row],[FN_Si_A_H2]]/60*H2_dens_gL)</f>
        <v>2.3629369488118535</v>
      </c>
      <c r="AC564" s="53">
        <f>IF(OR(Table3[[#This Row],[Conc_Si_A_H2]]="",Table3[[#This Row],[FN_Si_A_H2]]="",Table3[[#This Row],[FN_Si_A_H2]]="-"),"-",(FN_Si_H2/CMP_A)*(100-CMP_A))</f>
        <v>82.977631578947367</v>
      </c>
      <c r="AD564" s="55">
        <f>IF(Table3[[#This Row],[F_Si_A_N2]]="-","-",Table3[[#This Row],[F_Si_A_N2]]/60*N2_dens_gL)</f>
        <v>1.7281567377823528</v>
      </c>
      <c r="AE564">
        <v>2.15</v>
      </c>
      <c r="AF564" s="53">
        <f>IF(OR(Table3[[#This Row],[I_S]]=0,Table3[[#This Row],[FN_Si_C_Air]]="-",Table3[[#This Row],[FN_Si_C_Air]]="0"),"∞",Table3[[#This Row],[FN_Si_C_Air]]*1000/(Table3[[#This Row],[I_S]]*Q_air*Cell_count))</f>
        <v>2.15</v>
      </c>
      <c r="AG564" s="52">
        <f>IF(OR(Table3[[#This Row],[I_S]]="",Table3[[#This Row],[STC_C]]=""),"-",IF(Table3[[#This Row],[I_S]]&gt;=Table3[[#This Row],[I_MinGasFlow]],Table3[[#This Row],[I_S]]*Table3[[#This Row],[STC_C]]*16.6*Cell_count/1000,Table3[[#This Row],[I_MinGasFlow]]*Table3[[#This Row],[STC_C]]*16.6*Cell_count/1000))</f>
        <v>4122.1950000000006</v>
      </c>
      <c r="AH564" s="139">
        <f>IF(Table3[[#This Row],[FN_Si_C_Air]]="-","-",Table3[[#This Row],[FN_Si_C_Air]]/60*air_dens_gL)</f>
        <v>88.417305571805699</v>
      </c>
      <c r="AI564" s="58" t="str">
        <f t="shared" si="84"/>
        <v>Inlet</v>
      </c>
      <c r="AJ564">
        <v>1</v>
      </c>
      <c r="AK564" s="5">
        <f t="shared" si="74"/>
        <v>85</v>
      </c>
      <c r="AL564" s="141">
        <v>74.653832713907789</v>
      </c>
      <c r="AM564" s="52">
        <f>IF(OR(Table3[[#This Row],[T_So_CL]]="",Table3[[#This Row],[Hum_Si_C]]=""),"-",(1730.63/((1730.63/(233.426+T_Si_CL))-LOG(RH_Si_C/100)))-233.426)</f>
        <v>72.955997124256896</v>
      </c>
      <c r="AN564" s="87">
        <f>100*10^(7.337936*((Table3[[#This Row],[Hum_Si_C]])/(Table3[[#This Row],[Hum_Si_C]]+229.3975)-Table3[[#This Row],[T_Si_CL]]/(Table3[[#This Row],[T_Si_CL]]+229.3975)))</f>
        <v>80.230142702646503</v>
      </c>
      <c r="AO564" s="83">
        <f t="shared" si="75"/>
        <v>84</v>
      </c>
      <c r="AP564" s="60">
        <f>Table3[[#This Row],[T_So_CL]]-Table3[[#This Row],[T_Si_CL]]</f>
        <v>4</v>
      </c>
      <c r="AQ564" s="178">
        <f>IF(OR(AC564&gt;1200,AA564&gt;4000,Table3[[#This Row],[Hum_Si_A]]&lt;20,Table3[[#This Row],[Hum_Si_C]]&lt;20,AG564&gt;8000, AJ564&lt;0, O564&gt;90),1,0)</f>
        <v>0</v>
      </c>
      <c r="AR564">
        <f>IF(Table3[[#This Row],[F_Cell_CL]]&gt;0, Table3[[#This Row],[F_Cell_CL]], IF(Table3[[#This Row],[I_S]]&lt;450, 0.45, IF(Table3[[#This Row],[I_S]]&lt;600, 0.6, 0.75)))</f>
        <v>0.45</v>
      </c>
    </row>
    <row r="565" spans="1:44">
      <c r="A565" s="49">
        <f t="shared" si="78"/>
        <v>554</v>
      </c>
      <c r="B565" s="51" t="s">
        <v>100</v>
      </c>
      <c r="C565" s="50" t="s">
        <v>655</v>
      </c>
      <c r="D565" s="51">
        <v>900</v>
      </c>
      <c r="E565" s="138">
        <f>IF(Table3[[#This Row],[Approx. step time]]="-","ERR",IF(E564="Acc. Time",Table3[[#This Row],[Approx. step time]]/60,E564+D565/60))</f>
        <v>8310</v>
      </c>
      <c r="F565" s="48">
        <v>450</v>
      </c>
      <c r="G565" s="86">
        <f t="shared" si="72"/>
        <v>1.5</v>
      </c>
      <c r="H565" s="48" t="s">
        <v>33</v>
      </c>
      <c r="I565" s="51">
        <v>0</v>
      </c>
      <c r="J565" s="51" t="s">
        <v>102</v>
      </c>
      <c r="K565" s="147"/>
      <c r="L565" s="52" t="str">
        <f>IF(Table3[[#This Row],[F_Cell_CL]]="","-",Table3[[#This Row],[F_Cell_CL]]*Cell_count)</f>
        <v>-</v>
      </c>
      <c r="M565">
        <v>0.55000000000000004</v>
      </c>
      <c r="N565">
        <v>80</v>
      </c>
      <c r="O565" s="51">
        <v>85</v>
      </c>
      <c r="P565" s="60">
        <f>Table3[[#This Row],[T_So_CL]]-Table3[[#This Row],[T_Si_CL]]</f>
        <v>5</v>
      </c>
      <c r="Q565">
        <v>1.9000000000000001</v>
      </c>
      <c r="R565" s="53">
        <f>IF(Table3[[#This Row],[I_S]]=0,"∞",Table3[[#This Row],[FN_Si_A_H2]]*1000/(Table3[[#This Row],[I_S]]*Q_H2*Cell_count))</f>
        <v>1.9000000000000004</v>
      </c>
      <c r="S565">
        <v>90</v>
      </c>
      <c r="T565" s="58" t="str">
        <f t="shared" si="83"/>
        <v>Inlet</v>
      </c>
      <c r="U565">
        <v>0.35000000000000003</v>
      </c>
      <c r="V565" s="51">
        <f t="shared" si="73"/>
        <v>85</v>
      </c>
      <c r="W565" s="141">
        <v>68.017092638156171</v>
      </c>
      <c r="X565" s="52">
        <f>IF(OR(Table3[[#This Row],[T_So_CL]]="",Table3[[#This Row],[Hum_Si_A]]=""),"-",(1730.63/((1730.63/(233.426+T_Si_CL))-LOG(RH_Si_A/100)))-233.426)</f>
        <v>70.778429065222099</v>
      </c>
      <c r="Y565" s="87">
        <f>100*10^(7.337936*((Table3[[#This Row],[Hum_Si_A]])/(Table3[[#This Row],[Hum_Si_A]]+229.3975)-Table3[[#This Row],[T_Si_CL]]/(Table3[[#This Row],[T_Si_CL]]+229.3975)))</f>
        <v>60.366693153304752</v>
      </c>
      <c r="Z56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1828.7500000000002</v>
      </c>
      <c r="AA565" s="53">
        <f>Table3[[#This Row],[FN_Si_Atot]]*Table3[[#This Row],[Conc_Si_A_H2]]/100</f>
        <v>1645.8750000000002</v>
      </c>
      <c r="AB565" s="54">
        <f>IF(Table3[[#This Row],[FN_Si_A_H2]]="-","-",Table3[[#This Row],[FN_Si_A_H2]]/60*H2_dens_gL)</f>
        <v>2.466802309199188</v>
      </c>
      <c r="AC565" s="53">
        <f>IF(OR(Table3[[#This Row],[Conc_Si_A_H2]]="",Table3[[#This Row],[FN_Si_A_H2]]="",Table3[[#This Row],[FN_Si_A_H2]]="-"),"-",(FN_Si_H2/CMP_A)*(100-CMP_A))</f>
        <v>182.875</v>
      </c>
      <c r="AD565" s="55">
        <f>IF(Table3[[#This Row],[F_Si_A_N2]]="-","-",Table3[[#This Row],[F_Si_A_N2]]/60*N2_dens_gL)</f>
        <v>3.8086970838793004</v>
      </c>
      <c r="AE565">
        <v>2.9000000000000004</v>
      </c>
      <c r="AF565" s="53">
        <f>IF(OR(Table3[[#This Row],[I_S]]=0,Table3[[#This Row],[FN_Si_C_Air]]="-",Table3[[#This Row],[FN_Si_C_Air]]="0"),"∞",Table3[[#This Row],[FN_Si_C_Air]]*1000/(Table3[[#This Row],[I_S]]*Q_air*Cell_count))</f>
        <v>2.9000000000000008</v>
      </c>
      <c r="AG565" s="52">
        <f>IF(OR(Table3[[#This Row],[I_S]]="",Table3[[#This Row],[STC_C]]=""),"-",IF(Table3[[#This Row],[I_S]]&gt;=Table3[[#This Row],[I_MinGasFlow]],Table3[[#This Row],[I_S]]*Table3[[#This Row],[STC_C]]*16.6*Cell_count/1000,Table3[[#This Row],[I_MinGasFlow]]*Table3[[#This Row],[STC_C]]*16.6*Cell_count/1000))</f>
        <v>5957.3250000000016</v>
      </c>
      <c r="AH565" s="139">
        <f>IF(Table3[[#This Row],[FN_Si_C_Air]]="-","-",Table3[[#This Row],[FN_Si_C_Air]]/60*air_dens_gL)</f>
        <v>127.77916253732718</v>
      </c>
      <c r="AI565" s="58" t="str">
        <f t="shared" si="84"/>
        <v>Inlet</v>
      </c>
      <c r="AJ565">
        <v>0.70000000000000007</v>
      </c>
      <c r="AK565" s="5">
        <f t="shared" si="74"/>
        <v>85</v>
      </c>
      <c r="AL565" s="141">
        <v>66.064039996540444</v>
      </c>
      <c r="AM565" s="52">
        <f>IF(OR(Table3[[#This Row],[T_So_CL]]="",Table3[[#This Row],[Hum_Si_C]]=""),"-",(1730.63/((1730.63/(233.426+T_Si_CL))-LOG(RH_Si_C/100)))-233.426)</f>
        <v>70.103352076796114</v>
      </c>
      <c r="AN565" s="87">
        <f>100*10^(7.337936*((Table3[[#This Row],[Hum_Si_C]])/(Table3[[#This Row],[Hum_Si_C]]+229.3975)-Table3[[#This Row],[T_Si_CL]]/(Table3[[#This Row],[T_Si_CL]]+229.3975)))</f>
        <v>55.384109848267947</v>
      </c>
      <c r="AO565" s="83">
        <f t="shared" si="75"/>
        <v>85</v>
      </c>
      <c r="AP565" s="60">
        <f>Table3[[#This Row],[T_So_CL]]-Table3[[#This Row],[T_Si_CL]]</f>
        <v>5</v>
      </c>
      <c r="AQ565" s="178">
        <f>IF(OR(AC565&gt;1200,AA565&gt;4000,Table3[[#This Row],[Hum_Si_A]]&lt;20,Table3[[#This Row],[Hum_Si_C]]&lt;20,AG565&gt;8000, AJ565&lt;0, O565&gt;90),1,0)</f>
        <v>0</v>
      </c>
      <c r="AR565">
        <f>IF(Table3[[#This Row],[F_Cell_CL]]&gt;0, Table3[[#This Row],[F_Cell_CL]], IF(Table3[[#This Row],[I_S]]&lt;450, 0.45, IF(Table3[[#This Row],[I_S]]&lt;600, 0.6, 0.75)))</f>
        <v>0.6</v>
      </c>
    </row>
    <row r="566" spans="1:44">
      <c r="A566" s="49">
        <f t="shared" si="78"/>
        <v>555</v>
      </c>
      <c r="B566" s="51" t="s">
        <v>100</v>
      </c>
      <c r="C566" s="50" t="s">
        <v>656</v>
      </c>
      <c r="D566" s="51">
        <v>900</v>
      </c>
      <c r="E566" s="138">
        <f>IF(Table3[[#This Row],[Approx. step time]]="-","ERR",IF(E565="Acc. Time",Table3[[#This Row],[Approx. step time]]/60,E565+D566/60))</f>
        <v>8325</v>
      </c>
      <c r="F566" s="48">
        <v>430</v>
      </c>
      <c r="G566" s="86">
        <f t="shared" si="72"/>
        <v>1.4333333333333333</v>
      </c>
      <c r="H566" s="48" t="s">
        <v>33</v>
      </c>
      <c r="I566" s="51">
        <v>0</v>
      </c>
      <c r="J566" s="51" t="s">
        <v>102</v>
      </c>
      <c r="K566" s="147"/>
      <c r="L566" s="52" t="str">
        <f>IF(Table3[[#This Row],[F_Cell_CL]]="","-",Table3[[#This Row],[F_Cell_CL]]*Cell_count)</f>
        <v>-</v>
      </c>
      <c r="M566">
        <v>0.60000000000000009</v>
      </c>
      <c r="N566">
        <v>80</v>
      </c>
      <c r="O566" s="51">
        <v>89</v>
      </c>
      <c r="P566" s="60">
        <f>Table3[[#This Row],[T_So_CL]]-Table3[[#This Row],[T_Si_CL]]</f>
        <v>9</v>
      </c>
      <c r="Q566">
        <v>1.55</v>
      </c>
      <c r="R566" s="53">
        <f>IF(Table3[[#This Row],[I_S]]=0,"∞",Table3[[#This Row],[FN_Si_A_H2]]*1000/(Table3[[#This Row],[I_S]]*Q_H2*Cell_count))</f>
        <v>1.55</v>
      </c>
      <c r="S566">
        <v>75</v>
      </c>
      <c r="T566" s="58" t="str">
        <f t="shared" si="83"/>
        <v>Inlet</v>
      </c>
      <c r="U566">
        <v>0.4</v>
      </c>
      <c r="V566" s="51">
        <f t="shared" si="73"/>
        <v>85</v>
      </c>
      <c r="W566" s="141">
        <v>66.064039996540444</v>
      </c>
      <c r="X566" s="52">
        <f>IF(OR(Table3[[#This Row],[T_So_CL]]="",Table3[[#This Row],[Hum_Si_A]]=""),"-",(1730.63/((1730.63/(233.426+T_Si_CL))-LOG(RH_Si_A/100)))-233.426)</f>
        <v>70.103352076796114</v>
      </c>
      <c r="Y566" s="87">
        <f>100*10^(7.337936*((Table3[[#This Row],[Hum_Si_A]])/(Table3[[#This Row],[Hum_Si_A]]+229.3975)-Table3[[#This Row],[T_Si_CL]]/(Table3[[#This Row],[T_Si_CL]]+229.3975)))</f>
        <v>55.384109848267947</v>
      </c>
      <c r="Z56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1710.6833333333334</v>
      </c>
      <c r="AA566" s="53">
        <f>Table3[[#This Row],[FN_Si_Atot]]*Table3[[#This Row],[Conc_Si_A_H2]]/100</f>
        <v>1283.0125</v>
      </c>
      <c r="AB566" s="54">
        <f>IF(Table3[[#This Row],[FN_Si_A_H2]]="-","-",Table3[[#This Row],[FN_Si_A_H2]]/60*H2_dens_gL)</f>
        <v>1.9229517416155071</v>
      </c>
      <c r="AC566" s="53">
        <f>IF(OR(Table3[[#This Row],[Conc_Si_A_H2]]="",Table3[[#This Row],[FN_Si_A_H2]]="",Table3[[#This Row],[FN_Si_A_H2]]="-"),"-",(FN_Si_H2/CMP_A)*(100-CMP_A))</f>
        <v>427.67083333333335</v>
      </c>
      <c r="AD566" s="55">
        <f>IF(Table3[[#This Row],[F_Si_A_N2]]="-","-",Table3[[#This Row],[F_Si_A_N2]]/60*N2_dens_gL)</f>
        <v>8.907005636510716</v>
      </c>
      <c r="AE566">
        <v>2.4000000000000004</v>
      </c>
      <c r="AF566" s="53">
        <f>IF(OR(Table3[[#This Row],[I_S]]=0,Table3[[#This Row],[FN_Si_C_Air]]="-",Table3[[#This Row],[FN_Si_C_Air]]="0"),"∞",Table3[[#This Row],[FN_Si_C_Air]]*1000/(Table3[[#This Row],[I_S]]*Q_air*Cell_count))</f>
        <v>2.4000000000000004</v>
      </c>
      <c r="AG566" s="52">
        <f>IF(OR(Table3[[#This Row],[I_S]]="",Table3[[#This Row],[STC_C]]=""),"-",IF(Table3[[#This Row],[I_S]]&gt;=Table3[[#This Row],[I_MinGasFlow]],Table3[[#This Row],[I_S]]*Table3[[#This Row],[STC_C]]*16.6*Cell_count/1000,Table3[[#This Row],[I_MinGasFlow]]*Table3[[#This Row],[STC_C]]*16.6*Cell_count/1000))</f>
        <v>4711.0800000000008</v>
      </c>
      <c r="AH566" s="139">
        <f>IF(Table3[[#This Row],[FN_Si_C_Air]]="-","-",Table3[[#This Row],[FN_Si_C_Air]]/60*air_dens_gL)</f>
        <v>101.0483492249208</v>
      </c>
      <c r="AI566" s="58" t="str">
        <f t="shared" si="84"/>
        <v>Inlet</v>
      </c>
      <c r="AJ566">
        <v>0</v>
      </c>
      <c r="AK566" s="5">
        <f t="shared" si="74"/>
        <v>85</v>
      </c>
      <c r="AL566" s="141">
        <v>69.83564898183883</v>
      </c>
      <c r="AM566" s="52">
        <f>IF(OR(Table3[[#This Row],[T_So_CL]]="",Table3[[#This Row],[Hum_Si_C]]=""),"-",(1730.63/((1730.63/(233.426+T_Si_CL))-LOG(RH_Si_C/100)))-233.426)</f>
        <v>71.392407830225011</v>
      </c>
      <c r="AN566" s="87">
        <f>100*10^(7.337936*((Table3[[#This Row],[Hum_Si_C]])/(Table3[[#This Row],[Hum_Si_C]]+229.3975)-Table3[[#This Row],[T_Si_CL]]/(Table3[[#This Row],[T_Si_CL]]+229.3975)))</f>
        <v>65.342257411327054</v>
      </c>
      <c r="AO566" s="83">
        <f t="shared" si="75"/>
        <v>89</v>
      </c>
      <c r="AP566" s="60">
        <f>Table3[[#This Row],[T_So_CL]]-Table3[[#This Row],[T_Si_CL]]</f>
        <v>9</v>
      </c>
      <c r="AQ566" s="178">
        <f>IF(OR(AC566&gt;1200,AA566&gt;4000,Table3[[#This Row],[Hum_Si_A]]&lt;20,Table3[[#This Row],[Hum_Si_C]]&lt;20,AG566&gt;8000, AJ566&lt;0, O566&gt;90),1,0)</f>
        <v>0</v>
      </c>
      <c r="AR566">
        <f>IF(Table3[[#This Row],[F_Cell_CL]]&gt;0, Table3[[#This Row],[F_Cell_CL]], IF(Table3[[#This Row],[I_S]]&lt;450, 0.45, IF(Table3[[#This Row],[I_S]]&lt;600, 0.6, 0.75)))</f>
        <v>0.45</v>
      </c>
    </row>
    <row r="567" spans="1:44">
      <c r="A567" s="49">
        <f t="shared" si="78"/>
        <v>556</v>
      </c>
      <c r="B567" s="51" t="s">
        <v>100</v>
      </c>
      <c r="C567" s="50" t="s">
        <v>657</v>
      </c>
      <c r="D567" s="51">
        <v>900</v>
      </c>
      <c r="E567" s="138">
        <f>IF(Table3[[#This Row],[Approx. step time]]="-","ERR",IF(E566="Acc. Time",Table3[[#This Row],[Approx. step time]]/60,E566+D567/60))</f>
        <v>8340</v>
      </c>
      <c r="F567" s="48">
        <v>390</v>
      </c>
      <c r="G567" s="86">
        <f t="shared" si="72"/>
        <v>1.3</v>
      </c>
      <c r="H567" s="48" t="s">
        <v>33</v>
      </c>
      <c r="I567" s="51">
        <v>0</v>
      </c>
      <c r="J567" s="51" t="s">
        <v>102</v>
      </c>
      <c r="K567" s="147"/>
      <c r="L567" s="52" t="str">
        <f>IF(Table3[[#This Row],[F_Cell_CL]]="","-",Table3[[#This Row],[F_Cell_CL]]*Cell_count)</f>
        <v>-</v>
      </c>
      <c r="M567">
        <v>0.7</v>
      </c>
      <c r="N567">
        <v>80</v>
      </c>
      <c r="O567" s="51">
        <v>90</v>
      </c>
      <c r="P567" s="60">
        <f>Table3[[#This Row],[T_So_CL]]-Table3[[#This Row],[T_Si_CL]]</f>
        <v>10</v>
      </c>
      <c r="Q567">
        <v>1.5</v>
      </c>
      <c r="R567" s="53">
        <f>IF(Table3[[#This Row],[I_S]]=0,"∞",Table3[[#This Row],[FN_Si_A_H2]]*1000/(Table3[[#This Row],[I_S]]*Q_H2*Cell_count))</f>
        <v>1.5</v>
      </c>
      <c r="S567">
        <v>90</v>
      </c>
      <c r="T567" s="58" t="str">
        <f t="shared" ref="T567:T580" si="85">"Inlet"</f>
        <v>Inlet</v>
      </c>
      <c r="U567">
        <v>0.5</v>
      </c>
      <c r="V567" s="51">
        <f t="shared" si="73"/>
        <v>85</v>
      </c>
      <c r="W567" s="141">
        <v>56.300933015948182</v>
      </c>
      <c r="X567" s="52">
        <f>IF(OR(Table3[[#This Row],[T_So_CL]]="",Table3[[#This Row],[Hum_Si_A]]=""),"-",(1730.63/((1730.63/(233.426+T_Si_CL))-LOG(RH_Si_A/100)))-233.426)</f>
        <v>66.450698050146286</v>
      </c>
      <c r="Y567" s="87">
        <f>100*10^(7.337936*((Table3[[#This Row],[Hum_Si_A]])/(Table3[[#This Row],[Hum_Si_A]]+229.3975)-Table3[[#This Row],[T_Si_CL]]/(Table3[[#This Row],[T_Si_CL]]+229.3975)))</f>
        <v>35.374962845197658</v>
      </c>
      <c r="Z56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1251.25</v>
      </c>
      <c r="AA567" s="53">
        <f>Table3[[#This Row],[FN_Si_Atot]]*Table3[[#This Row],[Conc_Si_A_H2]]/100</f>
        <v>1126.125</v>
      </c>
      <c r="AB567" s="54">
        <f>IF(Table3[[#This Row],[FN_Si_A_H2]]="-","-",Table3[[#This Row],[FN_Si_A_H2]]/60*H2_dens_gL)</f>
        <v>1.6878121062941811</v>
      </c>
      <c r="AC567" s="53">
        <f>IF(OR(Table3[[#This Row],[Conc_Si_A_H2]]="",Table3[[#This Row],[FN_Si_A_H2]]="",Table3[[#This Row],[FN_Si_A_H2]]="-"),"-",(FN_Si_H2/CMP_A)*(100-CMP_A))</f>
        <v>125.125</v>
      </c>
      <c r="AD567" s="55">
        <f>IF(Table3[[#This Row],[F_Si_A_N2]]="-","-",Table3[[#This Row],[F_Si_A_N2]]/60*N2_dens_gL)</f>
        <v>2.605950636338469</v>
      </c>
      <c r="AE567">
        <v>1.7000000000000002</v>
      </c>
      <c r="AF567" s="53">
        <f>IF(OR(Table3[[#This Row],[I_S]]=0,Table3[[#This Row],[FN_Si_C_Air]]="-",Table3[[#This Row],[FN_Si_C_Air]]="0"),"∞",Table3[[#This Row],[FN_Si_C_Air]]*1000/(Table3[[#This Row],[I_S]]*Q_air*Cell_count))</f>
        <v>1.7000000000000004</v>
      </c>
      <c r="AG567" s="52">
        <f>IF(OR(Table3[[#This Row],[I_S]]="",Table3[[#This Row],[STC_C]]=""),"-",IF(Table3[[#This Row],[I_S]]&gt;=Table3[[#This Row],[I_MinGasFlow]],Table3[[#This Row],[I_S]]*Table3[[#This Row],[STC_C]]*16.6*Cell_count/1000,Table3[[#This Row],[I_MinGasFlow]]*Table3[[#This Row],[STC_C]]*16.6*Cell_count/1000))</f>
        <v>3026.5950000000007</v>
      </c>
      <c r="AH567" s="139">
        <f>IF(Table3[[#This Row],[FN_Si_C_Air]]="-","-",Table3[[#This Row],[FN_Si_C_Air]]/60*air_dens_gL)</f>
        <v>64.917689472986922</v>
      </c>
      <c r="AI567" s="58" t="str">
        <f t="shared" ref="AI567:AI580" si="86">"Inlet"</f>
        <v>Inlet</v>
      </c>
      <c r="AJ567">
        <v>0.7</v>
      </c>
      <c r="AK567" s="5">
        <f t="shared" si="74"/>
        <v>85</v>
      </c>
      <c r="AL567" s="141">
        <v>61.651966295604176</v>
      </c>
      <c r="AM567" s="52">
        <f>IF(OR(Table3[[#This Row],[T_So_CL]]="",Table3[[#This Row],[Hum_Si_C]]=""),"-",(1730.63/((1730.63/(233.426+T_Si_CL))-LOG(RH_Si_C/100)))-233.426)</f>
        <v>68.51370292910633</v>
      </c>
      <c r="AN567" s="87">
        <f>100*10^(7.337936*((Table3[[#This Row],[Hum_Si_C]])/(Table3[[#This Row],[Hum_Si_C]]+229.3975)-Table3[[#This Row],[T_Si_CL]]/(Table3[[#This Row],[T_Si_CL]]+229.3975)))</f>
        <v>45.396274809885895</v>
      </c>
      <c r="AO567" s="83">
        <f t="shared" si="75"/>
        <v>90</v>
      </c>
      <c r="AP567" s="60">
        <f>Table3[[#This Row],[T_So_CL]]-Table3[[#This Row],[T_Si_CL]]</f>
        <v>10</v>
      </c>
      <c r="AQ567" s="178">
        <f>IF(OR(AC567&gt;1200,AA567&gt;4000,Table3[[#This Row],[Hum_Si_A]]&lt;20,Table3[[#This Row],[Hum_Si_C]]&lt;20,AG567&gt;8000, AJ567&lt;0, O567&gt;90),1,0)</f>
        <v>0</v>
      </c>
      <c r="AR567">
        <f>IF(Table3[[#This Row],[F_Cell_CL]]&gt;0, Table3[[#This Row],[F_Cell_CL]], IF(Table3[[#This Row],[I_S]]&lt;450, 0.45, IF(Table3[[#This Row],[I_S]]&lt;600, 0.6, 0.75)))</f>
        <v>0.45</v>
      </c>
    </row>
    <row r="568" spans="1:44">
      <c r="A568" s="49">
        <f t="shared" si="78"/>
        <v>557</v>
      </c>
      <c r="B568" s="51" t="s">
        <v>100</v>
      </c>
      <c r="C568" s="50" t="s">
        <v>658</v>
      </c>
      <c r="D568" s="51">
        <v>900</v>
      </c>
      <c r="E568" s="87">
        <f>IF(Table3[[#This Row],[Approx. step time]]="-","ERR",IF(E567="Acc. Time",Table3[[#This Row],[Approx. step time]]/60,E567+D568/60))</f>
        <v>8355</v>
      </c>
      <c r="F568" s="48">
        <v>70</v>
      </c>
      <c r="G568" s="86">
        <f t="shared" si="72"/>
        <v>0.23333333333333334</v>
      </c>
      <c r="H568" s="48" t="s">
        <v>33</v>
      </c>
      <c r="I568" s="51">
        <v>0</v>
      </c>
      <c r="J568" s="51" t="s">
        <v>102</v>
      </c>
      <c r="K568" s="147">
        <v>0.35000000000000003</v>
      </c>
      <c r="L568" s="52">
        <f>IF(Table3[[#This Row],[F_Cell_CL]]="","-",Table3[[#This Row],[F_Cell_CL]]*Cell_count)</f>
        <v>96.250000000000014</v>
      </c>
      <c r="M568">
        <v>2.1500000000000004</v>
      </c>
      <c r="N568">
        <v>80</v>
      </c>
      <c r="O568" s="51">
        <v>80</v>
      </c>
      <c r="P568" s="60">
        <f>Table3[[#This Row],[T_So_CL]]-Table3[[#This Row],[T_Si_CL]]</f>
        <v>0</v>
      </c>
      <c r="Q568">
        <v>9.35</v>
      </c>
      <c r="R568" s="53">
        <f>IF(Table3[[#This Row],[I_S]]=0,"∞",Table3[[#This Row],[FN_Si_A_H2]]*1000/(Table3[[#This Row],[I_S]]*Q_H2*Cell_count))</f>
        <v>9.35</v>
      </c>
      <c r="S568">
        <v>95</v>
      </c>
      <c r="T568" s="58" t="str">
        <f t="shared" si="85"/>
        <v>Inlet</v>
      </c>
      <c r="U568">
        <v>1.9500000000000002</v>
      </c>
      <c r="V568" s="51">
        <f t="shared" si="73"/>
        <v>85</v>
      </c>
      <c r="W568" s="141">
        <v>68.017092638156171</v>
      </c>
      <c r="X568" s="52">
        <f>IF(OR(Table3[[#This Row],[T_So_CL]]="",Table3[[#This Row],[Hum_Si_A]]=""),"-",(1730.63/((1730.63/(233.426+T_Si_CL))-LOG(RH_Si_A/100)))-233.426)</f>
        <v>70.778429065222099</v>
      </c>
      <c r="Y568" s="87">
        <f>100*10^(7.337936*((Table3[[#This Row],[Hum_Si_A]])/(Table3[[#This Row],[Hum_Si_A]]+229.3975)-Table3[[#This Row],[T_Si_CL]]/(Table3[[#This Row],[T_Si_CL]]+229.3975)))</f>
        <v>60.366693153304752</v>
      </c>
      <c r="Z56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1326.2236842105262</v>
      </c>
      <c r="AA568" s="53">
        <f>Table3[[#This Row],[FN_Si_Atot]]*Table3[[#This Row],[Conc_Si_A_H2]]/100</f>
        <v>1259.9124999999999</v>
      </c>
      <c r="AB568" s="54">
        <f>IF(Table3[[#This Row],[FN_Si_A_H2]]="-","-",Table3[[#This Row],[FN_Si_A_H2]]/60*H2_dens_gL)</f>
        <v>1.8883299548197288</v>
      </c>
      <c r="AC568" s="53">
        <f>IF(OR(Table3[[#This Row],[Conc_Si_A_H2]]="",Table3[[#This Row],[FN_Si_A_H2]]="",Table3[[#This Row],[FN_Si_A_H2]]="-"),"-",(FN_Si_H2/CMP_A)*(100-CMP_A))</f>
        <v>66.311184210526307</v>
      </c>
      <c r="AD568" s="55">
        <f>IF(Table3[[#This Row],[F_Si_A_N2]]="-","-",Table3[[#This Row],[F_Si_A_N2]]/60*N2_dens_gL)</f>
        <v>1.3810483331850425</v>
      </c>
      <c r="AE568">
        <v>7.4</v>
      </c>
      <c r="AF568" s="53">
        <f>IF(OR(Table3[[#This Row],[I_S]]=0,Table3[[#This Row],[FN_Si_C_Air]]="-",Table3[[#This Row],[FN_Si_C_Air]]="0"),"∞",Table3[[#This Row],[FN_Si_C_Air]]*1000/(Table3[[#This Row],[I_S]]*Q_air*Cell_count))</f>
        <v>7.4000000000000012</v>
      </c>
      <c r="AG568" s="52">
        <f>IF(OR(Table3[[#This Row],[I_S]]="",Table3[[#This Row],[STC_C]]=""),"-",IF(Table3[[#This Row],[I_S]]&gt;=Table3[[#This Row],[I_MinGasFlow]],Table3[[#This Row],[I_S]]*Table3[[#This Row],[STC_C]]*16.6*Cell_count/1000,Table3[[#This Row],[I_MinGasFlow]]*Table3[[#This Row],[STC_C]]*16.6*Cell_count/1000))</f>
        <v>2364.6700000000005</v>
      </c>
      <c r="AH568" s="139">
        <f>IF(Table3[[#This Row],[FN_Si_C_Air]]="-","-",Table3[[#This Row],[FN_Si_C_Air]]/60*air_dens_gL)</f>
        <v>50.720004746617221</v>
      </c>
      <c r="AI568" s="58" t="str">
        <f t="shared" si="86"/>
        <v>Inlet</v>
      </c>
      <c r="AJ568">
        <v>2.1</v>
      </c>
      <c r="AK568" s="5">
        <f t="shared" si="74"/>
        <v>85</v>
      </c>
      <c r="AL568" s="141">
        <v>56.300933015948182</v>
      </c>
      <c r="AM568" s="52">
        <f>IF(OR(Table3[[#This Row],[T_So_CL]]="",Table3[[#This Row],[Hum_Si_C]]=""),"-",(1730.63/((1730.63/(233.426+T_Si_CL))-LOG(RH_Si_C/100)))-233.426)</f>
        <v>66.450698050146286</v>
      </c>
      <c r="AN568" s="87">
        <f>100*10^(7.337936*((Table3[[#This Row],[Hum_Si_C]])/(Table3[[#This Row],[Hum_Si_C]]+229.3975)-Table3[[#This Row],[T_Si_CL]]/(Table3[[#This Row],[T_Si_CL]]+229.3975)))</f>
        <v>35.374962845197658</v>
      </c>
      <c r="AO568" s="83">
        <f t="shared" si="75"/>
        <v>80</v>
      </c>
      <c r="AP568" s="60">
        <f>Table3[[#This Row],[T_So_CL]]-Table3[[#This Row],[T_Si_CL]]</f>
        <v>0</v>
      </c>
      <c r="AQ568" s="178">
        <f>IF(OR(AC568&gt;1200,AA568&gt;4000,Table3[[#This Row],[Hum_Si_A]]&lt;20,Table3[[#This Row],[Hum_Si_C]]&lt;20,AG568&gt;8000, AJ568&lt;0, O568&gt;90),1,0)</f>
        <v>0</v>
      </c>
      <c r="AR568">
        <f>IF(Table3[[#This Row],[F_Cell_CL]]&gt;0, Table3[[#This Row],[F_Cell_CL]], IF(Table3[[#This Row],[I_S]]&lt;450, 0.45, IF(Table3[[#This Row],[I_S]]&lt;600, 0.6, 0.75)))</f>
        <v>0.35000000000000003</v>
      </c>
    </row>
    <row r="569" spans="1:44">
      <c r="A569" s="49">
        <f t="shared" si="78"/>
        <v>558</v>
      </c>
      <c r="B569" s="51" t="s">
        <v>100</v>
      </c>
      <c r="C569" s="50" t="s">
        <v>659</v>
      </c>
      <c r="D569" s="51">
        <v>900</v>
      </c>
      <c r="E569" s="138">
        <f>IF(Table3[[#This Row],[Approx. step time]]="-","ERR",IF(E568="Acc. Time",Table3[[#This Row],[Approx. step time]]/60,E568+D569/60))</f>
        <v>8370</v>
      </c>
      <c r="F569" s="48">
        <v>50</v>
      </c>
      <c r="G569" s="86">
        <f t="shared" si="72"/>
        <v>0.16666666666666666</v>
      </c>
      <c r="H569" s="48" t="s">
        <v>33</v>
      </c>
      <c r="I569" s="51">
        <v>0</v>
      </c>
      <c r="J569" s="51" t="s">
        <v>102</v>
      </c>
      <c r="K569" s="147">
        <v>0.35000000000000003</v>
      </c>
      <c r="L569" s="52">
        <f>IF(Table3[[#This Row],[F_Cell_CL]]="","-",Table3[[#This Row],[F_Cell_CL]]*Cell_count)</f>
        <v>96.250000000000014</v>
      </c>
      <c r="M569">
        <v>2.2000000000000002</v>
      </c>
      <c r="N569">
        <v>80</v>
      </c>
      <c r="O569" s="51">
        <v>80</v>
      </c>
      <c r="P569" s="60">
        <f>Table3[[#This Row],[T_So_CL]]-Table3[[#This Row],[T_Si_CL]]</f>
        <v>0</v>
      </c>
      <c r="Q569">
        <v>7.6000000000000005</v>
      </c>
      <c r="R569" s="53">
        <f>IF(Table3[[#This Row],[I_S]]=0,"∞",Table3[[#This Row],[FN_Si_A_H2]]*1000/(Table3[[#This Row],[I_S]]*Q_H2*Cell_count))</f>
        <v>7.6</v>
      </c>
      <c r="S569">
        <v>80</v>
      </c>
      <c r="T569" s="58" t="str">
        <f t="shared" si="85"/>
        <v>Inlet</v>
      </c>
      <c r="U569">
        <v>2</v>
      </c>
      <c r="V569" s="51">
        <f t="shared" si="73"/>
        <v>85</v>
      </c>
      <c r="W569" s="141">
        <v>73.14042518339842</v>
      </c>
      <c r="X569" s="52">
        <f>IF(OR(Table3[[#This Row],[T_So_CL]]="",Table3[[#This Row],[Hum_Si_A]]=""),"-",(1730.63/((1730.63/(233.426+T_Si_CL))-LOG(RH_Si_A/100)))-233.426)</f>
        <v>72.474308105091666</v>
      </c>
      <c r="Y569" s="87">
        <f>100*10^(7.337936*((Table3[[#This Row],[Hum_Si_A]])/(Table3[[#This Row],[Hum_Si_A]]+229.3975)-Table3[[#This Row],[T_Si_CL]]/(Table3[[#This Row],[T_Si_CL]]+229.3975)))</f>
        <v>75.273685078028308</v>
      </c>
      <c r="Z56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914.375</v>
      </c>
      <c r="AA569" s="53">
        <f>Table3[[#This Row],[FN_Si_Atot]]*Table3[[#This Row],[Conc_Si_A_H2]]/100</f>
        <v>731.5</v>
      </c>
      <c r="AB569" s="54">
        <f>IF(Table3[[#This Row],[FN_Si_A_H2]]="-","-",Table3[[#This Row],[FN_Si_A_H2]]/60*H2_dens_gL)</f>
        <v>1.0963565818663055</v>
      </c>
      <c r="AC569" s="53">
        <f>IF(OR(Table3[[#This Row],[Conc_Si_A_H2]]="",Table3[[#This Row],[FN_Si_A_H2]]="",Table3[[#This Row],[FN_Si_A_H2]]="-"),"-",(FN_Si_H2/CMP_A)*(100-CMP_A))</f>
        <v>182.875</v>
      </c>
      <c r="AD569" s="55">
        <f>IF(Table3[[#This Row],[F_Si_A_N2]]="-","-",Table3[[#This Row],[F_Si_A_N2]]/60*N2_dens_gL)</f>
        <v>3.8086970838793004</v>
      </c>
      <c r="AE569">
        <v>10.65</v>
      </c>
      <c r="AF569" s="53">
        <f>IF(OR(Table3[[#This Row],[I_S]]=0,Table3[[#This Row],[FN_Si_C_Air]]="-",Table3[[#This Row],[FN_Si_C_Air]]="0"),"∞",Table3[[#This Row],[FN_Si_C_Air]]*1000/(Table3[[#This Row],[I_S]]*Q_air*Cell_count))</f>
        <v>10.649999999999999</v>
      </c>
      <c r="AG569" s="52">
        <f>IF(OR(Table3[[#This Row],[I_S]]="",Table3[[#This Row],[STC_C]]=""),"-",IF(Table3[[#This Row],[I_S]]&gt;=Table3[[#This Row],[I_MinGasFlow]],Table3[[#This Row],[I_S]]*Table3[[#This Row],[STC_C]]*16.6*Cell_count/1000,Table3[[#This Row],[I_MinGasFlow]]*Table3[[#This Row],[STC_C]]*16.6*Cell_count/1000))</f>
        <v>2430.8625000000002</v>
      </c>
      <c r="AH569" s="139">
        <f>IF(Table3[[#This Row],[FN_Si_C_Air]]="-","-",Table3[[#This Row],[FN_Si_C_Air]]/60*air_dens_gL)</f>
        <v>52.139773219254188</v>
      </c>
      <c r="AI569" s="58" t="str">
        <f t="shared" si="86"/>
        <v>Inlet</v>
      </c>
      <c r="AJ569">
        <v>1.55</v>
      </c>
      <c r="AK569" s="5">
        <f t="shared" si="74"/>
        <v>85</v>
      </c>
      <c r="AL569" s="141">
        <v>73.14042518339842</v>
      </c>
      <c r="AM569" s="52">
        <f>IF(OR(Table3[[#This Row],[T_So_CL]]="",Table3[[#This Row],[Hum_Si_C]]=""),"-",(1730.63/((1730.63/(233.426+T_Si_CL))-LOG(RH_Si_C/100)))-233.426)</f>
        <v>72.474308105091666</v>
      </c>
      <c r="AN569" s="87">
        <f>100*10^(7.337936*((Table3[[#This Row],[Hum_Si_C]])/(Table3[[#This Row],[Hum_Si_C]]+229.3975)-Table3[[#This Row],[T_Si_CL]]/(Table3[[#This Row],[T_Si_CL]]+229.3975)))</f>
        <v>75.273685078028308</v>
      </c>
      <c r="AO569" s="83">
        <f t="shared" si="75"/>
        <v>80</v>
      </c>
      <c r="AP569" s="60">
        <f>Table3[[#This Row],[T_So_CL]]-Table3[[#This Row],[T_Si_CL]]</f>
        <v>0</v>
      </c>
      <c r="AQ569" s="178">
        <f>IF(OR(AC569&gt;1200,AA569&gt;4000,Table3[[#This Row],[Hum_Si_A]]&lt;20,Table3[[#This Row],[Hum_Si_C]]&lt;20,AG569&gt;8000, AJ569&lt;0, O569&gt;90),1,0)</f>
        <v>0</v>
      </c>
      <c r="AR569">
        <f>IF(Table3[[#This Row],[F_Cell_CL]]&gt;0, Table3[[#This Row],[F_Cell_CL]], IF(Table3[[#This Row],[I_S]]&lt;450, 0.45, IF(Table3[[#This Row],[I_S]]&lt;600, 0.6, 0.75)))</f>
        <v>0.35000000000000003</v>
      </c>
    </row>
    <row r="570" spans="1:44">
      <c r="A570" s="49">
        <f t="shared" si="78"/>
        <v>559</v>
      </c>
      <c r="B570" s="51" t="s">
        <v>100</v>
      </c>
      <c r="C570" s="50" t="s">
        <v>660</v>
      </c>
      <c r="D570" s="51">
        <v>900</v>
      </c>
      <c r="E570" s="138">
        <f>IF(Table3[[#This Row],[Approx. step time]]="-","ERR",IF(E569="Acc. Time",Table3[[#This Row],[Approx. step time]]/60,E569+D570/60))</f>
        <v>8385</v>
      </c>
      <c r="F570" s="48">
        <v>10</v>
      </c>
      <c r="G570" s="86">
        <f t="shared" si="72"/>
        <v>3.3333333333333333E-2</v>
      </c>
      <c r="H570" s="48" t="s">
        <v>33</v>
      </c>
      <c r="I570" s="51">
        <v>0</v>
      </c>
      <c r="J570" s="51" t="s">
        <v>102</v>
      </c>
      <c r="K570" s="147">
        <v>0.4</v>
      </c>
      <c r="L570" s="52">
        <f>IF(Table3[[#This Row],[F_Cell_CL]]="","-",Table3[[#This Row],[F_Cell_CL]]*Cell_count)</f>
        <v>110</v>
      </c>
      <c r="M570">
        <v>2.1500000000000004</v>
      </c>
      <c r="N570">
        <v>80</v>
      </c>
      <c r="O570" s="51">
        <v>80</v>
      </c>
      <c r="P570" s="60">
        <f>Table3[[#This Row],[T_So_CL]]-Table3[[#This Row],[T_Si_CL]]</f>
        <v>0</v>
      </c>
      <c r="Q570">
        <v>6.45</v>
      </c>
      <c r="R570" s="53">
        <f>IF(Table3[[#This Row],[I_S]]=0,"∞",Table3[[#This Row],[FN_Si_A_H2]]*1000/(Table3[[#This Row],[I_S]]*Q_H2*Cell_count))</f>
        <v>6.45</v>
      </c>
      <c r="S570">
        <v>75</v>
      </c>
      <c r="T570" s="58" t="str">
        <f t="shared" si="85"/>
        <v>Inlet</v>
      </c>
      <c r="U570">
        <v>1.9500000000000002</v>
      </c>
      <c r="V570" s="51">
        <f t="shared" si="73"/>
        <v>85</v>
      </c>
      <c r="W570" s="141">
        <v>68.017092638156171</v>
      </c>
      <c r="X570" s="52">
        <f>IF(OR(Table3[[#This Row],[T_So_CL]]="",Table3[[#This Row],[Hum_Si_A]]=""),"-",(1730.63/((1730.63/(233.426+T_Si_CL))-LOG(RH_Si_A/100)))-233.426)</f>
        <v>70.778429065222099</v>
      </c>
      <c r="Y570" s="87">
        <f>100*10^(7.337936*((Table3[[#This Row],[Hum_Si_A]])/(Table3[[#This Row],[Hum_Si_A]]+229.3975)-Table3[[#This Row],[T_Si_CL]]/(Table3[[#This Row],[T_Si_CL]]+229.3975)))</f>
        <v>60.366693153304752</v>
      </c>
      <c r="Z57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165.55</v>
      </c>
      <c r="AA570" s="53">
        <f>Table3[[#This Row],[FN_Si_Atot]]*Table3[[#This Row],[Conc_Si_A_H2]]/100</f>
        <v>124.16249999999999</v>
      </c>
      <c r="AB570" s="54">
        <f>IF(Table3[[#This Row],[FN_Si_A_H2]]="-","-",Table3[[#This Row],[FN_Si_A_H2]]/60*H2_dens_gL)</f>
        <v>0.18609210402730714</v>
      </c>
      <c r="AC570" s="53">
        <f>IF(OR(Table3[[#This Row],[Conc_Si_A_H2]]="",Table3[[#This Row],[FN_Si_A_H2]]="",Table3[[#This Row],[FN_Si_A_H2]]="-"),"-",(FN_Si_H2/CMP_A)*(100-CMP_A))</f>
        <v>41.387500000000003</v>
      </c>
      <c r="AD570" s="55">
        <f>IF(Table3[[#This Row],[F_Si_A_N2]]="-","-",Table3[[#This Row],[F_Si_A_N2]]/60*N2_dens_gL)</f>
        <v>0.86196828740426279</v>
      </c>
      <c r="AE570">
        <v>10.850000000000001</v>
      </c>
      <c r="AF570" s="53">
        <f>IF(OR(Table3[[#This Row],[I_S]]=0,Table3[[#This Row],[FN_Si_C_Air]]="-",Table3[[#This Row],[FN_Si_C_Air]]="0"),"∞",Table3[[#This Row],[FN_Si_C_Air]]*1000/(Table3[[#This Row],[I_S]]*Q_air*Cell_count))</f>
        <v>10.850000000000003</v>
      </c>
      <c r="AG570" s="52">
        <f>IF(OR(Table3[[#This Row],[I_S]]="",Table3[[#This Row],[STC_C]]=""),"-",IF(Table3[[#This Row],[I_S]]&gt;=Table3[[#This Row],[I_MinGasFlow]],Table3[[#This Row],[I_S]]*Table3[[#This Row],[STC_C]]*16.6*Cell_count/1000,Table3[[#This Row],[I_MinGasFlow]]*Table3[[#This Row],[STC_C]]*16.6*Cell_count/1000))</f>
        <v>495.30250000000012</v>
      </c>
      <c r="AH570" s="139">
        <f>IF(Table3[[#This Row],[FN_Si_C_Air]]="-","-",Table3[[#This Row],[FN_Si_C_Air]]/60*air_dens_gL)</f>
        <v>10.623784778007662</v>
      </c>
      <c r="AI570" s="58" t="str">
        <f t="shared" si="86"/>
        <v>Inlet</v>
      </c>
      <c r="AJ570">
        <v>2.0500000000000003</v>
      </c>
      <c r="AK570" s="5">
        <f t="shared" si="74"/>
        <v>85</v>
      </c>
      <c r="AL570" s="141">
        <v>69.83564898183883</v>
      </c>
      <c r="AM570" s="52">
        <f>IF(OR(Table3[[#This Row],[T_So_CL]]="",Table3[[#This Row],[Hum_Si_C]]=""),"-",(1730.63/((1730.63/(233.426+T_Si_CL))-LOG(RH_Si_C/100)))-233.426)</f>
        <v>71.392407830225011</v>
      </c>
      <c r="AN570" s="87">
        <f>100*10^(7.337936*((Table3[[#This Row],[Hum_Si_C]])/(Table3[[#This Row],[Hum_Si_C]]+229.3975)-Table3[[#This Row],[T_Si_CL]]/(Table3[[#This Row],[T_Si_CL]]+229.3975)))</f>
        <v>65.342257411327054</v>
      </c>
      <c r="AO570" s="83">
        <f t="shared" si="75"/>
        <v>80</v>
      </c>
      <c r="AP570" s="60">
        <f>Table3[[#This Row],[T_So_CL]]-Table3[[#This Row],[T_Si_CL]]</f>
        <v>0</v>
      </c>
      <c r="AQ570" s="178">
        <f>IF(OR(AC570&gt;1200,AA570&gt;4000,Table3[[#This Row],[Hum_Si_A]]&lt;20,Table3[[#This Row],[Hum_Si_C]]&lt;20,AG570&gt;8000, AJ570&lt;0, O570&gt;90),1,0)</f>
        <v>0</v>
      </c>
      <c r="AR570">
        <f>IF(Table3[[#This Row],[F_Cell_CL]]&gt;0, Table3[[#This Row],[F_Cell_CL]], IF(Table3[[#This Row],[I_S]]&lt;450, 0.45, IF(Table3[[#This Row],[I_S]]&lt;600, 0.6, 0.75)))</f>
        <v>0.4</v>
      </c>
    </row>
    <row r="571" spans="1:44">
      <c r="A571" s="49">
        <f t="shared" si="78"/>
        <v>560</v>
      </c>
      <c r="B571" s="51" t="s">
        <v>100</v>
      </c>
      <c r="C571" s="50" t="s">
        <v>661</v>
      </c>
      <c r="D571" s="51">
        <v>900</v>
      </c>
      <c r="E571" s="138">
        <f>IF(Table3[[#This Row],[Approx. step time]]="-","ERR",IF(E570="Acc. Time",Table3[[#This Row],[Approx. step time]]/60,E570+D571/60))</f>
        <v>8400</v>
      </c>
      <c r="F571" s="48">
        <v>10</v>
      </c>
      <c r="G571" s="86">
        <f t="shared" ref="G571:G594" si="87">I_S/Cell_area</f>
        <v>3.3333333333333333E-2</v>
      </c>
      <c r="H571" s="48" t="s">
        <v>33</v>
      </c>
      <c r="I571" s="51">
        <v>0</v>
      </c>
      <c r="J571" s="51" t="s">
        <v>102</v>
      </c>
      <c r="K571" s="147">
        <v>0.4</v>
      </c>
      <c r="L571" s="52">
        <f>IF(Table3[[#This Row],[F_Cell_CL]]="","-",Table3[[#This Row],[F_Cell_CL]]*Cell_count)</f>
        <v>110</v>
      </c>
      <c r="M571">
        <v>0.65</v>
      </c>
      <c r="N571">
        <v>80</v>
      </c>
      <c r="O571" s="51">
        <v>80</v>
      </c>
      <c r="P571" s="60">
        <f>Table3[[#This Row],[T_So_CL]]-Table3[[#This Row],[T_Si_CL]]</f>
        <v>0</v>
      </c>
      <c r="Q571">
        <v>3.35</v>
      </c>
      <c r="R571" s="53">
        <f>IF(Table3[[#This Row],[I_S]]=0,"∞",Table3[[#This Row],[FN_Si_A_H2]]*1000/(Table3[[#This Row],[I_S]]*Q_H2*Cell_count))</f>
        <v>3.350000000000001</v>
      </c>
      <c r="S571">
        <v>85</v>
      </c>
      <c r="T571" s="58" t="str">
        <f t="shared" si="85"/>
        <v>Inlet</v>
      </c>
      <c r="U571">
        <v>0.45</v>
      </c>
      <c r="V571" s="51">
        <f t="shared" ref="V571:V594" si="88">T_Si_CL+5</f>
        <v>85</v>
      </c>
      <c r="W571" s="141">
        <v>74.653832713907789</v>
      </c>
      <c r="X571" s="52">
        <f>IF(OR(Table3[[#This Row],[T_So_CL]]="",Table3[[#This Row],[Hum_Si_A]]=""),"-",(1730.63/((1730.63/(233.426+T_Si_CL))-LOG(RH_Si_A/100)))-233.426)</f>
        <v>72.955997124256896</v>
      </c>
      <c r="Y571" s="87">
        <f>100*10^(7.337936*((Table3[[#This Row],[Hum_Si_A]])/(Table3[[#This Row],[Hum_Si_A]]+229.3975)-Table3[[#This Row],[T_Si_CL]]/(Table3[[#This Row],[T_Si_CL]]+229.3975)))</f>
        <v>80.230142702646503</v>
      </c>
      <c r="Z57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75.867647058823536</v>
      </c>
      <c r="AA571" s="53">
        <f>Table3[[#This Row],[FN_Si_Atot]]*Table3[[#This Row],[Conc_Si_A_H2]]/100</f>
        <v>64.487500000000011</v>
      </c>
      <c r="AB571" s="54">
        <f>IF(Table3[[#This Row],[FN_Si_A_H2]]="-","-",Table3[[#This Row],[FN_Si_A_H2]]/60*H2_dens_gL)</f>
        <v>9.6652488138213796E-2</v>
      </c>
      <c r="AC571" s="53">
        <f>IF(OR(Table3[[#This Row],[Conc_Si_A_H2]]="",Table3[[#This Row],[FN_Si_A_H2]]="",Table3[[#This Row],[FN_Si_A_H2]]="-"),"-",(FN_Si_H2/CMP_A)*(100-CMP_A))</f>
        <v>11.380147058823532</v>
      </c>
      <c r="AD571" s="55">
        <f>IF(Table3[[#This Row],[F_Si_A_N2]]="-","-",Table3[[#This Row],[F_Si_A_N2]]/60*N2_dens_gL)</f>
        <v>0.23701179995657573</v>
      </c>
      <c r="AE571">
        <v>3.7</v>
      </c>
      <c r="AF571" s="53">
        <f>IF(OR(Table3[[#This Row],[I_S]]=0,Table3[[#This Row],[FN_Si_C_Air]]="-",Table3[[#This Row],[FN_Si_C_Air]]="0"),"∞",Table3[[#This Row],[FN_Si_C_Air]]*1000/(Table3[[#This Row],[I_S]]*Q_air*Cell_count))</f>
        <v>3.7</v>
      </c>
      <c r="AG571" s="52">
        <f>IF(OR(Table3[[#This Row],[I_S]]="",Table3[[#This Row],[STC_C]]=""),"-",IF(Table3[[#This Row],[I_S]]&gt;=Table3[[#This Row],[I_MinGasFlow]],Table3[[#This Row],[I_S]]*Table3[[#This Row],[STC_C]]*16.6*Cell_count/1000,Table3[[#This Row],[I_MinGasFlow]]*Table3[[#This Row],[STC_C]]*16.6*Cell_count/1000))</f>
        <v>168.905</v>
      </c>
      <c r="AH571" s="139">
        <f>IF(Table3[[#This Row],[FN_Si_C_Air]]="-","-",Table3[[#This Row],[FN_Si_C_Air]]/60*air_dens_gL)</f>
        <v>3.6228574819012298</v>
      </c>
      <c r="AI571" s="58" t="str">
        <f t="shared" si="86"/>
        <v>Inlet</v>
      </c>
      <c r="AJ571">
        <v>0.25</v>
      </c>
      <c r="AK571" s="5">
        <f t="shared" ref="AK571:AK594" si="89">T_Si_CL+5</f>
        <v>85</v>
      </c>
      <c r="AL571" s="141">
        <v>71.538429808157659</v>
      </c>
      <c r="AM571" s="52">
        <f>IF(OR(Table3[[#This Row],[T_So_CL]]="",Table3[[#This Row],[Hum_Si_C]]=""),"-",(1730.63/((1730.63/(233.426+T_Si_CL))-LOG(RH_Si_C/100)))-233.426)</f>
        <v>71.955142211796044</v>
      </c>
      <c r="AN571" s="87">
        <f>100*10^(7.337936*((Table3[[#This Row],[Hum_Si_C]])/(Table3[[#This Row],[Hum_Si_C]]+229.3975)-Table3[[#This Row],[T_Si_CL]]/(Table3[[#This Row],[T_Si_CL]]+229.3975)))</f>
        <v>70.311150617329616</v>
      </c>
      <c r="AO571" s="83">
        <f t="shared" ref="AO571:AO594" si="90">T_Si_CL+dT_CL</f>
        <v>80</v>
      </c>
      <c r="AP571" s="60">
        <f>Table3[[#This Row],[T_So_CL]]-Table3[[#This Row],[T_Si_CL]]</f>
        <v>0</v>
      </c>
      <c r="AQ571" s="178">
        <f>IF(OR(AC571&gt;1200,AA571&gt;4000,Table3[[#This Row],[Hum_Si_A]]&lt;20,Table3[[#This Row],[Hum_Si_C]]&lt;20,AG571&gt;8000, AJ571&lt;0, O571&gt;90),1,0)</f>
        <v>0</v>
      </c>
      <c r="AR571">
        <f>IF(Table3[[#This Row],[F_Cell_CL]]&gt;0, Table3[[#This Row],[F_Cell_CL]], IF(Table3[[#This Row],[I_S]]&lt;450, 0.45, IF(Table3[[#This Row],[I_S]]&lt;600, 0.6, 0.75)))</f>
        <v>0.4</v>
      </c>
    </row>
    <row r="572" spans="1:44">
      <c r="A572" s="49">
        <f t="shared" si="78"/>
        <v>561</v>
      </c>
      <c r="B572" s="51" t="s">
        <v>100</v>
      </c>
      <c r="C572" s="50" t="s">
        <v>662</v>
      </c>
      <c r="D572" s="51">
        <v>900</v>
      </c>
      <c r="E572" s="87">
        <f>IF(Table3[[#This Row],[Approx. step time]]="-","ERR",IF(E571="Acc. Time",Table3[[#This Row],[Approx. step time]]/60,E571+D572/60))</f>
        <v>8415</v>
      </c>
      <c r="F572" s="48">
        <v>50</v>
      </c>
      <c r="G572" s="86">
        <f t="shared" si="87"/>
        <v>0.16666666666666666</v>
      </c>
      <c r="H572" s="48" t="s">
        <v>33</v>
      </c>
      <c r="I572" s="51">
        <v>0</v>
      </c>
      <c r="J572" s="51" t="s">
        <v>102</v>
      </c>
      <c r="K572" s="147">
        <v>0.35000000000000003</v>
      </c>
      <c r="L572" s="52">
        <f>IF(Table3[[#This Row],[F_Cell_CL]]="","-",Table3[[#This Row],[F_Cell_CL]]*Cell_count)</f>
        <v>96.250000000000014</v>
      </c>
      <c r="M572">
        <v>0.85000000000000009</v>
      </c>
      <c r="N572">
        <v>80</v>
      </c>
      <c r="O572" s="51">
        <v>80</v>
      </c>
      <c r="P572" s="60">
        <f>Table3[[#This Row],[T_So_CL]]-Table3[[#This Row],[T_Si_CL]]</f>
        <v>0</v>
      </c>
      <c r="Q572">
        <v>3.1500000000000004</v>
      </c>
      <c r="R572" s="53">
        <f>IF(Table3[[#This Row],[I_S]]=0,"∞",Table3[[#This Row],[FN_Si_A_H2]]*1000/(Table3[[#This Row],[I_S]]*Q_H2*Cell_count))</f>
        <v>3.1500000000000008</v>
      </c>
      <c r="S572">
        <v>95</v>
      </c>
      <c r="T572" s="58" t="str">
        <f t="shared" si="85"/>
        <v>Inlet</v>
      </c>
      <c r="U572">
        <v>0.65</v>
      </c>
      <c r="V572" s="51">
        <f t="shared" si="88"/>
        <v>85</v>
      </c>
      <c r="W572" s="141">
        <v>61.651966295604176</v>
      </c>
      <c r="X572" s="52">
        <f>IF(OR(Table3[[#This Row],[T_So_CL]]="",Table3[[#This Row],[Hum_Si_A]]=""),"-",(1730.63/((1730.63/(233.426+T_Si_CL))-LOG(RH_Si_A/100)))-233.426)</f>
        <v>68.51370292910633</v>
      </c>
      <c r="Y572" s="87">
        <f>100*10^(7.337936*((Table3[[#This Row],[Hum_Si_A]])/(Table3[[#This Row],[Hum_Si_A]]+229.3975)-Table3[[#This Row],[T_Si_CL]]/(Table3[[#This Row],[T_Si_CL]]+229.3975)))</f>
        <v>45.396274809885895</v>
      </c>
      <c r="Z57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319.14473684210532</v>
      </c>
      <c r="AA572" s="53">
        <f>Table3[[#This Row],[FN_Si_Atot]]*Table3[[#This Row],[Conc_Si_A_H2]]/100</f>
        <v>303.18750000000006</v>
      </c>
      <c r="AB572" s="54">
        <f>IF(Table3[[#This Row],[FN_Si_A_H2]]="-","-",Table3[[#This Row],[FN_Si_A_H2]]/60*H2_dens_gL)</f>
        <v>0.45441095169458723</v>
      </c>
      <c r="AC572" s="53">
        <f>IF(OR(Table3[[#This Row],[Conc_Si_A_H2]]="",Table3[[#This Row],[FN_Si_A_H2]]="",Table3[[#This Row],[FN_Si_A_H2]]="-"),"-",(FN_Si_H2/CMP_A)*(100-CMP_A))</f>
        <v>15.957236842105267</v>
      </c>
      <c r="AD572" s="55">
        <f>IF(Table3[[#This Row],[F_Si_A_N2]]="-","-",Table3[[#This Row],[F_Si_A_N2]]/60*N2_dens_gL)</f>
        <v>0.33233783418891411</v>
      </c>
      <c r="AE572">
        <v>4.8500000000000005</v>
      </c>
      <c r="AF572" s="53">
        <f>IF(OR(Table3[[#This Row],[I_S]]=0,Table3[[#This Row],[FN_Si_C_Air]]="-",Table3[[#This Row],[FN_Si_C_Air]]="0"),"∞",Table3[[#This Row],[FN_Si_C_Air]]*1000/(Table3[[#This Row],[I_S]]*Q_air*Cell_count))</f>
        <v>4.8500000000000005</v>
      </c>
      <c r="AG572" s="52">
        <f>IF(OR(Table3[[#This Row],[I_S]]="",Table3[[#This Row],[STC_C]]=""),"-",IF(Table3[[#This Row],[I_S]]&gt;=Table3[[#This Row],[I_MinGasFlow]],Table3[[#This Row],[I_S]]*Table3[[#This Row],[STC_C]]*16.6*Cell_count/1000,Table3[[#This Row],[I_MinGasFlow]]*Table3[[#This Row],[STC_C]]*16.6*Cell_count/1000))</f>
        <v>1107.0125000000003</v>
      </c>
      <c r="AH572" s="139">
        <f>IF(Table3[[#This Row],[FN_Si_C_Air]]="-","-",Table3[[#This Row],[FN_Si_C_Air]]/60*air_dens_gL)</f>
        <v>23.744403766514825</v>
      </c>
      <c r="AI572" s="58" t="str">
        <f t="shared" si="86"/>
        <v>Inlet</v>
      </c>
      <c r="AJ572">
        <v>0.85000000000000009</v>
      </c>
      <c r="AK572" s="5">
        <f t="shared" si="89"/>
        <v>85</v>
      </c>
      <c r="AL572" s="141">
        <v>56.300933015948182</v>
      </c>
      <c r="AM572" s="52">
        <f>IF(OR(Table3[[#This Row],[T_So_CL]]="",Table3[[#This Row],[Hum_Si_C]]=""),"-",(1730.63/((1730.63/(233.426+T_Si_CL))-LOG(RH_Si_C/100)))-233.426)</f>
        <v>66.450698050146286</v>
      </c>
      <c r="AN572" s="87">
        <f>100*10^(7.337936*((Table3[[#This Row],[Hum_Si_C]])/(Table3[[#This Row],[Hum_Si_C]]+229.3975)-Table3[[#This Row],[T_Si_CL]]/(Table3[[#This Row],[T_Si_CL]]+229.3975)))</f>
        <v>35.374962845197658</v>
      </c>
      <c r="AO572" s="83">
        <f t="shared" si="90"/>
        <v>80</v>
      </c>
      <c r="AP572" s="60">
        <f>Table3[[#This Row],[T_So_CL]]-Table3[[#This Row],[T_Si_CL]]</f>
        <v>0</v>
      </c>
      <c r="AQ572" s="178">
        <f>IF(OR(AC572&gt;1200,AA572&gt;4000,Table3[[#This Row],[Hum_Si_A]]&lt;20,Table3[[#This Row],[Hum_Si_C]]&lt;20,AG572&gt;8000, AJ572&lt;0, O572&gt;90),1,0)</f>
        <v>0</v>
      </c>
      <c r="AR572">
        <f>IF(Table3[[#This Row],[F_Cell_CL]]&gt;0, Table3[[#This Row],[F_Cell_CL]], IF(Table3[[#This Row],[I_S]]&lt;450, 0.45, IF(Table3[[#This Row],[I_S]]&lt;600, 0.6, 0.75)))</f>
        <v>0.35000000000000003</v>
      </c>
    </row>
    <row r="573" spans="1:44">
      <c r="A573" s="49">
        <f t="shared" si="78"/>
        <v>562</v>
      </c>
      <c r="B573" s="51" t="s">
        <v>100</v>
      </c>
      <c r="C573" s="50" t="s">
        <v>663</v>
      </c>
      <c r="D573" s="51">
        <v>900</v>
      </c>
      <c r="E573" s="138">
        <f>IF(Table3[[#This Row],[Approx. step time]]="-","ERR",IF(E572="Acc. Time",Table3[[#This Row],[Approx. step time]]/60,E572+D573/60))</f>
        <v>8430</v>
      </c>
      <c r="F573" s="48">
        <v>20</v>
      </c>
      <c r="G573" s="86">
        <f t="shared" si="87"/>
        <v>6.6666666666666666E-2</v>
      </c>
      <c r="H573" s="48" t="s">
        <v>33</v>
      </c>
      <c r="I573" s="51">
        <v>0</v>
      </c>
      <c r="J573" s="51" t="s">
        <v>102</v>
      </c>
      <c r="K573" s="147">
        <v>0.35000000000000003</v>
      </c>
      <c r="L573" s="52">
        <f>IF(Table3[[#This Row],[F_Cell_CL]]="","-",Table3[[#This Row],[F_Cell_CL]]*Cell_count)</f>
        <v>96.250000000000014</v>
      </c>
      <c r="M573">
        <v>0.35000000000000003</v>
      </c>
      <c r="N573">
        <v>80</v>
      </c>
      <c r="O573" s="51">
        <v>80</v>
      </c>
      <c r="P573" s="60">
        <f>Table3[[#This Row],[T_So_CL]]-Table3[[#This Row],[T_Si_CL]]</f>
        <v>0</v>
      </c>
      <c r="Q573">
        <v>3.6</v>
      </c>
      <c r="R573" s="53">
        <f>IF(Table3[[#This Row],[I_S]]=0,"∞",Table3[[#This Row],[FN_Si_A_H2]]*1000/(Table3[[#This Row],[I_S]]*Q_H2*Cell_count))</f>
        <v>3.6</v>
      </c>
      <c r="S573">
        <v>90</v>
      </c>
      <c r="T573" s="58" t="str">
        <f t="shared" si="85"/>
        <v>Inlet</v>
      </c>
      <c r="U573">
        <v>0.15000000000000002</v>
      </c>
      <c r="V573" s="51">
        <f t="shared" si="88"/>
        <v>85</v>
      </c>
      <c r="W573" s="141">
        <v>56.300933015948182</v>
      </c>
      <c r="X573" s="52">
        <f>IF(OR(Table3[[#This Row],[T_So_CL]]="",Table3[[#This Row],[Hum_Si_A]]=""),"-",(1730.63/((1730.63/(233.426+T_Si_CL))-LOG(RH_Si_A/100)))-233.426)</f>
        <v>66.450698050146286</v>
      </c>
      <c r="Y573" s="87">
        <f>100*10^(7.337936*((Table3[[#This Row],[Hum_Si_A]])/(Table3[[#This Row],[Hum_Si_A]]+229.3975)-Table3[[#This Row],[T_Si_CL]]/(Table3[[#This Row],[T_Si_CL]]+229.3975)))</f>
        <v>35.374962845197658</v>
      </c>
      <c r="Z57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154</v>
      </c>
      <c r="AA573" s="53">
        <f>Table3[[#This Row],[FN_Si_Atot]]*Table3[[#This Row],[Conc_Si_A_H2]]/100</f>
        <v>138.6</v>
      </c>
      <c r="AB573" s="54">
        <f>IF(Table3[[#This Row],[FN_Si_A_H2]]="-","-",Table3[[#This Row],[FN_Si_A_H2]]/60*H2_dens_gL)</f>
        <v>0.20773072077466842</v>
      </c>
      <c r="AC573" s="53">
        <f>IF(OR(Table3[[#This Row],[Conc_Si_A_H2]]="",Table3[[#This Row],[FN_Si_A_H2]]="",Table3[[#This Row],[FN_Si_A_H2]]="-"),"-",(FN_Si_H2/CMP_A)*(100-CMP_A))</f>
        <v>15.4</v>
      </c>
      <c r="AD573" s="55">
        <f>IF(Table3[[#This Row],[F_Si_A_N2]]="-","-",Table3[[#This Row],[F_Si_A_N2]]/60*N2_dens_gL)</f>
        <v>0.32073238601088844</v>
      </c>
      <c r="AE573">
        <v>6.3000000000000007</v>
      </c>
      <c r="AF573" s="53">
        <f>IF(OR(Table3[[#This Row],[I_S]]=0,Table3[[#This Row],[FN_Si_C_Air]]="-",Table3[[#This Row],[FN_Si_C_Air]]="0"),"∞",Table3[[#This Row],[FN_Si_C_Air]]*1000/(Table3[[#This Row],[I_S]]*Q_air*Cell_count))</f>
        <v>6.3000000000000016</v>
      </c>
      <c r="AG573" s="52">
        <f>IF(OR(Table3[[#This Row],[I_S]]="",Table3[[#This Row],[STC_C]]=""),"-",IF(Table3[[#This Row],[I_S]]&gt;=Table3[[#This Row],[I_MinGasFlow]],Table3[[#This Row],[I_S]]*Table3[[#This Row],[STC_C]]*16.6*Cell_count/1000,Table3[[#This Row],[I_MinGasFlow]]*Table3[[#This Row],[STC_C]]*16.6*Cell_count/1000))</f>
        <v>575.19000000000017</v>
      </c>
      <c r="AH573" s="139">
        <f>IF(Table3[[#This Row],[FN_Si_C_Air]]="-","-",Table3[[#This Row],[FN_Si_C_Air]]/60*air_dens_gL)</f>
        <v>12.337298451879867</v>
      </c>
      <c r="AI573" s="58" t="str">
        <f t="shared" si="86"/>
        <v>Inlet</v>
      </c>
      <c r="AJ573">
        <v>0.5</v>
      </c>
      <c r="AK573" s="5">
        <f t="shared" si="89"/>
        <v>85</v>
      </c>
      <c r="AL573" s="141">
        <v>63.952666386924292</v>
      </c>
      <c r="AM573" s="52">
        <f>IF(OR(Table3[[#This Row],[T_So_CL]]="",Table3[[#This Row],[Hum_Si_C]]=""),"-",(1730.63/((1730.63/(233.426+T_Si_CL))-LOG(RH_Si_C/100)))-233.426)</f>
        <v>69.354247547028592</v>
      </c>
      <c r="AN573" s="87">
        <f>100*10^(7.337936*((Table3[[#This Row],[Hum_Si_C]])/(Table3[[#This Row],[Hum_Si_C]]+229.3975)-Table3[[#This Row],[T_Si_CL]]/(Table3[[#This Row],[T_Si_CL]]+229.3975)))</f>
        <v>50.39411726782587</v>
      </c>
      <c r="AO573" s="83">
        <f t="shared" si="90"/>
        <v>80</v>
      </c>
      <c r="AP573" s="60">
        <f>Table3[[#This Row],[T_So_CL]]-Table3[[#This Row],[T_Si_CL]]</f>
        <v>0</v>
      </c>
      <c r="AQ573" s="178">
        <f>IF(OR(AC573&gt;1200,AA573&gt;4000,Table3[[#This Row],[Hum_Si_A]]&lt;20,Table3[[#This Row],[Hum_Si_C]]&lt;20,AG573&gt;8000, AJ573&lt;0, O573&gt;90),1,0)</f>
        <v>0</v>
      </c>
      <c r="AR573">
        <f>IF(Table3[[#This Row],[F_Cell_CL]]&gt;0, Table3[[#This Row],[F_Cell_CL]], IF(Table3[[#This Row],[I_S]]&lt;450, 0.45, IF(Table3[[#This Row],[I_S]]&lt;600, 0.6, 0.75)))</f>
        <v>0.35000000000000003</v>
      </c>
    </row>
    <row r="574" spans="1:44">
      <c r="A574" s="49">
        <f t="shared" si="78"/>
        <v>563</v>
      </c>
      <c r="B574" s="51" t="s">
        <v>100</v>
      </c>
      <c r="C574" s="50" t="s">
        <v>664</v>
      </c>
      <c r="D574" s="51">
        <v>900</v>
      </c>
      <c r="E574" s="138">
        <f>IF(Table3[[#This Row],[Approx. step time]]="-","ERR",IF(E573="Acc. Time",Table3[[#This Row],[Approx. step time]]/60,E573+D574/60))</f>
        <v>8445</v>
      </c>
      <c r="F574" s="48">
        <v>40</v>
      </c>
      <c r="G574" s="86">
        <f t="shared" si="87"/>
        <v>0.13333333333333333</v>
      </c>
      <c r="H574" s="48" t="s">
        <v>33</v>
      </c>
      <c r="I574" s="51">
        <v>0</v>
      </c>
      <c r="J574" s="51" t="s">
        <v>102</v>
      </c>
      <c r="K574" s="147">
        <v>0.30000000000000004</v>
      </c>
      <c r="L574" s="52">
        <f>IF(Table3[[#This Row],[F_Cell_CL]]="","-",Table3[[#This Row],[F_Cell_CL]]*Cell_count)</f>
        <v>82.500000000000014</v>
      </c>
      <c r="M574">
        <v>1</v>
      </c>
      <c r="N574">
        <v>80</v>
      </c>
      <c r="O574" s="51">
        <v>80</v>
      </c>
      <c r="P574" s="60">
        <f>Table3[[#This Row],[T_So_CL]]-Table3[[#This Row],[T_Si_CL]]</f>
        <v>0</v>
      </c>
      <c r="Q574">
        <v>3.85</v>
      </c>
      <c r="R574" s="53">
        <f>IF(Table3[[#This Row],[I_S]]=0,"∞",Table3[[#This Row],[FN_Si_A_H2]]*1000/(Table3[[#This Row],[I_S]]*Q_H2*Cell_count))</f>
        <v>3.85</v>
      </c>
      <c r="S574">
        <v>100</v>
      </c>
      <c r="T574" s="58" t="str">
        <f t="shared" si="85"/>
        <v>Inlet</v>
      </c>
      <c r="U574">
        <v>0.8</v>
      </c>
      <c r="V574" s="51">
        <f t="shared" si="88"/>
        <v>85</v>
      </c>
      <c r="W574" s="141">
        <v>73.14042518339842</v>
      </c>
      <c r="X574" s="52">
        <f>IF(OR(Table3[[#This Row],[T_So_CL]]="",Table3[[#This Row],[Hum_Si_A]]=""),"-",(1730.63/((1730.63/(233.426+T_Si_CL))-LOG(RH_Si_A/100)))-233.426)</f>
        <v>72.474308105091666</v>
      </c>
      <c r="Y574" s="87">
        <f>100*10^(7.337936*((Table3[[#This Row],[Hum_Si_A]])/(Table3[[#This Row],[Hum_Si_A]]+229.3975)-Table3[[#This Row],[T_Si_CL]]/(Table3[[#This Row],[T_Si_CL]]+229.3975)))</f>
        <v>75.273685078028308</v>
      </c>
      <c r="Z57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296.45</v>
      </c>
      <c r="AA574" s="53">
        <f>Table3[[#This Row],[FN_Si_Atot]]*Table3[[#This Row],[Conc_Si_A_H2]]/100</f>
        <v>296.45</v>
      </c>
      <c r="AB574" s="54">
        <f>IF(Table3[[#This Row],[FN_Si_A_H2]]="-","-",Table3[[#This Row],[FN_Si_A_H2]]/60*H2_dens_gL)</f>
        <v>0.44431293054581855</v>
      </c>
      <c r="AC574" s="53">
        <f>IF(OR(Table3[[#This Row],[Conc_Si_A_H2]]="",Table3[[#This Row],[FN_Si_A_H2]]="",Table3[[#This Row],[FN_Si_A_H2]]="-"),"-",(FN_Si_H2/CMP_A)*(100-CMP_A))</f>
        <v>0</v>
      </c>
      <c r="AD574" s="55">
        <f>IF(Table3[[#This Row],[F_Si_A_N2]]="-","-",Table3[[#This Row],[F_Si_A_N2]]/60*N2_dens_gL)</f>
        <v>0</v>
      </c>
      <c r="AE574">
        <v>6.95</v>
      </c>
      <c r="AF574" s="53">
        <f>IF(OR(Table3[[#This Row],[I_S]]=0,Table3[[#This Row],[FN_Si_C_Air]]="-",Table3[[#This Row],[FN_Si_C_Air]]="0"),"∞",Table3[[#This Row],[FN_Si_C_Air]]*1000/(Table3[[#This Row],[I_S]]*Q_air*Cell_count))</f>
        <v>6.95</v>
      </c>
      <c r="AG574" s="52">
        <f>IF(OR(Table3[[#This Row],[I_S]]="",Table3[[#This Row],[STC_C]]=""),"-",IF(Table3[[#This Row],[I_S]]&gt;=Table3[[#This Row],[I_MinGasFlow]],Table3[[#This Row],[I_S]]*Table3[[#This Row],[STC_C]]*16.6*Cell_count/1000,Table3[[#This Row],[I_MinGasFlow]]*Table3[[#This Row],[STC_C]]*16.6*Cell_count/1000))</f>
        <v>1269.07</v>
      </c>
      <c r="AH574" s="139">
        <f>IF(Table3[[#This Row],[FN_Si_C_Air]]="-","-",Table3[[#This Row],[FN_Si_C_Air]]/60*air_dens_gL)</f>
        <v>27.220388647798426</v>
      </c>
      <c r="AI574" s="58" t="str">
        <f t="shared" si="86"/>
        <v>Inlet</v>
      </c>
      <c r="AJ574">
        <v>0.85000000000000009</v>
      </c>
      <c r="AK574" s="5">
        <f t="shared" si="89"/>
        <v>85</v>
      </c>
      <c r="AL574" s="141">
        <v>69.83564898183883</v>
      </c>
      <c r="AM574" s="52">
        <f>IF(OR(Table3[[#This Row],[T_So_CL]]="",Table3[[#This Row],[Hum_Si_C]]=""),"-",(1730.63/((1730.63/(233.426+T_Si_CL))-LOG(RH_Si_C/100)))-233.426)</f>
        <v>71.392407830225011</v>
      </c>
      <c r="AN574" s="87">
        <f>100*10^(7.337936*((Table3[[#This Row],[Hum_Si_C]])/(Table3[[#This Row],[Hum_Si_C]]+229.3975)-Table3[[#This Row],[T_Si_CL]]/(Table3[[#This Row],[T_Si_CL]]+229.3975)))</f>
        <v>65.342257411327054</v>
      </c>
      <c r="AO574" s="83">
        <f t="shared" si="90"/>
        <v>80</v>
      </c>
      <c r="AP574" s="60">
        <f>Table3[[#This Row],[T_So_CL]]-Table3[[#This Row],[T_Si_CL]]</f>
        <v>0</v>
      </c>
      <c r="AQ574" s="178">
        <f>IF(OR(AC574&gt;1200,AA574&gt;4000,Table3[[#This Row],[Hum_Si_A]]&lt;20,Table3[[#This Row],[Hum_Si_C]]&lt;20,AG574&gt;8000, AJ574&lt;0, O574&gt;90),1,0)</f>
        <v>0</v>
      </c>
      <c r="AR574">
        <f>IF(Table3[[#This Row],[F_Cell_CL]]&gt;0, Table3[[#This Row],[F_Cell_CL]], IF(Table3[[#This Row],[I_S]]&lt;450, 0.45, IF(Table3[[#This Row],[I_S]]&lt;600, 0.6, 0.75)))</f>
        <v>0.30000000000000004</v>
      </c>
    </row>
    <row r="575" spans="1:44">
      <c r="A575" s="49">
        <f t="shared" si="78"/>
        <v>564</v>
      </c>
      <c r="B575" s="51" t="s">
        <v>100</v>
      </c>
      <c r="C575" s="50" t="s">
        <v>665</v>
      </c>
      <c r="D575" s="51">
        <v>900</v>
      </c>
      <c r="E575" s="138">
        <f>IF(Table3[[#This Row],[Approx. step time]]="-","ERR",IF(E574="Acc. Time",Table3[[#This Row],[Approx. step time]]/60,E574+D575/60))</f>
        <v>8460</v>
      </c>
      <c r="F575" s="48">
        <v>50</v>
      </c>
      <c r="G575" s="86">
        <f t="shared" si="87"/>
        <v>0.16666666666666666</v>
      </c>
      <c r="H575" s="48" t="s">
        <v>33</v>
      </c>
      <c r="I575" s="51">
        <v>0</v>
      </c>
      <c r="J575" s="51" t="s">
        <v>102</v>
      </c>
      <c r="K575" s="147">
        <v>0.4</v>
      </c>
      <c r="L575" s="52">
        <f>IF(Table3[[#This Row],[F_Cell_CL]]="","-",Table3[[#This Row],[F_Cell_CL]]*Cell_count)</f>
        <v>110</v>
      </c>
      <c r="M575">
        <v>1.6500000000000001</v>
      </c>
      <c r="N575">
        <v>80</v>
      </c>
      <c r="O575" s="51">
        <v>80</v>
      </c>
      <c r="P575" s="60">
        <f>Table3[[#This Row],[T_So_CL]]-Table3[[#This Row],[T_Si_CL]]</f>
        <v>0</v>
      </c>
      <c r="Q575">
        <v>4.8500000000000005</v>
      </c>
      <c r="R575" s="53">
        <f>IF(Table3[[#This Row],[I_S]]=0,"∞",Table3[[#This Row],[FN_Si_A_H2]]*1000/(Table3[[#This Row],[I_S]]*Q_H2*Cell_count))</f>
        <v>4.8500000000000005</v>
      </c>
      <c r="S575">
        <v>100</v>
      </c>
      <c r="T575" s="58" t="str">
        <f t="shared" si="85"/>
        <v>Inlet</v>
      </c>
      <c r="U575">
        <v>1.4500000000000002</v>
      </c>
      <c r="V575" s="51">
        <f t="shared" si="88"/>
        <v>85</v>
      </c>
      <c r="W575" s="141">
        <v>69.83564898183883</v>
      </c>
      <c r="X575" s="52">
        <f>IF(OR(Table3[[#This Row],[T_So_CL]]="",Table3[[#This Row],[Hum_Si_A]]=""),"-",(1730.63/((1730.63/(233.426+T_Si_CL))-LOG(RH_Si_A/100)))-233.426)</f>
        <v>71.392407830225011</v>
      </c>
      <c r="Y575" s="87">
        <f>100*10^(7.337936*((Table3[[#This Row],[Hum_Si_A]])/(Table3[[#This Row],[Hum_Si_A]]+229.3975)-Table3[[#This Row],[T_Si_CL]]/(Table3[[#This Row],[T_Si_CL]]+229.3975)))</f>
        <v>65.342257411327054</v>
      </c>
      <c r="Z57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466.81250000000006</v>
      </c>
      <c r="AA575" s="53">
        <f>Table3[[#This Row],[FN_Si_Atot]]*Table3[[#This Row],[Conc_Si_A_H2]]/100</f>
        <v>466.81250000000006</v>
      </c>
      <c r="AB575" s="54">
        <f>IF(Table3[[#This Row],[FN_Si_A_H2]]="-","-",Table3[[#This Row],[FN_Si_A_H2]]/60*H2_dens_gL)</f>
        <v>0.69964860816468188</v>
      </c>
      <c r="AC575" s="53">
        <f>IF(OR(Table3[[#This Row],[Conc_Si_A_H2]]="",Table3[[#This Row],[FN_Si_A_H2]]="",Table3[[#This Row],[FN_Si_A_H2]]="-"),"-",(FN_Si_H2/CMP_A)*(100-CMP_A))</f>
        <v>0</v>
      </c>
      <c r="AD575" s="55">
        <f>IF(Table3[[#This Row],[F_Si_A_N2]]="-","-",Table3[[#This Row],[F_Si_A_N2]]/60*N2_dens_gL)</f>
        <v>0</v>
      </c>
      <c r="AE575">
        <v>2</v>
      </c>
      <c r="AF575" s="53">
        <f>IF(OR(Table3[[#This Row],[I_S]]=0,Table3[[#This Row],[FN_Si_C_Air]]="-",Table3[[#This Row],[FN_Si_C_Air]]="0"),"∞",Table3[[#This Row],[FN_Si_C_Air]]*1000/(Table3[[#This Row],[I_S]]*Q_air*Cell_count))</f>
        <v>2</v>
      </c>
      <c r="AG575" s="52">
        <f>IF(OR(Table3[[#This Row],[I_S]]="",Table3[[#This Row],[STC_C]]=""),"-",IF(Table3[[#This Row],[I_S]]&gt;=Table3[[#This Row],[I_MinGasFlow]],Table3[[#This Row],[I_S]]*Table3[[#This Row],[STC_C]]*16.6*Cell_count/1000,Table3[[#This Row],[I_MinGasFlow]]*Table3[[#This Row],[STC_C]]*16.6*Cell_count/1000))</f>
        <v>456.50000000000006</v>
      </c>
      <c r="AH575" s="139">
        <f>IF(Table3[[#This Row],[FN_Si_C_Air]]="-","-",Table3[[#This Row],[FN_Si_C_Air]]/60*air_dens_gL)</f>
        <v>9.7915067078411617</v>
      </c>
      <c r="AI575" s="58" t="str">
        <f t="shared" si="86"/>
        <v>Inlet</v>
      </c>
      <c r="AJ575">
        <v>1.3000000000000003</v>
      </c>
      <c r="AK575" s="5">
        <f t="shared" si="89"/>
        <v>85</v>
      </c>
      <c r="AL575" s="141">
        <v>74.653832713907789</v>
      </c>
      <c r="AM575" s="52">
        <f>IF(OR(Table3[[#This Row],[T_So_CL]]="",Table3[[#This Row],[Hum_Si_C]]=""),"-",(1730.63/((1730.63/(233.426+T_Si_CL))-LOG(RH_Si_C/100)))-233.426)</f>
        <v>72.955997124256896</v>
      </c>
      <c r="AN575" s="87">
        <f>100*10^(7.337936*((Table3[[#This Row],[Hum_Si_C]])/(Table3[[#This Row],[Hum_Si_C]]+229.3975)-Table3[[#This Row],[T_Si_CL]]/(Table3[[#This Row],[T_Si_CL]]+229.3975)))</f>
        <v>80.230142702646503</v>
      </c>
      <c r="AO575" s="83">
        <f t="shared" si="90"/>
        <v>80</v>
      </c>
      <c r="AP575" s="60">
        <f>Table3[[#This Row],[T_So_CL]]-Table3[[#This Row],[T_Si_CL]]</f>
        <v>0</v>
      </c>
      <c r="AQ575" s="178">
        <f>IF(OR(AC575&gt;1200,AA575&gt;4000,Table3[[#This Row],[Hum_Si_A]]&lt;20,Table3[[#This Row],[Hum_Si_C]]&lt;20,AG575&gt;8000, AJ575&lt;0, O575&gt;90),1,0)</f>
        <v>0</v>
      </c>
      <c r="AR575">
        <f>IF(Table3[[#This Row],[F_Cell_CL]]&gt;0, Table3[[#This Row],[F_Cell_CL]], IF(Table3[[#This Row],[I_S]]&lt;450, 0.45, IF(Table3[[#This Row],[I_S]]&lt;600, 0.6, 0.75)))</f>
        <v>0.4</v>
      </c>
    </row>
    <row r="576" spans="1:44">
      <c r="A576" s="49">
        <f t="shared" si="78"/>
        <v>565</v>
      </c>
      <c r="B576" s="51" t="s">
        <v>100</v>
      </c>
      <c r="C576" s="50" t="s">
        <v>666</v>
      </c>
      <c r="D576" s="51">
        <v>900</v>
      </c>
      <c r="E576" s="87">
        <f>IF(Table3[[#This Row],[Approx. step time]]="-","ERR",IF(E575="Acc. Time",Table3[[#This Row],[Approx. step time]]/60,E575+D576/60))</f>
        <v>8475</v>
      </c>
      <c r="F576" s="48">
        <v>30</v>
      </c>
      <c r="G576" s="86">
        <f t="shared" si="87"/>
        <v>0.1</v>
      </c>
      <c r="H576" s="48" t="s">
        <v>33</v>
      </c>
      <c r="I576" s="51">
        <v>0</v>
      </c>
      <c r="J576" s="51" t="s">
        <v>102</v>
      </c>
      <c r="K576" s="147">
        <v>0.45</v>
      </c>
      <c r="L576" s="52">
        <f>IF(Table3[[#This Row],[F_Cell_CL]]="","-",Table3[[#This Row],[F_Cell_CL]]*Cell_count)</f>
        <v>123.75</v>
      </c>
      <c r="M576">
        <v>0.45</v>
      </c>
      <c r="N576">
        <v>80</v>
      </c>
      <c r="O576" s="51">
        <v>80</v>
      </c>
      <c r="P576" s="60">
        <f>Table3[[#This Row],[T_So_CL]]-Table3[[#This Row],[T_Si_CL]]</f>
        <v>0</v>
      </c>
      <c r="Q576">
        <v>9.5</v>
      </c>
      <c r="R576" s="53">
        <f>IF(Table3[[#This Row],[I_S]]=0,"∞",Table3[[#This Row],[FN_Si_A_H2]]*1000/(Table3[[#This Row],[I_S]]*Q_H2*Cell_count))</f>
        <v>9.5</v>
      </c>
      <c r="S576">
        <v>75</v>
      </c>
      <c r="T576" s="58" t="str">
        <f t="shared" si="85"/>
        <v>Inlet</v>
      </c>
      <c r="U576">
        <v>0.25</v>
      </c>
      <c r="V576" s="51">
        <f t="shared" si="88"/>
        <v>85</v>
      </c>
      <c r="W576" s="141">
        <v>59.120486094353552</v>
      </c>
      <c r="X576" s="52">
        <f>IF(OR(Table3[[#This Row],[T_So_CL]]="",Table3[[#This Row],[Hum_Si_A]]=""),"-",(1730.63/((1730.63/(233.426+T_Si_CL))-LOG(RH_Si_A/100)))-233.426)</f>
        <v>67.557514955309841</v>
      </c>
      <c r="Y576" s="87">
        <f>100*10^(7.337936*((Table3[[#This Row],[Hum_Si_A]])/(Table3[[#This Row],[Hum_Si_A]]+229.3975)-Table3[[#This Row],[T_Si_CL]]/(Table3[[#This Row],[T_Si_CL]]+229.3975)))</f>
        <v>40.390081366988625</v>
      </c>
      <c r="Z57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731.5</v>
      </c>
      <c r="AA576" s="53">
        <f>Table3[[#This Row],[FN_Si_Atot]]*Table3[[#This Row],[Conc_Si_A_H2]]/100</f>
        <v>548.625</v>
      </c>
      <c r="AB576" s="54">
        <f>IF(Table3[[#This Row],[FN_Si_A_H2]]="-","-",Table3[[#This Row],[FN_Si_A_H2]]/60*H2_dens_gL)</f>
        <v>0.82226743639972921</v>
      </c>
      <c r="AC576" s="53">
        <f>IF(OR(Table3[[#This Row],[Conc_Si_A_H2]]="",Table3[[#This Row],[FN_Si_A_H2]]="",Table3[[#This Row],[FN_Si_A_H2]]="-"),"-",(FN_Si_H2/CMP_A)*(100-CMP_A))</f>
        <v>182.875</v>
      </c>
      <c r="AD576" s="55">
        <f>IF(Table3[[#This Row],[F_Si_A_N2]]="-","-",Table3[[#This Row],[F_Si_A_N2]]/60*N2_dens_gL)</f>
        <v>3.8086970838793004</v>
      </c>
      <c r="AE576">
        <v>9.15</v>
      </c>
      <c r="AF576" s="53">
        <f>IF(OR(Table3[[#This Row],[I_S]]=0,Table3[[#This Row],[FN_Si_C_Air]]="-",Table3[[#This Row],[FN_Si_C_Air]]="0"),"∞",Table3[[#This Row],[FN_Si_C_Air]]*1000/(Table3[[#This Row],[I_S]]*Q_air*Cell_count))</f>
        <v>9.15</v>
      </c>
      <c r="AG576" s="52">
        <f>IF(OR(Table3[[#This Row],[I_S]]="",Table3[[#This Row],[STC_C]]=""),"-",IF(Table3[[#This Row],[I_S]]&gt;=Table3[[#This Row],[I_MinGasFlow]],Table3[[#This Row],[I_S]]*Table3[[#This Row],[STC_C]]*16.6*Cell_count/1000,Table3[[#This Row],[I_MinGasFlow]]*Table3[[#This Row],[STC_C]]*16.6*Cell_count/1000))</f>
        <v>1253.0925000000002</v>
      </c>
      <c r="AH576" s="139">
        <f>IF(Table3[[#This Row],[FN_Si_C_Air]]="-","-",Table3[[#This Row],[FN_Si_C_Air]]/60*air_dens_gL)</f>
        <v>26.877685913023992</v>
      </c>
      <c r="AI576" s="58" t="str">
        <f t="shared" si="86"/>
        <v>Inlet</v>
      </c>
      <c r="AJ576">
        <v>0</v>
      </c>
      <c r="AK576" s="5">
        <f t="shared" si="89"/>
        <v>85</v>
      </c>
      <c r="AL576" s="141">
        <v>53.110736130855656</v>
      </c>
      <c r="AM576" s="52">
        <f>IF(OR(Table3[[#This Row],[T_So_CL]]="",Table3[[#This Row],[Hum_Si_C]]=""),"-",(1730.63/((1730.63/(233.426+T_Si_CL))-LOG(RH_Si_C/100)))-233.426)</f>
        <v>65.140097774253945</v>
      </c>
      <c r="AN576" s="87">
        <f>100*10^(7.337936*((Table3[[#This Row],[Hum_Si_C]])/(Table3[[#This Row],[Hum_Si_C]]+229.3975)-Table3[[#This Row],[T_Si_CL]]/(Table3[[#This Row],[T_Si_CL]]+229.3975)))</f>
        <v>30.350257373650351</v>
      </c>
      <c r="AO576" s="83">
        <f t="shared" si="90"/>
        <v>80</v>
      </c>
      <c r="AP576" s="60">
        <f>Table3[[#This Row],[T_So_CL]]-Table3[[#This Row],[T_Si_CL]]</f>
        <v>0</v>
      </c>
      <c r="AQ576" s="178">
        <f>IF(OR(AC576&gt;1200,AA576&gt;4000,Table3[[#This Row],[Hum_Si_A]]&lt;20,Table3[[#This Row],[Hum_Si_C]]&lt;20,AG576&gt;8000, AJ576&lt;0, O576&gt;90),1,0)</f>
        <v>0</v>
      </c>
      <c r="AR576">
        <f>IF(Table3[[#This Row],[F_Cell_CL]]&gt;0, Table3[[#This Row],[F_Cell_CL]], IF(Table3[[#This Row],[I_S]]&lt;450, 0.45, IF(Table3[[#This Row],[I_S]]&lt;600, 0.6, 0.75)))</f>
        <v>0.45</v>
      </c>
    </row>
    <row r="577" spans="1:44">
      <c r="A577" s="49">
        <f t="shared" si="78"/>
        <v>566</v>
      </c>
      <c r="B577" s="51" t="s">
        <v>100</v>
      </c>
      <c r="C577" s="50" t="s">
        <v>667</v>
      </c>
      <c r="D577" s="51">
        <v>900</v>
      </c>
      <c r="E577" s="138">
        <f>IF(Table3[[#This Row],[Approx. step time]]="-","ERR",IF(E576="Acc. Time",Table3[[#This Row],[Approx. step time]]/60,E576+D577/60))</f>
        <v>8490</v>
      </c>
      <c r="F577" s="48">
        <v>30</v>
      </c>
      <c r="G577" s="86">
        <f t="shared" si="87"/>
        <v>0.1</v>
      </c>
      <c r="H577" s="48" t="s">
        <v>33</v>
      </c>
      <c r="I577" s="51">
        <v>0</v>
      </c>
      <c r="J577" s="51" t="s">
        <v>102</v>
      </c>
      <c r="K577" s="147">
        <v>0.35000000000000003</v>
      </c>
      <c r="L577" s="52">
        <f>IF(Table3[[#This Row],[F_Cell_CL]]="","-",Table3[[#This Row],[F_Cell_CL]]*Cell_count)</f>
        <v>96.250000000000014</v>
      </c>
      <c r="M577">
        <v>1.1000000000000001</v>
      </c>
      <c r="N577">
        <v>80</v>
      </c>
      <c r="O577" s="51">
        <v>80</v>
      </c>
      <c r="P577" s="60">
        <f>Table3[[#This Row],[T_So_CL]]-Table3[[#This Row],[T_Si_CL]]</f>
        <v>0</v>
      </c>
      <c r="Q577">
        <v>9.5500000000000007</v>
      </c>
      <c r="R577" s="53">
        <f>IF(Table3[[#This Row],[I_S]]=0,"∞",Table3[[#This Row],[FN_Si_A_H2]]*1000/(Table3[[#This Row],[I_S]]*Q_H2*Cell_count))</f>
        <v>9.5500000000000007</v>
      </c>
      <c r="S577">
        <v>75</v>
      </c>
      <c r="T577" s="58" t="str">
        <f t="shared" si="85"/>
        <v>Inlet</v>
      </c>
      <c r="U577">
        <v>0.9</v>
      </c>
      <c r="V577" s="51">
        <f t="shared" si="88"/>
        <v>85</v>
      </c>
      <c r="W577" s="141">
        <v>71.538429808157659</v>
      </c>
      <c r="X577" s="52">
        <f>IF(OR(Table3[[#This Row],[T_So_CL]]="",Table3[[#This Row],[Hum_Si_A]]=""),"-",(1730.63/((1730.63/(233.426+T_Si_CL))-LOG(RH_Si_A/100)))-233.426)</f>
        <v>71.955142211796044</v>
      </c>
      <c r="Y577" s="87">
        <f>100*10^(7.337936*((Table3[[#This Row],[Hum_Si_A]])/(Table3[[#This Row],[Hum_Si_A]]+229.3975)-Table3[[#This Row],[T_Si_CL]]/(Table3[[#This Row],[T_Si_CL]]+229.3975)))</f>
        <v>70.311150617329616</v>
      </c>
      <c r="Z57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735.35</v>
      </c>
      <c r="AA577" s="53">
        <f>Table3[[#This Row],[FN_Si_Atot]]*Table3[[#This Row],[Conc_Si_A_H2]]/100</f>
        <v>551.51250000000005</v>
      </c>
      <c r="AB577" s="54">
        <f>IF(Table3[[#This Row],[FN_Si_A_H2]]="-","-",Table3[[#This Row],[FN_Si_A_H2]]/60*H2_dens_gL)</f>
        <v>0.82659515974920161</v>
      </c>
      <c r="AC577" s="53">
        <f>IF(OR(Table3[[#This Row],[Conc_Si_A_H2]]="",Table3[[#This Row],[FN_Si_A_H2]]="",Table3[[#This Row],[FN_Si_A_H2]]="-"),"-",(FN_Si_H2/CMP_A)*(100-CMP_A))</f>
        <v>183.83750000000001</v>
      </c>
      <c r="AD577" s="55">
        <f>IF(Table3[[#This Row],[F_Si_A_N2]]="-","-",Table3[[#This Row],[F_Si_A_N2]]/60*N2_dens_gL)</f>
        <v>3.8287428580049809</v>
      </c>
      <c r="AE577">
        <v>11.850000000000001</v>
      </c>
      <c r="AF577" s="53">
        <f>IF(OR(Table3[[#This Row],[I_S]]=0,Table3[[#This Row],[FN_Si_C_Air]]="-",Table3[[#This Row],[FN_Si_C_Air]]="0"),"∞",Table3[[#This Row],[FN_Si_C_Air]]*1000/(Table3[[#This Row],[I_S]]*Q_air*Cell_count))</f>
        <v>11.85</v>
      </c>
      <c r="AG577" s="52">
        <f>IF(OR(Table3[[#This Row],[I_S]]="",Table3[[#This Row],[STC_C]]=""),"-",IF(Table3[[#This Row],[I_S]]&gt;=Table3[[#This Row],[I_MinGasFlow]],Table3[[#This Row],[I_S]]*Table3[[#This Row],[STC_C]]*16.6*Cell_count/1000,Table3[[#This Row],[I_MinGasFlow]]*Table3[[#This Row],[STC_C]]*16.6*Cell_count/1000))</f>
        <v>1622.8575000000003</v>
      </c>
      <c r="AH577" s="139">
        <f>IF(Table3[[#This Row],[FN_Si_C_Air]]="-","-",Table3[[#This Row],[FN_Si_C_Air]]/60*air_dens_gL)</f>
        <v>34.808806346375334</v>
      </c>
      <c r="AI577" s="58" t="str">
        <f t="shared" si="86"/>
        <v>Inlet</v>
      </c>
      <c r="AJ577">
        <v>1</v>
      </c>
      <c r="AK577" s="5">
        <f t="shared" si="89"/>
        <v>85</v>
      </c>
      <c r="AL577" s="141">
        <v>71.538429808157659</v>
      </c>
      <c r="AM577" s="52">
        <f>IF(OR(Table3[[#This Row],[T_So_CL]]="",Table3[[#This Row],[Hum_Si_C]]=""),"-",(1730.63/((1730.63/(233.426+T_Si_CL))-LOG(RH_Si_C/100)))-233.426)</f>
        <v>71.955142211796044</v>
      </c>
      <c r="AN577" s="87">
        <f>100*10^(7.337936*((Table3[[#This Row],[Hum_Si_C]])/(Table3[[#This Row],[Hum_Si_C]]+229.3975)-Table3[[#This Row],[T_Si_CL]]/(Table3[[#This Row],[T_Si_CL]]+229.3975)))</f>
        <v>70.311150617329616</v>
      </c>
      <c r="AO577" s="83">
        <f t="shared" si="90"/>
        <v>80</v>
      </c>
      <c r="AP577" s="60">
        <f>Table3[[#This Row],[T_So_CL]]-Table3[[#This Row],[T_Si_CL]]</f>
        <v>0</v>
      </c>
      <c r="AQ577" s="178">
        <f>IF(OR(AC577&gt;1200,AA577&gt;4000,Table3[[#This Row],[Hum_Si_A]]&lt;20,Table3[[#This Row],[Hum_Si_C]]&lt;20,AG577&gt;8000, AJ577&lt;0, O577&gt;90),1,0)</f>
        <v>0</v>
      </c>
      <c r="AR577">
        <f>IF(Table3[[#This Row],[F_Cell_CL]]&gt;0, Table3[[#This Row],[F_Cell_CL]], IF(Table3[[#This Row],[I_S]]&lt;450, 0.45, IF(Table3[[#This Row],[I_S]]&lt;600, 0.6, 0.75)))</f>
        <v>0.35000000000000003</v>
      </c>
    </row>
    <row r="578" spans="1:44">
      <c r="A578" s="49">
        <f t="shared" si="78"/>
        <v>567</v>
      </c>
      <c r="B578" s="51" t="s">
        <v>100</v>
      </c>
      <c r="C578" s="50" t="s">
        <v>668</v>
      </c>
      <c r="D578" s="51">
        <v>900</v>
      </c>
      <c r="E578" s="138">
        <f>IF(Table3[[#This Row],[Approx. step time]]="-","ERR",IF(E577="Acc. Time",Table3[[#This Row],[Approx. step time]]/60,E577+D578/60))</f>
        <v>8505</v>
      </c>
      <c r="F578" s="48">
        <v>20</v>
      </c>
      <c r="G578" s="86">
        <f t="shared" si="87"/>
        <v>6.6666666666666666E-2</v>
      </c>
      <c r="H578" s="48" t="s">
        <v>33</v>
      </c>
      <c r="I578" s="51">
        <v>0</v>
      </c>
      <c r="J578" s="51" t="s">
        <v>102</v>
      </c>
      <c r="K578" s="147">
        <v>0.4</v>
      </c>
      <c r="L578" s="52">
        <f>IF(Table3[[#This Row],[F_Cell_CL]]="","-",Table3[[#This Row],[F_Cell_CL]]*Cell_count)</f>
        <v>110</v>
      </c>
      <c r="M578">
        <v>2</v>
      </c>
      <c r="N578">
        <v>80</v>
      </c>
      <c r="O578" s="51">
        <v>80</v>
      </c>
      <c r="P578" s="60">
        <f>Table3[[#This Row],[T_So_CL]]-Table3[[#This Row],[T_Si_CL]]</f>
        <v>0</v>
      </c>
      <c r="Q578">
        <v>7.0500000000000007</v>
      </c>
      <c r="R578" s="53">
        <f>IF(Table3[[#This Row],[I_S]]=0,"∞",Table3[[#This Row],[FN_Si_A_H2]]*1000/(Table3[[#This Row],[I_S]]*Q_H2*Cell_count))</f>
        <v>7.05</v>
      </c>
      <c r="S578">
        <v>80</v>
      </c>
      <c r="T578" s="58" t="str">
        <f t="shared" si="85"/>
        <v>Inlet</v>
      </c>
      <c r="U578">
        <v>1.8</v>
      </c>
      <c r="V578" s="51">
        <f t="shared" si="88"/>
        <v>85</v>
      </c>
      <c r="W578" s="141">
        <v>73.14042518339842</v>
      </c>
      <c r="X578" s="52">
        <f>IF(OR(Table3[[#This Row],[T_So_CL]]="",Table3[[#This Row],[Hum_Si_A]]=""),"-",(1730.63/((1730.63/(233.426+T_Si_CL))-LOG(RH_Si_A/100)))-233.426)</f>
        <v>72.474308105091666</v>
      </c>
      <c r="Y578" s="87">
        <f>100*10^(7.337936*((Table3[[#This Row],[Hum_Si_A]])/(Table3[[#This Row],[Hum_Si_A]]+229.3975)-Table3[[#This Row],[T_Si_CL]]/(Table3[[#This Row],[T_Si_CL]]+229.3975)))</f>
        <v>75.273685078028308</v>
      </c>
      <c r="Z57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339.28125</v>
      </c>
      <c r="AA578" s="53">
        <f>Table3[[#This Row],[FN_Si_Atot]]*Table3[[#This Row],[Conc_Si_A_H2]]/100</f>
        <v>271.42500000000001</v>
      </c>
      <c r="AB578" s="54">
        <f>IF(Table3[[#This Row],[FN_Si_A_H2]]="-","-",Table3[[#This Row],[FN_Si_A_H2]]/60*H2_dens_gL)</f>
        <v>0.40680599485039237</v>
      </c>
      <c r="AC578" s="53">
        <f>IF(OR(Table3[[#This Row],[Conc_Si_A_H2]]="",Table3[[#This Row],[FN_Si_A_H2]]="",Table3[[#This Row],[FN_Si_A_H2]]="-"),"-",(FN_Si_H2/CMP_A)*(100-CMP_A))</f>
        <v>67.856250000000003</v>
      </c>
      <c r="AD578" s="55">
        <f>IF(Table3[[#This Row],[F_Si_A_N2]]="-","-",Table3[[#This Row],[F_Si_A_N2]]/60*N2_dens_gL)</f>
        <v>1.4132270758604775</v>
      </c>
      <c r="AE578">
        <v>8.9500000000000011</v>
      </c>
      <c r="AF578" s="53">
        <f>IF(OR(Table3[[#This Row],[I_S]]=0,Table3[[#This Row],[FN_Si_C_Air]]="-",Table3[[#This Row],[FN_Si_C_Air]]="0"),"∞",Table3[[#This Row],[FN_Si_C_Air]]*1000/(Table3[[#This Row],[I_S]]*Q_air*Cell_count))</f>
        <v>8.9500000000000011</v>
      </c>
      <c r="AG578" s="52">
        <f>IF(OR(Table3[[#This Row],[I_S]]="",Table3[[#This Row],[STC_C]]=""),"-",IF(Table3[[#This Row],[I_S]]&gt;=Table3[[#This Row],[I_MinGasFlow]],Table3[[#This Row],[I_S]]*Table3[[#This Row],[STC_C]]*16.6*Cell_count/1000,Table3[[#This Row],[I_MinGasFlow]]*Table3[[#This Row],[STC_C]]*16.6*Cell_count/1000))</f>
        <v>817.1350000000001</v>
      </c>
      <c r="AH578" s="139">
        <f>IF(Table3[[#This Row],[FN_Si_C_Air]]="-","-",Table3[[#This Row],[FN_Si_C_Air]]/60*air_dens_gL)</f>
        <v>17.526797007035682</v>
      </c>
      <c r="AI578" s="58" t="str">
        <f t="shared" si="86"/>
        <v>Inlet</v>
      </c>
      <c r="AJ578">
        <v>2</v>
      </c>
      <c r="AK578" s="5">
        <f t="shared" si="89"/>
        <v>85</v>
      </c>
      <c r="AL578" s="141">
        <v>61.651966295604176</v>
      </c>
      <c r="AM578" s="52">
        <f>IF(OR(Table3[[#This Row],[T_So_CL]]="",Table3[[#This Row],[Hum_Si_C]]=""),"-",(1730.63/((1730.63/(233.426+T_Si_CL))-LOG(RH_Si_C/100)))-233.426)</f>
        <v>68.51370292910633</v>
      </c>
      <c r="AN578" s="87">
        <f>100*10^(7.337936*((Table3[[#This Row],[Hum_Si_C]])/(Table3[[#This Row],[Hum_Si_C]]+229.3975)-Table3[[#This Row],[T_Si_CL]]/(Table3[[#This Row],[T_Si_CL]]+229.3975)))</f>
        <v>45.396274809885895</v>
      </c>
      <c r="AO578" s="83">
        <f t="shared" si="90"/>
        <v>80</v>
      </c>
      <c r="AP578" s="60">
        <f>Table3[[#This Row],[T_So_CL]]-Table3[[#This Row],[T_Si_CL]]</f>
        <v>0</v>
      </c>
      <c r="AQ578" s="178">
        <f>IF(OR(AC578&gt;1200,AA578&gt;4000,Table3[[#This Row],[Hum_Si_A]]&lt;20,Table3[[#This Row],[Hum_Si_C]]&lt;20,AG578&gt;8000, AJ578&lt;0, O578&gt;90),1,0)</f>
        <v>0</v>
      </c>
      <c r="AR578">
        <f>IF(Table3[[#This Row],[F_Cell_CL]]&gt;0, Table3[[#This Row],[F_Cell_CL]], IF(Table3[[#This Row],[I_S]]&lt;450, 0.45, IF(Table3[[#This Row],[I_S]]&lt;600, 0.6, 0.75)))</f>
        <v>0.4</v>
      </c>
    </row>
    <row r="579" spans="1:44">
      <c r="A579" s="49">
        <f t="shared" si="78"/>
        <v>568</v>
      </c>
      <c r="B579" s="51" t="s">
        <v>100</v>
      </c>
      <c r="C579" s="50" t="s">
        <v>669</v>
      </c>
      <c r="D579" s="51">
        <v>900</v>
      </c>
      <c r="E579" s="138">
        <f>IF(Table3[[#This Row],[Approx. step time]]="-","ERR",IF(E578="Acc. Time",Table3[[#This Row],[Approx. step time]]/60,E578+D579/60))</f>
        <v>8520</v>
      </c>
      <c r="F579" s="48">
        <v>70</v>
      </c>
      <c r="G579" s="86">
        <f t="shared" si="87"/>
        <v>0.23333333333333334</v>
      </c>
      <c r="H579" s="48" t="s">
        <v>33</v>
      </c>
      <c r="I579" s="51">
        <v>0</v>
      </c>
      <c r="J579" s="51" t="s">
        <v>102</v>
      </c>
      <c r="K579" s="147">
        <v>0.30000000000000004</v>
      </c>
      <c r="L579" s="52">
        <f>IF(Table3[[#This Row],[F_Cell_CL]]="","-",Table3[[#This Row],[F_Cell_CL]]*Cell_count)</f>
        <v>82.500000000000014</v>
      </c>
      <c r="M579">
        <v>2.1</v>
      </c>
      <c r="N579">
        <v>80</v>
      </c>
      <c r="O579" s="51">
        <v>80</v>
      </c>
      <c r="P579" s="60">
        <f>Table3[[#This Row],[T_So_CL]]-Table3[[#This Row],[T_Si_CL]]</f>
        <v>0</v>
      </c>
      <c r="Q579">
        <v>9.2000000000000011</v>
      </c>
      <c r="R579" s="53">
        <f>IF(Table3[[#This Row],[I_S]]=0,"∞",Table3[[#This Row],[FN_Si_A_H2]]*1000/(Table3[[#This Row],[I_S]]*Q_H2*Cell_count))</f>
        <v>9.2000000000000011</v>
      </c>
      <c r="S579">
        <v>95</v>
      </c>
      <c r="T579" s="58" t="str">
        <f t="shared" si="85"/>
        <v>Inlet</v>
      </c>
      <c r="U579">
        <v>1.9000000000000001</v>
      </c>
      <c r="V579" s="51">
        <f t="shared" si="88"/>
        <v>85</v>
      </c>
      <c r="W579" s="141">
        <v>56.300933015948182</v>
      </c>
      <c r="X579" s="52">
        <f>IF(OR(Table3[[#This Row],[T_So_CL]]="",Table3[[#This Row],[Hum_Si_A]]=""),"-",(1730.63/((1730.63/(233.426+T_Si_CL))-LOG(RH_Si_A/100)))-233.426)</f>
        <v>66.450698050146286</v>
      </c>
      <c r="Y579" s="87">
        <f>100*10^(7.337936*((Table3[[#This Row],[Hum_Si_A]])/(Table3[[#This Row],[Hum_Si_A]]+229.3975)-Table3[[#This Row],[T_Si_CL]]/(Table3[[#This Row],[T_Si_CL]]+229.3975)))</f>
        <v>35.374962845197658</v>
      </c>
      <c r="Z57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1304.9473684210529</v>
      </c>
      <c r="AA579" s="53">
        <f>Table3[[#This Row],[FN_Si_Atot]]*Table3[[#This Row],[Conc_Si_A_H2]]/100</f>
        <v>1239.7000000000003</v>
      </c>
      <c r="AB579" s="54">
        <f>IF(Table3[[#This Row],[FN_Si_A_H2]]="-","-",Table3[[#This Row],[FN_Si_A_H2]]/60*H2_dens_gL)</f>
        <v>1.8580358913734236</v>
      </c>
      <c r="AC579" s="53">
        <f>IF(OR(Table3[[#This Row],[Conc_Si_A_H2]]="",Table3[[#This Row],[FN_Si_A_H2]]="",Table3[[#This Row],[FN_Si_A_H2]]="-"),"-",(FN_Si_H2/CMP_A)*(100-CMP_A))</f>
        <v>65.247368421052641</v>
      </c>
      <c r="AD579" s="55">
        <f>IF(Table3[[#This Row],[F_Si_A_N2]]="-","-",Table3[[#This Row],[F_Si_A_N2]]/60*N2_dens_gL)</f>
        <v>1.3588924775724487</v>
      </c>
      <c r="AE579">
        <v>3.5500000000000003</v>
      </c>
      <c r="AF579" s="53">
        <f>IF(OR(Table3[[#This Row],[I_S]]=0,Table3[[#This Row],[FN_Si_C_Air]]="-",Table3[[#This Row],[FN_Si_C_Air]]="0"),"∞",Table3[[#This Row],[FN_Si_C_Air]]*1000/(Table3[[#This Row],[I_S]]*Q_air*Cell_count))</f>
        <v>3.5500000000000016</v>
      </c>
      <c r="AG579" s="52">
        <f>IF(OR(Table3[[#This Row],[I_S]]="",Table3[[#This Row],[STC_C]]=""),"-",IF(Table3[[#This Row],[I_S]]&gt;=Table3[[#This Row],[I_MinGasFlow]],Table3[[#This Row],[I_S]]*Table3[[#This Row],[STC_C]]*16.6*Cell_count/1000,Table3[[#This Row],[I_MinGasFlow]]*Table3[[#This Row],[STC_C]]*16.6*Cell_count/1000))</f>
        <v>1134.4025000000004</v>
      </c>
      <c r="AH579" s="139">
        <f>IF(Table3[[#This Row],[FN_Si_C_Air]]="-","-",Table3[[#This Row],[FN_Si_C_Air]]/60*air_dens_gL)</f>
        <v>24.33189416898529</v>
      </c>
      <c r="AI579" s="58" t="str">
        <f t="shared" si="86"/>
        <v>Inlet</v>
      </c>
      <c r="AJ579">
        <v>2.25</v>
      </c>
      <c r="AK579" s="5">
        <f t="shared" si="89"/>
        <v>85</v>
      </c>
      <c r="AL579" s="141">
        <v>69.83564898183883</v>
      </c>
      <c r="AM579" s="52">
        <f>IF(OR(Table3[[#This Row],[T_So_CL]]="",Table3[[#This Row],[Hum_Si_C]]=""),"-",(1730.63/((1730.63/(233.426+T_Si_CL))-LOG(RH_Si_C/100)))-233.426)</f>
        <v>71.392407830225011</v>
      </c>
      <c r="AN579" s="87">
        <f>100*10^(7.337936*((Table3[[#This Row],[Hum_Si_C]])/(Table3[[#This Row],[Hum_Si_C]]+229.3975)-Table3[[#This Row],[T_Si_CL]]/(Table3[[#This Row],[T_Si_CL]]+229.3975)))</f>
        <v>65.342257411327054</v>
      </c>
      <c r="AO579" s="83">
        <f t="shared" si="90"/>
        <v>80</v>
      </c>
      <c r="AP579" s="60">
        <f>Table3[[#This Row],[T_So_CL]]-Table3[[#This Row],[T_Si_CL]]</f>
        <v>0</v>
      </c>
      <c r="AQ579" s="178">
        <f>IF(OR(AC579&gt;1200,AA579&gt;4000,Table3[[#This Row],[Hum_Si_A]]&lt;20,Table3[[#This Row],[Hum_Si_C]]&lt;20,AG579&gt;8000, AJ579&lt;0, O579&gt;90),1,0)</f>
        <v>0</v>
      </c>
      <c r="AR579">
        <f>IF(Table3[[#This Row],[F_Cell_CL]]&gt;0, Table3[[#This Row],[F_Cell_CL]], IF(Table3[[#This Row],[I_S]]&lt;450, 0.45, IF(Table3[[#This Row],[I_S]]&lt;600, 0.6, 0.75)))</f>
        <v>0.30000000000000004</v>
      </c>
    </row>
    <row r="580" spans="1:44">
      <c r="A580" s="49">
        <f t="shared" si="78"/>
        <v>569</v>
      </c>
      <c r="B580" s="51" t="s">
        <v>100</v>
      </c>
      <c r="C580" s="50" t="s">
        <v>670</v>
      </c>
      <c r="D580" s="51">
        <v>900</v>
      </c>
      <c r="E580" s="87">
        <f>IF(Table3[[#This Row],[Approx. step time]]="-","ERR",IF(E579="Acc. Time",Table3[[#This Row],[Approx. step time]]/60,E579+D580/60))</f>
        <v>8535</v>
      </c>
      <c r="F580" s="48">
        <v>40</v>
      </c>
      <c r="G580" s="86">
        <f t="shared" si="87"/>
        <v>0.13333333333333333</v>
      </c>
      <c r="H580" s="48" t="s">
        <v>33</v>
      </c>
      <c r="I580" s="51">
        <v>0</v>
      </c>
      <c r="J580" s="51" t="s">
        <v>102</v>
      </c>
      <c r="K580" s="147">
        <v>0.30000000000000004</v>
      </c>
      <c r="L580" s="52">
        <f>IF(Table3[[#This Row],[F_Cell_CL]]="","-",Table3[[#This Row],[F_Cell_CL]]*Cell_count)</f>
        <v>82.500000000000014</v>
      </c>
      <c r="M580">
        <v>1</v>
      </c>
      <c r="N580">
        <v>80</v>
      </c>
      <c r="O580" s="51">
        <v>80</v>
      </c>
      <c r="P580" s="60">
        <f>Table3[[#This Row],[T_So_CL]]-Table3[[#This Row],[T_Si_CL]]</f>
        <v>0</v>
      </c>
      <c r="Q580">
        <v>5</v>
      </c>
      <c r="R580" s="53">
        <f>IF(Table3[[#This Row],[I_S]]=0,"∞",Table3[[#This Row],[FN_Si_A_H2]]*1000/(Table3[[#This Row],[I_S]]*Q_H2*Cell_count))</f>
        <v>5</v>
      </c>
      <c r="S580">
        <v>100</v>
      </c>
      <c r="T580" s="58" t="str">
        <f t="shared" si="85"/>
        <v>Inlet</v>
      </c>
      <c r="U580">
        <v>0.8</v>
      </c>
      <c r="V580" s="51">
        <f t="shared" si="88"/>
        <v>85</v>
      </c>
      <c r="W580" s="141">
        <v>66.064039996540444</v>
      </c>
      <c r="X580" s="52">
        <f>IF(OR(Table3[[#This Row],[T_So_CL]]="",Table3[[#This Row],[Hum_Si_A]]=""),"-",(1730.63/((1730.63/(233.426+T_Si_CL))-LOG(RH_Si_A/100)))-233.426)</f>
        <v>70.103352076796114</v>
      </c>
      <c r="Y580" s="87">
        <f>100*10^(7.337936*((Table3[[#This Row],[Hum_Si_A]])/(Table3[[#This Row],[Hum_Si_A]]+229.3975)-Table3[[#This Row],[T_Si_CL]]/(Table3[[#This Row],[T_Si_CL]]+229.3975)))</f>
        <v>55.384109848267947</v>
      </c>
      <c r="Z58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385</v>
      </c>
      <c r="AA580" s="53">
        <f>Table3[[#This Row],[FN_Si_Atot]]*Table3[[#This Row],[Conc_Si_A_H2]]/100</f>
        <v>385</v>
      </c>
      <c r="AB580" s="54">
        <f>IF(Table3[[#This Row],[FN_Si_A_H2]]="-","-",Table3[[#This Row],[FN_Si_A_H2]]/60*H2_dens_gL)</f>
        <v>0.57702977992963456</v>
      </c>
      <c r="AC580" s="53">
        <f>IF(OR(Table3[[#This Row],[Conc_Si_A_H2]]="",Table3[[#This Row],[FN_Si_A_H2]]="",Table3[[#This Row],[FN_Si_A_H2]]="-"),"-",(FN_Si_H2/CMP_A)*(100-CMP_A))</f>
        <v>0</v>
      </c>
      <c r="AD580" s="55">
        <f>IF(Table3[[#This Row],[F_Si_A_N2]]="-","-",Table3[[#This Row],[F_Si_A_N2]]/60*N2_dens_gL)</f>
        <v>0</v>
      </c>
      <c r="AE580">
        <v>9.8500000000000014</v>
      </c>
      <c r="AF580" s="53">
        <f>IF(OR(Table3[[#This Row],[I_S]]=0,Table3[[#This Row],[FN_Si_C_Air]]="-",Table3[[#This Row],[FN_Si_C_Air]]="0"),"∞",Table3[[#This Row],[FN_Si_C_Air]]*1000/(Table3[[#This Row],[I_S]]*Q_air*Cell_count))</f>
        <v>9.8500000000000032</v>
      </c>
      <c r="AG580" s="52">
        <f>IF(OR(Table3[[#This Row],[I_S]]="",Table3[[#This Row],[STC_C]]=""),"-",IF(Table3[[#This Row],[I_S]]&gt;=Table3[[#This Row],[I_MinGasFlow]],Table3[[#This Row],[I_S]]*Table3[[#This Row],[STC_C]]*16.6*Cell_count/1000,Table3[[#This Row],[I_MinGasFlow]]*Table3[[#This Row],[STC_C]]*16.6*Cell_count/1000))</f>
        <v>1798.6100000000004</v>
      </c>
      <c r="AH580" s="139">
        <f>IF(Table3[[#This Row],[FN_Si_C_Air]]="-","-",Table3[[#This Row],[FN_Si_C_Air]]/60*air_dens_gL)</f>
        <v>38.578536428894182</v>
      </c>
      <c r="AI580" s="58" t="str">
        <f t="shared" si="86"/>
        <v>Inlet</v>
      </c>
      <c r="AJ580">
        <v>1.1500000000000001</v>
      </c>
      <c r="AK580" s="5">
        <f t="shared" si="89"/>
        <v>85</v>
      </c>
      <c r="AL580" s="141">
        <v>59.120486094353552</v>
      </c>
      <c r="AM580" s="52">
        <f>IF(OR(Table3[[#This Row],[T_So_CL]]="",Table3[[#This Row],[Hum_Si_C]]=""),"-",(1730.63/((1730.63/(233.426+T_Si_CL))-LOG(RH_Si_C/100)))-233.426)</f>
        <v>67.557514955309841</v>
      </c>
      <c r="AN580" s="87">
        <f>100*10^(7.337936*((Table3[[#This Row],[Hum_Si_C]])/(Table3[[#This Row],[Hum_Si_C]]+229.3975)-Table3[[#This Row],[T_Si_CL]]/(Table3[[#This Row],[T_Si_CL]]+229.3975)))</f>
        <v>40.390081366988625</v>
      </c>
      <c r="AO580" s="83">
        <f t="shared" si="90"/>
        <v>80</v>
      </c>
      <c r="AP580" s="60">
        <f>Table3[[#This Row],[T_So_CL]]-Table3[[#This Row],[T_Si_CL]]</f>
        <v>0</v>
      </c>
      <c r="AQ580" s="178">
        <f>IF(OR(AC580&gt;1200,AA580&gt;4000,Table3[[#This Row],[Hum_Si_A]]&lt;20,Table3[[#This Row],[Hum_Si_C]]&lt;20,AG580&gt;8000, AJ580&lt;0, O580&gt;90),1,0)</f>
        <v>0</v>
      </c>
      <c r="AR580">
        <f>IF(Table3[[#This Row],[F_Cell_CL]]&gt;0, Table3[[#This Row],[F_Cell_CL]], IF(Table3[[#This Row],[I_S]]&lt;450, 0.45, IF(Table3[[#This Row],[I_S]]&lt;600, 0.6, 0.75)))</f>
        <v>0.30000000000000004</v>
      </c>
    </row>
    <row r="581" spans="1:44">
      <c r="A581" s="49">
        <f t="shared" si="78"/>
        <v>570</v>
      </c>
      <c r="B581" s="51" t="s">
        <v>100</v>
      </c>
      <c r="C581" s="50" t="s">
        <v>671</v>
      </c>
      <c r="D581" s="51">
        <v>900</v>
      </c>
      <c r="E581" s="138">
        <f>IF(Table3[[#This Row],[Approx. step time]]="-","ERR",IF(E580="Acc. Time",Table3[[#This Row],[Approx. step time]]/60,E580+D581/60))</f>
        <v>8550</v>
      </c>
      <c r="F581" s="48">
        <v>40</v>
      </c>
      <c r="G581" s="86">
        <f t="shared" si="87"/>
        <v>0.13333333333333333</v>
      </c>
      <c r="H581" s="48" t="s">
        <v>33</v>
      </c>
      <c r="I581" s="51">
        <v>0</v>
      </c>
      <c r="J581" s="51" t="s">
        <v>102</v>
      </c>
      <c r="K581" s="147">
        <v>0.35000000000000003</v>
      </c>
      <c r="L581" s="52">
        <f>IF(Table3[[#This Row],[F_Cell_CL]]="","-",Table3[[#This Row],[F_Cell_CL]]*Cell_count)</f>
        <v>96.250000000000014</v>
      </c>
      <c r="M581">
        <v>1.9000000000000001</v>
      </c>
      <c r="N581">
        <v>80</v>
      </c>
      <c r="O581" s="51">
        <v>80</v>
      </c>
      <c r="P581" s="60">
        <f>Table3[[#This Row],[T_So_CL]]-Table3[[#This Row],[T_Si_CL]]</f>
        <v>0</v>
      </c>
      <c r="Q581">
        <v>4.2</v>
      </c>
      <c r="R581" s="53">
        <f>IF(Table3[[#This Row],[I_S]]=0,"∞",Table3[[#This Row],[FN_Si_A_H2]]*1000/(Table3[[#This Row],[I_S]]*Q_H2*Cell_count))</f>
        <v>4.2000000000000011</v>
      </c>
      <c r="S581">
        <v>85</v>
      </c>
      <c r="T581" s="58" t="str">
        <f t="shared" ref="T581:T594" si="91">"Inlet"</f>
        <v>Inlet</v>
      </c>
      <c r="U581">
        <v>1.7000000000000002</v>
      </c>
      <c r="V581" s="51">
        <f t="shared" si="88"/>
        <v>85</v>
      </c>
      <c r="W581" s="141">
        <v>66.064039996540444</v>
      </c>
      <c r="X581" s="52">
        <f>IF(OR(Table3[[#This Row],[T_So_CL]]="",Table3[[#This Row],[Hum_Si_A]]=""),"-",(1730.63/((1730.63/(233.426+T_Si_CL))-LOG(RH_Si_A/100)))-233.426)</f>
        <v>70.103352076796114</v>
      </c>
      <c r="Y581" s="87">
        <f>100*10^(7.337936*((Table3[[#This Row],[Hum_Si_A]])/(Table3[[#This Row],[Hum_Si_A]]+229.3975)-Table3[[#This Row],[T_Si_CL]]/(Table3[[#This Row],[T_Si_CL]]+229.3975)))</f>
        <v>55.384109848267947</v>
      </c>
      <c r="Z58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380.47058823529414</v>
      </c>
      <c r="AA581" s="53">
        <f>Table3[[#This Row],[FN_Si_Atot]]*Table3[[#This Row],[Conc_Si_A_H2]]/100</f>
        <v>323.40000000000003</v>
      </c>
      <c r="AB581" s="54">
        <f>IF(Table3[[#This Row],[FN_Si_A_H2]]="-","-",Table3[[#This Row],[FN_Si_A_H2]]/60*H2_dens_gL)</f>
        <v>0.48470501514089304</v>
      </c>
      <c r="AC581" s="53">
        <f>IF(OR(Table3[[#This Row],[Conc_Si_A_H2]]="",Table3[[#This Row],[FN_Si_A_H2]]="",Table3[[#This Row],[FN_Si_A_H2]]="-"),"-",(FN_Si_H2/CMP_A)*(100-CMP_A))</f>
        <v>57.070588235294125</v>
      </c>
      <c r="AD581" s="55">
        <f>IF(Table3[[#This Row],[F_Si_A_N2]]="-","-",Table3[[#This Row],[F_Si_A_N2]]/60*N2_dens_gL)</f>
        <v>1.1885964893344692</v>
      </c>
      <c r="AE581">
        <v>10.950000000000001</v>
      </c>
      <c r="AF581" s="53">
        <f>IF(OR(Table3[[#This Row],[I_S]]=0,Table3[[#This Row],[FN_Si_C_Air]]="-",Table3[[#This Row],[FN_Si_C_Air]]="0"),"∞",Table3[[#This Row],[FN_Si_C_Air]]*1000/(Table3[[#This Row],[I_S]]*Q_air*Cell_count))</f>
        <v>10.950000000000003</v>
      </c>
      <c r="AG581" s="52">
        <f>IF(OR(Table3[[#This Row],[I_S]]="",Table3[[#This Row],[STC_C]]=""),"-",IF(Table3[[#This Row],[I_S]]&gt;=Table3[[#This Row],[I_MinGasFlow]],Table3[[#This Row],[I_S]]*Table3[[#This Row],[STC_C]]*16.6*Cell_count/1000,Table3[[#This Row],[I_MinGasFlow]]*Table3[[#This Row],[STC_C]]*16.6*Cell_count/1000))</f>
        <v>1999.4700000000005</v>
      </c>
      <c r="AH581" s="139">
        <f>IF(Table3[[#This Row],[FN_Si_C_Air]]="-","-",Table3[[#This Row],[FN_Si_C_Air]]/60*air_dens_gL)</f>
        <v>42.886799380344293</v>
      </c>
      <c r="AI581" s="58" t="str">
        <f t="shared" ref="AI581:AI594" si="92">"Inlet"</f>
        <v>Inlet</v>
      </c>
      <c r="AJ581">
        <v>1.3000000000000003</v>
      </c>
      <c r="AK581" s="5">
        <f t="shared" si="89"/>
        <v>85</v>
      </c>
      <c r="AL581" s="141">
        <v>53.110736130855656</v>
      </c>
      <c r="AM581" s="52">
        <f>IF(OR(Table3[[#This Row],[T_So_CL]]="",Table3[[#This Row],[Hum_Si_C]]=""),"-",(1730.63/((1730.63/(233.426+T_Si_CL))-LOG(RH_Si_C/100)))-233.426)</f>
        <v>65.140097774253945</v>
      </c>
      <c r="AN581" s="87">
        <f>100*10^(7.337936*((Table3[[#This Row],[Hum_Si_C]])/(Table3[[#This Row],[Hum_Si_C]]+229.3975)-Table3[[#This Row],[T_Si_CL]]/(Table3[[#This Row],[T_Si_CL]]+229.3975)))</f>
        <v>30.350257373650351</v>
      </c>
      <c r="AO581" s="83">
        <f t="shared" si="90"/>
        <v>80</v>
      </c>
      <c r="AP581" s="60">
        <f>Table3[[#This Row],[T_So_CL]]-Table3[[#This Row],[T_Si_CL]]</f>
        <v>0</v>
      </c>
      <c r="AQ581" s="178">
        <f>IF(OR(AC581&gt;1200,AA581&gt;4000,Table3[[#This Row],[Hum_Si_A]]&lt;20,Table3[[#This Row],[Hum_Si_C]]&lt;20,AG581&gt;8000, AJ581&lt;0, O581&gt;90),1,0)</f>
        <v>0</v>
      </c>
      <c r="AR581">
        <f>IF(Table3[[#This Row],[F_Cell_CL]]&gt;0, Table3[[#This Row],[F_Cell_CL]], IF(Table3[[#This Row],[I_S]]&lt;450, 0.45, IF(Table3[[#This Row],[I_S]]&lt;600, 0.6, 0.75)))</f>
        <v>0.35000000000000003</v>
      </c>
    </row>
    <row r="582" spans="1:44">
      <c r="A582" s="49">
        <f t="shared" si="78"/>
        <v>571</v>
      </c>
      <c r="B582" s="51" t="s">
        <v>100</v>
      </c>
      <c r="C582" s="50" t="s">
        <v>672</v>
      </c>
      <c r="D582" s="51">
        <v>900</v>
      </c>
      <c r="E582" s="138">
        <f>IF(Table3[[#This Row],[Approx. step time]]="-","ERR",IF(E581="Acc. Time",Table3[[#This Row],[Approx. step time]]/60,E581+D582/60))</f>
        <v>8565</v>
      </c>
      <c r="F582" s="48">
        <v>80</v>
      </c>
      <c r="G582" s="86">
        <f t="shared" si="87"/>
        <v>0.26666666666666666</v>
      </c>
      <c r="H582" s="48" t="s">
        <v>33</v>
      </c>
      <c r="I582" s="51">
        <v>0</v>
      </c>
      <c r="J582" s="51" t="s">
        <v>102</v>
      </c>
      <c r="K582" s="147">
        <v>0.4</v>
      </c>
      <c r="L582" s="52">
        <f>IF(Table3[[#This Row],[F_Cell_CL]]="","-",Table3[[#This Row],[F_Cell_CL]]*Cell_count)</f>
        <v>110</v>
      </c>
      <c r="M582">
        <v>1.35</v>
      </c>
      <c r="N582">
        <v>80</v>
      </c>
      <c r="O582" s="51">
        <v>80</v>
      </c>
      <c r="P582" s="60">
        <f>Table3[[#This Row],[T_So_CL]]-Table3[[#This Row],[T_Si_CL]]</f>
        <v>0</v>
      </c>
      <c r="Q582">
        <v>9.8500000000000014</v>
      </c>
      <c r="R582" s="53">
        <f>IF(Table3[[#This Row],[I_S]]=0,"∞",Table3[[#This Row],[FN_Si_A_H2]]*1000/(Table3[[#This Row],[I_S]]*Q_H2*Cell_count))</f>
        <v>9.8500000000000014</v>
      </c>
      <c r="S582">
        <v>90</v>
      </c>
      <c r="T582" s="58" t="str">
        <f t="shared" si="91"/>
        <v>Inlet</v>
      </c>
      <c r="U582">
        <v>1.1500000000000001</v>
      </c>
      <c r="V582" s="51">
        <f t="shared" si="88"/>
        <v>85</v>
      </c>
      <c r="W582" s="141">
        <v>66.064039996540444</v>
      </c>
      <c r="X582" s="52">
        <f>IF(OR(Table3[[#This Row],[T_So_CL]]="",Table3[[#This Row],[Hum_Si_A]]=""),"-",(1730.63/((1730.63/(233.426+T_Si_CL))-LOG(RH_Si_A/100)))-233.426)</f>
        <v>70.103352076796114</v>
      </c>
      <c r="Y582" s="87">
        <f>100*10^(7.337936*((Table3[[#This Row],[Hum_Si_A]])/(Table3[[#This Row],[Hum_Si_A]]+229.3975)-Table3[[#This Row],[T_Si_CL]]/(Table3[[#This Row],[T_Si_CL]]+229.3975)))</f>
        <v>55.384109848267947</v>
      </c>
      <c r="Z58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1685.4444444444448</v>
      </c>
      <c r="AA582" s="53">
        <f>Table3[[#This Row],[FN_Si_Atot]]*Table3[[#This Row],[Conc_Si_A_H2]]/100</f>
        <v>1516.9000000000003</v>
      </c>
      <c r="AB582" s="54">
        <f>IF(Table3[[#This Row],[FN_Si_A_H2]]="-","-",Table3[[#This Row],[FN_Si_A_H2]]/60*H2_dens_gL)</f>
        <v>2.2734973329227608</v>
      </c>
      <c r="AC582" s="53">
        <f>IF(OR(Table3[[#This Row],[Conc_Si_A_H2]]="",Table3[[#This Row],[FN_Si_A_H2]]="",Table3[[#This Row],[FN_Si_A_H2]]="-"),"-",(FN_Si_H2/CMP_A)*(100-CMP_A))</f>
        <v>168.54444444444448</v>
      </c>
      <c r="AD582" s="55">
        <f>IF(Table3[[#This Row],[F_Si_A_N2]]="-","-",Table3[[#This Row],[F_Si_A_N2]]/60*N2_dens_gL)</f>
        <v>3.51023778023028</v>
      </c>
      <c r="AE582">
        <v>1.6</v>
      </c>
      <c r="AF582" s="53">
        <f>IF(OR(Table3[[#This Row],[I_S]]=0,Table3[[#This Row],[FN_Si_C_Air]]="-",Table3[[#This Row],[FN_Si_C_Air]]="0"),"∞",Table3[[#This Row],[FN_Si_C_Air]]*1000/(Table3[[#This Row],[I_S]]*Q_air*Cell_count))</f>
        <v>1.6</v>
      </c>
      <c r="AG582" s="52">
        <f>IF(OR(Table3[[#This Row],[I_S]]="",Table3[[#This Row],[STC_C]]=""),"-",IF(Table3[[#This Row],[I_S]]&gt;=Table3[[#This Row],[I_MinGasFlow]],Table3[[#This Row],[I_S]]*Table3[[#This Row],[STC_C]]*16.6*Cell_count/1000,Table3[[#This Row],[I_MinGasFlow]]*Table3[[#This Row],[STC_C]]*16.6*Cell_count/1000))</f>
        <v>584.32000000000005</v>
      </c>
      <c r="AH582" s="139">
        <f>IF(Table3[[#This Row],[FN_Si_C_Air]]="-","-",Table3[[#This Row],[FN_Si_C_Air]]/60*air_dens_gL)</f>
        <v>12.533128586036687</v>
      </c>
      <c r="AI582" s="58" t="str">
        <f t="shared" si="92"/>
        <v>Inlet</v>
      </c>
      <c r="AJ582">
        <v>0.70000000000000018</v>
      </c>
      <c r="AK582" s="5">
        <f t="shared" si="89"/>
        <v>85</v>
      </c>
      <c r="AL582" s="141">
        <v>59.120486094353552</v>
      </c>
      <c r="AM582" s="52">
        <f>IF(OR(Table3[[#This Row],[T_So_CL]]="",Table3[[#This Row],[Hum_Si_C]]=""),"-",(1730.63/((1730.63/(233.426+T_Si_CL))-LOG(RH_Si_C/100)))-233.426)</f>
        <v>67.557514955309841</v>
      </c>
      <c r="AN582" s="87">
        <f>100*10^(7.337936*((Table3[[#This Row],[Hum_Si_C]])/(Table3[[#This Row],[Hum_Si_C]]+229.3975)-Table3[[#This Row],[T_Si_CL]]/(Table3[[#This Row],[T_Si_CL]]+229.3975)))</f>
        <v>40.390081366988625</v>
      </c>
      <c r="AO582" s="83">
        <f t="shared" si="90"/>
        <v>80</v>
      </c>
      <c r="AP582" s="60">
        <f>Table3[[#This Row],[T_So_CL]]-Table3[[#This Row],[T_Si_CL]]</f>
        <v>0</v>
      </c>
      <c r="AQ582" s="178">
        <f>IF(OR(AC582&gt;1200,AA582&gt;4000,Table3[[#This Row],[Hum_Si_A]]&lt;20,Table3[[#This Row],[Hum_Si_C]]&lt;20,AG582&gt;8000, AJ582&lt;0, O582&gt;90),1,0)</f>
        <v>0</v>
      </c>
      <c r="AR582">
        <f>IF(Table3[[#This Row],[F_Cell_CL]]&gt;0, Table3[[#This Row],[F_Cell_CL]], IF(Table3[[#This Row],[I_S]]&lt;450, 0.45, IF(Table3[[#This Row],[I_S]]&lt;600, 0.6, 0.75)))</f>
        <v>0.4</v>
      </c>
    </row>
    <row r="583" spans="1:44">
      <c r="A583" s="49">
        <f t="shared" si="78"/>
        <v>572</v>
      </c>
      <c r="B583" s="51" t="s">
        <v>100</v>
      </c>
      <c r="C583" s="50" t="s">
        <v>673</v>
      </c>
      <c r="D583" s="51">
        <v>900</v>
      </c>
      <c r="E583" s="138">
        <f>IF(Table3[[#This Row],[Approx. step time]]="-","ERR",IF(E582="Acc. Time",Table3[[#This Row],[Approx. step time]]/60,E582+D583/60))</f>
        <v>8580</v>
      </c>
      <c r="F583" s="48">
        <v>280</v>
      </c>
      <c r="G583" s="86">
        <f t="shared" si="87"/>
        <v>0.93333333333333335</v>
      </c>
      <c r="H583" s="48" t="s">
        <v>33</v>
      </c>
      <c r="I583" s="51">
        <v>0</v>
      </c>
      <c r="J583" s="51" t="s">
        <v>102</v>
      </c>
      <c r="K583" s="147">
        <v>0.45</v>
      </c>
      <c r="L583" s="52">
        <f>IF(Table3[[#This Row],[F_Cell_CL]]="","-",Table3[[#This Row],[F_Cell_CL]]*Cell_count)</f>
        <v>123.75</v>
      </c>
      <c r="M583">
        <v>1.7</v>
      </c>
      <c r="N583">
        <v>80</v>
      </c>
      <c r="O583" s="51">
        <v>80</v>
      </c>
      <c r="P583" s="60">
        <f>Table3[[#This Row],[T_So_CL]]-Table3[[#This Row],[T_Si_CL]]</f>
        <v>0</v>
      </c>
      <c r="Q583">
        <v>3</v>
      </c>
      <c r="R583" s="53">
        <f>IF(Table3[[#This Row],[I_S]]=0,"∞",Table3[[#This Row],[FN_Si_A_H2]]*1000/(Table3[[#This Row],[I_S]]*Q_H2*Cell_count))</f>
        <v>3</v>
      </c>
      <c r="S583">
        <v>85</v>
      </c>
      <c r="T583" s="58" t="str">
        <f t="shared" si="91"/>
        <v>Inlet</v>
      </c>
      <c r="U583">
        <v>1.5</v>
      </c>
      <c r="V583" s="51">
        <f t="shared" si="88"/>
        <v>85</v>
      </c>
      <c r="W583" s="141">
        <v>45.035309805237844</v>
      </c>
      <c r="X583" s="52">
        <f>IF(OR(Table3[[#This Row],[T_So_CL]]="",Table3[[#This Row],[Hum_Si_A]]=""),"-",(1730.63/((1730.63/(233.426+T_Si_CL))-LOG(RH_Si_A/100)))-233.426)</f>
        <v>61.495641013595616</v>
      </c>
      <c r="Y583" s="87">
        <f>100*10^(7.337936*((Table3[[#This Row],[Hum_Si_A]])/(Table3[[#This Row],[Hum_Si_A]]+229.3975)-Table3[[#This Row],[T_Si_CL]]/(Table3[[#This Row],[T_Si_CL]]+229.3975)))</f>
        <v>20.268914398739497</v>
      </c>
      <c r="Z58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1902.3529411764705</v>
      </c>
      <c r="AA583" s="53">
        <f>Table3[[#This Row],[FN_Si_Atot]]*Table3[[#This Row],[Conc_Si_A_H2]]/100</f>
        <v>1617</v>
      </c>
      <c r="AB583" s="54">
        <f>IF(Table3[[#This Row],[FN_Si_A_H2]]="-","-",Table3[[#This Row],[FN_Si_A_H2]]/60*H2_dens_gL)</f>
        <v>2.4235250757044651</v>
      </c>
      <c r="AC583" s="53">
        <f>IF(OR(Table3[[#This Row],[Conc_Si_A_H2]]="",Table3[[#This Row],[FN_Si_A_H2]]="",Table3[[#This Row],[FN_Si_A_H2]]="-"),"-",(FN_Si_H2/CMP_A)*(100-CMP_A))</f>
        <v>285.35294117647061</v>
      </c>
      <c r="AD583" s="55">
        <f>IF(Table3[[#This Row],[F_Si_A_N2]]="-","-",Table3[[#This Row],[F_Si_A_N2]]/60*N2_dens_gL)</f>
        <v>5.9429824466723451</v>
      </c>
      <c r="AE583">
        <v>1.85</v>
      </c>
      <c r="AF583" s="53">
        <f>IF(OR(Table3[[#This Row],[I_S]]=0,Table3[[#This Row],[FN_Si_C_Air]]="-",Table3[[#This Row],[FN_Si_C_Air]]="0"),"∞",Table3[[#This Row],[FN_Si_C_Air]]*1000/(Table3[[#This Row],[I_S]]*Q_air*Cell_count))</f>
        <v>1.8500000000000003</v>
      </c>
      <c r="AG583" s="52">
        <f>IF(OR(Table3[[#This Row],[I_S]]="",Table3[[#This Row],[STC_C]]=""),"-",IF(Table3[[#This Row],[I_S]]&gt;=Table3[[#This Row],[I_MinGasFlow]],Table3[[#This Row],[I_S]]*Table3[[#This Row],[STC_C]]*16.6*Cell_count/1000,Table3[[#This Row],[I_MinGasFlow]]*Table3[[#This Row],[STC_C]]*16.6*Cell_count/1000))</f>
        <v>2364.6700000000005</v>
      </c>
      <c r="AH583" s="139">
        <f>IF(Table3[[#This Row],[FN_Si_C_Air]]="-","-",Table3[[#This Row],[FN_Si_C_Air]]/60*air_dens_gL)</f>
        <v>50.720004746617221</v>
      </c>
      <c r="AI583" s="58" t="str">
        <f t="shared" si="92"/>
        <v>Inlet</v>
      </c>
      <c r="AJ583">
        <v>1</v>
      </c>
      <c r="AK583" s="5">
        <f t="shared" si="89"/>
        <v>85</v>
      </c>
      <c r="AL583" s="141">
        <v>53.110736130855656</v>
      </c>
      <c r="AM583" s="52">
        <f>IF(OR(Table3[[#This Row],[T_So_CL]]="",Table3[[#This Row],[Hum_Si_C]]=""),"-",(1730.63/((1730.63/(233.426+T_Si_CL))-LOG(RH_Si_C/100)))-233.426)</f>
        <v>65.140097774253945</v>
      </c>
      <c r="AN583" s="87">
        <f>100*10^(7.337936*((Table3[[#This Row],[Hum_Si_C]])/(Table3[[#This Row],[Hum_Si_C]]+229.3975)-Table3[[#This Row],[T_Si_CL]]/(Table3[[#This Row],[T_Si_CL]]+229.3975)))</f>
        <v>30.350257373650351</v>
      </c>
      <c r="AO583" s="83">
        <f t="shared" si="90"/>
        <v>80</v>
      </c>
      <c r="AP583" s="60">
        <f>Table3[[#This Row],[T_So_CL]]-Table3[[#This Row],[T_Si_CL]]</f>
        <v>0</v>
      </c>
      <c r="AQ583" s="178">
        <f>IF(OR(AC583&gt;1200,AA583&gt;4000,Table3[[#This Row],[Hum_Si_A]]&lt;20,Table3[[#This Row],[Hum_Si_C]]&lt;20,AG583&gt;8000, AJ583&lt;0, O583&gt;90),1,0)</f>
        <v>0</v>
      </c>
      <c r="AR583">
        <f>IF(Table3[[#This Row],[F_Cell_CL]]&gt;0, Table3[[#This Row],[F_Cell_CL]], IF(Table3[[#This Row],[I_S]]&lt;450, 0.45, IF(Table3[[#This Row],[I_S]]&lt;600, 0.6, 0.75)))</f>
        <v>0.45</v>
      </c>
    </row>
    <row r="584" spans="1:44">
      <c r="A584" s="49">
        <f t="shared" si="78"/>
        <v>573</v>
      </c>
      <c r="B584" s="51" t="s">
        <v>100</v>
      </c>
      <c r="C584" s="50" t="s">
        <v>674</v>
      </c>
      <c r="D584" s="51">
        <v>900</v>
      </c>
      <c r="E584" s="87">
        <f>IF(Table3[[#This Row],[Approx. step time]]="-","ERR",IF(E583="Acc. Time",Table3[[#This Row],[Approx. step time]]/60,E583+D584/60))</f>
        <v>8595</v>
      </c>
      <c r="F584" s="48">
        <v>160</v>
      </c>
      <c r="G584" s="86">
        <f t="shared" si="87"/>
        <v>0.53333333333333333</v>
      </c>
      <c r="H584" s="48" t="s">
        <v>33</v>
      </c>
      <c r="I584" s="51">
        <v>0</v>
      </c>
      <c r="J584" s="51" t="s">
        <v>102</v>
      </c>
      <c r="K584" s="147">
        <v>0.45</v>
      </c>
      <c r="L584" s="52">
        <f>IF(Table3[[#This Row],[F_Cell_CL]]="","-",Table3[[#This Row],[F_Cell_CL]]*Cell_count)</f>
        <v>123.75</v>
      </c>
      <c r="M584">
        <v>1.7</v>
      </c>
      <c r="N584">
        <v>80</v>
      </c>
      <c r="O584" s="51">
        <v>80</v>
      </c>
      <c r="P584" s="60">
        <f>Table3[[#This Row],[T_So_CL]]-Table3[[#This Row],[T_Si_CL]]</f>
        <v>0</v>
      </c>
      <c r="Q584">
        <v>3.0500000000000003</v>
      </c>
      <c r="R584" s="53">
        <f>IF(Table3[[#This Row],[I_S]]=0,"∞",Table3[[#This Row],[FN_Si_A_H2]]*1000/(Table3[[#This Row],[I_S]]*Q_H2*Cell_count))</f>
        <v>3.05</v>
      </c>
      <c r="S584">
        <v>90</v>
      </c>
      <c r="T584" s="58" t="str">
        <f t="shared" si="91"/>
        <v>Inlet</v>
      </c>
      <c r="U584">
        <v>1.5</v>
      </c>
      <c r="V584" s="51">
        <f t="shared" si="88"/>
        <v>85</v>
      </c>
      <c r="W584" s="141">
        <v>56.300933015948182</v>
      </c>
      <c r="X584" s="52">
        <f>IF(OR(Table3[[#This Row],[T_So_CL]]="",Table3[[#This Row],[Hum_Si_A]]=""),"-",(1730.63/((1730.63/(233.426+T_Si_CL))-LOG(RH_Si_A/100)))-233.426)</f>
        <v>66.450698050146286</v>
      </c>
      <c r="Y584" s="87">
        <f>100*10^(7.337936*((Table3[[#This Row],[Hum_Si_A]])/(Table3[[#This Row],[Hum_Si_A]]+229.3975)-Table3[[#This Row],[T_Si_CL]]/(Table3[[#This Row],[T_Si_CL]]+229.3975)))</f>
        <v>35.374962845197658</v>
      </c>
      <c r="Z58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1043.7777777777778</v>
      </c>
      <c r="AA584" s="53">
        <f>Table3[[#This Row],[FN_Si_Atot]]*Table3[[#This Row],[Conc_Si_A_H2]]/100</f>
        <v>939.4</v>
      </c>
      <c r="AB584" s="54">
        <f>IF(Table3[[#This Row],[FN_Si_A_H2]]="-","-",Table3[[#This Row],[FN_Si_A_H2]]/60*H2_dens_gL)</f>
        <v>1.4079526630283081</v>
      </c>
      <c r="AC584" s="53">
        <f>IF(OR(Table3[[#This Row],[Conc_Si_A_H2]]="",Table3[[#This Row],[FN_Si_A_H2]]="",Table3[[#This Row],[FN_Si_A_H2]]="-"),"-",(FN_Si_H2/CMP_A)*(100-CMP_A))</f>
        <v>104.37777777777777</v>
      </c>
      <c r="AD584" s="55">
        <f>IF(Table3[[#This Row],[F_Si_A_N2]]="-","-",Table3[[#This Row],[F_Si_A_N2]]/60*N2_dens_gL)</f>
        <v>2.1738528385182438</v>
      </c>
      <c r="AE584">
        <v>3.1</v>
      </c>
      <c r="AF584" s="53">
        <f>IF(OR(Table3[[#This Row],[I_S]]=0,Table3[[#This Row],[FN_Si_C_Air]]="-",Table3[[#This Row],[FN_Si_C_Air]]="0"),"∞",Table3[[#This Row],[FN_Si_C_Air]]*1000/(Table3[[#This Row],[I_S]]*Q_air*Cell_count))</f>
        <v>3.1</v>
      </c>
      <c r="AG584" s="52">
        <f>IF(OR(Table3[[#This Row],[I_S]]="",Table3[[#This Row],[STC_C]]=""),"-",IF(Table3[[#This Row],[I_S]]&gt;=Table3[[#This Row],[I_MinGasFlow]],Table3[[#This Row],[I_S]]*Table3[[#This Row],[STC_C]]*16.6*Cell_count/1000,Table3[[#This Row],[I_MinGasFlow]]*Table3[[#This Row],[STC_C]]*16.6*Cell_count/1000))</f>
        <v>2264.2399999999998</v>
      </c>
      <c r="AH584" s="139">
        <f>IF(Table3[[#This Row],[FN_Si_C_Air]]="-","-",Table3[[#This Row],[FN_Si_C_Air]]/60*air_dens_gL)</f>
        <v>48.565873270892155</v>
      </c>
      <c r="AI584" s="58" t="str">
        <f t="shared" si="92"/>
        <v>Inlet</v>
      </c>
      <c r="AJ584">
        <v>1.05</v>
      </c>
      <c r="AK584" s="5">
        <f t="shared" si="89"/>
        <v>85</v>
      </c>
      <c r="AL584" s="141">
        <v>73.14042518339842</v>
      </c>
      <c r="AM584" s="52">
        <f>IF(OR(Table3[[#This Row],[T_So_CL]]="",Table3[[#This Row],[Hum_Si_C]]=""),"-",(1730.63/((1730.63/(233.426+T_Si_CL))-LOG(RH_Si_C/100)))-233.426)</f>
        <v>72.474308105091666</v>
      </c>
      <c r="AN584" s="87">
        <f>100*10^(7.337936*((Table3[[#This Row],[Hum_Si_C]])/(Table3[[#This Row],[Hum_Si_C]]+229.3975)-Table3[[#This Row],[T_Si_CL]]/(Table3[[#This Row],[T_Si_CL]]+229.3975)))</f>
        <v>75.273685078028308</v>
      </c>
      <c r="AO584" s="83">
        <f t="shared" si="90"/>
        <v>80</v>
      </c>
      <c r="AP584" s="60">
        <f>Table3[[#This Row],[T_So_CL]]-Table3[[#This Row],[T_Si_CL]]</f>
        <v>0</v>
      </c>
      <c r="AQ584" s="178">
        <f>IF(OR(AC584&gt;1200,AA584&gt;4000,Table3[[#This Row],[Hum_Si_A]]&lt;20,Table3[[#This Row],[Hum_Si_C]]&lt;20,AG584&gt;8000, AJ584&lt;0, O584&gt;90),1,0)</f>
        <v>0</v>
      </c>
      <c r="AR584">
        <f>IF(Table3[[#This Row],[F_Cell_CL]]&gt;0, Table3[[#This Row],[F_Cell_CL]], IF(Table3[[#This Row],[I_S]]&lt;450, 0.45, IF(Table3[[#This Row],[I_S]]&lt;600, 0.6, 0.75)))</f>
        <v>0.45</v>
      </c>
    </row>
    <row r="585" spans="1:44">
      <c r="A585" s="49">
        <f t="shared" si="78"/>
        <v>574</v>
      </c>
      <c r="B585" s="51" t="s">
        <v>100</v>
      </c>
      <c r="C585" s="50" t="s">
        <v>675</v>
      </c>
      <c r="D585" s="51">
        <v>900</v>
      </c>
      <c r="E585" s="138">
        <f>IF(Table3[[#This Row],[Approx. step time]]="-","ERR",IF(E584="Acc. Time",Table3[[#This Row],[Approx. step time]]/60,E584+D585/60))</f>
        <v>8610</v>
      </c>
      <c r="F585" s="48">
        <v>210</v>
      </c>
      <c r="G585" s="86">
        <f t="shared" si="87"/>
        <v>0.7</v>
      </c>
      <c r="H585" s="48" t="s">
        <v>33</v>
      </c>
      <c r="I585" s="51">
        <v>0</v>
      </c>
      <c r="J585" s="51" t="s">
        <v>102</v>
      </c>
      <c r="K585" s="147">
        <v>0.45</v>
      </c>
      <c r="L585" s="52">
        <f>IF(Table3[[#This Row],[F_Cell_CL]]="","-",Table3[[#This Row],[F_Cell_CL]]*Cell_count)</f>
        <v>123.75</v>
      </c>
      <c r="M585">
        <v>1.5</v>
      </c>
      <c r="N585">
        <v>80</v>
      </c>
      <c r="O585" s="51">
        <v>80</v>
      </c>
      <c r="P585" s="60">
        <f>Table3[[#This Row],[T_So_CL]]-Table3[[#This Row],[T_Si_CL]]</f>
        <v>0</v>
      </c>
      <c r="Q585">
        <v>1.6500000000000001</v>
      </c>
      <c r="R585" s="53">
        <f>IF(Table3[[#This Row],[I_S]]=0,"∞",Table3[[#This Row],[FN_Si_A_H2]]*1000/(Table3[[#This Row],[I_S]]*Q_H2*Cell_count))</f>
        <v>1.65</v>
      </c>
      <c r="S585">
        <v>75</v>
      </c>
      <c r="T585" s="58" t="str">
        <f t="shared" si="91"/>
        <v>Inlet</v>
      </c>
      <c r="U585">
        <v>1.3</v>
      </c>
      <c r="V585" s="51">
        <f t="shared" si="88"/>
        <v>85</v>
      </c>
      <c r="W585" s="141">
        <v>59.120486094353552</v>
      </c>
      <c r="X585" s="52">
        <f>IF(OR(Table3[[#This Row],[T_So_CL]]="",Table3[[#This Row],[Hum_Si_A]]=""),"-",(1730.63/((1730.63/(233.426+T_Si_CL))-LOG(RH_Si_A/100)))-233.426)</f>
        <v>67.557514955309841</v>
      </c>
      <c r="Y585" s="87">
        <f>100*10^(7.337936*((Table3[[#This Row],[Hum_Si_A]])/(Table3[[#This Row],[Hum_Si_A]]+229.3975)-Table3[[#This Row],[T_Si_CL]]/(Table3[[#This Row],[T_Si_CL]]+229.3975)))</f>
        <v>40.390081366988625</v>
      </c>
      <c r="Z58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889.35</v>
      </c>
      <c r="AA585" s="53">
        <f>Table3[[#This Row],[FN_Si_Atot]]*Table3[[#This Row],[Conc_Si_A_H2]]/100</f>
        <v>667.01250000000005</v>
      </c>
      <c r="AB585" s="54">
        <f>IF(Table3[[#This Row],[FN_Si_A_H2]]="-","-",Table3[[#This Row],[FN_Si_A_H2]]/60*H2_dens_gL)</f>
        <v>0.99970409372809188</v>
      </c>
      <c r="AC585" s="53">
        <f>IF(OR(Table3[[#This Row],[Conc_Si_A_H2]]="",Table3[[#This Row],[FN_Si_A_H2]]="",Table3[[#This Row],[FN_Si_A_H2]]="-"),"-",(FN_Si_H2/CMP_A)*(100-CMP_A))</f>
        <v>222.33750000000003</v>
      </c>
      <c r="AD585" s="55">
        <f>IF(Table3[[#This Row],[F_Si_A_N2]]="-","-",Table3[[#This Row],[F_Si_A_N2]]/60*N2_dens_gL)</f>
        <v>4.6305738230322024</v>
      </c>
      <c r="AE585">
        <v>2</v>
      </c>
      <c r="AF585" s="53">
        <f>IF(OR(Table3[[#This Row],[I_S]]=0,Table3[[#This Row],[FN_Si_C_Air]]="-",Table3[[#This Row],[FN_Si_C_Air]]="0"),"∞",Table3[[#This Row],[FN_Si_C_Air]]*1000/(Table3[[#This Row],[I_S]]*Q_air*Cell_count))</f>
        <v>2</v>
      </c>
      <c r="AG585" s="52">
        <f>IF(OR(Table3[[#This Row],[I_S]]="",Table3[[#This Row],[STC_C]]=""),"-",IF(Table3[[#This Row],[I_S]]&gt;=Table3[[#This Row],[I_MinGasFlow]],Table3[[#This Row],[I_S]]*Table3[[#This Row],[STC_C]]*16.6*Cell_count/1000,Table3[[#This Row],[I_MinGasFlow]]*Table3[[#This Row],[STC_C]]*16.6*Cell_count/1000))</f>
        <v>1917.3000000000002</v>
      </c>
      <c r="AH585" s="139">
        <f>IF(Table3[[#This Row],[FN_Si_C_Air]]="-","-",Table3[[#This Row],[FN_Si_C_Air]]/60*air_dens_gL)</f>
        <v>41.124328172932877</v>
      </c>
      <c r="AI585" s="58" t="str">
        <f t="shared" si="92"/>
        <v>Inlet</v>
      </c>
      <c r="AJ585">
        <v>0.8</v>
      </c>
      <c r="AK585" s="5">
        <f t="shared" si="89"/>
        <v>85</v>
      </c>
      <c r="AL585" s="141">
        <v>77.453483407118284</v>
      </c>
      <c r="AM585" s="52">
        <f>IF(OR(Table3[[#This Row],[T_So_CL]]="",Table3[[#This Row],[Hum_Si_C]]=""),"-",(1730.63/((1730.63/(233.426+T_Si_CL))-LOG(RH_Si_C/100)))-233.426)</f>
        <v>73.825699005878334</v>
      </c>
      <c r="AN585" s="87">
        <f>100*10^(7.337936*((Table3[[#This Row],[Hum_Si_C]])/(Table3[[#This Row],[Hum_Si_C]]+229.3975)-Table3[[#This Row],[T_Si_CL]]/(Table3[[#This Row],[T_Si_CL]]+229.3975)))</f>
        <v>90.125828169309031</v>
      </c>
      <c r="AO585" s="83">
        <f t="shared" si="90"/>
        <v>80</v>
      </c>
      <c r="AP585" s="60">
        <f>Table3[[#This Row],[T_So_CL]]-Table3[[#This Row],[T_Si_CL]]</f>
        <v>0</v>
      </c>
      <c r="AQ585" s="178">
        <f>IF(OR(AC585&gt;1200,AA585&gt;4000,Table3[[#This Row],[Hum_Si_A]]&lt;20,Table3[[#This Row],[Hum_Si_C]]&lt;20,AG585&gt;8000, AJ585&lt;0, O585&gt;90),1,0)</f>
        <v>0</v>
      </c>
      <c r="AR585">
        <f>IF(Table3[[#This Row],[F_Cell_CL]]&gt;0, Table3[[#This Row],[F_Cell_CL]], IF(Table3[[#This Row],[I_S]]&lt;450, 0.45, IF(Table3[[#This Row],[I_S]]&lt;600, 0.6, 0.75)))</f>
        <v>0.45</v>
      </c>
    </row>
    <row r="586" spans="1:44">
      <c r="A586" s="49">
        <f t="shared" si="78"/>
        <v>575</v>
      </c>
      <c r="B586" s="51" t="s">
        <v>100</v>
      </c>
      <c r="C586" s="50" t="s">
        <v>676</v>
      </c>
      <c r="D586" s="51">
        <v>900</v>
      </c>
      <c r="E586" s="138">
        <f>IF(Table3[[#This Row],[Approx. step time]]="-","ERR",IF(E585="Acc. Time",Table3[[#This Row],[Approx. step time]]/60,E585+D586/60))</f>
        <v>8625</v>
      </c>
      <c r="F586" s="48">
        <v>260</v>
      </c>
      <c r="G586" s="86">
        <f t="shared" si="87"/>
        <v>0.8666666666666667</v>
      </c>
      <c r="H586" s="48" t="s">
        <v>33</v>
      </c>
      <c r="I586" s="51">
        <v>0</v>
      </c>
      <c r="J586" s="51" t="s">
        <v>102</v>
      </c>
      <c r="K586" s="147">
        <v>0.45</v>
      </c>
      <c r="L586" s="52">
        <f>IF(Table3[[#This Row],[F_Cell_CL]]="","-",Table3[[#This Row],[F_Cell_CL]]*Cell_count)</f>
        <v>123.75</v>
      </c>
      <c r="M586">
        <v>0.30000000000000004</v>
      </c>
      <c r="N586">
        <v>80</v>
      </c>
      <c r="O586" s="51">
        <v>80</v>
      </c>
      <c r="P586" s="60">
        <f>Table3[[#This Row],[T_So_CL]]-Table3[[#This Row],[T_Si_CL]]</f>
        <v>0</v>
      </c>
      <c r="Q586">
        <v>1.75</v>
      </c>
      <c r="R586" s="53">
        <f>IF(Table3[[#This Row],[I_S]]=0,"∞",Table3[[#This Row],[FN_Si_A_H2]]*1000/(Table3[[#This Row],[I_S]]*Q_H2*Cell_count))</f>
        <v>1.75</v>
      </c>
      <c r="S586">
        <v>90</v>
      </c>
      <c r="T586" s="58" t="str">
        <f t="shared" si="91"/>
        <v>Inlet</v>
      </c>
      <c r="U586">
        <v>0.1</v>
      </c>
      <c r="V586" s="51">
        <f t="shared" si="88"/>
        <v>85</v>
      </c>
      <c r="W586" s="141">
        <v>68.017092638156171</v>
      </c>
      <c r="X586" s="52">
        <f>IF(OR(Table3[[#This Row],[T_So_CL]]="",Table3[[#This Row],[Hum_Si_A]]=""),"-",(1730.63/((1730.63/(233.426+T_Si_CL))-LOG(RH_Si_A/100)))-233.426)</f>
        <v>70.778429065222099</v>
      </c>
      <c r="Y586" s="87">
        <f>100*10^(7.337936*((Table3[[#This Row],[Hum_Si_A]])/(Table3[[#This Row],[Hum_Si_A]]+229.3975)-Table3[[#This Row],[T_Si_CL]]/(Table3[[#This Row],[T_Si_CL]]+229.3975)))</f>
        <v>60.366693153304752</v>
      </c>
      <c r="Z58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973.19444444444446</v>
      </c>
      <c r="AA586" s="53">
        <f>Table3[[#This Row],[FN_Si_Atot]]*Table3[[#This Row],[Conc_Si_A_H2]]/100</f>
        <v>875.875</v>
      </c>
      <c r="AB586" s="54">
        <f>IF(Table3[[#This Row],[FN_Si_A_H2]]="-","-",Table3[[#This Row],[FN_Si_A_H2]]/60*H2_dens_gL)</f>
        <v>1.3127427493399184</v>
      </c>
      <c r="AC586" s="53">
        <f>IF(OR(Table3[[#This Row],[Conc_Si_A_H2]]="",Table3[[#This Row],[FN_Si_A_H2]]="",Table3[[#This Row],[FN_Si_A_H2]]="-"),"-",(FN_Si_H2/CMP_A)*(100-CMP_A))</f>
        <v>97.319444444444443</v>
      </c>
      <c r="AD586" s="55">
        <f>IF(Table3[[#This Row],[F_Si_A_N2]]="-","-",Table3[[#This Row],[F_Si_A_N2]]/60*N2_dens_gL)</f>
        <v>2.0268504949299202</v>
      </c>
      <c r="AE586">
        <v>1.7000000000000002</v>
      </c>
      <c r="AF586" s="53">
        <f>IF(OR(Table3[[#This Row],[I_S]]=0,Table3[[#This Row],[FN_Si_C_Air]]="-",Table3[[#This Row],[FN_Si_C_Air]]="0"),"∞",Table3[[#This Row],[FN_Si_C_Air]]*1000/(Table3[[#This Row],[I_S]]*Q_air*Cell_count))</f>
        <v>1.7000000000000004</v>
      </c>
      <c r="AG586" s="52">
        <f>IF(OR(Table3[[#This Row],[I_S]]="",Table3[[#This Row],[STC_C]]=""),"-",IF(Table3[[#This Row],[I_S]]&gt;=Table3[[#This Row],[I_MinGasFlow]],Table3[[#This Row],[I_S]]*Table3[[#This Row],[STC_C]]*16.6*Cell_count/1000,Table3[[#This Row],[I_MinGasFlow]]*Table3[[#This Row],[STC_C]]*16.6*Cell_count/1000))</f>
        <v>2017.7300000000005</v>
      </c>
      <c r="AH586" s="139">
        <f>IF(Table3[[#This Row],[FN_Si_C_Air]]="-","-",Table3[[#This Row],[FN_Si_C_Air]]/60*air_dens_gL)</f>
        <v>43.278459648657943</v>
      </c>
      <c r="AI586" s="58" t="str">
        <f t="shared" si="92"/>
        <v>Inlet</v>
      </c>
      <c r="AJ586">
        <v>0.4</v>
      </c>
      <c r="AK586" s="5">
        <f t="shared" si="89"/>
        <v>85</v>
      </c>
      <c r="AL586" s="141">
        <v>53.110736130855656</v>
      </c>
      <c r="AM586" s="52">
        <f>IF(OR(Table3[[#This Row],[T_So_CL]]="",Table3[[#This Row],[Hum_Si_C]]=""),"-",(1730.63/((1730.63/(233.426+T_Si_CL))-LOG(RH_Si_C/100)))-233.426)</f>
        <v>65.140097774253945</v>
      </c>
      <c r="AN586" s="87">
        <f>100*10^(7.337936*((Table3[[#This Row],[Hum_Si_C]])/(Table3[[#This Row],[Hum_Si_C]]+229.3975)-Table3[[#This Row],[T_Si_CL]]/(Table3[[#This Row],[T_Si_CL]]+229.3975)))</f>
        <v>30.350257373650351</v>
      </c>
      <c r="AO586" s="83">
        <f t="shared" si="90"/>
        <v>80</v>
      </c>
      <c r="AP586" s="60">
        <f>Table3[[#This Row],[T_So_CL]]-Table3[[#This Row],[T_Si_CL]]</f>
        <v>0</v>
      </c>
      <c r="AQ586" s="178">
        <f>IF(OR(AC586&gt;1200,AA586&gt;4000,Table3[[#This Row],[Hum_Si_A]]&lt;20,Table3[[#This Row],[Hum_Si_C]]&lt;20,AG586&gt;8000, AJ586&lt;0, O586&gt;90),1,0)</f>
        <v>0</v>
      </c>
      <c r="AR586">
        <f>IF(Table3[[#This Row],[F_Cell_CL]]&gt;0, Table3[[#This Row],[F_Cell_CL]], IF(Table3[[#This Row],[I_S]]&lt;450, 0.45, IF(Table3[[#This Row],[I_S]]&lt;600, 0.6, 0.75)))</f>
        <v>0.45</v>
      </c>
    </row>
    <row r="587" spans="1:44">
      <c r="A587" s="49">
        <f t="shared" si="78"/>
        <v>576</v>
      </c>
      <c r="B587" s="51" t="s">
        <v>100</v>
      </c>
      <c r="C587" s="50" t="s">
        <v>677</v>
      </c>
      <c r="D587" s="51">
        <v>900</v>
      </c>
      <c r="E587" s="138">
        <f>IF(Table3[[#This Row],[Approx. step time]]="-","ERR",IF(E586="Acc. Time",Table3[[#This Row],[Approx. step time]]/60,E586+D587/60))</f>
        <v>8640</v>
      </c>
      <c r="F587" s="48">
        <v>210</v>
      </c>
      <c r="G587" s="86">
        <f t="shared" si="87"/>
        <v>0.7</v>
      </c>
      <c r="H587" s="48" t="s">
        <v>33</v>
      </c>
      <c r="I587" s="51">
        <v>0</v>
      </c>
      <c r="J587" s="51" t="s">
        <v>102</v>
      </c>
      <c r="K587" s="147">
        <v>0.45</v>
      </c>
      <c r="L587" s="52">
        <f>IF(Table3[[#This Row],[F_Cell_CL]]="","-",Table3[[#This Row],[F_Cell_CL]]*Cell_count)</f>
        <v>123.75</v>
      </c>
      <c r="M587">
        <v>0.5</v>
      </c>
      <c r="N587">
        <v>80</v>
      </c>
      <c r="O587" s="51">
        <v>80</v>
      </c>
      <c r="P587" s="60">
        <f>Table3[[#This Row],[T_So_CL]]-Table3[[#This Row],[T_Si_CL]]</f>
        <v>0</v>
      </c>
      <c r="Q587">
        <v>2.4500000000000002</v>
      </c>
      <c r="R587" s="53">
        <f>IF(Table3[[#This Row],[I_S]]=0,"∞",Table3[[#This Row],[FN_Si_A_H2]]*1000/(Table3[[#This Row],[I_S]]*Q_H2*Cell_count))</f>
        <v>2.4500000000000002</v>
      </c>
      <c r="S587">
        <v>90</v>
      </c>
      <c r="T587" s="58" t="str">
        <f t="shared" si="91"/>
        <v>Inlet</v>
      </c>
      <c r="U587">
        <v>0.30000000000000004</v>
      </c>
      <c r="V587" s="51">
        <f t="shared" si="88"/>
        <v>85</v>
      </c>
      <c r="W587" s="141">
        <v>59.120486094353552</v>
      </c>
      <c r="X587" s="52">
        <f>IF(OR(Table3[[#This Row],[T_So_CL]]="",Table3[[#This Row],[Hum_Si_A]]=""),"-",(1730.63/((1730.63/(233.426+T_Si_CL))-LOG(RH_Si_A/100)))-233.426)</f>
        <v>67.557514955309841</v>
      </c>
      <c r="Y587" s="87">
        <f>100*10^(7.337936*((Table3[[#This Row],[Hum_Si_A]])/(Table3[[#This Row],[Hum_Si_A]]+229.3975)-Table3[[#This Row],[T_Si_CL]]/(Table3[[#This Row],[T_Si_CL]]+229.3975)))</f>
        <v>40.390081366988625</v>
      </c>
      <c r="Z58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1100.4583333333333</v>
      </c>
      <c r="AA587" s="53">
        <f>Table3[[#This Row],[FN_Si_Atot]]*Table3[[#This Row],[Conc_Si_A_H2]]/100</f>
        <v>990.41250000000002</v>
      </c>
      <c r="AB587" s="54">
        <f>IF(Table3[[#This Row],[FN_Si_A_H2]]="-","-",Table3[[#This Row],[FN_Si_A_H2]]/60*H2_dens_gL)</f>
        <v>1.4844091088689848</v>
      </c>
      <c r="AC587" s="53">
        <f>IF(OR(Table3[[#This Row],[Conc_Si_A_H2]]="",Table3[[#This Row],[FN_Si_A_H2]]="",Table3[[#This Row],[FN_Si_A_H2]]="-"),"-",(FN_Si_H2/CMP_A)*(100-CMP_A))</f>
        <v>110.04583333333332</v>
      </c>
      <c r="AD587" s="55">
        <f>IF(Table3[[#This Row],[F_Si_A_N2]]="-","-",Table3[[#This Row],[F_Si_A_N2]]/60*N2_dens_gL)</f>
        <v>2.2919001750361403</v>
      </c>
      <c r="AE587">
        <v>3.75</v>
      </c>
      <c r="AF587" s="53">
        <f>IF(OR(Table3[[#This Row],[I_S]]=0,Table3[[#This Row],[FN_Si_C_Air]]="-",Table3[[#This Row],[FN_Si_C_Air]]="0"),"∞",Table3[[#This Row],[FN_Si_C_Air]]*1000/(Table3[[#This Row],[I_S]]*Q_air*Cell_count))</f>
        <v>3.75</v>
      </c>
      <c r="AG587" s="52">
        <f>IF(OR(Table3[[#This Row],[I_S]]="",Table3[[#This Row],[STC_C]]=""),"-",IF(Table3[[#This Row],[I_S]]&gt;=Table3[[#This Row],[I_MinGasFlow]],Table3[[#This Row],[I_S]]*Table3[[#This Row],[STC_C]]*16.6*Cell_count/1000,Table3[[#This Row],[I_MinGasFlow]]*Table3[[#This Row],[STC_C]]*16.6*Cell_count/1000))</f>
        <v>3594.9375000000005</v>
      </c>
      <c r="AH587" s="139">
        <f>IF(Table3[[#This Row],[FN_Si_C_Air]]="-","-",Table3[[#This Row],[FN_Si_C_Air]]/60*air_dens_gL)</f>
        <v>77.108115324249155</v>
      </c>
      <c r="AI587" s="58" t="str">
        <f t="shared" si="92"/>
        <v>Inlet</v>
      </c>
      <c r="AJ587">
        <v>0</v>
      </c>
      <c r="AK587" s="5">
        <f t="shared" si="89"/>
        <v>85</v>
      </c>
      <c r="AL587" s="141">
        <v>76.088716837557641</v>
      </c>
      <c r="AM587" s="52">
        <f>IF(OR(Table3[[#This Row],[T_So_CL]]="",Table3[[#This Row],[Hum_Si_C]]=""),"-",(1730.63/((1730.63/(233.426+T_Si_CL))-LOG(RH_Si_C/100)))-233.426)</f>
        <v>73.405121700935297</v>
      </c>
      <c r="AN587" s="87">
        <f>100*10^(7.337936*((Table3[[#This Row],[Hum_Si_C]])/(Table3[[#This Row],[Hum_Si_C]]+229.3975)-Table3[[#This Row],[T_Si_CL]]/(Table3[[#This Row],[T_Si_CL]]+229.3975)))</f>
        <v>85.180779310986125</v>
      </c>
      <c r="AO587" s="83">
        <f t="shared" si="90"/>
        <v>80</v>
      </c>
      <c r="AP587" s="60">
        <f>Table3[[#This Row],[T_So_CL]]-Table3[[#This Row],[T_Si_CL]]</f>
        <v>0</v>
      </c>
      <c r="AQ587" s="178">
        <f>IF(OR(AC587&gt;1200,AA587&gt;4000,Table3[[#This Row],[Hum_Si_A]]&lt;20,Table3[[#This Row],[Hum_Si_C]]&lt;20,AG587&gt;8000, AJ587&lt;0, O587&gt;90),1,0)</f>
        <v>0</v>
      </c>
      <c r="AR587">
        <f>IF(Table3[[#This Row],[F_Cell_CL]]&gt;0, Table3[[#This Row],[F_Cell_CL]], IF(Table3[[#This Row],[I_S]]&lt;450, 0.45, IF(Table3[[#This Row],[I_S]]&lt;600, 0.6, 0.75)))</f>
        <v>0.45</v>
      </c>
    </row>
    <row r="588" spans="1:44">
      <c r="A588" s="49">
        <f t="shared" si="78"/>
        <v>577</v>
      </c>
      <c r="B588" s="51" t="s">
        <v>100</v>
      </c>
      <c r="C588" s="50" t="s">
        <v>678</v>
      </c>
      <c r="D588" s="51">
        <v>900</v>
      </c>
      <c r="E588" s="87">
        <f>IF(Table3[[#This Row],[Approx. step time]]="-","ERR",IF(E587="Acc. Time",Table3[[#This Row],[Approx. step time]]/60,E587+D588/60))</f>
        <v>8655</v>
      </c>
      <c r="F588" s="48">
        <v>190</v>
      </c>
      <c r="G588" s="86">
        <f t="shared" si="87"/>
        <v>0.6333333333333333</v>
      </c>
      <c r="H588" s="48" t="s">
        <v>33</v>
      </c>
      <c r="I588" s="51">
        <v>0</v>
      </c>
      <c r="J588" s="51" t="s">
        <v>102</v>
      </c>
      <c r="K588" s="147">
        <v>0.45</v>
      </c>
      <c r="L588" s="52">
        <f>IF(Table3[[#This Row],[F_Cell_CL]]="","-",Table3[[#This Row],[F_Cell_CL]]*Cell_count)</f>
        <v>123.75</v>
      </c>
      <c r="M588">
        <v>0.45</v>
      </c>
      <c r="N588">
        <v>80</v>
      </c>
      <c r="O588" s="51">
        <v>80</v>
      </c>
      <c r="P588" s="60">
        <f>Table3[[#This Row],[T_So_CL]]-Table3[[#This Row],[T_Si_CL]]</f>
        <v>0</v>
      </c>
      <c r="Q588">
        <v>1.4000000000000001</v>
      </c>
      <c r="R588" s="53">
        <f>IF(Table3[[#This Row],[I_S]]=0,"∞",Table3[[#This Row],[FN_Si_A_H2]]*1000/(Table3[[#This Row],[I_S]]*Q_H2*Cell_count))</f>
        <v>1.4</v>
      </c>
      <c r="S588">
        <v>85</v>
      </c>
      <c r="T588" s="58" t="str">
        <f t="shared" si="91"/>
        <v>Inlet</v>
      </c>
      <c r="U588">
        <v>0.25</v>
      </c>
      <c r="V588" s="51">
        <f t="shared" si="88"/>
        <v>85</v>
      </c>
      <c r="W588" s="141">
        <v>53.110736130855656</v>
      </c>
      <c r="X588" s="52">
        <f>IF(OR(Table3[[#This Row],[T_So_CL]]="",Table3[[#This Row],[Hum_Si_A]]=""),"-",(1730.63/((1730.63/(233.426+T_Si_CL))-LOG(RH_Si_A/100)))-233.426)</f>
        <v>65.140097774253945</v>
      </c>
      <c r="Y588" s="87">
        <f>100*10^(7.337936*((Table3[[#This Row],[Hum_Si_A]])/(Table3[[#This Row],[Hum_Si_A]]+229.3975)-Table3[[#This Row],[T_Si_CL]]/(Table3[[#This Row],[T_Si_CL]]+229.3975)))</f>
        <v>30.350257373650351</v>
      </c>
      <c r="Z58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602.41176470588232</v>
      </c>
      <c r="AA588" s="53">
        <f>Table3[[#This Row],[FN_Si_Atot]]*Table3[[#This Row],[Conc_Si_A_H2]]/100</f>
        <v>512.04999999999995</v>
      </c>
      <c r="AB588" s="54">
        <f>IF(Table3[[#This Row],[FN_Si_A_H2]]="-","-",Table3[[#This Row],[FN_Si_A_H2]]/60*H2_dens_gL)</f>
        <v>0.76744960730641387</v>
      </c>
      <c r="AC588" s="53">
        <f>IF(OR(Table3[[#This Row],[Conc_Si_A_H2]]="",Table3[[#This Row],[FN_Si_A_H2]]="",Table3[[#This Row],[FN_Si_A_H2]]="-"),"-",(FN_Si_H2/CMP_A)*(100-CMP_A))</f>
        <v>90.361764705882337</v>
      </c>
      <c r="AD588" s="55">
        <f>IF(Table3[[#This Row],[F_Si_A_N2]]="-","-",Table3[[#This Row],[F_Si_A_N2]]/60*N2_dens_gL)</f>
        <v>1.8819444414462423</v>
      </c>
      <c r="AE588">
        <v>1.2000000000000002</v>
      </c>
      <c r="AF588" s="53">
        <f>IF(OR(Table3[[#This Row],[I_S]]=0,Table3[[#This Row],[FN_Si_C_Air]]="-",Table3[[#This Row],[FN_Si_C_Air]]="0"),"∞",Table3[[#This Row],[FN_Si_C_Air]]*1000/(Table3[[#This Row],[I_S]]*Q_air*Cell_count))</f>
        <v>1.2</v>
      </c>
      <c r="AG588" s="52">
        <f>IF(OR(Table3[[#This Row],[I_S]]="",Table3[[#This Row],[STC_C]]=""),"-",IF(Table3[[#This Row],[I_S]]&gt;=Table3[[#This Row],[I_MinGasFlow]],Table3[[#This Row],[I_S]]*Table3[[#This Row],[STC_C]]*16.6*Cell_count/1000,Table3[[#This Row],[I_MinGasFlow]]*Table3[[#This Row],[STC_C]]*16.6*Cell_count/1000))</f>
        <v>1040.8200000000002</v>
      </c>
      <c r="AH588" s="139">
        <f>IF(Table3[[#This Row],[FN_Si_C_Air]]="-","-",Table3[[#This Row],[FN_Si_C_Air]]/60*air_dens_gL)</f>
        <v>22.324635293877851</v>
      </c>
      <c r="AI588" s="58" t="str">
        <f t="shared" si="92"/>
        <v>Inlet</v>
      </c>
      <c r="AJ588">
        <v>0.60000000000000009</v>
      </c>
      <c r="AK588" s="5">
        <f t="shared" si="89"/>
        <v>85</v>
      </c>
      <c r="AL588" s="141">
        <v>63.952666386924292</v>
      </c>
      <c r="AM588" s="52">
        <f>IF(OR(Table3[[#This Row],[T_So_CL]]="",Table3[[#This Row],[Hum_Si_C]]=""),"-",(1730.63/((1730.63/(233.426+T_Si_CL))-LOG(RH_Si_C/100)))-233.426)</f>
        <v>69.354247547028592</v>
      </c>
      <c r="AN588" s="87">
        <f>100*10^(7.337936*((Table3[[#This Row],[Hum_Si_C]])/(Table3[[#This Row],[Hum_Si_C]]+229.3975)-Table3[[#This Row],[T_Si_CL]]/(Table3[[#This Row],[T_Si_CL]]+229.3975)))</f>
        <v>50.39411726782587</v>
      </c>
      <c r="AO588" s="83">
        <f t="shared" si="90"/>
        <v>80</v>
      </c>
      <c r="AP588" s="60">
        <f>Table3[[#This Row],[T_So_CL]]-Table3[[#This Row],[T_Si_CL]]</f>
        <v>0</v>
      </c>
      <c r="AQ588" s="178">
        <f>IF(OR(AC588&gt;1200,AA588&gt;4000,Table3[[#This Row],[Hum_Si_A]]&lt;20,Table3[[#This Row],[Hum_Si_C]]&lt;20,AG588&gt;8000, AJ588&lt;0, O588&gt;90),1,0)</f>
        <v>0</v>
      </c>
      <c r="AR588">
        <f>IF(Table3[[#This Row],[F_Cell_CL]]&gt;0, Table3[[#This Row],[F_Cell_CL]], IF(Table3[[#This Row],[I_S]]&lt;450, 0.45, IF(Table3[[#This Row],[I_S]]&lt;600, 0.6, 0.75)))</f>
        <v>0.45</v>
      </c>
    </row>
    <row r="589" spans="1:44">
      <c r="A589" s="49">
        <f t="shared" ref="A589:A611" si="93">A588+1</f>
        <v>578</v>
      </c>
      <c r="B589" s="51" t="s">
        <v>100</v>
      </c>
      <c r="C589" s="50" t="s">
        <v>679</v>
      </c>
      <c r="D589" s="51">
        <v>900</v>
      </c>
      <c r="E589" s="138">
        <f>IF(Table3[[#This Row],[Approx. step time]]="-","ERR",IF(E588="Acc. Time",Table3[[#This Row],[Approx. step time]]/60,E588+D589/60))</f>
        <v>8670</v>
      </c>
      <c r="F589" s="48">
        <v>260</v>
      </c>
      <c r="G589" s="86">
        <f t="shared" si="87"/>
        <v>0.8666666666666667</v>
      </c>
      <c r="H589" s="48" t="s">
        <v>33</v>
      </c>
      <c r="I589" s="51">
        <v>0</v>
      </c>
      <c r="J589" s="51" t="s">
        <v>102</v>
      </c>
      <c r="K589" s="147">
        <v>0.45</v>
      </c>
      <c r="L589" s="52">
        <f>IF(Table3[[#This Row],[F_Cell_CL]]="","-",Table3[[#This Row],[F_Cell_CL]]*Cell_count)</f>
        <v>123.75</v>
      </c>
      <c r="M589">
        <v>1.9000000000000001</v>
      </c>
      <c r="N589">
        <v>80</v>
      </c>
      <c r="O589" s="51">
        <v>80</v>
      </c>
      <c r="P589" s="60">
        <f>Table3[[#This Row],[T_So_CL]]-Table3[[#This Row],[T_Si_CL]]</f>
        <v>0</v>
      </c>
      <c r="Q589">
        <v>2.1</v>
      </c>
      <c r="R589" s="53">
        <f>IF(Table3[[#This Row],[I_S]]=0,"∞",Table3[[#This Row],[FN_Si_A_H2]]*1000/(Table3[[#This Row],[I_S]]*Q_H2*Cell_count))</f>
        <v>2.1</v>
      </c>
      <c r="S589">
        <v>80</v>
      </c>
      <c r="T589" s="58" t="str">
        <f t="shared" si="91"/>
        <v>Inlet</v>
      </c>
      <c r="U589">
        <v>1.7000000000000002</v>
      </c>
      <c r="V589" s="51">
        <f t="shared" si="88"/>
        <v>85</v>
      </c>
      <c r="W589" s="141">
        <v>45.035309805237844</v>
      </c>
      <c r="X589" s="52">
        <f>IF(OR(Table3[[#This Row],[T_So_CL]]="",Table3[[#This Row],[Hum_Si_A]]=""),"-",(1730.63/((1730.63/(233.426+T_Si_CL))-LOG(RH_Si_A/100)))-233.426)</f>
        <v>61.495641013595616</v>
      </c>
      <c r="Y589" s="87">
        <f>100*10^(7.337936*((Table3[[#This Row],[Hum_Si_A]])/(Table3[[#This Row],[Hum_Si_A]]+229.3975)-Table3[[#This Row],[T_Si_CL]]/(Table3[[#This Row],[T_Si_CL]]+229.3975)))</f>
        <v>20.268914398739497</v>
      </c>
      <c r="Z58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1313.8125</v>
      </c>
      <c r="AA589" s="53">
        <f>Table3[[#This Row],[FN_Si_Atot]]*Table3[[#This Row],[Conc_Si_A_H2]]/100</f>
        <v>1051.05</v>
      </c>
      <c r="AB589" s="54">
        <f>IF(Table3[[#This Row],[FN_Si_A_H2]]="-","-",Table3[[#This Row],[FN_Si_A_H2]]/60*H2_dens_gL)</f>
        <v>1.575291299207902</v>
      </c>
      <c r="AC589" s="53">
        <f>IF(OR(Table3[[#This Row],[Conc_Si_A_H2]]="",Table3[[#This Row],[FN_Si_A_H2]]="",Table3[[#This Row],[FN_Si_A_H2]]="-"),"-",(FN_Si_H2/CMP_A)*(100-CMP_A))</f>
        <v>262.76249999999999</v>
      </c>
      <c r="AD589" s="55">
        <f>IF(Table3[[#This Row],[F_Si_A_N2]]="-","-",Table3[[#This Row],[F_Si_A_N2]]/60*N2_dens_gL)</f>
        <v>5.4724963363107841</v>
      </c>
      <c r="AE589">
        <v>1.3</v>
      </c>
      <c r="AF589" s="53">
        <f>IF(OR(Table3[[#This Row],[I_S]]=0,Table3[[#This Row],[FN_Si_C_Air]]="-",Table3[[#This Row],[FN_Si_C_Air]]="0"),"∞",Table3[[#This Row],[FN_Si_C_Air]]*1000/(Table3[[#This Row],[I_S]]*Q_air*Cell_count))</f>
        <v>1.3</v>
      </c>
      <c r="AG589" s="52">
        <f>IF(OR(Table3[[#This Row],[I_S]]="",Table3[[#This Row],[STC_C]]=""),"-",IF(Table3[[#This Row],[I_S]]&gt;=Table3[[#This Row],[I_MinGasFlow]],Table3[[#This Row],[I_S]]*Table3[[#This Row],[STC_C]]*16.6*Cell_count/1000,Table3[[#This Row],[I_MinGasFlow]]*Table3[[#This Row],[STC_C]]*16.6*Cell_count/1000))</f>
        <v>1542.97</v>
      </c>
      <c r="AH589" s="139">
        <f>IF(Table3[[#This Row],[FN_Si_C_Air]]="-","-",Table3[[#This Row],[FN_Si_C_Air]]/60*air_dens_gL)</f>
        <v>33.095292672503128</v>
      </c>
      <c r="AI589" s="58" t="str">
        <f t="shared" si="92"/>
        <v>Inlet</v>
      </c>
      <c r="AJ589">
        <v>1.9000000000000001</v>
      </c>
      <c r="AK589" s="5">
        <f t="shared" si="89"/>
        <v>85</v>
      </c>
      <c r="AL589" s="141">
        <v>77.453483407118284</v>
      </c>
      <c r="AM589" s="52">
        <f>IF(OR(Table3[[#This Row],[T_So_CL]]="",Table3[[#This Row],[Hum_Si_C]]=""),"-",(1730.63/((1730.63/(233.426+T_Si_CL))-LOG(RH_Si_C/100)))-233.426)</f>
        <v>73.825699005878334</v>
      </c>
      <c r="AN589" s="87">
        <f>100*10^(7.337936*((Table3[[#This Row],[Hum_Si_C]])/(Table3[[#This Row],[Hum_Si_C]]+229.3975)-Table3[[#This Row],[T_Si_CL]]/(Table3[[#This Row],[T_Si_CL]]+229.3975)))</f>
        <v>90.125828169309031</v>
      </c>
      <c r="AO589" s="83">
        <f t="shared" si="90"/>
        <v>80</v>
      </c>
      <c r="AP589" s="60">
        <f>Table3[[#This Row],[T_So_CL]]-Table3[[#This Row],[T_Si_CL]]</f>
        <v>0</v>
      </c>
      <c r="AQ589" s="178">
        <f>IF(OR(AC589&gt;1200,AA589&gt;4000,Table3[[#This Row],[Hum_Si_A]]&lt;20,Table3[[#This Row],[Hum_Si_C]]&lt;20,AG589&gt;8000, AJ589&lt;0, O589&gt;90),1,0)</f>
        <v>0</v>
      </c>
      <c r="AR589">
        <f>IF(Table3[[#This Row],[F_Cell_CL]]&gt;0, Table3[[#This Row],[F_Cell_CL]], IF(Table3[[#This Row],[I_S]]&lt;450, 0.45, IF(Table3[[#This Row],[I_S]]&lt;600, 0.6, 0.75)))</f>
        <v>0.45</v>
      </c>
    </row>
    <row r="590" spans="1:44">
      <c r="A590" s="49">
        <f t="shared" si="93"/>
        <v>579</v>
      </c>
      <c r="B590" s="51" t="s">
        <v>100</v>
      </c>
      <c r="C590" s="50" t="s">
        <v>680</v>
      </c>
      <c r="D590" s="51">
        <v>900</v>
      </c>
      <c r="E590" s="138">
        <f>IF(Table3[[#This Row],[Approx. step time]]="-","ERR",IF(E589="Acc. Time",Table3[[#This Row],[Approx. step time]]/60,E589+D590/60))</f>
        <v>8685</v>
      </c>
      <c r="F590" s="48">
        <v>200</v>
      </c>
      <c r="G590" s="86">
        <f t="shared" si="87"/>
        <v>0.66666666666666663</v>
      </c>
      <c r="H590" s="48" t="s">
        <v>33</v>
      </c>
      <c r="I590" s="51">
        <v>0</v>
      </c>
      <c r="J590" s="51" t="s">
        <v>102</v>
      </c>
      <c r="K590" s="147">
        <v>0.45</v>
      </c>
      <c r="L590" s="52">
        <f>IF(Table3[[#This Row],[F_Cell_CL]]="","-",Table3[[#This Row],[F_Cell_CL]]*Cell_count)</f>
        <v>123.75</v>
      </c>
      <c r="M590">
        <v>0.7</v>
      </c>
      <c r="N590">
        <v>80</v>
      </c>
      <c r="O590" s="51">
        <v>80</v>
      </c>
      <c r="P590" s="60">
        <f>Table3[[#This Row],[T_So_CL]]-Table3[[#This Row],[T_Si_CL]]</f>
        <v>0</v>
      </c>
      <c r="Q590">
        <v>2.2000000000000002</v>
      </c>
      <c r="R590" s="53">
        <f>IF(Table3[[#This Row],[I_S]]=0,"∞",Table3[[#This Row],[FN_Si_A_H2]]*1000/(Table3[[#This Row],[I_S]]*Q_H2*Cell_count))</f>
        <v>2.2000000000000002</v>
      </c>
      <c r="S590">
        <v>75</v>
      </c>
      <c r="T590" s="58" t="str">
        <f t="shared" si="91"/>
        <v>Inlet</v>
      </c>
      <c r="U590">
        <v>0.5</v>
      </c>
      <c r="V590" s="51">
        <f t="shared" si="88"/>
        <v>85</v>
      </c>
      <c r="W590" s="141">
        <v>45.035309805237844</v>
      </c>
      <c r="X590" s="52">
        <f>IF(OR(Table3[[#This Row],[T_So_CL]]="",Table3[[#This Row],[Hum_Si_A]]=""),"-",(1730.63/((1730.63/(233.426+T_Si_CL))-LOG(RH_Si_A/100)))-233.426)</f>
        <v>61.495641013595616</v>
      </c>
      <c r="Y590" s="87">
        <f>100*10^(7.337936*((Table3[[#This Row],[Hum_Si_A]])/(Table3[[#This Row],[Hum_Si_A]]+229.3975)-Table3[[#This Row],[T_Si_CL]]/(Table3[[#This Row],[T_Si_CL]]+229.3975)))</f>
        <v>20.268914398739497</v>
      </c>
      <c r="Z59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1129.3333333333335</v>
      </c>
      <c r="AA590" s="53">
        <f>Table3[[#This Row],[FN_Si_Atot]]*Table3[[#This Row],[Conc_Si_A_H2]]/100</f>
        <v>847.00000000000011</v>
      </c>
      <c r="AB590" s="54">
        <f>IF(Table3[[#This Row],[FN_Si_A_H2]]="-","-",Table3[[#This Row],[FN_Si_A_H2]]/60*H2_dens_gL)</f>
        <v>1.2694655158451962</v>
      </c>
      <c r="AC590" s="53">
        <f>IF(OR(Table3[[#This Row],[Conc_Si_A_H2]]="",Table3[[#This Row],[FN_Si_A_H2]]="",Table3[[#This Row],[FN_Si_A_H2]]="-"),"-",(FN_Si_H2/CMP_A)*(100-CMP_A))</f>
        <v>282.33333333333337</v>
      </c>
      <c r="AD590" s="55">
        <f>IF(Table3[[#This Row],[F_Si_A_N2]]="-","-",Table3[[#This Row],[F_Si_A_N2]]/60*N2_dens_gL)</f>
        <v>5.8800937435329566</v>
      </c>
      <c r="AE590">
        <v>3.45</v>
      </c>
      <c r="AF590" s="53">
        <f>IF(OR(Table3[[#This Row],[I_S]]=0,Table3[[#This Row],[FN_Si_C_Air]]="-",Table3[[#This Row],[FN_Si_C_Air]]="0"),"∞",Table3[[#This Row],[FN_Si_C_Air]]*1000/(Table3[[#This Row],[I_S]]*Q_air*Cell_count))</f>
        <v>3.45</v>
      </c>
      <c r="AG590" s="52">
        <f>IF(OR(Table3[[#This Row],[I_S]]="",Table3[[#This Row],[STC_C]]=""),"-",IF(Table3[[#This Row],[I_S]]&gt;=Table3[[#This Row],[I_MinGasFlow]],Table3[[#This Row],[I_S]]*Table3[[#This Row],[STC_C]]*16.6*Cell_count/1000,Table3[[#This Row],[I_MinGasFlow]]*Table3[[#This Row],[STC_C]]*16.6*Cell_count/1000))</f>
        <v>3149.8500000000004</v>
      </c>
      <c r="AH590" s="139">
        <f>IF(Table3[[#This Row],[FN_Si_C_Air]]="-","-",Table3[[#This Row],[FN_Si_C_Air]]/60*air_dens_gL)</f>
        <v>67.561396284104021</v>
      </c>
      <c r="AI590" s="58" t="str">
        <f t="shared" si="92"/>
        <v>Inlet</v>
      </c>
      <c r="AJ590">
        <v>0</v>
      </c>
      <c r="AK590" s="5">
        <f t="shared" si="89"/>
        <v>85</v>
      </c>
      <c r="AL590" s="141">
        <v>63.952666386924292</v>
      </c>
      <c r="AM590" s="52">
        <f>IF(OR(Table3[[#This Row],[T_So_CL]]="",Table3[[#This Row],[Hum_Si_C]]=""),"-",(1730.63/((1730.63/(233.426+T_Si_CL))-LOG(RH_Si_C/100)))-233.426)</f>
        <v>69.354247547028592</v>
      </c>
      <c r="AN590" s="87">
        <f>100*10^(7.337936*((Table3[[#This Row],[Hum_Si_C]])/(Table3[[#This Row],[Hum_Si_C]]+229.3975)-Table3[[#This Row],[T_Si_CL]]/(Table3[[#This Row],[T_Si_CL]]+229.3975)))</f>
        <v>50.39411726782587</v>
      </c>
      <c r="AO590" s="83">
        <f t="shared" si="90"/>
        <v>80</v>
      </c>
      <c r="AP590" s="60">
        <f>Table3[[#This Row],[T_So_CL]]-Table3[[#This Row],[T_Si_CL]]</f>
        <v>0</v>
      </c>
      <c r="AQ590" s="178">
        <f>IF(OR(AC590&gt;1200,AA590&gt;4000,Table3[[#This Row],[Hum_Si_A]]&lt;20,Table3[[#This Row],[Hum_Si_C]]&lt;20,AG590&gt;8000, AJ590&lt;0, O590&gt;90),1,0)</f>
        <v>0</v>
      </c>
      <c r="AR590">
        <f>IF(Table3[[#This Row],[F_Cell_CL]]&gt;0, Table3[[#This Row],[F_Cell_CL]], IF(Table3[[#This Row],[I_S]]&lt;450, 0.45, IF(Table3[[#This Row],[I_S]]&lt;600, 0.6, 0.75)))</f>
        <v>0.45</v>
      </c>
    </row>
    <row r="591" spans="1:44">
      <c r="A591" s="49">
        <f t="shared" si="93"/>
        <v>580</v>
      </c>
      <c r="B591" s="51" t="s">
        <v>100</v>
      </c>
      <c r="C591" s="50" t="s">
        <v>681</v>
      </c>
      <c r="D591" s="51">
        <v>900</v>
      </c>
      <c r="E591" s="138">
        <f>IF(Table3[[#This Row],[Approx. step time]]="-","ERR",IF(E590="Acc. Time",Table3[[#This Row],[Approx. step time]]/60,E590+D591/60))</f>
        <v>8700</v>
      </c>
      <c r="F591" s="48">
        <v>90</v>
      </c>
      <c r="G591" s="86">
        <f t="shared" si="87"/>
        <v>0.3</v>
      </c>
      <c r="H591" s="48" t="s">
        <v>33</v>
      </c>
      <c r="I591" s="51">
        <v>0</v>
      </c>
      <c r="J591" s="51" t="s">
        <v>102</v>
      </c>
      <c r="K591" s="147">
        <v>0.45</v>
      </c>
      <c r="L591" s="52">
        <f>IF(Table3[[#This Row],[F_Cell_CL]]="","-",Table3[[#This Row],[F_Cell_CL]]*Cell_count)</f>
        <v>123.75</v>
      </c>
      <c r="M591">
        <v>1.5</v>
      </c>
      <c r="N591">
        <v>80</v>
      </c>
      <c r="O591" s="51">
        <v>80</v>
      </c>
      <c r="P591" s="60">
        <f>Table3[[#This Row],[T_So_CL]]-Table3[[#This Row],[T_Si_CL]]</f>
        <v>0</v>
      </c>
      <c r="Q591">
        <v>2.2000000000000002</v>
      </c>
      <c r="R591" s="53">
        <f>IF(Table3[[#This Row],[I_S]]=0,"∞",Table3[[#This Row],[FN_Si_A_H2]]*1000/(Table3[[#This Row],[I_S]]*Q_H2*Cell_count))</f>
        <v>2.2000000000000006</v>
      </c>
      <c r="S591">
        <v>75</v>
      </c>
      <c r="T591" s="58" t="str">
        <f t="shared" si="91"/>
        <v>Inlet</v>
      </c>
      <c r="U591">
        <v>1.3</v>
      </c>
      <c r="V591" s="51">
        <f t="shared" si="88"/>
        <v>85</v>
      </c>
      <c r="W591" s="141">
        <v>63.952666386924292</v>
      </c>
      <c r="X591" s="52">
        <f>IF(OR(Table3[[#This Row],[T_So_CL]]="",Table3[[#This Row],[Hum_Si_A]]=""),"-",(1730.63/((1730.63/(233.426+T_Si_CL))-LOG(RH_Si_A/100)))-233.426)</f>
        <v>69.354247547028592</v>
      </c>
      <c r="Y591" s="87">
        <f>100*10^(7.337936*((Table3[[#This Row],[Hum_Si_A]])/(Table3[[#This Row],[Hum_Si_A]]+229.3975)-Table3[[#This Row],[T_Si_CL]]/(Table3[[#This Row],[T_Si_CL]]+229.3975)))</f>
        <v>50.39411726782587</v>
      </c>
      <c r="Z59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508.2000000000001</v>
      </c>
      <c r="AA591" s="53">
        <f>Table3[[#This Row],[FN_Si_Atot]]*Table3[[#This Row],[Conc_Si_A_H2]]/100</f>
        <v>381.15000000000009</v>
      </c>
      <c r="AB591" s="54">
        <f>IF(Table3[[#This Row],[FN_Si_A_H2]]="-","-",Table3[[#This Row],[FN_Si_A_H2]]/60*H2_dens_gL)</f>
        <v>0.57125948213033828</v>
      </c>
      <c r="AC591" s="53">
        <f>IF(OR(Table3[[#This Row],[Conc_Si_A_H2]]="",Table3[[#This Row],[FN_Si_A_H2]]="",Table3[[#This Row],[FN_Si_A_H2]]="-"),"-",(FN_Si_H2/CMP_A)*(100-CMP_A))</f>
        <v>127.05000000000004</v>
      </c>
      <c r="AD591" s="55">
        <f>IF(Table3[[#This Row],[F_Si_A_N2]]="-","-",Table3[[#This Row],[F_Si_A_N2]]/60*N2_dens_gL)</f>
        <v>2.6460421845898305</v>
      </c>
      <c r="AE591">
        <v>2.2000000000000002</v>
      </c>
      <c r="AF591" s="53">
        <f>IF(OR(Table3[[#This Row],[I_S]]=0,Table3[[#This Row],[FN_Si_C_Air]]="-",Table3[[#This Row],[FN_Si_C_Air]]="0"),"∞",Table3[[#This Row],[FN_Si_C_Air]]*1000/(Table3[[#This Row],[I_S]]*Q_air*Cell_count))</f>
        <v>2.2000000000000002</v>
      </c>
      <c r="AG591" s="52">
        <f>IF(OR(Table3[[#This Row],[I_S]]="",Table3[[#This Row],[STC_C]]=""),"-",IF(Table3[[#This Row],[I_S]]&gt;=Table3[[#This Row],[I_MinGasFlow]],Table3[[#This Row],[I_S]]*Table3[[#This Row],[STC_C]]*16.6*Cell_count/1000,Table3[[#This Row],[I_MinGasFlow]]*Table3[[#This Row],[STC_C]]*16.6*Cell_count/1000))</f>
        <v>903.87000000000023</v>
      </c>
      <c r="AH591" s="139">
        <f>IF(Table3[[#This Row],[FN_Si_C_Air]]="-","-",Table3[[#This Row],[FN_Si_C_Air]]/60*air_dens_gL)</f>
        <v>19.387183281525505</v>
      </c>
      <c r="AI591" s="58" t="str">
        <f t="shared" si="92"/>
        <v>Inlet</v>
      </c>
      <c r="AJ591">
        <v>1.2</v>
      </c>
      <c r="AK591" s="5">
        <f t="shared" si="89"/>
        <v>85</v>
      </c>
      <c r="AL591" s="141">
        <v>74.653832713907789</v>
      </c>
      <c r="AM591" s="52">
        <f>IF(OR(Table3[[#This Row],[T_So_CL]]="",Table3[[#This Row],[Hum_Si_C]]=""),"-",(1730.63/((1730.63/(233.426+T_Si_CL))-LOG(RH_Si_C/100)))-233.426)</f>
        <v>72.955997124256896</v>
      </c>
      <c r="AN591" s="87">
        <f>100*10^(7.337936*((Table3[[#This Row],[Hum_Si_C]])/(Table3[[#This Row],[Hum_Si_C]]+229.3975)-Table3[[#This Row],[T_Si_CL]]/(Table3[[#This Row],[T_Si_CL]]+229.3975)))</f>
        <v>80.230142702646503</v>
      </c>
      <c r="AO591" s="83">
        <f t="shared" si="90"/>
        <v>80</v>
      </c>
      <c r="AP591" s="60">
        <f>Table3[[#This Row],[T_So_CL]]-Table3[[#This Row],[T_Si_CL]]</f>
        <v>0</v>
      </c>
      <c r="AQ591" s="178">
        <f>IF(OR(AC591&gt;1200,AA591&gt;4000,Table3[[#This Row],[Hum_Si_A]]&lt;20,Table3[[#This Row],[Hum_Si_C]]&lt;20,AG591&gt;8000, AJ591&lt;0, O591&gt;90),1,0)</f>
        <v>0</v>
      </c>
      <c r="AR591">
        <f>IF(Table3[[#This Row],[F_Cell_CL]]&gt;0, Table3[[#This Row],[F_Cell_CL]], IF(Table3[[#This Row],[I_S]]&lt;450, 0.45, IF(Table3[[#This Row],[I_S]]&lt;600, 0.6, 0.75)))</f>
        <v>0.45</v>
      </c>
    </row>
    <row r="592" spans="1:44">
      <c r="A592" s="49">
        <f t="shared" si="93"/>
        <v>581</v>
      </c>
      <c r="B592" s="51" t="s">
        <v>100</v>
      </c>
      <c r="C592" s="50" t="s">
        <v>682</v>
      </c>
      <c r="D592" s="51">
        <v>900</v>
      </c>
      <c r="E592" s="87">
        <f>IF(Table3[[#This Row],[Approx. step time]]="-","ERR",IF(E591="Acc. Time",Table3[[#This Row],[Approx. step time]]/60,E591+D592/60))</f>
        <v>8715</v>
      </c>
      <c r="F592" s="48">
        <v>110</v>
      </c>
      <c r="G592" s="86">
        <f t="shared" si="87"/>
        <v>0.36666666666666664</v>
      </c>
      <c r="H592" s="48" t="s">
        <v>33</v>
      </c>
      <c r="I592" s="51">
        <v>0</v>
      </c>
      <c r="J592" s="51" t="s">
        <v>102</v>
      </c>
      <c r="K592" s="147">
        <v>0.45</v>
      </c>
      <c r="L592" s="52">
        <f>IF(Table3[[#This Row],[F_Cell_CL]]="","-",Table3[[#This Row],[F_Cell_CL]]*Cell_count)</f>
        <v>123.75</v>
      </c>
      <c r="M592">
        <v>0.30000000000000004</v>
      </c>
      <c r="N592">
        <v>80</v>
      </c>
      <c r="O592" s="51">
        <v>80</v>
      </c>
      <c r="P592" s="60">
        <f>Table3[[#This Row],[T_So_CL]]-Table3[[#This Row],[T_Si_CL]]</f>
        <v>0</v>
      </c>
      <c r="Q592">
        <v>2.5500000000000003</v>
      </c>
      <c r="R592" s="53">
        <f>IF(Table3[[#This Row],[I_S]]=0,"∞",Table3[[#This Row],[FN_Si_A_H2]]*1000/(Table3[[#This Row],[I_S]]*Q_H2*Cell_count))</f>
        <v>2.5500000000000007</v>
      </c>
      <c r="S592">
        <v>100</v>
      </c>
      <c r="T592" s="58" t="str">
        <f t="shared" si="91"/>
        <v>Inlet</v>
      </c>
      <c r="U592">
        <v>0.1</v>
      </c>
      <c r="V592" s="51">
        <f t="shared" si="88"/>
        <v>85</v>
      </c>
      <c r="W592" s="141">
        <v>73.14042518339842</v>
      </c>
      <c r="X592" s="52">
        <f>IF(OR(Table3[[#This Row],[T_So_CL]]="",Table3[[#This Row],[Hum_Si_A]]=""),"-",(1730.63/((1730.63/(233.426+T_Si_CL))-LOG(RH_Si_A/100)))-233.426)</f>
        <v>72.474308105091666</v>
      </c>
      <c r="Y592" s="87">
        <f>100*10^(7.337936*((Table3[[#This Row],[Hum_Si_A]])/(Table3[[#This Row],[Hum_Si_A]]+229.3975)-Table3[[#This Row],[T_Si_CL]]/(Table3[[#This Row],[T_Si_CL]]+229.3975)))</f>
        <v>75.273685078028308</v>
      </c>
      <c r="Z59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539.96250000000009</v>
      </c>
      <c r="AA592" s="53">
        <f>Table3[[#This Row],[FN_Si_Atot]]*Table3[[#This Row],[Conc_Si_A_H2]]/100</f>
        <v>539.96250000000009</v>
      </c>
      <c r="AB592" s="54">
        <f>IF(Table3[[#This Row],[FN_Si_A_H2]]="-","-",Table3[[#This Row],[FN_Si_A_H2]]/60*H2_dens_gL)</f>
        <v>0.80928426635131268</v>
      </c>
      <c r="AC592" s="53">
        <f>IF(OR(Table3[[#This Row],[Conc_Si_A_H2]]="",Table3[[#This Row],[FN_Si_A_H2]]="",Table3[[#This Row],[FN_Si_A_H2]]="-"),"-",(FN_Si_H2/CMP_A)*(100-CMP_A))</f>
        <v>0</v>
      </c>
      <c r="AD592" s="55">
        <f>IF(Table3[[#This Row],[F_Si_A_N2]]="-","-",Table3[[#This Row],[F_Si_A_N2]]/60*N2_dens_gL)</f>
        <v>0</v>
      </c>
      <c r="AE592">
        <v>2.7</v>
      </c>
      <c r="AF592" s="53">
        <f>IF(OR(Table3[[#This Row],[I_S]]=0,Table3[[#This Row],[FN_Si_C_Air]]="-",Table3[[#This Row],[FN_Si_C_Air]]="0"),"∞",Table3[[#This Row],[FN_Si_C_Air]]*1000/(Table3[[#This Row],[I_S]]*Q_air*Cell_count))</f>
        <v>2.7</v>
      </c>
      <c r="AG592" s="52">
        <f>IF(OR(Table3[[#This Row],[I_S]]="",Table3[[#This Row],[STC_C]]=""),"-",IF(Table3[[#This Row],[I_S]]&gt;=Table3[[#This Row],[I_MinGasFlow]],Table3[[#This Row],[I_S]]*Table3[[#This Row],[STC_C]]*16.6*Cell_count/1000,Table3[[#This Row],[I_MinGasFlow]]*Table3[[#This Row],[STC_C]]*16.6*Cell_count/1000))</f>
        <v>1355.8050000000003</v>
      </c>
      <c r="AH592" s="139">
        <f>IF(Table3[[#This Row],[FN_Si_C_Air]]="-","-",Table3[[#This Row],[FN_Si_C_Air]]/60*air_dens_gL)</f>
        <v>29.080774922288253</v>
      </c>
      <c r="AI592" s="58" t="str">
        <f t="shared" si="92"/>
        <v>Inlet</v>
      </c>
      <c r="AJ592">
        <v>0</v>
      </c>
      <c r="AK592" s="5">
        <f t="shared" si="89"/>
        <v>85</v>
      </c>
      <c r="AL592" s="141">
        <v>74.653832713907789</v>
      </c>
      <c r="AM592" s="52">
        <f>IF(OR(Table3[[#This Row],[T_So_CL]]="",Table3[[#This Row],[Hum_Si_C]]=""),"-",(1730.63/((1730.63/(233.426+T_Si_CL))-LOG(RH_Si_C/100)))-233.426)</f>
        <v>72.955997124256896</v>
      </c>
      <c r="AN592" s="87">
        <f>100*10^(7.337936*((Table3[[#This Row],[Hum_Si_C]])/(Table3[[#This Row],[Hum_Si_C]]+229.3975)-Table3[[#This Row],[T_Si_CL]]/(Table3[[#This Row],[T_Si_CL]]+229.3975)))</f>
        <v>80.230142702646503</v>
      </c>
      <c r="AO592" s="83">
        <f t="shared" si="90"/>
        <v>80</v>
      </c>
      <c r="AP592" s="60">
        <f>Table3[[#This Row],[T_So_CL]]-Table3[[#This Row],[T_Si_CL]]</f>
        <v>0</v>
      </c>
      <c r="AQ592" s="178">
        <f>IF(OR(AC592&gt;1200,AA592&gt;4000,Table3[[#This Row],[Hum_Si_A]]&lt;20,Table3[[#This Row],[Hum_Si_C]]&lt;20,AG592&gt;8000, AJ592&lt;0, O592&gt;90),1,0)</f>
        <v>0</v>
      </c>
      <c r="AR592">
        <f>IF(Table3[[#This Row],[F_Cell_CL]]&gt;0, Table3[[#This Row],[F_Cell_CL]], IF(Table3[[#This Row],[I_S]]&lt;450, 0.45, IF(Table3[[#This Row],[I_S]]&lt;600, 0.6, 0.75)))</f>
        <v>0.45</v>
      </c>
    </row>
    <row r="593" spans="1:44">
      <c r="A593" s="49">
        <f t="shared" si="93"/>
        <v>582</v>
      </c>
      <c r="B593" s="51" t="s">
        <v>100</v>
      </c>
      <c r="C593" s="50" t="s">
        <v>683</v>
      </c>
      <c r="D593" s="51">
        <v>900</v>
      </c>
      <c r="E593" s="138">
        <f>IF(Table3[[#This Row],[Approx. step time]]="-","ERR",IF(E592="Acc. Time",Table3[[#This Row],[Approx. step time]]/60,E592+D593/60))</f>
        <v>8730</v>
      </c>
      <c r="F593" s="48">
        <v>170</v>
      </c>
      <c r="G593" s="86">
        <f t="shared" si="87"/>
        <v>0.56666666666666665</v>
      </c>
      <c r="H593" s="48" t="s">
        <v>33</v>
      </c>
      <c r="I593" s="51">
        <v>0</v>
      </c>
      <c r="J593" s="51" t="s">
        <v>102</v>
      </c>
      <c r="K593" s="147">
        <v>0.45</v>
      </c>
      <c r="L593" s="52">
        <f>IF(Table3[[#This Row],[F_Cell_CL]]="","-",Table3[[#This Row],[F_Cell_CL]]*Cell_count)</f>
        <v>123.75</v>
      </c>
      <c r="M593">
        <v>1.35</v>
      </c>
      <c r="N593">
        <v>80</v>
      </c>
      <c r="O593" s="51">
        <v>80</v>
      </c>
      <c r="P593" s="60">
        <f>Table3[[#This Row],[T_So_CL]]-Table3[[#This Row],[T_Si_CL]]</f>
        <v>0</v>
      </c>
      <c r="Q593">
        <v>3.2</v>
      </c>
      <c r="R593" s="53">
        <f>IF(Table3[[#This Row],[I_S]]=0,"∞",Table3[[#This Row],[FN_Si_A_H2]]*1000/(Table3[[#This Row],[I_S]]*Q_H2*Cell_count))</f>
        <v>3.2</v>
      </c>
      <c r="S593">
        <v>80</v>
      </c>
      <c r="T593" s="58" t="str">
        <f t="shared" si="91"/>
        <v>Inlet</v>
      </c>
      <c r="U593">
        <v>1.1500000000000001</v>
      </c>
      <c r="V593" s="51">
        <f t="shared" si="88"/>
        <v>85</v>
      </c>
      <c r="W593" s="141">
        <v>73.14042518339842</v>
      </c>
      <c r="X593" s="52">
        <f>IF(OR(Table3[[#This Row],[T_So_CL]]="",Table3[[#This Row],[Hum_Si_A]]=""),"-",(1730.63/((1730.63/(233.426+T_Si_CL))-LOG(RH_Si_A/100)))-233.426)</f>
        <v>72.474308105091666</v>
      </c>
      <c r="Y593" s="87">
        <f>100*10^(7.337936*((Table3[[#This Row],[Hum_Si_A]])/(Table3[[#This Row],[Hum_Si_A]]+229.3975)-Table3[[#This Row],[T_Si_CL]]/(Table3[[#This Row],[T_Si_CL]]+229.3975)))</f>
        <v>75.273685078028308</v>
      </c>
      <c r="Z59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1309</v>
      </c>
      <c r="AA593" s="53">
        <f>Table3[[#This Row],[FN_Si_Atot]]*Table3[[#This Row],[Conc_Si_A_H2]]/100</f>
        <v>1047.2</v>
      </c>
      <c r="AB593" s="54">
        <f>IF(Table3[[#This Row],[FN_Si_A_H2]]="-","-",Table3[[#This Row],[FN_Si_A_H2]]/60*H2_dens_gL)</f>
        <v>1.5695210014086058</v>
      </c>
      <c r="AC593" s="53">
        <f>IF(OR(Table3[[#This Row],[Conc_Si_A_H2]]="",Table3[[#This Row],[FN_Si_A_H2]]="",Table3[[#This Row],[FN_Si_A_H2]]="-"),"-",(FN_Si_H2/CMP_A)*(100-CMP_A))</f>
        <v>261.8</v>
      </c>
      <c r="AD593" s="55">
        <f>IF(Table3[[#This Row],[F_Si_A_N2]]="-","-",Table3[[#This Row],[F_Si_A_N2]]/60*N2_dens_gL)</f>
        <v>5.4524505621851036</v>
      </c>
      <c r="AE593">
        <v>3.5500000000000003</v>
      </c>
      <c r="AF593" s="53">
        <f>IF(OR(Table3[[#This Row],[I_S]]=0,Table3[[#This Row],[FN_Si_C_Air]]="-",Table3[[#This Row],[FN_Si_C_Air]]="0"),"∞",Table3[[#This Row],[FN_Si_C_Air]]*1000/(Table3[[#This Row],[I_S]]*Q_air*Cell_count))</f>
        <v>3.5499999999999994</v>
      </c>
      <c r="AG593" s="52">
        <f>IF(OR(Table3[[#This Row],[I_S]]="",Table3[[#This Row],[STC_C]]=""),"-",IF(Table3[[#This Row],[I_S]]&gt;=Table3[[#This Row],[I_MinGasFlow]],Table3[[#This Row],[I_S]]*Table3[[#This Row],[STC_C]]*16.6*Cell_count/1000,Table3[[#This Row],[I_MinGasFlow]]*Table3[[#This Row],[STC_C]]*16.6*Cell_count/1000))</f>
        <v>2754.9775</v>
      </c>
      <c r="AH593" s="139">
        <f>IF(Table3[[#This Row],[FN_Si_C_Air]]="-","-",Table3[[#This Row],[FN_Si_C_Air]]/60*air_dens_gL)</f>
        <v>59.091742981821405</v>
      </c>
      <c r="AI593" s="58" t="str">
        <f t="shared" si="92"/>
        <v>Inlet</v>
      </c>
      <c r="AJ593">
        <v>1.2000000000000002</v>
      </c>
      <c r="AK593" s="5">
        <f t="shared" si="89"/>
        <v>85</v>
      </c>
      <c r="AL593" s="141">
        <v>73.14042518339842</v>
      </c>
      <c r="AM593" s="52">
        <f>IF(OR(Table3[[#This Row],[T_So_CL]]="",Table3[[#This Row],[Hum_Si_C]]=""),"-",(1730.63/((1730.63/(233.426+T_Si_CL))-LOG(RH_Si_C/100)))-233.426)</f>
        <v>72.474308105091666</v>
      </c>
      <c r="AN593" s="87">
        <f>100*10^(7.337936*((Table3[[#This Row],[Hum_Si_C]])/(Table3[[#This Row],[Hum_Si_C]]+229.3975)-Table3[[#This Row],[T_Si_CL]]/(Table3[[#This Row],[T_Si_CL]]+229.3975)))</f>
        <v>75.273685078028308</v>
      </c>
      <c r="AO593" s="83">
        <f t="shared" si="90"/>
        <v>80</v>
      </c>
      <c r="AP593" s="60">
        <f>Table3[[#This Row],[T_So_CL]]-Table3[[#This Row],[T_Si_CL]]</f>
        <v>0</v>
      </c>
      <c r="AQ593" s="178">
        <f>IF(OR(AC593&gt;1200,AA593&gt;4000,Table3[[#This Row],[Hum_Si_A]]&lt;20,Table3[[#This Row],[Hum_Si_C]]&lt;20,AG593&gt;8000, AJ593&lt;0, O593&gt;90),1,0)</f>
        <v>0</v>
      </c>
      <c r="AR593">
        <f>IF(Table3[[#This Row],[F_Cell_CL]]&gt;0, Table3[[#This Row],[F_Cell_CL]], IF(Table3[[#This Row],[I_S]]&lt;450, 0.45, IF(Table3[[#This Row],[I_S]]&lt;600, 0.6, 0.75)))</f>
        <v>0.45</v>
      </c>
    </row>
    <row r="594" spans="1:44">
      <c r="A594" s="49">
        <f t="shared" si="93"/>
        <v>583</v>
      </c>
      <c r="B594" s="51" t="s">
        <v>100</v>
      </c>
      <c r="C594" s="50" t="s">
        <v>684</v>
      </c>
      <c r="D594" s="51">
        <v>900</v>
      </c>
      <c r="E594" s="138">
        <f>IF(Table3[[#This Row],[Approx. step time]]="-","ERR",IF(E593="Acc. Time",Table3[[#This Row],[Approx. step time]]/60,E593+D594/60))</f>
        <v>8745</v>
      </c>
      <c r="F594" s="48">
        <v>240</v>
      </c>
      <c r="G594" s="86">
        <f t="shared" si="87"/>
        <v>0.8</v>
      </c>
      <c r="H594" s="48" t="s">
        <v>33</v>
      </c>
      <c r="I594" s="51">
        <v>0</v>
      </c>
      <c r="J594" s="51" t="s">
        <v>102</v>
      </c>
      <c r="K594" s="147">
        <v>0.45</v>
      </c>
      <c r="L594" s="52">
        <f>IF(Table3[[#This Row],[F_Cell_CL]]="","-",Table3[[#This Row],[F_Cell_CL]]*Cell_count)</f>
        <v>123.75</v>
      </c>
      <c r="M594">
        <v>0.4</v>
      </c>
      <c r="N594">
        <v>80</v>
      </c>
      <c r="O594" s="51">
        <v>80</v>
      </c>
      <c r="P594" s="60">
        <f>Table3[[#This Row],[T_So_CL]]-Table3[[#This Row],[T_Si_CL]]</f>
        <v>0</v>
      </c>
      <c r="Q594">
        <v>1.9500000000000002</v>
      </c>
      <c r="R594" s="53">
        <f>IF(Table3[[#This Row],[I_S]]=0,"∞",Table3[[#This Row],[FN_Si_A_H2]]*1000/(Table3[[#This Row],[I_S]]*Q_H2*Cell_count))</f>
        <v>1.95</v>
      </c>
      <c r="S594">
        <v>95</v>
      </c>
      <c r="T594" s="58" t="str">
        <f t="shared" si="91"/>
        <v>Inlet</v>
      </c>
      <c r="U594">
        <v>0.2</v>
      </c>
      <c r="V594" s="51">
        <f t="shared" si="88"/>
        <v>85</v>
      </c>
      <c r="W594" s="141">
        <v>74.653832713907789</v>
      </c>
      <c r="X594" s="52">
        <f>IF(OR(Table3[[#This Row],[T_So_CL]]="",Table3[[#This Row],[Hum_Si_A]]=""),"-",(1730.63/((1730.63/(233.426+T_Si_CL))-LOG(RH_Si_A/100)))-233.426)</f>
        <v>72.955997124256896</v>
      </c>
      <c r="Y594" s="87">
        <f>100*10^(7.337936*((Table3[[#This Row],[Hum_Si_A]])/(Table3[[#This Row],[Hum_Si_A]]+229.3975)-Table3[[#This Row],[T_Si_CL]]/(Table3[[#This Row],[T_Si_CL]]+229.3975)))</f>
        <v>80.230142702646503</v>
      </c>
      <c r="Z59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948.31578947368428</v>
      </c>
      <c r="AA594" s="53">
        <f>Table3[[#This Row],[FN_Si_Atot]]*Table3[[#This Row],[Conc_Si_A_H2]]/100</f>
        <v>900.9</v>
      </c>
      <c r="AB594" s="54">
        <f>IF(Table3[[#This Row],[FN_Si_A_H2]]="-","-",Table3[[#This Row],[FN_Si_A_H2]]/60*H2_dens_gL)</f>
        <v>1.3502496850353447</v>
      </c>
      <c r="AC594" s="53">
        <f>IF(OR(Table3[[#This Row],[Conc_Si_A_H2]]="",Table3[[#This Row],[FN_Si_A_H2]]="",Table3[[#This Row],[FN_Si_A_H2]]="-"),"-",(FN_Si_H2/CMP_A)*(100-CMP_A))</f>
        <v>47.415789473684207</v>
      </c>
      <c r="AD594" s="55">
        <f>IF(Table3[[#This Row],[F_Si_A_N2]]="-","-",Table3[[#This Row],[F_Si_A_N2]]/60*N2_dens_gL)</f>
        <v>0.9875181358756302</v>
      </c>
      <c r="AE594">
        <v>1.4500000000000002</v>
      </c>
      <c r="AF594" s="53">
        <f>IF(OR(Table3[[#This Row],[I_S]]=0,Table3[[#This Row],[FN_Si_C_Air]]="-",Table3[[#This Row],[FN_Si_C_Air]]="0"),"∞",Table3[[#This Row],[FN_Si_C_Air]]*1000/(Table3[[#This Row],[I_S]]*Q_air*Cell_count))</f>
        <v>1.45</v>
      </c>
      <c r="AG594" s="52">
        <f>IF(OR(Table3[[#This Row],[I_S]]="",Table3[[#This Row],[STC_C]]=""),"-",IF(Table3[[#This Row],[I_S]]&gt;=Table3[[#This Row],[I_MinGasFlow]],Table3[[#This Row],[I_S]]*Table3[[#This Row],[STC_C]]*16.6*Cell_count/1000,Table3[[#This Row],[I_MinGasFlow]]*Table3[[#This Row],[STC_C]]*16.6*Cell_count/1000))</f>
        <v>1588.6200000000003</v>
      </c>
      <c r="AH594" s="139">
        <f>IF(Table3[[#This Row],[FN_Si_C_Air]]="-","-",Table3[[#This Row],[FN_Si_C_Air]]/60*air_dens_gL)</f>
        <v>34.07444334328725</v>
      </c>
      <c r="AI594" s="58" t="str">
        <f t="shared" si="92"/>
        <v>Inlet</v>
      </c>
      <c r="AJ594">
        <v>0</v>
      </c>
      <c r="AK594" s="5">
        <f t="shared" si="89"/>
        <v>85</v>
      </c>
      <c r="AL594" s="141">
        <v>76.088716837557641</v>
      </c>
      <c r="AM594" s="52">
        <f>IF(OR(Table3[[#This Row],[T_So_CL]]="",Table3[[#This Row],[Hum_Si_C]]=""),"-",(1730.63/((1730.63/(233.426+T_Si_CL))-LOG(RH_Si_C/100)))-233.426)</f>
        <v>73.405121700935297</v>
      </c>
      <c r="AN594" s="87">
        <f>100*10^(7.337936*((Table3[[#This Row],[Hum_Si_C]])/(Table3[[#This Row],[Hum_Si_C]]+229.3975)-Table3[[#This Row],[T_Si_CL]]/(Table3[[#This Row],[T_Si_CL]]+229.3975)))</f>
        <v>85.180779310986125</v>
      </c>
      <c r="AO594" s="83">
        <f t="shared" si="90"/>
        <v>80</v>
      </c>
      <c r="AP594" s="60">
        <f>Table3[[#This Row],[T_So_CL]]-Table3[[#This Row],[T_Si_CL]]</f>
        <v>0</v>
      </c>
      <c r="AQ594" s="178">
        <f>IF(OR(AC594&gt;1200,AA594&gt;4000,Table3[[#This Row],[Hum_Si_A]]&lt;20,Table3[[#This Row],[Hum_Si_C]]&lt;20,AG594&gt;8000, AJ594&lt;0, O594&gt;90),1,0)</f>
        <v>0</v>
      </c>
      <c r="AR594">
        <f>IF(Table3[[#This Row],[F_Cell_CL]]&gt;0, Table3[[#This Row],[F_Cell_CL]], IF(Table3[[#This Row],[I_S]]&lt;450, 0.45, IF(Table3[[#This Row],[I_S]]&lt;600, 0.6, 0.75)))</f>
        <v>0.45</v>
      </c>
    </row>
    <row r="595" spans="1:44" s="4" customFormat="1">
      <c r="A595" s="49">
        <f t="shared" si="93"/>
        <v>584</v>
      </c>
      <c r="B595" s="51" t="s">
        <v>100</v>
      </c>
      <c r="C595" s="50" t="s">
        <v>685</v>
      </c>
      <c r="D595" s="51">
        <v>900</v>
      </c>
      <c r="E595" s="138">
        <f>IF(Table3[[#This Row],[Approx. step time]]="-","ERR",IF(E594="Acc. Time",Table3[[#This Row],[Approx. step time]]/60,E594+D595/60))</f>
        <v>8760</v>
      </c>
      <c r="F595" s="48">
        <v>340</v>
      </c>
      <c r="G595" s="86">
        <f t="shared" si="40"/>
        <v>1.1333333333333333</v>
      </c>
      <c r="H595" s="48" t="s">
        <v>33</v>
      </c>
      <c r="I595" s="51">
        <v>0</v>
      </c>
      <c r="J595" s="51" t="s">
        <v>102</v>
      </c>
      <c r="K595" s="147"/>
      <c r="L595" s="52" t="str">
        <f>IF(Table3[[#This Row],[F_Cell_CL]]="","-",Table3[[#This Row],[F_Cell_CL]]*Cell_count)</f>
        <v>-</v>
      </c>
      <c r="M595">
        <v>0.25</v>
      </c>
      <c r="N595">
        <v>85</v>
      </c>
      <c r="O595" s="51">
        <v>86</v>
      </c>
      <c r="P595" s="60">
        <f>Table3[[#This Row],[T_So_CL]]-Table3[[#This Row],[T_Si_CL]]</f>
        <v>1</v>
      </c>
      <c r="Q595">
        <v>2.95</v>
      </c>
      <c r="R595" s="53">
        <f>IF(Table3[[#This Row],[I_S]]=0,"∞",Table3[[#This Row],[FN_Si_A_H2]]*1000/(Table3[[#This Row],[I_S]]*Q_H2*Cell_count))</f>
        <v>2.95</v>
      </c>
      <c r="S595">
        <v>95</v>
      </c>
      <c r="T595" s="58" t="str">
        <f t="shared" si="1"/>
        <v>Inlet</v>
      </c>
      <c r="U595">
        <v>0.05</v>
      </c>
      <c r="V595" s="51">
        <f t="shared" si="2"/>
        <v>90</v>
      </c>
      <c r="W595" s="141">
        <v>57.307590193950929</v>
      </c>
      <c r="X595" s="52">
        <f>IF(OR(Table3[[#This Row],[T_So_CL]]="",Table3[[#This Row],[Hum_Si_A]]=""),"-",(1730.63/((1730.63/(233.426+T_Si_CL))-LOG(RH_Si_A/100)))-233.426)</f>
        <v>71.437366853948049</v>
      </c>
      <c r="Y595" s="87">
        <f>100*10^(7.337936*((Table3[[#This Row],[Hum_Si_A]])/(Table3[[#This Row],[Hum_Si_A]]+229.3975)-Table3[[#This Row],[T_Si_CL]]/(Table3[[#This Row],[T_Si_CL]]+229.3975)))</f>
        <v>30.398988213146328</v>
      </c>
      <c r="Z59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2032.3947368421054</v>
      </c>
      <c r="AA595" s="53">
        <f>Table3[[#This Row],[FN_Si_Atot]]*Table3[[#This Row],[Conc_Si_A_H2]]/100</f>
        <v>1930.7750000000003</v>
      </c>
      <c r="AB595" s="54">
        <f>IF(Table3[[#This Row],[FN_Si_A_H2]]="-","-",Table3[[#This Row],[FN_Si_A_H2]]/60*H2_dens_gL)</f>
        <v>2.8938043463471179</v>
      </c>
      <c r="AC595" s="53">
        <f>IF(OR(Table3[[#This Row],[Conc_Si_A_H2]]="",Table3[[#This Row],[FN_Si_A_H2]]="",Table3[[#This Row],[FN_Si_A_H2]]="-"),"-",(FN_Si_H2/CMP_A)*(100-CMP_A))</f>
        <v>101.61973684210528</v>
      </c>
      <c r="AD595" s="55">
        <f>IF(Table3[[#This Row],[F_Si_A_N2]]="-","-",Table3[[#This Row],[F_Si_A_N2]]/60*N2_dens_gL)</f>
        <v>2.1164117313744817</v>
      </c>
      <c r="AE595">
        <v>2.1</v>
      </c>
      <c r="AF595" s="53">
        <f>IF(OR(Table3[[#This Row],[I_S]]=0,Table3[[#This Row],[FN_Si_C_Air]]="-",Table3[[#This Row],[FN_Si_C_Air]]="0"),"∞",Table3[[#This Row],[FN_Si_C_Air]]*1000/(Table3[[#This Row],[I_S]]*Q_air*Cell_count))</f>
        <v>2.1</v>
      </c>
      <c r="AG595" s="52">
        <f>IF(OR(Table3[[#This Row],[I_S]]="",Table3[[#This Row],[STC_C]]=""),"-",IF(Table3[[#This Row],[I_S]]&gt;=Table3[[#This Row],[I_MinGasFlow]],Table3[[#This Row],[I_S]]*Table3[[#This Row],[STC_C]]*16.6*Cell_count/1000,Table3[[#This Row],[I_MinGasFlow]]*Table3[[#This Row],[STC_C]]*16.6*Cell_count/1000))</f>
        <v>3259.4100000000003</v>
      </c>
      <c r="AH595" s="53">
        <f>IF(Table3[[#This Row],[FN_Si_C_Air]]="-","-",Table3[[#This Row],[FN_Si_C_Air]]/60*air_dens_gL)</f>
        <v>69.911357893985894</v>
      </c>
      <c r="AI595" s="58" t="str">
        <f t="shared" si="3"/>
        <v>Inlet</v>
      </c>
      <c r="AJ595">
        <v>0.4</v>
      </c>
      <c r="AK595" s="5">
        <f t="shared" si="4"/>
        <v>90</v>
      </c>
      <c r="AL595" s="141">
        <v>80.967458169074447</v>
      </c>
      <c r="AM595" s="52">
        <f>IF(OR(Table3[[#This Row],[T_So_CL]]="",Table3[[#This Row],[Hum_Si_C]]=""),"-",(1730.63/((1730.63/(233.426+T_Si_CL))-LOG(RH_Si_C/100)))-233.426)</f>
        <v>79.717167848875533</v>
      </c>
      <c r="AN595" s="87">
        <f>100*10^(7.337936*((Table3[[#This Row],[Hum_Si_C]])/(Table3[[#This Row],[Hum_Si_C]]+229.3975)-Table3[[#This Row],[T_Si_CL]]/(Table3[[#This Row],[T_Si_CL]]+229.3975)))</f>
        <v>85.199132329737424</v>
      </c>
      <c r="AO595" s="83">
        <f t="shared" si="5"/>
        <v>86</v>
      </c>
      <c r="AP595" s="60">
        <f>Table3[[#This Row],[T_So_CL]]-Table3[[#This Row],[T_Si_CL]]</f>
        <v>1</v>
      </c>
      <c r="AQ595" s="178">
        <f>IF(OR(AC595&gt;1200,AA595&gt;4000,Table3[[#This Row],[Hum_Si_A]]&lt;20,Table3[[#This Row],[Hum_Si_C]]&lt;20,AG595&gt;8000, AJ595&lt;0, O595&gt;90),1,0)</f>
        <v>0</v>
      </c>
      <c r="AR595">
        <f>IF(Table3[[#This Row],[F_Cell_CL]]&gt;0, Table3[[#This Row],[F_Cell_CL]], IF(Table3[[#This Row],[I_S]]&lt;450, 0.45, IF(Table3[[#This Row],[I_S]]&lt;600, 0.6, 0.75)))</f>
        <v>0.45</v>
      </c>
    </row>
    <row r="596" spans="1:44">
      <c r="A596" s="49">
        <f t="shared" si="93"/>
        <v>585</v>
      </c>
      <c r="B596" s="51" t="s">
        <v>100</v>
      </c>
      <c r="C596" s="50" t="s">
        <v>686</v>
      </c>
      <c r="D596" s="51">
        <v>900</v>
      </c>
      <c r="E596" s="87">
        <f>IF(Table3[[#This Row],[Approx. step time]]="-","ERR",IF(E595="Acc. Time",Table3[[#This Row],[Approx. step time]]/60,E595+D596/60))</f>
        <v>8775</v>
      </c>
      <c r="F596" s="48">
        <v>310</v>
      </c>
      <c r="G596" s="86">
        <f t="shared" si="40"/>
        <v>1.0333333333333334</v>
      </c>
      <c r="H596" s="48" t="s">
        <v>33</v>
      </c>
      <c r="I596" s="51">
        <v>0</v>
      </c>
      <c r="J596" s="51" t="s">
        <v>102</v>
      </c>
      <c r="K596" s="147"/>
      <c r="L596" s="52" t="str">
        <f>IF(Table3[[#This Row],[F_Cell_CL]]="","-",Table3[[#This Row],[F_Cell_CL]]*Cell_count)</f>
        <v>-</v>
      </c>
      <c r="M596">
        <v>2.1</v>
      </c>
      <c r="N596">
        <v>85</v>
      </c>
      <c r="O596" s="51">
        <v>89</v>
      </c>
      <c r="P596" s="60">
        <f>Table3[[#This Row],[T_So_CL]]-Table3[[#This Row],[T_Si_CL]]</f>
        <v>4</v>
      </c>
      <c r="Q596">
        <v>1.85</v>
      </c>
      <c r="R596" s="53">
        <f>IF(Table3[[#This Row],[I_S]]=0,"∞",Table3[[#This Row],[FN_Si_A_H2]]*1000/(Table3[[#This Row],[I_S]]*Q_H2*Cell_count))</f>
        <v>1.85</v>
      </c>
      <c r="S596">
        <v>90</v>
      </c>
      <c r="T596" s="58" t="str">
        <f t="shared" si="1"/>
        <v>Inlet</v>
      </c>
      <c r="U596">
        <v>1.9000000000000001</v>
      </c>
      <c r="V596" s="51">
        <f t="shared" si="2"/>
        <v>90</v>
      </c>
      <c r="W596" s="141">
        <v>77.928761487960756</v>
      </c>
      <c r="X596" s="52">
        <f>IF(OR(Table3[[#This Row],[T_So_CL]]="",Table3[[#This Row],[Hum_Si_A]]=""),"-",(1730.63/((1730.63/(233.426+T_Si_CL))-LOG(RH_Si_A/100)))-233.426)</f>
        <v>78.778700439071827</v>
      </c>
      <c r="Y596" s="87">
        <f>100*10^(7.337936*((Table3[[#This Row],[Hum_Si_A]])/(Table3[[#This Row],[Hum_Si_A]]+229.3975)-Table3[[#This Row],[T_Si_CL]]/(Table3[[#This Row],[T_Si_CL]]+229.3975)))</f>
        <v>75.302414393691748</v>
      </c>
      <c r="Z59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1226.6527777777778</v>
      </c>
      <c r="AA596" s="53">
        <f>Table3[[#This Row],[FN_Si_Atot]]*Table3[[#This Row],[Conc_Si_A_H2]]/100</f>
        <v>1103.9875</v>
      </c>
      <c r="AB596" s="54">
        <f>IF(Table3[[#This Row],[FN_Si_A_H2]]="-","-",Table3[[#This Row],[FN_Si_A_H2]]/60*H2_dens_gL)</f>
        <v>1.6546328939482269</v>
      </c>
      <c r="AC596" s="53">
        <f>IF(OR(Table3[[#This Row],[Conc_Si_A_H2]]="",Table3[[#This Row],[FN_Si_A_H2]]="",Table3[[#This Row],[FN_Si_A_H2]]="-"),"-",(FN_Si_H2/CMP_A)*(100-CMP_A))</f>
        <v>122.66527777777779</v>
      </c>
      <c r="AD596" s="55">
        <f>IF(Table3[[#This Row],[F_Si_A_N2]]="-","-",Table3[[#This Row],[F_Si_A_N2]]/60*N2_dens_gL)</f>
        <v>2.5547225469061745</v>
      </c>
      <c r="AE596">
        <v>2.1</v>
      </c>
      <c r="AF596" s="53">
        <f>IF(OR(Table3[[#This Row],[I_S]]=0,Table3[[#This Row],[FN_Si_C_Air]]="-",Table3[[#This Row],[FN_Si_C_Air]]="0"),"∞",Table3[[#This Row],[FN_Si_C_Air]]*1000/(Table3[[#This Row],[I_S]]*Q_air*Cell_count))</f>
        <v>2.1</v>
      </c>
      <c r="AG596" s="52">
        <f>IF(OR(Table3[[#This Row],[I_S]]="",Table3[[#This Row],[STC_C]]=""),"-",IF(Table3[[#This Row],[I_S]]&gt;=Table3[[#This Row],[I_MinGasFlow]],Table3[[#This Row],[I_S]]*Table3[[#This Row],[STC_C]]*16.6*Cell_count/1000,Table3[[#This Row],[I_MinGasFlow]]*Table3[[#This Row],[STC_C]]*16.6*Cell_count/1000))</f>
        <v>2971.8150000000001</v>
      </c>
      <c r="AH596" s="53">
        <f>IF(Table3[[#This Row],[FN_Si_C_Air]]="-","-",Table3[[#This Row],[FN_Si_C_Air]]/60*air_dens_gL)</f>
        <v>63.742708668045964</v>
      </c>
      <c r="AI596" s="58" t="str">
        <f t="shared" si="3"/>
        <v>Inlet</v>
      </c>
      <c r="AJ596">
        <v>1.4500000000000002</v>
      </c>
      <c r="AK596" s="51">
        <f t="shared" si="4"/>
        <v>90</v>
      </c>
      <c r="AL596" s="141">
        <v>72.650370464985897</v>
      </c>
      <c r="AM596" s="52">
        <f>IF(OR(Table3[[#This Row],[T_So_CL]]="",Table3[[#This Row],[Hum_Si_C]]=""),"-",(1730.63/((1730.63/(233.426+T_Si_CL))-LOG(RH_Si_C/100)))-233.426)</f>
        <v>77.072524526808934</v>
      </c>
      <c r="AN596" s="87">
        <f>100*10^(7.337936*((Table3[[#This Row],[Hum_Si_C]])/(Table3[[#This Row],[Hum_Si_C]]+229.3975)-Table3[[#This Row],[T_Si_CL]]/(Table3[[#This Row],[T_Si_CL]]+229.3975)))</f>
        <v>60.407655777544775</v>
      </c>
      <c r="AO596" s="83">
        <f t="shared" si="5"/>
        <v>89</v>
      </c>
      <c r="AP596" s="60">
        <f>Table3[[#This Row],[T_So_CL]]-Table3[[#This Row],[T_Si_CL]]</f>
        <v>4</v>
      </c>
      <c r="AQ596" s="178">
        <f>IF(OR(AC596&gt;1200,AA596&gt;4000,Table3[[#This Row],[Hum_Si_A]]&lt;20,Table3[[#This Row],[Hum_Si_C]]&lt;20,AG596&gt;8000, AJ596&lt;0, O596&gt;90),1,0)</f>
        <v>0</v>
      </c>
      <c r="AR596">
        <f>IF(Table3[[#This Row],[F_Cell_CL]]&gt;0, Table3[[#This Row],[F_Cell_CL]], IF(Table3[[#This Row],[I_S]]&lt;450, 0.45, IF(Table3[[#This Row],[I_S]]&lt;600, 0.6, 0.75)))</f>
        <v>0.45</v>
      </c>
    </row>
    <row r="597" spans="1:44" s="4" customFormat="1">
      <c r="A597" s="49">
        <f t="shared" si="93"/>
        <v>586</v>
      </c>
      <c r="B597" s="51" t="s">
        <v>100</v>
      </c>
      <c r="C597" s="50" t="s">
        <v>687</v>
      </c>
      <c r="D597" s="51">
        <v>900</v>
      </c>
      <c r="E597" s="138">
        <f>IF(Table3[[#This Row],[Approx. step time]]="-","ERR",IF(E596="Acc. Time",Table3[[#This Row],[Approx. step time]]/60,E596+D597/60))</f>
        <v>8790</v>
      </c>
      <c r="F597" s="48">
        <v>380</v>
      </c>
      <c r="G597" s="86">
        <f t="shared" si="40"/>
        <v>1.2666666666666666</v>
      </c>
      <c r="H597" s="48" t="s">
        <v>33</v>
      </c>
      <c r="I597" s="51">
        <v>0</v>
      </c>
      <c r="J597" s="51" t="s">
        <v>102</v>
      </c>
      <c r="K597" s="147"/>
      <c r="L597" s="52" t="str">
        <f>IF(Table3[[#This Row],[F_Cell_CL]]="","-",Table3[[#This Row],[F_Cell_CL]]*Cell_count)</f>
        <v>-</v>
      </c>
      <c r="M597">
        <v>1.55</v>
      </c>
      <c r="N597">
        <v>85</v>
      </c>
      <c r="O597" s="51">
        <v>90</v>
      </c>
      <c r="P597" s="60">
        <f>Table3[[#This Row],[T_So_CL]]-Table3[[#This Row],[T_Si_CL]]</f>
        <v>5</v>
      </c>
      <c r="Q597">
        <v>3.1</v>
      </c>
      <c r="R597" s="53">
        <f>IF(Table3[[#This Row],[I_S]]=0,"∞",Table3[[#This Row],[FN_Si_A_H2]]*1000/(Table3[[#This Row],[I_S]]*Q_H2*Cell_count))</f>
        <v>3.1</v>
      </c>
      <c r="S597">
        <v>75</v>
      </c>
      <c r="T597" s="58" t="str">
        <f t="shared" si="1"/>
        <v>Inlet</v>
      </c>
      <c r="U597">
        <v>1.35</v>
      </c>
      <c r="V597" s="51">
        <f t="shared" si="2"/>
        <v>90</v>
      </c>
      <c r="W597" s="141">
        <v>77.928761487960756</v>
      </c>
      <c r="X597" s="52">
        <f>IF(OR(Table3[[#This Row],[T_So_CL]]="",Table3[[#This Row],[Hum_Si_A]]=""),"-",(1730.63/((1730.63/(233.426+T_Si_CL))-LOG(RH_Si_A/100)))-233.426)</f>
        <v>78.778700439071827</v>
      </c>
      <c r="Y597" s="87">
        <f>100*10^(7.337936*((Table3[[#This Row],[Hum_Si_A]])/(Table3[[#This Row],[Hum_Si_A]]+229.3975)-Table3[[#This Row],[T_Si_CL]]/(Table3[[#This Row],[T_Si_CL]]+229.3975)))</f>
        <v>75.302414393691748</v>
      </c>
      <c r="Z59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3023.5333333333333</v>
      </c>
      <c r="AA597" s="53">
        <f>Table3[[#This Row],[FN_Si_Atot]]*Table3[[#This Row],[Conc_Si_A_H2]]/100</f>
        <v>2267.65</v>
      </c>
      <c r="AB597" s="54">
        <f>IF(Table3[[#This Row],[FN_Si_A_H2]]="-","-",Table3[[#This Row],[FN_Si_A_H2]]/60*H2_dens_gL)</f>
        <v>3.3987054037855478</v>
      </c>
      <c r="AC597" s="53">
        <f>IF(OR(Table3[[#This Row],[Conc_Si_A_H2]]="",Table3[[#This Row],[FN_Si_A_H2]]="",Table3[[#This Row],[FN_Si_A_H2]]="-"),"-",(FN_Si_H2/CMP_A)*(100-CMP_A))</f>
        <v>755.88333333333333</v>
      </c>
      <c r="AD597" s="55">
        <f>IF(Table3[[#This Row],[F_Si_A_N2]]="-","-",Table3[[#This Row],[F_Si_A_N2]]/60*N2_dens_gL)</f>
        <v>15.742614613367776</v>
      </c>
      <c r="AE597">
        <v>1.7000000000000002</v>
      </c>
      <c r="AF597" s="53">
        <f>IF(OR(Table3[[#This Row],[I_S]]=0,Table3[[#This Row],[FN_Si_C_Air]]="-",Table3[[#This Row],[FN_Si_C_Air]]="0"),"∞",Table3[[#This Row],[FN_Si_C_Air]]*1000/(Table3[[#This Row],[I_S]]*Q_air*Cell_count))</f>
        <v>1.7</v>
      </c>
      <c r="AG597" s="52">
        <f>IF(OR(Table3[[#This Row],[I_S]]="",Table3[[#This Row],[STC_C]]=""),"-",IF(Table3[[#This Row],[I_S]]&gt;=Table3[[#This Row],[I_MinGasFlow]],Table3[[#This Row],[I_S]]*Table3[[#This Row],[STC_C]]*16.6*Cell_count/1000,Table3[[#This Row],[I_MinGasFlow]]*Table3[[#This Row],[STC_C]]*16.6*Cell_count/1000))</f>
        <v>2948.9900000000007</v>
      </c>
      <c r="AH597" s="53">
        <f>IF(Table3[[#This Row],[FN_Si_C_Air]]="-","-",Table3[[#This Row],[FN_Si_C_Air]]/60*air_dens_gL)</f>
        <v>63.253133332653917</v>
      </c>
      <c r="AI597" s="58" t="str">
        <f t="shared" si="3"/>
        <v>Inlet</v>
      </c>
      <c r="AJ597">
        <v>1.05</v>
      </c>
      <c r="AK597" s="5">
        <f t="shared" si="4"/>
        <v>90</v>
      </c>
      <c r="AL597" s="141">
        <v>80.967458169074447</v>
      </c>
      <c r="AM597" s="52">
        <f>IF(OR(Table3[[#This Row],[T_So_CL]]="",Table3[[#This Row],[Hum_Si_C]]=""),"-",(1730.63/((1730.63/(233.426+T_Si_CL))-LOG(RH_Si_C/100)))-233.426)</f>
        <v>79.717167848875533</v>
      </c>
      <c r="AN597" s="87">
        <f>100*10^(7.337936*((Table3[[#This Row],[Hum_Si_C]])/(Table3[[#This Row],[Hum_Si_C]]+229.3975)-Table3[[#This Row],[T_Si_CL]]/(Table3[[#This Row],[T_Si_CL]]+229.3975)))</f>
        <v>85.199132329737424</v>
      </c>
      <c r="AO597" s="83">
        <f t="shared" si="5"/>
        <v>90</v>
      </c>
      <c r="AP597" s="60">
        <f>Table3[[#This Row],[T_So_CL]]-Table3[[#This Row],[T_Si_CL]]</f>
        <v>5</v>
      </c>
      <c r="AQ597" s="178">
        <f>IF(OR(AC597&gt;1200,AA597&gt;4000,Table3[[#This Row],[Hum_Si_A]]&lt;20,Table3[[#This Row],[Hum_Si_C]]&lt;20,AG597&gt;8000, AJ597&lt;0, O597&gt;90),1,0)</f>
        <v>0</v>
      </c>
      <c r="AR597">
        <f>IF(Table3[[#This Row],[F_Cell_CL]]&gt;0, Table3[[#This Row],[F_Cell_CL]], IF(Table3[[#This Row],[I_S]]&lt;450, 0.45, IF(Table3[[#This Row],[I_S]]&lt;600, 0.6, 0.75)))</f>
        <v>0.45</v>
      </c>
    </row>
    <row r="598" spans="1:44">
      <c r="A598" s="49">
        <f t="shared" si="93"/>
        <v>587</v>
      </c>
      <c r="B598" s="51" t="s">
        <v>100</v>
      </c>
      <c r="C598" s="50" t="s">
        <v>688</v>
      </c>
      <c r="D598" s="51">
        <v>900</v>
      </c>
      <c r="E598" s="138">
        <f>IF(Table3[[#This Row],[Approx. step time]]="-","ERR",IF(E597="Acc. Time",Table3[[#This Row],[Approx. step time]]/60,E597+D598/60))</f>
        <v>8805</v>
      </c>
      <c r="F598" s="48">
        <v>350</v>
      </c>
      <c r="G598" s="86">
        <f t="shared" ref="G598:G611" si="94">I_S/Cell_area</f>
        <v>1.1666666666666667</v>
      </c>
      <c r="H598" s="48" t="s">
        <v>33</v>
      </c>
      <c r="I598" s="51">
        <v>0</v>
      </c>
      <c r="J598" s="51" t="s">
        <v>102</v>
      </c>
      <c r="K598" s="147"/>
      <c r="L598" s="52" t="str">
        <f>IF(Table3[[#This Row],[F_Cell_CL]]="","-",Table3[[#This Row],[F_Cell_CL]]*Cell_count)</f>
        <v>-</v>
      </c>
      <c r="M598">
        <v>1.1000000000000001</v>
      </c>
      <c r="N598">
        <v>85</v>
      </c>
      <c r="O598" s="51">
        <v>90</v>
      </c>
      <c r="P598" s="60">
        <f>Table3[[#This Row],[T_So_CL]]-Table3[[#This Row],[T_Si_CL]]</f>
        <v>5</v>
      </c>
      <c r="Q598">
        <v>1.85</v>
      </c>
      <c r="R598" s="53">
        <f>IF(Table3[[#This Row],[I_S]]=0,"∞",Table3[[#This Row],[FN_Si_A_H2]]*1000/(Table3[[#This Row],[I_S]]*Q_H2*Cell_count))</f>
        <v>1.8500000000000003</v>
      </c>
      <c r="S598">
        <v>95</v>
      </c>
      <c r="T598" s="58" t="str">
        <f t="shared" si="1"/>
        <v>Inlet</v>
      </c>
      <c r="U598">
        <v>0.9</v>
      </c>
      <c r="V598" s="51">
        <f t="shared" ref="V598:V611" si="95">T_Si_CL+5</f>
        <v>90</v>
      </c>
      <c r="W598" s="141">
        <v>63.490657659963105</v>
      </c>
      <c r="X598" s="52">
        <f>IF(OR(Table3[[#This Row],[T_So_CL]]="",Table3[[#This Row],[Hum_Si_A]]=""),"-",(1730.63/((1730.63/(233.426+T_Si_CL))-LOG(RH_Si_A/100)))-233.426)</f>
        <v>73.845948026022938</v>
      </c>
      <c r="Y598" s="87">
        <f>100*10^(7.337936*((Table3[[#This Row],[Hum_Si_A]])/(Table3[[#This Row],[Hum_Si_A]]+229.3975)-Table3[[#This Row],[T_Si_CL]]/(Table3[[#This Row],[T_Si_CL]]+229.3975)))</f>
        <v>40.439356031069217</v>
      </c>
      <c r="Z59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1312.0394736842106</v>
      </c>
      <c r="AA598" s="53">
        <f>Table3[[#This Row],[FN_Si_Atot]]*Table3[[#This Row],[Conc_Si_A_H2]]/100</f>
        <v>1246.4375000000002</v>
      </c>
      <c r="AB598" s="54">
        <f>IF(Table3[[#This Row],[FN_Si_A_H2]]="-","-",Table3[[#This Row],[FN_Si_A_H2]]/60*H2_dens_gL)</f>
        <v>1.8681339125221921</v>
      </c>
      <c r="AC598" s="53">
        <f>IF(OR(Table3[[#This Row],[Conc_Si_A_H2]]="",Table3[[#This Row],[FN_Si_A_H2]]="",Table3[[#This Row],[FN_Si_A_H2]]="-"),"-",(FN_Si_H2/CMP_A)*(100-CMP_A))</f>
        <v>65.601973684210549</v>
      </c>
      <c r="AD598" s="55">
        <f>IF(Table3[[#This Row],[F_Si_A_N2]]="-","-",Table3[[#This Row],[F_Si_A_N2]]/60*N2_dens_gL)</f>
        <v>1.3662777627766471</v>
      </c>
      <c r="AE598">
        <v>3.4000000000000004</v>
      </c>
      <c r="AF598" s="53">
        <f>IF(OR(Table3[[#This Row],[I_S]]=0,Table3[[#This Row],[FN_Si_C_Air]]="-",Table3[[#This Row],[FN_Si_C_Air]]="0"),"∞",Table3[[#This Row],[FN_Si_C_Air]]*1000/(Table3[[#This Row],[I_S]]*Q_air*Cell_count))</f>
        <v>3.4000000000000008</v>
      </c>
      <c r="AG598" s="52">
        <f>IF(OR(Table3[[#This Row],[I_S]]="",Table3[[#This Row],[STC_C]]=""),"-",IF(Table3[[#This Row],[I_S]]&gt;=Table3[[#This Row],[I_MinGasFlow]],Table3[[#This Row],[I_S]]*Table3[[#This Row],[STC_C]]*16.6*Cell_count/1000,Table3[[#This Row],[I_MinGasFlow]]*Table3[[#This Row],[STC_C]]*16.6*Cell_count/1000))</f>
        <v>5432.3500000000022</v>
      </c>
      <c r="AH598" s="53">
        <f>IF(Table3[[#This Row],[FN_Si_C_Air]]="-","-",Table3[[#This Row],[FN_Si_C_Air]]/60*air_dens_gL)</f>
        <v>116.51892982330986</v>
      </c>
      <c r="AI598" s="58" t="str">
        <f t="shared" si="3"/>
        <v>Inlet</v>
      </c>
      <c r="AJ598">
        <v>0.55000000000000004</v>
      </c>
      <c r="AK598" s="5">
        <f t="shared" ref="AK598:AK611" si="96">T_Si_CL+5</f>
        <v>90</v>
      </c>
      <c r="AL598" s="141">
        <v>57.307590193950929</v>
      </c>
      <c r="AM598" s="52">
        <f>IF(OR(Table3[[#This Row],[T_So_CL]]="",Table3[[#This Row],[Hum_Si_C]]=""),"-",(1730.63/((1730.63/(233.426+T_Si_CL))-LOG(RH_Si_C/100)))-233.426)</f>
        <v>71.437366853948049</v>
      </c>
      <c r="AN598" s="87">
        <f>100*10^(7.337936*((Table3[[#This Row],[Hum_Si_C]])/(Table3[[#This Row],[Hum_Si_C]]+229.3975)-Table3[[#This Row],[T_Si_CL]]/(Table3[[#This Row],[T_Si_CL]]+229.3975)))</f>
        <v>30.398988213146328</v>
      </c>
      <c r="AO598" s="83">
        <f t="shared" ref="AO598:AO611" si="97">T_Si_CL+dT_CL</f>
        <v>90</v>
      </c>
      <c r="AP598" s="60">
        <f>Table3[[#This Row],[T_So_CL]]-Table3[[#This Row],[T_Si_CL]]</f>
        <v>5</v>
      </c>
      <c r="AQ598" s="178">
        <f>IF(OR(AC598&gt;1200,AA598&gt;4000,Table3[[#This Row],[Hum_Si_A]]&lt;20,Table3[[#This Row],[Hum_Si_C]]&lt;20,AG598&gt;8000, AJ598&lt;0, O598&gt;90),1,0)</f>
        <v>0</v>
      </c>
      <c r="AR598">
        <f>IF(Table3[[#This Row],[F_Cell_CL]]&gt;0, Table3[[#This Row],[F_Cell_CL]], IF(Table3[[#This Row],[I_S]]&lt;450, 0.45, IF(Table3[[#This Row],[I_S]]&lt;600, 0.6, 0.75)))</f>
        <v>0.45</v>
      </c>
    </row>
    <row r="599" spans="1:44">
      <c r="A599" s="49">
        <f t="shared" si="93"/>
        <v>588</v>
      </c>
      <c r="B599" s="51" t="s">
        <v>100</v>
      </c>
      <c r="C599" s="50" t="s">
        <v>689</v>
      </c>
      <c r="D599" s="51">
        <v>900</v>
      </c>
      <c r="E599" s="138">
        <f>IF(Table3[[#This Row],[Approx. step time]]="-","ERR",IF(E598="Acc. Time",Table3[[#This Row],[Approx. step time]]/60,E598+D599/60))</f>
        <v>8820</v>
      </c>
      <c r="F599" s="48">
        <v>60</v>
      </c>
      <c r="G599" s="86">
        <f t="shared" si="94"/>
        <v>0.2</v>
      </c>
      <c r="H599" s="48" t="s">
        <v>33</v>
      </c>
      <c r="I599" s="51">
        <v>0</v>
      </c>
      <c r="J599" s="51" t="s">
        <v>102</v>
      </c>
      <c r="K599" s="147">
        <v>0.4</v>
      </c>
      <c r="L599" s="52">
        <f>IF(Table3[[#This Row],[F_Cell_CL]]="","-",Table3[[#This Row],[F_Cell_CL]]*Cell_count)</f>
        <v>110</v>
      </c>
      <c r="M599">
        <v>0.8</v>
      </c>
      <c r="N599">
        <v>85</v>
      </c>
      <c r="O599" s="51">
        <v>85</v>
      </c>
      <c r="P599" s="60">
        <f>Table3[[#This Row],[T_So_CL]]-Table3[[#This Row],[T_Si_CL]]</f>
        <v>0</v>
      </c>
      <c r="Q599">
        <v>5.95</v>
      </c>
      <c r="R599" s="53">
        <f>IF(Table3[[#This Row],[I_S]]=0,"∞",Table3[[#This Row],[FN_Si_A_H2]]*1000/(Table3[[#This Row],[I_S]]*Q_H2*Cell_count))</f>
        <v>5.95</v>
      </c>
      <c r="S599">
        <v>75</v>
      </c>
      <c r="T599" s="58" t="str">
        <f t="shared" si="1"/>
        <v>Inlet</v>
      </c>
      <c r="U599">
        <v>0.60000000000000009</v>
      </c>
      <c r="V599" s="51">
        <f t="shared" si="95"/>
        <v>90</v>
      </c>
      <c r="W599" s="141">
        <v>63.490657659963105</v>
      </c>
      <c r="X599" s="52">
        <f>IF(OR(Table3[[#This Row],[T_So_CL]]="",Table3[[#This Row],[Hum_Si_A]]=""),"-",(1730.63/((1730.63/(233.426+T_Si_CL))-LOG(RH_Si_A/100)))-233.426)</f>
        <v>73.845948026022938</v>
      </c>
      <c r="Y599" s="87">
        <f>100*10^(7.337936*((Table3[[#This Row],[Hum_Si_A]])/(Table3[[#This Row],[Hum_Si_A]]+229.3975)-Table3[[#This Row],[T_Si_CL]]/(Table3[[#This Row],[T_Si_CL]]+229.3975)))</f>
        <v>40.439356031069217</v>
      </c>
      <c r="Z59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916.3</v>
      </c>
      <c r="AA599" s="53">
        <f>Table3[[#This Row],[FN_Si_Atot]]*Table3[[#This Row],[Conc_Si_A_H2]]/100</f>
        <v>687.22500000000002</v>
      </c>
      <c r="AB599" s="54">
        <f>IF(Table3[[#This Row],[FN_Si_A_H2]]="-","-",Table3[[#This Row],[FN_Si_A_H2]]/60*H2_dens_gL)</f>
        <v>1.0299981571743977</v>
      </c>
      <c r="AC599" s="53">
        <f>IF(OR(Table3[[#This Row],[Conc_Si_A_H2]]="",Table3[[#This Row],[FN_Si_A_H2]]="",Table3[[#This Row],[FN_Si_A_H2]]="-"),"-",(FN_Si_H2/CMP_A)*(100-CMP_A))</f>
        <v>229.07500000000002</v>
      </c>
      <c r="AD599" s="55">
        <f>IF(Table3[[#This Row],[F_Si_A_N2]]="-","-",Table3[[#This Row],[F_Si_A_N2]]/60*N2_dens_gL)</f>
        <v>4.7708942419119662</v>
      </c>
      <c r="AE599">
        <v>7.5500000000000007</v>
      </c>
      <c r="AF599" s="53">
        <f>IF(OR(Table3[[#This Row],[I_S]]=0,Table3[[#This Row],[FN_Si_C_Air]]="-",Table3[[#This Row],[FN_Si_C_Air]]="0"),"∞",Table3[[#This Row],[FN_Si_C_Air]]*1000/(Table3[[#This Row],[I_S]]*Q_air*Cell_count))</f>
        <v>7.5500000000000007</v>
      </c>
      <c r="AG599" s="52">
        <f>IF(OR(Table3[[#This Row],[I_S]]="",Table3[[#This Row],[STC_C]]=""),"-",IF(Table3[[#This Row],[I_S]]&gt;=Table3[[#This Row],[I_MinGasFlow]],Table3[[#This Row],[I_S]]*Table3[[#This Row],[STC_C]]*16.6*Cell_count/1000,Table3[[#This Row],[I_MinGasFlow]]*Table3[[#This Row],[STC_C]]*16.6*Cell_count/1000))</f>
        <v>2067.9450000000006</v>
      </c>
      <c r="AH599" s="53">
        <f>IF(Table3[[#This Row],[FN_Si_C_Air]]="-","-",Table3[[#This Row],[FN_Si_C_Air]]/60*air_dens_gL)</f>
        <v>44.355525386520469</v>
      </c>
      <c r="AI599" s="58" t="str">
        <f t="shared" si="3"/>
        <v>Inlet</v>
      </c>
      <c r="AJ599">
        <v>0.25000000000000006</v>
      </c>
      <c r="AK599" s="5">
        <f t="shared" si="96"/>
        <v>90</v>
      </c>
      <c r="AL599" s="141">
        <v>80.967458169074447</v>
      </c>
      <c r="AM599" s="52">
        <f>IF(OR(Table3[[#This Row],[T_So_CL]]="",Table3[[#This Row],[Hum_Si_C]]=""),"-",(1730.63/((1730.63/(233.426+T_Si_CL))-LOG(RH_Si_C/100)))-233.426)</f>
        <v>79.717167848875533</v>
      </c>
      <c r="AN599" s="87">
        <f>100*10^(7.337936*((Table3[[#This Row],[Hum_Si_C]])/(Table3[[#This Row],[Hum_Si_C]]+229.3975)-Table3[[#This Row],[T_Si_CL]]/(Table3[[#This Row],[T_Si_CL]]+229.3975)))</f>
        <v>85.199132329737424</v>
      </c>
      <c r="AO599" s="83">
        <f t="shared" si="97"/>
        <v>85</v>
      </c>
      <c r="AP599" s="60">
        <f>Table3[[#This Row],[T_So_CL]]-Table3[[#This Row],[T_Si_CL]]</f>
        <v>0</v>
      </c>
      <c r="AQ599" s="178">
        <f>IF(OR(AC599&gt;1200,AA599&gt;4000,Table3[[#This Row],[Hum_Si_A]]&lt;20,Table3[[#This Row],[Hum_Si_C]]&lt;20,AG599&gt;8000, AJ599&lt;0, O599&gt;90),1,0)</f>
        <v>0</v>
      </c>
      <c r="AR599">
        <f>IF(Table3[[#This Row],[F_Cell_CL]]&gt;0, Table3[[#This Row],[F_Cell_CL]], IF(Table3[[#This Row],[I_S]]&lt;450, 0.45, IF(Table3[[#This Row],[I_S]]&lt;600, 0.6, 0.75)))</f>
        <v>0.4</v>
      </c>
    </row>
    <row r="600" spans="1:44">
      <c r="A600" s="49">
        <f t="shared" si="93"/>
        <v>589</v>
      </c>
      <c r="B600" s="51" t="s">
        <v>100</v>
      </c>
      <c r="C600" s="50" t="s">
        <v>690</v>
      </c>
      <c r="D600" s="51">
        <v>900</v>
      </c>
      <c r="E600" s="87">
        <f>IF(Table3[[#This Row],[Approx. step time]]="-","ERR",IF(E599="Acc. Time",Table3[[#This Row],[Approx. step time]]/60,E599+D600/60))</f>
        <v>8835</v>
      </c>
      <c r="F600" s="48">
        <v>20</v>
      </c>
      <c r="G600" s="86">
        <f t="shared" si="94"/>
        <v>6.6666666666666666E-2</v>
      </c>
      <c r="H600" s="48" t="s">
        <v>33</v>
      </c>
      <c r="I600" s="51">
        <v>0</v>
      </c>
      <c r="J600" s="51" t="s">
        <v>102</v>
      </c>
      <c r="K600" s="147">
        <v>0.4</v>
      </c>
      <c r="L600" s="52">
        <f>IF(Table3[[#This Row],[F_Cell_CL]]="","-",Table3[[#This Row],[F_Cell_CL]]*Cell_count)</f>
        <v>110</v>
      </c>
      <c r="M600">
        <v>0.4</v>
      </c>
      <c r="N600">
        <v>85</v>
      </c>
      <c r="O600" s="51">
        <v>85</v>
      </c>
      <c r="P600" s="60">
        <f>Table3[[#This Row],[T_So_CL]]-Table3[[#This Row],[T_Si_CL]]</f>
        <v>0</v>
      </c>
      <c r="Q600">
        <v>6.1000000000000005</v>
      </c>
      <c r="R600" s="53">
        <f>IF(Table3[[#This Row],[I_S]]=0,"∞",Table3[[#This Row],[FN_Si_A_H2]]*1000/(Table3[[#This Row],[I_S]]*Q_H2*Cell_count))</f>
        <v>6.1</v>
      </c>
      <c r="S600">
        <v>85</v>
      </c>
      <c r="T600" s="58" t="str">
        <f t="shared" si="1"/>
        <v>Inlet</v>
      </c>
      <c r="U600">
        <v>0.2</v>
      </c>
      <c r="V600" s="51">
        <f t="shared" si="95"/>
        <v>90</v>
      </c>
      <c r="W600" s="141">
        <v>60.589347496031074</v>
      </c>
      <c r="X600" s="52">
        <f>IF(OR(Table3[[#This Row],[T_So_CL]]="",Table3[[#This Row],[Hum_Si_A]]=""),"-",(1730.63/((1730.63/(233.426+T_Si_CL))-LOG(RH_Si_A/100)))-233.426)</f>
        <v>72.741706947367049</v>
      </c>
      <c r="Y600" s="87">
        <f>100*10^(7.337936*((Table3[[#This Row],[Hum_Si_A]])/(Table3[[#This Row],[Hum_Si_A]]+229.3975)-Table3[[#This Row],[T_Si_CL]]/(Table3[[#This Row],[T_Si_CL]]+229.3975)))</f>
        <v>35.424445891123405</v>
      </c>
      <c r="Z60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276.29411764705884</v>
      </c>
      <c r="AA600" s="53">
        <f>Table3[[#This Row],[FN_Si_Atot]]*Table3[[#This Row],[Conc_Si_A_H2]]/100</f>
        <v>234.85</v>
      </c>
      <c r="AB600" s="54">
        <f>IF(Table3[[#This Row],[FN_Si_A_H2]]="-","-",Table3[[#This Row],[FN_Si_A_H2]]/60*H2_dens_gL)</f>
        <v>0.35198816575707703</v>
      </c>
      <c r="AC600" s="53">
        <f>IF(OR(Table3[[#This Row],[Conc_Si_A_H2]]="",Table3[[#This Row],[FN_Si_A_H2]]="",Table3[[#This Row],[FN_Si_A_H2]]="-"),"-",(FN_Si_H2/CMP_A)*(100-CMP_A))</f>
        <v>41.444117647058818</v>
      </c>
      <c r="AD600" s="55">
        <f>IF(Table3[[#This Row],[F_Si_A_N2]]="-","-",Table3[[#This Row],[F_Si_A_N2]]/60*N2_dens_gL)</f>
        <v>0.86314745058812625</v>
      </c>
      <c r="AE600">
        <v>9.35</v>
      </c>
      <c r="AF600" s="53">
        <f>IF(OR(Table3[[#This Row],[I_S]]=0,Table3[[#This Row],[FN_Si_C_Air]]="-",Table3[[#This Row],[FN_Si_C_Air]]="0"),"∞",Table3[[#This Row],[FN_Si_C_Air]]*1000/(Table3[[#This Row],[I_S]]*Q_air*Cell_count))</f>
        <v>9.3500000000000014</v>
      </c>
      <c r="AG600" s="52">
        <f>IF(OR(Table3[[#This Row],[I_S]]="",Table3[[#This Row],[STC_C]]=""),"-",IF(Table3[[#This Row],[I_S]]&gt;=Table3[[#This Row],[I_MinGasFlow]],Table3[[#This Row],[I_S]]*Table3[[#This Row],[STC_C]]*16.6*Cell_count/1000,Table3[[#This Row],[I_MinGasFlow]]*Table3[[#This Row],[STC_C]]*16.6*Cell_count/1000))</f>
        <v>853.65500000000009</v>
      </c>
      <c r="AH600" s="53">
        <f>IF(Table3[[#This Row],[FN_Si_C_Air]]="-","-",Table3[[#This Row],[FN_Si_C_Air]]/60*air_dens_gL)</f>
        <v>18.310117543662972</v>
      </c>
      <c r="AI600" s="58" t="str">
        <f t="shared" si="3"/>
        <v>Inlet</v>
      </c>
      <c r="AJ600">
        <v>0</v>
      </c>
      <c r="AK600" s="5">
        <f t="shared" si="96"/>
        <v>90</v>
      </c>
      <c r="AL600" s="141">
        <v>77.928761487960756</v>
      </c>
      <c r="AM600" s="52">
        <f>IF(OR(Table3[[#This Row],[T_So_CL]]="",Table3[[#This Row],[Hum_Si_C]]=""),"-",(1730.63/((1730.63/(233.426+T_Si_CL))-LOG(RH_Si_C/100)))-233.426)</f>
        <v>78.778700439071827</v>
      </c>
      <c r="AN600" s="87">
        <f>100*10^(7.337936*((Table3[[#This Row],[Hum_Si_C]])/(Table3[[#This Row],[Hum_Si_C]]+229.3975)-Table3[[#This Row],[T_Si_CL]]/(Table3[[#This Row],[T_Si_CL]]+229.3975)))</f>
        <v>75.302414393691748</v>
      </c>
      <c r="AO600" s="83">
        <f t="shared" si="97"/>
        <v>85</v>
      </c>
      <c r="AP600" s="60">
        <f>Table3[[#This Row],[T_So_CL]]-Table3[[#This Row],[T_Si_CL]]</f>
        <v>0</v>
      </c>
      <c r="AQ600" s="178">
        <f>IF(OR(AC600&gt;1200,AA600&gt;4000,Table3[[#This Row],[Hum_Si_A]]&lt;20,Table3[[#This Row],[Hum_Si_C]]&lt;20,AG600&gt;8000, AJ600&lt;0, O600&gt;90),1,0)</f>
        <v>0</v>
      </c>
      <c r="AR600">
        <f>IF(Table3[[#This Row],[F_Cell_CL]]&gt;0, Table3[[#This Row],[F_Cell_CL]], IF(Table3[[#This Row],[I_S]]&lt;450, 0.45, IF(Table3[[#This Row],[I_S]]&lt;600, 0.6, 0.75)))</f>
        <v>0.4</v>
      </c>
    </row>
    <row r="601" spans="1:44">
      <c r="A601" s="49">
        <f t="shared" si="93"/>
        <v>590</v>
      </c>
      <c r="B601" s="51" t="s">
        <v>100</v>
      </c>
      <c r="C601" s="50" t="s">
        <v>691</v>
      </c>
      <c r="D601" s="51">
        <v>900</v>
      </c>
      <c r="E601" s="138">
        <f>IF(Table3[[#This Row],[Approx. step time]]="-","ERR",IF(E600="Acc. Time",Table3[[#This Row],[Approx. step time]]/60,E600+D601/60))</f>
        <v>8850</v>
      </c>
      <c r="F601" s="48">
        <v>40</v>
      </c>
      <c r="G601" s="86">
        <f t="shared" si="94"/>
        <v>0.13333333333333333</v>
      </c>
      <c r="H601" s="48" t="s">
        <v>33</v>
      </c>
      <c r="I601" s="51">
        <v>0</v>
      </c>
      <c r="J601" s="51" t="s">
        <v>102</v>
      </c>
      <c r="K601" s="147">
        <v>0.35000000000000003</v>
      </c>
      <c r="L601" s="52">
        <f>IF(Table3[[#This Row],[F_Cell_CL]]="","-",Table3[[#This Row],[F_Cell_CL]]*Cell_count)</f>
        <v>96.250000000000014</v>
      </c>
      <c r="M601">
        <v>0.75</v>
      </c>
      <c r="N601">
        <v>85</v>
      </c>
      <c r="O601" s="51">
        <v>85</v>
      </c>
      <c r="P601" s="60">
        <f>Table3[[#This Row],[T_So_CL]]-Table3[[#This Row],[T_Si_CL]]</f>
        <v>0</v>
      </c>
      <c r="Q601">
        <v>8.35</v>
      </c>
      <c r="R601" s="53">
        <f>IF(Table3[[#This Row],[I_S]]=0,"∞",Table3[[#This Row],[FN_Si_A_H2]]*1000/(Table3[[#This Row],[I_S]]*Q_H2*Cell_count))</f>
        <v>8.35</v>
      </c>
      <c r="S601">
        <v>75</v>
      </c>
      <c r="T601" s="58" t="str">
        <f t="shared" si="1"/>
        <v>Inlet</v>
      </c>
      <c r="U601">
        <v>0.55000000000000004</v>
      </c>
      <c r="V601" s="51">
        <f t="shared" si="95"/>
        <v>90</v>
      </c>
      <c r="W601" s="141">
        <v>57.307590193950929</v>
      </c>
      <c r="X601" s="52">
        <f>IF(OR(Table3[[#This Row],[T_So_CL]]="",Table3[[#This Row],[Hum_Si_A]]=""),"-",(1730.63/((1730.63/(233.426+T_Si_CL))-LOG(RH_Si_A/100)))-233.426)</f>
        <v>71.437366853948049</v>
      </c>
      <c r="Y601" s="87">
        <f>100*10^(7.337936*((Table3[[#This Row],[Hum_Si_A]])/(Table3[[#This Row],[Hum_Si_A]]+229.3975)-Table3[[#This Row],[T_Si_CL]]/(Table3[[#This Row],[T_Si_CL]]+229.3975)))</f>
        <v>30.398988213146328</v>
      </c>
      <c r="Z60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857.26666666666665</v>
      </c>
      <c r="AA601" s="53">
        <f>Table3[[#This Row],[FN_Si_Atot]]*Table3[[#This Row],[Conc_Si_A_H2]]/100</f>
        <v>642.95000000000005</v>
      </c>
      <c r="AB601" s="54">
        <f>IF(Table3[[#This Row],[FN_Si_A_H2]]="-","-",Table3[[#This Row],[FN_Si_A_H2]]/60*H2_dens_gL)</f>
        <v>0.96363973248248969</v>
      </c>
      <c r="AC601" s="53">
        <f>IF(OR(Table3[[#This Row],[Conc_Si_A_H2]]="",Table3[[#This Row],[FN_Si_A_H2]]="",Table3[[#This Row],[FN_Si_A_H2]]="-"),"-",(FN_Si_H2/CMP_A)*(100-CMP_A))</f>
        <v>214.31666666666666</v>
      </c>
      <c r="AD601" s="55">
        <f>IF(Table3[[#This Row],[F_Si_A_N2]]="-","-",Table3[[#This Row],[F_Si_A_N2]]/60*N2_dens_gL)</f>
        <v>4.4635257053181983</v>
      </c>
      <c r="AE601">
        <v>9.5500000000000007</v>
      </c>
      <c r="AF601" s="53">
        <f>IF(OR(Table3[[#This Row],[I_S]]=0,Table3[[#This Row],[FN_Si_C_Air]]="-",Table3[[#This Row],[FN_Si_C_Air]]="0"),"∞",Table3[[#This Row],[FN_Si_C_Air]]*1000/(Table3[[#This Row],[I_S]]*Q_air*Cell_count))</f>
        <v>9.5500000000000007</v>
      </c>
      <c r="AG601" s="52">
        <f>IF(OR(Table3[[#This Row],[I_S]]="",Table3[[#This Row],[STC_C]]=""),"-",IF(Table3[[#This Row],[I_S]]&gt;=Table3[[#This Row],[I_MinGasFlow]],Table3[[#This Row],[I_S]]*Table3[[#This Row],[STC_C]]*16.6*Cell_count/1000,Table3[[#This Row],[I_MinGasFlow]]*Table3[[#This Row],[STC_C]]*16.6*Cell_count/1000))</f>
        <v>1743.8300000000002</v>
      </c>
      <c r="AH601" s="53">
        <f>IF(Table3[[#This Row],[FN_Si_C_Air]]="-","-",Table3[[#This Row],[FN_Si_C_Air]]/60*air_dens_gL)</f>
        <v>37.403555623953238</v>
      </c>
      <c r="AI601" s="58" t="str">
        <f t="shared" si="3"/>
        <v>Inlet</v>
      </c>
      <c r="AJ601">
        <v>0.30000000000000004</v>
      </c>
      <c r="AK601" s="5">
        <f t="shared" si="96"/>
        <v>90</v>
      </c>
      <c r="AL601" s="141">
        <v>68.464775669470399</v>
      </c>
      <c r="AM601" s="52">
        <f>IF(OR(Table3[[#This Row],[T_So_CL]]="",Table3[[#This Row],[Hum_Si_C]]=""),"-",(1730.63/((1730.63/(233.426+T_Si_CL))-LOG(RH_Si_C/100)))-233.426)</f>
        <v>75.643509672357766</v>
      </c>
      <c r="AN601" s="87">
        <f>100*10^(7.337936*((Table3[[#This Row],[Hum_Si_C]])/(Table3[[#This Row],[Hum_Si_C]]+229.3975)-Table3[[#This Row],[T_Si_CL]]/(Table3[[#This Row],[T_Si_CL]]+229.3975)))</f>
        <v>50.440565748878853</v>
      </c>
      <c r="AO601" s="83">
        <f t="shared" si="97"/>
        <v>85</v>
      </c>
      <c r="AP601" s="60">
        <f>Table3[[#This Row],[T_So_CL]]-Table3[[#This Row],[T_Si_CL]]</f>
        <v>0</v>
      </c>
      <c r="AQ601" s="178">
        <f>IF(OR(AC601&gt;1200,AA601&gt;4000,Table3[[#This Row],[Hum_Si_A]]&lt;20,Table3[[#This Row],[Hum_Si_C]]&lt;20,AG601&gt;8000, AJ601&lt;0, O601&gt;90),1,0)</f>
        <v>0</v>
      </c>
      <c r="AR601">
        <f>IF(Table3[[#This Row],[F_Cell_CL]]&gt;0, Table3[[#This Row],[F_Cell_CL]], IF(Table3[[#This Row],[I_S]]&lt;450, 0.45, IF(Table3[[#This Row],[I_S]]&lt;600, 0.6, 0.75)))</f>
        <v>0.35000000000000003</v>
      </c>
    </row>
    <row r="602" spans="1:44">
      <c r="A602" s="49">
        <f t="shared" si="93"/>
        <v>591</v>
      </c>
      <c r="B602" s="51" t="s">
        <v>100</v>
      </c>
      <c r="C602" s="50" t="s">
        <v>692</v>
      </c>
      <c r="D602" s="51">
        <v>900</v>
      </c>
      <c r="E602" s="138">
        <f>IF(Table3[[#This Row],[Approx. step time]]="-","ERR",IF(E601="Acc. Time",Table3[[#This Row],[Approx. step time]]/60,E601+D602/60))</f>
        <v>8865</v>
      </c>
      <c r="F602" s="48">
        <v>10</v>
      </c>
      <c r="G602" s="86">
        <f t="shared" si="94"/>
        <v>3.3333333333333333E-2</v>
      </c>
      <c r="H602" s="48" t="s">
        <v>33</v>
      </c>
      <c r="I602" s="51">
        <v>0</v>
      </c>
      <c r="J602" s="51" t="s">
        <v>102</v>
      </c>
      <c r="K602" s="147">
        <v>0.4</v>
      </c>
      <c r="L602" s="52">
        <f>IF(Table3[[#This Row],[F_Cell_CL]]="","-",Table3[[#This Row],[F_Cell_CL]]*Cell_count)</f>
        <v>110</v>
      </c>
      <c r="M602">
        <v>1.5</v>
      </c>
      <c r="N602">
        <v>85</v>
      </c>
      <c r="O602" s="51">
        <v>85</v>
      </c>
      <c r="P602" s="60">
        <f>Table3[[#This Row],[T_So_CL]]-Table3[[#This Row],[T_Si_CL]]</f>
        <v>0</v>
      </c>
      <c r="Q602">
        <v>5.75</v>
      </c>
      <c r="R602" s="53">
        <f>IF(Table3[[#This Row],[I_S]]=0,"∞",Table3[[#This Row],[FN_Si_A_H2]]*1000/(Table3[[#This Row],[I_S]]*Q_H2*Cell_count))</f>
        <v>5.75</v>
      </c>
      <c r="S602">
        <v>75</v>
      </c>
      <c r="T602" s="58" t="str">
        <f t="shared" si="1"/>
        <v>Inlet</v>
      </c>
      <c r="U602">
        <v>1.3</v>
      </c>
      <c r="V602" s="51">
        <f t="shared" si="95"/>
        <v>90</v>
      </c>
      <c r="W602" s="141">
        <v>66.096209120650883</v>
      </c>
      <c r="X602" s="52">
        <f>IF(OR(Table3[[#This Row],[T_So_CL]]="",Table3[[#This Row],[Hum_Si_A]]=""),"-",(1730.63/((1730.63/(233.426+T_Si_CL))-LOG(RH_Si_A/100)))-233.426)</f>
        <v>74.801825078028571</v>
      </c>
      <c r="Y602" s="87">
        <f>100*10^(7.337936*((Table3[[#This Row],[Hum_Si_A]])/(Table3[[#This Row],[Hum_Si_A]]+229.3975)-Table3[[#This Row],[T_Si_CL]]/(Table3[[#This Row],[T_Si_CL]]+229.3975)))</f>
        <v>45.444505657010929</v>
      </c>
      <c r="Z602"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147.58333333333334</v>
      </c>
      <c r="AA602" s="53">
        <f>Table3[[#This Row],[FN_Si_Atot]]*Table3[[#This Row],[Conc_Si_A_H2]]/100</f>
        <v>110.6875</v>
      </c>
      <c r="AB602" s="54">
        <f>IF(Table3[[#This Row],[FN_Si_A_H2]]="-","-",Table3[[#This Row],[FN_Si_A_H2]]/60*H2_dens_gL)</f>
        <v>0.16589606172976992</v>
      </c>
      <c r="AC602" s="53">
        <f>IF(OR(Table3[[#This Row],[Conc_Si_A_H2]]="",Table3[[#This Row],[FN_Si_A_H2]]="",Table3[[#This Row],[FN_Si_A_H2]]="-"),"-",(FN_Si_H2/CMP_A)*(100-CMP_A))</f>
        <v>36.895833333333336</v>
      </c>
      <c r="AD602" s="55">
        <f>IF(Table3[[#This Row],[F_Si_A_N2]]="-","-",Table3[[#This Row],[F_Si_A_N2]]/60*N2_dens_gL)</f>
        <v>0.76842134148442043</v>
      </c>
      <c r="AE602">
        <v>11.75</v>
      </c>
      <c r="AF602" s="53">
        <f>IF(OR(Table3[[#This Row],[I_S]]=0,Table3[[#This Row],[FN_Si_C_Air]]="-",Table3[[#This Row],[FN_Si_C_Air]]="0"),"∞",Table3[[#This Row],[FN_Si_C_Air]]*1000/(Table3[[#This Row],[I_S]]*Q_air*Cell_count))</f>
        <v>11.750000000000002</v>
      </c>
      <c r="AG602" s="52">
        <f>IF(OR(Table3[[#This Row],[I_S]]="",Table3[[#This Row],[STC_C]]=""),"-",IF(Table3[[#This Row],[I_S]]&gt;=Table3[[#This Row],[I_MinGasFlow]],Table3[[#This Row],[I_S]]*Table3[[#This Row],[STC_C]]*16.6*Cell_count/1000,Table3[[#This Row],[I_MinGasFlow]]*Table3[[#This Row],[STC_C]]*16.6*Cell_count/1000))</f>
        <v>536.38750000000016</v>
      </c>
      <c r="AH602" s="53">
        <f>IF(Table3[[#This Row],[FN_Si_C_Air]]="-","-",Table3[[#This Row],[FN_Si_C_Air]]/60*air_dens_gL)</f>
        <v>11.505020381713368</v>
      </c>
      <c r="AI602" s="58" t="str">
        <f t="shared" si="3"/>
        <v>Inlet</v>
      </c>
      <c r="AJ602">
        <v>0.85000000000000009</v>
      </c>
      <c r="AK602" s="5">
        <f t="shared" si="96"/>
        <v>90</v>
      </c>
      <c r="AL602" s="141">
        <v>60.589347496031074</v>
      </c>
      <c r="AM602" s="52">
        <f>IF(OR(Table3[[#This Row],[T_So_CL]]="",Table3[[#This Row],[Hum_Si_C]]=""),"-",(1730.63/((1730.63/(233.426+T_Si_CL))-LOG(RH_Si_C/100)))-233.426)</f>
        <v>72.741706947367049</v>
      </c>
      <c r="AN602" s="87">
        <f>100*10^(7.337936*((Table3[[#This Row],[Hum_Si_C]])/(Table3[[#This Row],[Hum_Si_C]]+229.3975)-Table3[[#This Row],[T_Si_CL]]/(Table3[[#This Row],[T_Si_CL]]+229.3975)))</f>
        <v>35.424445891123405</v>
      </c>
      <c r="AO602" s="83">
        <f t="shared" si="97"/>
        <v>85</v>
      </c>
      <c r="AP602" s="60">
        <f>Table3[[#This Row],[T_So_CL]]-Table3[[#This Row],[T_Si_CL]]</f>
        <v>0</v>
      </c>
      <c r="AQ602" s="178">
        <f>IF(OR(AC602&gt;1200,AA602&gt;4000,Table3[[#This Row],[Hum_Si_A]]&lt;20,Table3[[#This Row],[Hum_Si_C]]&lt;20,AG602&gt;8000, AJ602&lt;0, O602&gt;90),1,0)</f>
        <v>0</v>
      </c>
      <c r="AR602">
        <f>IF(Table3[[#This Row],[F_Cell_CL]]&gt;0, Table3[[#This Row],[F_Cell_CL]], IF(Table3[[#This Row],[I_S]]&lt;450, 0.45, IF(Table3[[#This Row],[I_S]]&lt;600, 0.6, 0.75)))</f>
        <v>0.4</v>
      </c>
    </row>
    <row r="603" spans="1:44">
      <c r="A603" s="49">
        <f t="shared" si="93"/>
        <v>592</v>
      </c>
      <c r="B603" s="51" t="s">
        <v>100</v>
      </c>
      <c r="C603" s="50" t="s">
        <v>693</v>
      </c>
      <c r="D603" s="51">
        <v>900</v>
      </c>
      <c r="E603" s="138">
        <f>IF(Table3[[#This Row],[Approx. step time]]="-","ERR",IF(E602="Acc. Time",Table3[[#This Row],[Approx. step time]]/60,E602+D603/60))</f>
        <v>8880</v>
      </c>
      <c r="F603" s="48">
        <v>70</v>
      </c>
      <c r="G603" s="86">
        <f t="shared" si="94"/>
        <v>0.23333333333333334</v>
      </c>
      <c r="H603" s="48" t="s">
        <v>33</v>
      </c>
      <c r="I603" s="51">
        <v>0</v>
      </c>
      <c r="J603" s="51" t="s">
        <v>102</v>
      </c>
      <c r="K603" s="147">
        <v>0.30000000000000004</v>
      </c>
      <c r="L603" s="52">
        <f>IF(Table3[[#This Row],[F_Cell_CL]]="","-",Table3[[#This Row],[F_Cell_CL]]*Cell_count)</f>
        <v>82.500000000000014</v>
      </c>
      <c r="M603">
        <v>2.0500000000000003</v>
      </c>
      <c r="N603">
        <v>85</v>
      </c>
      <c r="O603" s="51">
        <v>85</v>
      </c>
      <c r="P603" s="60">
        <f>Table3[[#This Row],[T_So_CL]]-Table3[[#This Row],[T_Si_CL]]</f>
        <v>0</v>
      </c>
      <c r="Q603">
        <v>7.5500000000000007</v>
      </c>
      <c r="R603" s="53">
        <f>IF(Table3[[#This Row],[I_S]]=0,"∞",Table3[[#This Row],[FN_Si_A_H2]]*1000/(Table3[[#This Row],[I_S]]*Q_H2*Cell_count))</f>
        <v>7.55</v>
      </c>
      <c r="S603">
        <v>80</v>
      </c>
      <c r="T603" s="58" t="str">
        <f t="shared" si="1"/>
        <v>Inlet</v>
      </c>
      <c r="U603">
        <v>1.85</v>
      </c>
      <c r="V603" s="51">
        <f t="shared" si="95"/>
        <v>90</v>
      </c>
      <c r="W603" s="141">
        <v>57.307590193950929</v>
      </c>
      <c r="X603" s="52">
        <f>IF(OR(Table3[[#This Row],[T_So_CL]]="",Table3[[#This Row],[Hum_Si_A]]=""),"-",(1730.63/((1730.63/(233.426+T_Si_CL))-LOG(RH_Si_A/100)))-233.426)</f>
        <v>71.437366853948049</v>
      </c>
      <c r="Y603" s="87">
        <f>100*10^(7.337936*((Table3[[#This Row],[Hum_Si_A]])/(Table3[[#This Row],[Hum_Si_A]]+229.3975)-Table3[[#This Row],[T_Si_CL]]/(Table3[[#This Row],[T_Si_CL]]+229.3975)))</f>
        <v>30.398988213146328</v>
      </c>
      <c r="Z603"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1271.703125</v>
      </c>
      <c r="AA603" s="53">
        <f>Table3[[#This Row],[FN_Si_Atot]]*Table3[[#This Row],[Conc_Si_A_H2]]/100</f>
        <v>1017.3625</v>
      </c>
      <c r="AB603" s="54">
        <f>IF(Table3[[#This Row],[FN_Si_A_H2]]="-","-",Table3[[#This Row],[FN_Si_A_H2]]/60*H2_dens_gL)</f>
        <v>1.5248011934640593</v>
      </c>
      <c r="AC603" s="53">
        <f>IF(OR(Table3[[#This Row],[Conc_Si_A_H2]]="",Table3[[#This Row],[FN_Si_A_H2]]="",Table3[[#This Row],[FN_Si_A_H2]]="-"),"-",(FN_Si_H2/CMP_A)*(100-CMP_A))</f>
        <v>254.34062499999999</v>
      </c>
      <c r="AD603" s="55">
        <f>IF(Table3[[#This Row],[F_Si_A_N2]]="-","-",Table3[[#This Row],[F_Si_A_N2]]/60*N2_dens_gL)</f>
        <v>5.2970958127110803</v>
      </c>
      <c r="AE603">
        <v>6.8000000000000007</v>
      </c>
      <c r="AF603" s="53">
        <f>IF(OR(Table3[[#This Row],[I_S]]=0,Table3[[#This Row],[FN_Si_C_Air]]="-",Table3[[#This Row],[FN_Si_C_Air]]="0"),"∞",Table3[[#This Row],[FN_Si_C_Air]]*1000/(Table3[[#This Row],[I_S]]*Q_air*Cell_count))</f>
        <v>6.8000000000000016</v>
      </c>
      <c r="AG603" s="52">
        <f>IF(OR(Table3[[#This Row],[I_S]]="",Table3[[#This Row],[STC_C]]=""),"-",IF(Table3[[#This Row],[I_S]]&gt;=Table3[[#This Row],[I_MinGasFlow]],Table3[[#This Row],[I_S]]*Table3[[#This Row],[STC_C]]*16.6*Cell_count/1000,Table3[[#This Row],[I_MinGasFlow]]*Table3[[#This Row],[STC_C]]*16.6*Cell_count/1000))</f>
        <v>2172.9400000000005</v>
      </c>
      <c r="AH603" s="53">
        <f>IF(Table3[[#This Row],[FN_Si_C_Air]]="-","-",Table3[[#This Row],[FN_Si_C_Air]]/60*air_dens_gL)</f>
        <v>46.607571929323939</v>
      </c>
      <c r="AI603" s="58" t="str">
        <f t="shared" si="3"/>
        <v>Inlet</v>
      </c>
      <c r="AJ603">
        <v>1.9500000000000002</v>
      </c>
      <c r="AK603" s="5">
        <f t="shared" si="96"/>
        <v>90</v>
      </c>
      <c r="AL603" s="141">
        <v>60.589347496031074</v>
      </c>
      <c r="AM603" s="52">
        <f>IF(OR(Table3[[#This Row],[T_So_CL]]="",Table3[[#This Row],[Hum_Si_C]]=""),"-",(1730.63/((1730.63/(233.426+T_Si_CL))-LOG(RH_Si_C/100)))-233.426)</f>
        <v>72.741706947367049</v>
      </c>
      <c r="AN603" s="87">
        <f>100*10^(7.337936*((Table3[[#This Row],[Hum_Si_C]])/(Table3[[#This Row],[Hum_Si_C]]+229.3975)-Table3[[#This Row],[T_Si_CL]]/(Table3[[#This Row],[T_Si_CL]]+229.3975)))</f>
        <v>35.424445891123405</v>
      </c>
      <c r="AO603" s="83">
        <f t="shared" si="97"/>
        <v>85</v>
      </c>
      <c r="AP603" s="60">
        <f>Table3[[#This Row],[T_So_CL]]-Table3[[#This Row],[T_Si_CL]]</f>
        <v>0</v>
      </c>
      <c r="AQ603" s="178">
        <f>IF(OR(AC603&gt;1200,AA603&gt;4000,Table3[[#This Row],[Hum_Si_A]]&lt;20,Table3[[#This Row],[Hum_Si_C]]&lt;20,AG603&gt;8000, AJ603&lt;0, O603&gt;90),1,0)</f>
        <v>0</v>
      </c>
      <c r="AR603">
        <f>IF(Table3[[#This Row],[F_Cell_CL]]&gt;0, Table3[[#This Row],[F_Cell_CL]], IF(Table3[[#This Row],[I_S]]&lt;450, 0.45, IF(Table3[[#This Row],[I_S]]&lt;600, 0.6, 0.75)))</f>
        <v>0.30000000000000004</v>
      </c>
    </row>
    <row r="604" spans="1:44">
      <c r="A604" s="49">
        <f t="shared" si="93"/>
        <v>593</v>
      </c>
      <c r="B604" s="51" t="s">
        <v>100</v>
      </c>
      <c r="C604" s="50" t="s">
        <v>694</v>
      </c>
      <c r="D604" s="51">
        <v>900</v>
      </c>
      <c r="E604" s="87">
        <f>IF(Table3[[#This Row],[Approx. step time]]="-","ERR",IF(E603="Acc. Time",Table3[[#This Row],[Approx. step time]]/60,E603+D604/60))</f>
        <v>8895</v>
      </c>
      <c r="F604" s="48">
        <v>5</v>
      </c>
      <c r="G604" s="86">
        <f t="shared" si="94"/>
        <v>1.6666666666666666E-2</v>
      </c>
      <c r="H604" s="48" t="s">
        <v>33</v>
      </c>
      <c r="I604" s="51">
        <v>0</v>
      </c>
      <c r="J604" s="51" t="s">
        <v>102</v>
      </c>
      <c r="K604" s="147">
        <v>0.4</v>
      </c>
      <c r="L604" s="52">
        <f>IF(Table3[[#This Row],[F_Cell_CL]]="","-",Table3[[#This Row],[F_Cell_CL]]*Cell_count)</f>
        <v>110</v>
      </c>
      <c r="M604">
        <v>2.1</v>
      </c>
      <c r="N604">
        <v>85</v>
      </c>
      <c r="O604" s="51">
        <v>85</v>
      </c>
      <c r="P604" s="60">
        <f>Table3[[#This Row],[T_So_CL]]-Table3[[#This Row],[T_Si_CL]]</f>
        <v>0</v>
      </c>
      <c r="Q604">
        <v>2.35</v>
      </c>
      <c r="R604" s="53">
        <f>IF(Table3[[#This Row],[I_S]]=0,"∞",Table3[[#This Row],[FN_Si_A_H2]]*1000/(Table3[[#This Row],[I_S]]*Q_H2*Cell_count))</f>
        <v>2.35</v>
      </c>
      <c r="S604">
        <v>90</v>
      </c>
      <c r="T604" s="58" t="str">
        <f t="shared" si="1"/>
        <v>Inlet</v>
      </c>
      <c r="U604">
        <v>1.9000000000000001</v>
      </c>
      <c r="V604" s="51">
        <f t="shared" si="95"/>
        <v>90</v>
      </c>
      <c r="W604" s="141">
        <v>76.278003111691802</v>
      </c>
      <c r="X604" s="52">
        <f>IF(OR(Table3[[#This Row],[T_So_CL]]="",Table3[[#This Row],[Hum_Si_A]]=""),"-",(1730.63/((1730.63/(233.426+T_Si_CL))-LOG(RH_Si_A/100)))-233.426)</f>
        <v>78.255873764895341</v>
      </c>
      <c r="Y604" s="87">
        <f>100*10^(7.337936*((Table3[[#This Row],[Hum_Si_A]])/(Table3[[#This Row],[Hum_Si_A]]+229.3975)-Table3[[#This Row],[T_Si_CL]]/(Table3[[#This Row],[T_Si_CL]]+229.3975)))</f>
        <v>70.344434624790281</v>
      </c>
      <c r="Z604"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25.131944444444443</v>
      </c>
      <c r="AA604" s="53">
        <f>Table3[[#This Row],[FN_Si_Atot]]*Table3[[#This Row],[Conc_Si_A_H2]]/100</f>
        <v>22.618749999999999</v>
      </c>
      <c r="AB604" s="54">
        <f>IF(Table3[[#This Row],[FN_Si_A_H2]]="-","-",Table3[[#This Row],[FN_Si_A_H2]]/60*H2_dens_gL)</f>
        <v>3.3900499570866029E-2</v>
      </c>
      <c r="AC604" s="53">
        <f>IF(OR(Table3[[#This Row],[Conc_Si_A_H2]]="",Table3[[#This Row],[FN_Si_A_H2]]="",Table3[[#This Row],[FN_Si_A_H2]]="-"),"-",(FN_Si_H2/CMP_A)*(100-CMP_A))</f>
        <v>2.5131944444444443</v>
      </c>
      <c r="AD604" s="55">
        <f>IF(Table3[[#This Row],[F_Si_A_N2]]="-","-",Table3[[#This Row],[F_Si_A_N2]]/60*N2_dens_gL)</f>
        <v>5.2341743550388044E-2</v>
      </c>
      <c r="AE604">
        <v>7.45</v>
      </c>
      <c r="AF604" s="53">
        <f>IF(OR(Table3[[#This Row],[I_S]]=0,Table3[[#This Row],[FN_Si_C_Air]]="-",Table3[[#This Row],[FN_Si_C_Air]]="0"),"∞",Table3[[#This Row],[FN_Si_C_Air]]*1000/(Table3[[#This Row],[I_S]]*Q_air*Cell_count))</f>
        <v>7.45</v>
      </c>
      <c r="AG604" s="52">
        <f>IF(OR(Table3[[#This Row],[I_S]]="",Table3[[#This Row],[STC_C]]=""),"-",IF(Table3[[#This Row],[I_S]]&gt;=Table3[[#This Row],[I_MinGasFlow]],Table3[[#This Row],[I_S]]*Table3[[#This Row],[STC_C]]*16.6*Cell_count/1000,Table3[[#This Row],[I_MinGasFlow]]*Table3[[#This Row],[STC_C]]*16.6*Cell_count/1000))</f>
        <v>170.04624999999999</v>
      </c>
      <c r="AH604" s="53">
        <f>IF(Table3[[#This Row],[FN_Si_C_Air]]="-","-",Table3[[#This Row],[FN_Si_C_Air]]/60*air_dens_gL)</f>
        <v>3.6473362486708325</v>
      </c>
      <c r="AI604" s="58" t="str">
        <f t="shared" si="3"/>
        <v>Inlet</v>
      </c>
      <c r="AJ604">
        <v>1.8</v>
      </c>
      <c r="AK604" s="5">
        <f t="shared" si="96"/>
        <v>90</v>
      </c>
      <c r="AL604" s="141">
        <v>60.589347496031074</v>
      </c>
      <c r="AM604" s="52">
        <f>IF(OR(Table3[[#This Row],[T_So_CL]]="",Table3[[#This Row],[Hum_Si_C]]=""),"-",(1730.63/((1730.63/(233.426+T_Si_CL))-LOG(RH_Si_C/100)))-233.426)</f>
        <v>72.741706947367049</v>
      </c>
      <c r="AN604" s="87">
        <f>100*10^(7.337936*((Table3[[#This Row],[Hum_Si_C]])/(Table3[[#This Row],[Hum_Si_C]]+229.3975)-Table3[[#This Row],[T_Si_CL]]/(Table3[[#This Row],[T_Si_CL]]+229.3975)))</f>
        <v>35.424445891123405</v>
      </c>
      <c r="AO604" s="83">
        <f t="shared" si="97"/>
        <v>85</v>
      </c>
      <c r="AP604" s="60">
        <f>Table3[[#This Row],[T_So_CL]]-Table3[[#This Row],[T_Si_CL]]</f>
        <v>0</v>
      </c>
      <c r="AQ604" s="178">
        <f>IF(OR(AC604&gt;1200,AA604&gt;4000,Table3[[#This Row],[Hum_Si_A]]&lt;20,Table3[[#This Row],[Hum_Si_C]]&lt;20,AG604&gt;8000, AJ604&lt;0, O604&gt;90),1,0)</f>
        <v>0</v>
      </c>
      <c r="AR604">
        <f>IF(Table3[[#This Row],[F_Cell_CL]]&gt;0, Table3[[#This Row],[F_Cell_CL]], IF(Table3[[#This Row],[I_S]]&lt;450, 0.45, IF(Table3[[#This Row],[I_S]]&lt;600, 0.6, 0.75)))</f>
        <v>0.4</v>
      </c>
    </row>
    <row r="605" spans="1:44">
      <c r="A605" s="49">
        <f t="shared" si="93"/>
        <v>594</v>
      </c>
      <c r="B605" s="51" t="s">
        <v>100</v>
      </c>
      <c r="C605" s="50" t="s">
        <v>695</v>
      </c>
      <c r="D605" s="51">
        <v>900</v>
      </c>
      <c r="E605" s="138">
        <f>IF(Table3[[#This Row],[Approx. step time]]="-","ERR",IF(E604="Acc. Time",Table3[[#This Row],[Approx. step time]]/60,E604+D605/60))</f>
        <v>8910</v>
      </c>
      <c r="F605" s="48">
        <v>80</v>
      </c>
      <c r="G605" s="86">
        <f t="shared" si="94"/>
        <v>0.26666666666666666</v>
      </c>
      <c r="H605" s="48" t="s">
        <v>33</v>
      </c>
      <c r="I605" s="51">
        <v>0</v>
      </c>
      <c r="J605" s="51" t="s">
        <v>102</v>
      </c>
      <c r="K605" s="147">
        <v>0.4</v>
      </c>
      <c r="L605" s="52">
        <f>IF(Table3[[#This Row],[F_Cell_CL]]="","-",Table3[[#This Row],[F_Cell_CL]]*Cell_count)</f>
        <v>110</v>
      </c>
      <c r="M605">
        <v>1.7</v>
      </c>
      <c r="N605">
        <v>85</v>
      </c>
      <c r="O605" s="51">
        <v>85</v>
      </c>
      <c r="P605" s="60">
        <f>Table3[[#This Row],[T_So_CL]]-Table3[[#This Row],[T_Si_CL]]</f>
        <v>0</v>
      </c>
      <c r="Q605">
        <v>9.7000000000000011</v>
      </c>
      <c r="R605" s="53">
        <f>IF(Table3[[#This Row],[I_S]]=0,"∞",Table3[[#This Row],[FN_Si_A_H2]]*1000/(Table3[[#This Row],[I_S]]*Q_H2*Cell_count))</f>
        <v>9.7000000000000011</v>
      </c>
      <c r="S605">
        <v>90</v>
      </c>
      <c r="T605" s="58" t="str">
        <f t="shared" si="1"/>
        <v>Inlet</v>
      </c>
      <c r="U605">
        <v>1.5</v>
      </c>
      <c r="V605" s="51">
        <f t="shared" si="95"/>
        <v>90</v>
      </c>
      <c r="W605" s="141">
        <v>49.004871177070179</v>
      </c>
      <c r="X605" s="52">
        <f>IF(OR(Table3[[#This Row],[T_So_CL]]="",Table3[[#This Row],[Hum_Si_A]]=""),"-",(1730.63/((1730.63/(233.426+T_Si_CL))-LOG(RH_Si_A/100)))-233.426)</f>
        <v>67.830146312485795</v>
      </c>
      <c r="Y605" s="87">
        <f>100*10^(7.337936*((Table3[[#This Row],[Hum_Si_A]])/(Table3[[#This Row],[Hum_Si_A]]+229.3975)-Table3[[#This Row],[T_Si_CL]]/(Table3[[#This Row],[T_Si_CL]]+229.3975)))</f>
        <v>20.312518838097184</v>
      </c>
      <c r="Z605"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1659.7777777777781</v>
      </c>
      <c r="AA605" s="53">
        <f>Table3[[#This Row],[FN_Si_Atot]]*Table3[[#This Row],[Conc_Si_A_H2]]/100</f>
        <v>1493.8000000000002</v>
      </c>
      <c r="AB605" s="54">
        <f>IF(Table3[[#This Row],[FN_Si_A_H2]]="-","-",Table3[[#This Row],[FN_Si_A_H2]]/60*H2_dens_gL)</f>
        <v>2.238875546126982</v>
      </c>
      <c r="AC605" s="53">
        <f>IF(OR(Table3[[#This Row],[Conc_Si_A_H2]]="",Table3[[#This Row],[FN_Si_A_H2]]="",Table3[[#This Row],[FN_Si_A_H2]]="-"),"-",(FN_Si_H2/CMP_A)*(100-CMP_A))</f>
        <v>165.97777777777779</v>
      </c>
      <c r="AD605" s="55">
        <f>IF(Table3[[#This Row],[F_Si_A_N2]]="-","-",Table3[[#This Row],[F_Si_A_N2]]/60*N2_dens_gL)</f>
        <v>3.4567823825617983</v>
      </c>
      <c r="AE605">
        <v>11.25</v>
      </c>
      <c r="AF605" s="53">
        <f>IF(OR(Table3[[#This Row],[I_S]]=0,Table3[[#This Row],[FN_Si_C_Air]]="-",Table3[[#This Row],[FN_Si_C_Air]]="0"),"∞",Table3[[#This Row],[FN_Si_C_Air]]*1000/(Table3[[#This Row],[I_S]]*Q_air*Cell_count))</f>
        <v>11.250000000000002</v>
      </c>
      <c r="AG605" s="52">
        <f>IF(OR(Table3[[#This Row],[I_S]]="",Table3[[#This Row],[STC_C]]=""),"-",IF(Table3[[#This Row],[I_S]]&gt;=Table3[[#This Row],[I_MinGasFlow]],Table3[[#This Row],[I_S]]*Table3[[#This Row],[STC_C]]*16.6*Cell_count/1000,Table3[[#This Row],[I_MinGasFlow]]*Table3[[#This Row],[STC_C]]*16.6*Cell_count/1000))</f>
        <v>4108.5000000000009</v>
      </c>
      <c r="AH605" s="53">
        <f>IF(Table3[[#This Row],[FN_Si_C_Air]]="-","-",Table3[[#This Row],[FN_Si_C_Air]]/60*air_dens_gL)</f>
        <v>88.123560370570459</v>
      </c>
      <c r="AI605" s="58" t="str">
        <f t="shared" si="3"/>
        <v>Inlet</v>
      </c>
      <c r="AJ605">
        <v>1.75</v>
      </c>
      <c r="AK605" s="5">
        <f t="shared" si="96"/>
        <v>90</v>
      </c>
      <c r="AL605" s="141">
        <v>77.928761487960756</v>
      </c>
      <c r="AM605" s="52">
        <f>IF(OR(Table3[[#This Row],[T_So_CL]]="",Table3[[#This Row],[Hum_Si_C]]=""),"-",(1730.63/((1730.63/(233.426+T_Si_CL))-LOG(RH_Si_C/100)))-233.426)</f>
        <v>78.778700439071827</v>
      </c>
      <c r="AN605" s="87">
        <f>100*10^(7.337936*((Table3[[#This Row],[Hum_Si_C]])/(Table3[[#This Row],[Hum_Si_C]]+229.3975)-Table3[[#This Row],[T_Si_CL]]/(Table3[[#This Row],[T_Si_CL]]+229.3975)))</f>
        <v>75.302414393691748</v>
      </c>
      <c r="AO605" s="83">
        <f t="shared" si="97"/>
        <v>85</v>
      </c>
      <c r="AP605" s="60">
        <f>Table3[[#This Row],[T_So_CL]]-Table3[[#This Row],[T_Si_CL]]</f>
        <v>0</v>
      </c>
      <c r="AQ605" s="178">
        <f>IF(OR(AC605&gt;1200,AA605&gt;4000,Table3[[#This Row],[Hum_Si_A]]&lt;20,Table3[[#This Row],[Hum_Si_C]]&lt;20,AG605&gt;8000, AJ605&lt;0, O605&gt;90),1,0)</f>
        <v>0</v>
      </c>
      <c r="AR605">
        <f>IF(Table3[[#This Row],[F_Cell_CL]]&gt;0, Table3[[#This Row],[F_Cell_CL]], IF(Table3[[#This Row],[I_S]]&lt;450, 0.45, IF(Table3[[#This Row],[I_S]]&lt;600, 0.6, 0.75)))</f>
        <v>0.4</v>
      </c>
    </row>
    <row r="606" spans="1:44">
      <c r="A606" s="49">
        <f t="shared" si="93"/>
        <v>595</v>
      </c>
      <c r="B606" s="51" t="s">
        <v>100</v>
      </c>
      <c r="C606" s="50" t="s">
        <v>696</v>
      </c>
      <c r="D606" s="51">
        <v>900</v>
      </c>
      <c r="E606" s="138">
        <f>IF(Table3[[#This Row],[Approx. step time]]="-","ERR",IF(E605="Acc. Time",Table3[[#This Row],[Approx. step time]]/60,E605+D606/60))</f>
        <v>8925</v>
      </c>
      <c r="F606" s="48">
        <v>80</v>
      </c>
      <c r="G606" s="86">
        <f t="shared" si="94"/>
        <v>0.26666666666666666</v>
      </c>
      <c r="H606" s="48" t="s">
        <v>33</v>
      </c>
      <c r="I606" s="51">
        <v>0</v>
      </c>
      <c r="J606" s="51" t="s">
        <v>102</v>
      </c>
      <c r="K606" s="147">
        <v>0.35000000000000003</v>
      </c>
      <c r="L606" s="52">
        <f>IF(Table3[[#This Row],[F_Cell_CL]]="","-",Table3[[#This Row],[F_Cell_CL]]*Cell_count)</f>
        <v>96.250000000000014</v>
      </c>
      <c r="M606">
        <v>0.7</v>
      </c>
      <c r="N606">
        <v>85</v>
      </c>
      <c r="O606" s="51">
        <v>85</v>
      </c>
      <c r="P606" s="60">
        <f>Table3[[#This Row],[T_So_CL]]-Table3[[#This Row],[T_Si_CL]]</f>
        <v>0</v>
      </c>
      <c r="Q606">
        <v>4.45</v>
      </c>
      <c r="R606" s="53">
        <f>IF(Table3[[#This Row],[I_S]]=0,"∞",Table3[[#This Row],[FN_Si_A_H2]]*1000/(Table3[[#This Row],[I_S]]*Q_H2*Cell_count))</f>
        <v>4.45</v>
      </c>
      <c r="S606">
        <v>90</v>
      </c>
      <c r="T606" s="58" t="str">
        <f t="shared" si="1"/>
        <v>Inlet</v>
      </c>
      <c r="U606">
        <v>0.5</v>
      </c>
      <c r="V606" s="51">
        <f t="shared" si="95"/>
        <v>90</v>
      </c>
      <c r="W606" s="141">
        <v>60.589347496031074</v>
      </c>
      <c r="X606" s="52">
        <f>IF(OR(Table3[[#This Row],[T_So_CL]]="",Table3[[#This Row],[Hum_Si_A]]=""),"-",(1730.63/((1730.63/(233.426+T_Si_CL))-LOG(RH_Si_A/100)))-233.426)</f>
        <v>72.741706947367049</v>
      </c>
      <c r="Y606" s="87">
        <f>100*10^(7.337936*((Table3[[#This Row],[Hum_Si_A]])/(Table3[[#This Row],[Hum_Si_A]]+229.3975)-Table3[[#This Row],[T_Si_CL]]/(Table3[[#This Row],[T_Si_CL]]+229.3975)))</f>
        <v>35.424445891123405</v>
      </c>
      <c r="Z606"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761.44444444444446</v>
      </c>
      <c r="AA606" s="53">
        <f>Table3[[#This Row],[FN_Si_Atot]]*Table3[[#This Row],[Conc_Si_A_H2]]/100</f>
        <v>685.3</v>
      </c>
      <c r="AB606" s="54">
        <f>IF(Table3[[#This Row],[FN_Si_A_H2]]="-","-",Table3[[#This Row],[FN_Si_A_H2]]/60*H2_dens_gL)</f>
        <v>1.0271130082747493</v>
      </c>
      <c r="AC606" s="53">
        <f>IF(OR(Table3[[#This Row],[Conc_Si_A_H2]]="",Table3[[#This Row],[FN_Si_A_H2]]="",Table3[[#This Row],[FN_Si_A_H2]]="-"),"-",(FN_Si_H2/CMP_A)*(100-CMP_A))</f>
        <v>76.144444444444431</v>
      </c>
      <c r="AD606" s="55">
        <f>IF(Table3[[#This Row],[F_Si_A_N2]]="-","-",Table3[[#This Row],[F_Si_A_N2]]/60*N2_dens_gL)</f>
        <v>1.5858434641649481</v>
      </c>
      <c r="AE606">
        <v>7.8000000000000007</v>
      </c>
      <c r="AF606" s="53">
        <f>IF(OR(Table3[[#This Row],[I_S]]=0,Table3[[#This Row],[FN_Si_C_Air]]="-",Table3[[#This Row],[FN_Si_C_Air]]="0"),"∞",Table3[[#This Row],[FN_Si_C_Air]]*1000/(Table3[[#This Row],[I_S]]*Q_air*Cell_count))</f>
        <v>7.8000000000000016</v>
      </c>
      <c r="AG606" s="52">
        <f>IF(OR(Table3[[#This Row],[I_S]]="",Table3[[#This Row],[STC_C]]=""),"-",IF(Table3[[#This Row],[I_S]]&gt;=Table3[[#This Row],[I_MinGasFlow]],Table3[[#This Row],[I_S]]*Table3[[#This Row],[STC_C]]*16.6*Cell_count/1000,Table3[[#This Row],[I_MinGasFlow]]*Table3[[#This Row],[STC_C]]*16.6*Cell_count/1000))</f>
        <v>2848.5600000000004</v>
      </c>
      <c r="AH606" s="53">
        <f>IF(Table3[[#This Row],[FN_Si_C_Air]]="-","-",Table3[[#This Row],[FN_Si_C_Air]]/60*air_dens_gL)</f>
        <v>61.099001856928851</v>
      </c>
      <c r="AI606" s="58" t="str">
        <f t="shared" si="3"/>
        <v>Inlet</v>
      </c>
      <c r="AJ606">
        <v>0.75</v>
      </c>
      <c r="AK606" s="5">
        <f t="shared" si="96"/>
        <v>90</v>
      </c>
      <c r="AL606" s="141">
        <v>60.589347496031074</v>
      </c>
      <c r="AM606" s="52">
        <f>IF(OR(Table3[[#This Row],[T_So_CL]]="",Table3[[#This Row],[Hum_Si_C]]=""),"-",(1730.63/((1730.63/(233.426+T_Si_CL))-LOG(RH_Si_C/100)))-233.426)</f>
        <v>72.741706947367049</v>
      </c>
      <c r="AN606" s="87">
        <f>100*10^(7.337936*((Table3[[#This Row],[Hum_Si_C]])/(Table3[[#This Row],[Hum_Si_C]]+229.3975)-Table3[[#This Row],[T_Si_CL]]/(Table3[[#This Row],[T_Si_CL]]+229.3975)))</f>
        <v>35.424445891123405</v>
      </c>
      <c r="AO606" s="83">
        <f t="shared" si="97"/>
        <v>85</v>
      </c>
      <c r="AP606" s="60">
        <f>Table3[[#This Row],[T_So_CL]]-Table3[[#This Row],[T_Si_CL]]</f>
        <v>0</v>
      </c>
      <c r="AQ606" s="178">
        <f>IF(OR(AC606&gt;1200,AA606&gt;4000,Table3[[#This Row],[Hum_Si_A]]&lt;20,Table3[[#This Row],[Hum_Si_C]]&lt;20,AG606&gt;8000, AJ606&lt;0, O606&gt;90),1,0)</f>
        <v>0</v>
      </c>
      <c r="AR606">
        <f>IF(Table3[[#This Row],[F_Cell_CL]]&gt;0, Table3[[#This Row],[F_Cell_CL]], IF(Table3[[#This Row],[I_S]]&lt;450, 0.45, IF(Table3[[#This Row],[I_S]]&lt;600, 0.6, 0.75)))</f>
        <v>0.35000000000000003</v>
      </c>
    </row>
    <row r="607" spans="1:44">
      <c r="A607" s="49">
        <f t="shared" si="93"/>
        <v>596</v>
      </c>
      <c r="B607" s="51" t="s">
        <v>100</v>
      </c>
      <c r="C607" s="50" t="s">
        <v>697</v>
      </c>
      <c r="D607" s="51">
        <v>900</v>
      </c>
      <c r="E607" s="138">
        <f>IF(Table3[[#This Row],[Approx. step time]]="-","ERR",IF(E606="Acc. Time",Table3[[#This Row],[Approx. step time]]/60,E606+D607/60))</f>
        <v>8940</v>
      </c>
      <c r="F607" s="48">
        <v>240</v>
      </c>
      <c r="G607" s="86">
        <f t="shared" si="94"/>
        <v>0.8</v>
      </c>
      <c r="H607" s="48" t="s">
        <v>33</v>
      </c>
      <c r="I607" s="51">
        <v>0</v>
      </c>
      <c r="J607" s="51" t="s">
        <v>102</v>
      </c>
      <c r="K607" s="147">
        <v>0.45</v>
      </c>
      <c r="L607" s="52">
        <f>IF(Table3[[#This Row],[F_Cell_CL]]="","-",Table3[[#This Row],[F_Cell_CL]]*Cell_count)</f>
        <v>123.75</v>
      </c>
      <c r="M607">
        <v>0.8</v>
      </c>
      <c r="N607">
        <v>85</v>
      </c>
      <c r="O607" s="51">
        <v>85</v>
      </c>
      <c r="P607" s="60">
        <f>Table3[[#This Row],[T_So_CL]]-Table3[[#This Row],[T_Si_CL]]</f>
        <v>0</v>
      </c>
      <c r="Q607">
        <v>1.3</v>
      </c>
      <c r="R607" s="53">
        <f>IF(Table3[[#This Row],[I_S]]=0,"∞",Table3[[#This Row],[FN_Si_A_H2]]*1000/(Table3[[#This Row],[I_S]]*Q_H2*Cell_count))</f>
        <v>1.3</v>
      </c>
      <c r="S607">
        <v>100</v>
      </c>
      <c r="T607" s="58" t="str">
        <f t="shared" si="1"/>
        <v>Inlet</v>
      </c>
      <c r="U607">
        <v>0.60000000000000009</v>
      </c>
      <c r="V607" s="51">
        <f t="shared" si="95"/>
        <v>90</v>
      </c>
      <c r="W607" s="141">
        <v>53.516511888365955</v>
      </c>
      <c r="X607" s="52">
        <f>IF(OR(Table3[[#This Row],[T_So_CL]]="",Table3[[#This Row],[Hum_Si_A]]=""),"-",(1730.63/((1730.63/(233.426+T_Si_CL))-LOG(RH_Si_A/100)))-233.426)</f>
        <v>69.849366920572265</v>
      </c>
      <c r="Y607" s="87">
        <f>100*10^(7.337936*((Table3[[#This Row],[Hum_Si_A]])/(Table3[[#This Row],[Hum_Si_A]]+229.3975)-Table3[[#This Row],[T_Si_CL]]/(Table3[[#This Row],[T_Si_CL]]+229.3975)))</f>
        <v>25.362050136111076</v>
      </c>
      <c r="Z607"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600.6</v>
      </c>
      <c r="AA607" s="53">
        <f>Table3[[#This Row],[FN_Si_Atot]]*Table3[[#This Row],[Conc_Si_A_H2]]/100</f>
        <v>600.6</v>
      </c>
      <c r="AB607" s="54">
        <f>IF(Table3[[#This Row],[FN_Si_A_H2]]="-","-",Table3[[#This Row],[FN_Si_A_H2]]/60*H2_dens_gL)</f>
        <v>0.90016645669022988</v>
      </c>
      <c r="AC607" s="53">
        <f>IF(OR(Table3[[#This Row],[Conc_Si_A_H2]]="",Table3[[#This Row],[FN_Si_A_H2]]="",Table3[[#This Row],[FN_Si_A_H2]]="-"),"-",(FN_Si_H2/CMP_A)*(100-CMP_A))</f>
        <v>0</v>
      </c>
      <c r="AD607" s="55">
        <f>IF(Table3[[#This Row],[F_Si_A_N2]]="-","-",Table3[[#This Row],[F_Si_A_N2]]/60*N2_dens_gL)</f>
        <v>0</v>
      </c>
      <c r="AE607">
        <v>1.2000000000000002</v>
      </c>
      <c r="AF607" s="53">
        <f>IF(OR(Table3[[#This Row],[I_S]]=0,Table3[[#This Row],[FN_Si_C_Air]]="-",Table3[[#This Row],[FN_Si_C_Air]]="0"),"∞",Table3[[#This Row],[FN_Si_C_Air]]*1000/(Table3[[#This Row],[I_S]]*Q_air*Cell_count))</f>
        <v>1.2</v>
      </c>
      <c r="AG607" s="52">
        <f>IF(OR(Table3[[#This Row],[I_S]]="",Table3[[#This Row],[STC_C]]=""),"-",IF(Table3[[#This Row],[I_S]]&gt;=Table3[[#This Row],[I_MinGasFlow]],Table3[[#This Row],[I_S]]*Table3[[#This Row],[STC_C]]*16.6*Cell_count/1000,Table3[[#This Row],[I_MinGasFlow]]*Table3[[#This Row],[STC_C]]*16.6*Cell_count/1000))</f>
        <v>1314.7200000000003</v>
      </c>
      <c r="AH607" s="53">
        <f>IF(Table3[[#This Row],[FN_Si_C_Air]]="-","-",Table3[[#This Row],[FN_Si_C_Air]]/60*air_dens_gL)</f>
        <v>28.199539318582548</v>
      </c>
      <c r="AI607" s="58" t="str">
        <f t="shared" si="3"/>
        <v>Inlet</v>
      </c>
      <c r="AJ607">
        <v>0.20000000000000007</v>
      </c>
      <c r="AK607" s="5">
        <f t="shared" si="96"/>
        <v>90</v>
      </c>
      <c r="AL607" s="141">
        <v>70.638890149608372</v>
      </c>
      <c r="AM607" s="52">
        <f>IF(OR(Table3[[#This Row],[T_So_CL]]="",Table3[[#This Row],[Hum_Si_C]]=""),"-",(1730.63/((1730.63/(233.426+T_Si_CL))-LOG(RH_Si_C/100)))-233.426)</f>
        <v>76.394710205881552</v>
      </c>
      <c r="AN607" s="87">
        <f>100*10^(7.337936*((Table3[[#This Row],[Hum_Si_C]])/(Table3[[#This Row],[Hum_Si_C]]+229.3975)-Table3[[#This Row],[T_Si_CL]]/(Table3[[#This Row],[T_Si_CL]]+229.3975)))</f>
        <v>55.428114610443558</v>
      </c>
      <c r="AO607" s="83">
        <f t="shared" si="97"/>
        <v>85</v>
      </c>
      <c r="AP607" s="60">
        <f>Table3[[#This Row],[T_So_CL]]-Table3[[#This Row],[T_Si_CL]]</f>
        <v>0</v>
      </c>
      <c r="AQ607" s="178">
        <f>IF(OR(AC607&gt;1200,AA607&gt;4000,Table3[[#This Row],[Hum_Si_A]]&lt;20,Table3[[#This Row],[Hum_Si_C]]&lt;20,AG607&gt;8000, AJ607&lt;0, O607&gt;90),1,0)</f>
        <v>0</v>
      </c>
      <c r="AR607">
        <f>IF(Table3[[#This Row],[F_Cell_CL]]&gt;0, Table3[[#This Row],[F_Cell_CL]], IF(Table3[[#This Row],[I_S]]&lt;450, 0.45, IF(Table3[[#This Row],[I_S]]&lt;600, 0.6, 0.75)))</f>
        <v>0.45</v>
      </c>
    </row>
    <row r="608" spans="1:44">
      <c r="A608" s="49">
        <f t="shared" si="93"/>
        <v>597</v>
      </c>
      <c r="B608" s="51" t="s">
        <v>100</v>
      </c>
      <c r="C608" s="50" t="s">
        <v>698</v>
      </c>
      <c r="D608" s="51">
        <v>900</v>
      </c>
      <c r="E608" s="87">
        <f>IF(Table3[[#This Row],[Approx. step time]]="-","ERR",IF(E607="Acc. Time",Table3[[#This Row],[Approx. step time]]/60,E607+D608/60))</f>
        <v>8955</v>
      </c>
      <c r="F608" s="48">
        <v>150</v>
      </c>
      <c r="G608" s="86">
        <f t="shared" si="94"/>
        <v>0.5</v>
      </c>
      <c r="H608" s="48" t="s">
        <v>33</v>
      </c>
      <c r="I608" s="51">
        <v>0</v>
      </c>
      <c r="J608" s="51" t="s">
        <v>102</v>
      </c>
      <c r="K608" s="147">
        <v>0.45</v>
      </c>
      <c r="L608" s="52">
        <f>IF(Table3[[#This Row],[F_Cell_CL]]="","-",Table3[[#This Row],[F_Cell_CL]]*Cell_count)</f>
        <v>123.75</v>
      </c>
      <c r="M608">
        <v>2.1</v>
      </c>
      <c r="N608">
        <v>85</v>
      </c>
      <c r="O608" s="51">
        <v>85</v>
      </c>
      <c r="P608" s="60">
        <f>Table3[[#This Row],[T_So_CL]]-Table3[[#This Row],[T_Si_CL]]</f>
        <v>0</v>
      </c>
      <c r="Q608">
        <v>1.7000000000000002</v>
      </c>
      <c r="R608" s="53">
        <f>IF(Table3[[#This Row],[I_S]]=0,"∞",Table3[[#This Row],[FN_Si_A_H2]]*1000/(Table3[[#This Row],[I_S]]*Q_H2*Cell_count))</f>
        <v>1.7000000000000002</v>
      </c>
      <c r="S608">
        <v>80</v>
      </c>
      <c r="T608" s="58" t="str">
        <f t="shared" si="1"/>
        <v>Inlet</v>
      </c>
      <c r="U608">
        <v>1.9000000000000001</v>
      </c>
      <c r="V608" s="51">
        <f t="shared" si="95"/>
        <v>90</v>
      </c>
      <c r="W608" s="141">
        <v>77.928761487960756</v>
      </c>
      <c r="X608" s="52">
        <f>IF(OR(Table3[[#This Row],[T_So_CL]]="",Table3[[#This Row],[Hum_Si_A]]=""),"-",(1730.63/((1730.63/(233.426+T_Si_CL))-LOG(RH_Si_A/100)))-233.426)</f>
        <v>78.778700439071827</v>
      </c>
      <c r="Y608" s="87">
        <f>100*10^(7.337936*((Table3[[#This Row],[Hum_Si_A]])/(Table3[[#This Row],[Hum_Si_A]]+229.3975)-Table3[[#This Row],[T_Si_CL]]/(Table3[[#This Row],[T_Si_CL]]+229.3975)))</f>
        <v>75.302414393691748</v>
      </c>
      <c r="Z608"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613.59375000000011</v>
      </c>
      <c r="AA608" s="53">
        <f>Table3[[#This Row],[FN_Si_Atot]]*Table3[[#This Row],[Conc_Si_A_H2]]/100</f>
        <v>490.87500000000006</v>
      </c>
      <c r="AB608" s="54">
        <f>IF(Table3[[#This Row],[FN_Si_A_H2]]="-","-",Table3[[#This Row],[FN_Si_A_H2]]/60*H2_dens_gL)</f>
        <v>0.73571296941028408</v>
      </c>
      <c r="AC608" s="53">
        <f>IF(OR(Table3[[#This Row],[Conc_Si_A_H2]]="",Table3[[#This Row],[FN_Si_A_H2]]="",Table3[[#This Row],[FN_Si_A_H2]]="-"),"-",(FN_Si_H2/CMP_A)*(100-CMP_A))</f>
        <v>122.71875000000001</v>
      </c>
      <c r="AD608" s="55">
        <f>IF(Table3[[#This Row],[F_Si_A_N2]]="-","-",Table3[[#This Row],[F_Si_A_N2]]/60*N2_dens_gL)</f>
        <v>2.5558362010242677</v>
      </c>
      <c r="AE608">
        <v>1.8</v>
      </c>
      <c r="AF608" s="53">
        <f>IF(OR(Table3[[#This Row],[I_S]]=0,Table3[[#This Row],[FN_Si_C_Air]]="-",Table3[[#This Row],[FN_Si_C_Air]]="0"),"∞",Table3[[#This Row],[FN_Si_C_Air]]*1000/(Table3[[#This Row],[I_S]]*Q_air*Cell_count))</f>
        <v>1.8</v>
      </c>
      <c r="AG608" s="52">
        <f>IF(OR(Table3[[#This Row],[I_S]]="",Table3[[#This Row],[STC_C]]=""),"-",IF(Table3[[#This Row],[I_S]]&gt;=Table3[[#This Row],[I_MinGasFlow]],Table3[[#This Row],[I_S]]*Table3[[#This Row],[STC_C]]*16.6*Cell_count/1000,Table3[[#This Row],[I_MinGasFlow]]*Table3[[#This Row],[STC_C]]*16.6*Cell_count/1000))</f>
        <v>1232.55</v>
      </c>
      <c r="AH608" s="53">
        <f>IF(Table3[[#This Row],[FN_Si_C_Air]]="-","-",Table3[[#This Row],[FN_Si_C_Air]]/60*air_dens_gL)</f>
        <v>26.437068111171136</v>
      </c>
      <c r="AI608" s="58" t="str">
        <f t="shared" si="3"/>
        <v>Inlet</v>
      </c>
      <c r="AJ608">
        <v>1.4500000000000002</v>
      </c>
      <c r="AK608" s="5">
        <f t="shared" si="96"/>
        <v>90</v>
      </c>
      <c r="AL608" s="141">
        <v>60.589347496031074</v>
      </c>
      <c r="AM608" s="52">
        <f>IF(OR(Table3[[#This Row],[T_So_CL]]="",Table3[[#This Row],[Hum_Si_C]]=""),"-",(1730.63/((1730.63/(233.426+T_Si_CL))-LOG(RH_Si_C/100)))-233.426)</f>
        <v>72.741706947367049</v>
      </c>
      <c r="AN608" s="87">
        <f>100*10^(7.337936*((Table3[[#This Row],[Hum_Si_C]])/(Table3[[#This Row],[Hum_Si_C]]+229.3975)-Table3[[#This Row],[T_Si_CL]]/(Table3[[#This Row],[T_Si_CL]]+229.3975)))</f>
        <v>35.424445891123405</v>
      </c>
      <c r="AO608" s="83">
        <f t="shared" si="97"/>
        <v>85</v>
      </c>
      <c r="AP608" s="60">
        <f>Table3[[#This Row],[T_So_CL]]-Table3[[#This Row],[T_Si_CL]]</f>
        <v>0</v>
      </c>
      <c r="AQ608" s="178">
        <f>IF(OR(AC608&gt;1200,AA608&gt;4000,Table3[[#This Row],[Hum_Si_A]]&lt;20,Table3[[#This Row],[Hum_Si_C]]&lt;20,AG608&gt;8000, AJ608&lt;0, O608&gt;90),1,0)</f>
        <v>0</v>
      </c>
      <c r="AR608">
        <f>IF(Table3[[#This Row],[F_Cell_CL]]&gt;0, Table3[[#This Row],[F_Cell_CL]], IF(Table3[[#This Row],[I_S]]&lt;450, 0.45, IF(Table3[[#This Row],[I_S]]&lt;600, 0.6, 0.75)))</f>
        <v>0.45</v>
      </c>
    </row>
    <row r="609" spans="1:44">
      <c r="A609" s="49">
        <f t="shared" si="93"/>
        <v>598</v>
      </c>
      <c r="B609" s="51" t="s">
        <v>100</v>
      </c>
      <c r="C609" s="50" t="s">
        <v>699</v>
      </c>
      <c r="D609" s="51">
        <v>900</v>
      </c>
      <c r="E609" s="138">
        <f>IF(Table3[[#This Row],[Approx. step time]]="-","ERR",IF(E608="Acc. Time",Table3[[#This Row],[Approx. step time]]/60,E608+D609/60))</f>
        <v>8970</v>
      </c>
      <c r="F609" s="48">
        <v>270</v>
      </c>
      <c r="G609" s="86">
        <f>I_S/Cell_area</f>
        <v>0.9</v>
      </c>
      <c r="H609" s="48" t="s">
        <v>33</v>
      </c>
      <c r="I609" s="51">
        <v>0</v>
      </c>
      <c r="J609" s="51" t="s">
        <v>102</v>
      </c>
      <c r="K609" s="147">
        <v>0.45</v>
      </c>
      <c r="L609" s="52">
        <f>IF(Table3[[#This Row],[F_Cell_CL]]="","-",Table3[[#This Row],[F_Cell_CL]]*Cell_count)</f>
        <v>123.75</v>
      </c>
      <c r="M609">
        <v>0.65</v>
      </c>
      <c r="N609">
        <v>85</v>
      </c>
      <c r="O609" s="51">
        <v>85</v>
      </c>
      <c r="P609" s="60">
        <f>Table3[[#This Row],[T_So_CL]]-Table3[[#This Row],[T_Si_CL]]</f>
        <v>0</v>
      </c>
      <c r="Q609">
        <v>2.3000000000000003</v>
      </c>
      <c r="R609" s="53">
        <f>IF(Table3[[#This Row],[I_S]]=0,"∞",Table3[[#This Row],[FN_Si_A_H2]]*1000/(Table3[[#This Row],[I_S]]*Q_H2*Cell_count))</f>
        <v>2.3000000000000003</v>
      </c>
      <c r="S609">
        <v>85</v>
      </c>
      <c r="T609" s="58" t="str">
        <f>"Inlet"</f>
        <v>Inlet</v>
      </c>
      <c r="U609">
        <v>0.45</v>
      </c>
      <c r="V609" s="51">
        <f>T_Si_CL+5</f>
        <v>90</v>
      </c>
      <c r="W609" s="141">
        <v>80.967458169074447</v>
      </c>
      <c r="X609" s="52">
        <f>IF(OR(Table3[[#This Row],[T_So_CL]]="",Table3[[#This Row],[Hum_Si_A]]=""),"-",(1730.63/((1730.63/(233.426+T_Si_CL))-LOG(RH_Si_A/100)))-233.426)</f>
        <v>79.717167848875533</v>
      </c>
      <c r="Y609" s="87">
        <f>100*10^(7.337936*((Table3[[#This Row],[Hum_Si_A]])/(Table3[[#This Row],[Hum_Si_A]]+229.3975)-Table3[[#This Row],[T_Si_CL]]/(Table3[[#This Row],[T_Si_CL]]+229.3975)))</f>
        <v>85.199132329737424</v>
      </c>
      <c r="Z609"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1406.3823529411768</v>
      </c>
      <c r="AA609" s="53">
        <f>Table3[[#This Row],[FN_Si_Atot]]*Table3[[#This Row],[Conc_Si_A_H2]]/100</f>
        <v>1195.4250000000002</v>
      </c>
      <c r="AB609" s="54">
        <f>IF(Table3[[#This Row],[FN_Si_A_H2]]="-","-",Table3[[#This Row],[FN_Si_A_H2]]/60*H2_dens_gL)</f>
        <v>1.7916774666815154</v>
      </c>
      <c r="AC609" s="53">
        <f>IF(OR(Table3[[#This Row],[Conc_Si_A_H2]]="",Table3[[#This Row],[FN_Si_A_H2]]="",Table3[[#This Row],[FN_Si_A_H2]]="-"),"-",(FN_Si_H2/CMP_A)*(100-CMP_A))</f>
        <v>210.95735294117651</v>
      </c>
      <c r="AD609" s="55">
        <f>IF(Table3[[#This Row],[F_Si_A_N2]]="-","-",Table3[[#This Row],[F_Si_A_N2]]/60*N2_dens_gL)</f>
        <v>4.3935620230756278</v>
      </c>
      <c r="AE609">
        <v>2.95</v>
      </c>
      <c r="AF609" s="53">
        <f>IF(OR(Table3[[#This Row],[I_S]]=0,Table3[[#This Row],[FN_Si_C_Air]]="-",Table3[[#This Row],[FN_Si_C_Air]]="0"),"∞",Table3[[#This Row],[FN_Si_C_Air]]*1000/(Table3[[#This Row],[I_S]]*Q_air*Cell_count))</f>
        <v>2.95</v>
      </c>
      <c r="AG609" s="52">
        <f>IF(OR(Table3[[#This Row],[I_S]]="",Table3[[#This Row],[STC_C]]=""),"-",IF(Table3[[#This Row],[I_S]]&gt;=Table3[[#This Row],[I_MinGasFlow]],Table3[[#This Row],[I_S]]*Table3[[#This Row],[STC_C]]*16.6*Cell_count/1000,Table3[[#This Row],[I_MinGasFlow]]*Table3[[#This Row],[STC_C]]*16.6*Cell_count/1000))</f>
        <v>3636.0225000000005</v>
      </c>
      <c r="AH609" s="139">
        <f>IF(Table3[[#This Row],[FN_Si_C_Air]]="-","-",Table3[[#This Row],[FN_Si_C_Air]]/60*air_dens_gL)</f>
        <v>77.98935092795486</v>
      </c>
      <c r="AI609" s="58" t="str">
        <f>"Inlet"</f>
        <v>Inlet</v>
      </c>
      <c r="AJ609">
        <v>0.8</v>
      </c>
      <c r="AK609" s="5">
        <f>T_Si_CL+5</f>
        <v>90</v>
      </c>
      <c r="AL609" s="141">
        <v>68.464775669470399</v>
      </c>
      <c r="AM609" s="52">
        <f>IF(OR(Table3[[#This Row],[T_So_CL]]="",Table3[[#This Row],[Hum_Si_C]]=""),"-",(1730.63/((1730.63/(233.426+T_Si_CL))-LOG(RH_Si_C/100)))-233.426)</f>
        <v>75.643509672357766</v>
      </c>
      <c r="AN609" s="87">
        <f>100*10^(7.337936*((Table3[[#This Row],[Hum_Si_C]])/(Table3[[#This Row],[Hum_Si_C]]+229.3975)-Table3[[#This Row],[T_Si_CL]]/(Table3[[#This Row],[T_Si_CL]]+229.3975)))</f>
        <v>50.440565748878853</v>
      </c>
      <c r="AO609" s="83">
        <f>T_Si_CL+dT_CL</f>
        <v>85</v>
      </c>
      <c r="AP609" s="60">
        <f>Table3[[#This Row],[T_So_CL]]-Table3[[#This Row],[T_Si_CL]]</f>
        <v>0</v>
      </c>
      <c r="AQ609" s="178">
        <f>IF(OR(AC609&gt;1200,AA609&gt;4000,Table3[[#This Row],[Hum_Si_A]]&lt;20,Table3[[#This Row],[Hum_Si_C]]&lt;20,AG609&gt;8000, AJ609&lt;0, O609&gt;90),1,0)</f>
        <v>0</v>
      </c>
      <c r="AR609">
        <f>IF(Table3[[#This Row],[F_Cell_CL]]&gt;0, Table3[[#This Row],[F_Cell_CL]], IF(Table3[[#This Row],[I_S]]&lt;450, 0.45, IF(Table3[[#This Row],[I_S]]&lt;600, 0.6, 0.75)))</f>
        <v>0.45</v>
      </c>
    </row>
    <row r="610" spans="1:44">
      <c r="A610" s="49">
        <f t="shared" si="93"/>
        <v>599</v>
      </c>
      <c r="B610" s="51" t="s">
        <v>100</v>
      </c>
      <c r="C610" s="50" t="s">
        <v>700</v>
      </c>
      <c r="D610" s="51">
        <v>900</v>
      </c>
      <c r="E610" s="138">
        <f>IF(Table3[[#This Row],[Approx. step time]]="-","ERR",IF(E609="Acc. Time",Table3[[#This Row],[Approx. step time]]/60,E609+D610/60))</f>
        <v>8985</v>
      </c>
      <c r="F610" s="48">
        <v>270</v>
      </c>
      <c r="G610" s="86">
        <f t="shared" si="94"/>
        <v>0.9</v>
      </c>
      <c r="H610" s="48" t="s">
        <v>33</v>
      </c>
      <c r="I610" s="51">
        <v>0</v>
      </c>
      <c r="J610" s="51" t="s">
        <v>102</v>
      </c>
      <c r="K610" s="147">
        <v>0.45</v>
      </c>
      <c r="L610" s="52">
        <f>IF(Table3[[#This Row],[F_Cell_CL]]="","-",Table3[[#This Row],[F_Cell_CL]]*Cell_count)</f>
        <v>123.75</v>
      </c>
      <c r="M610">
        <v>1.1000000000000001</v>
      </c>
      <c r="N610">
        <v>85</v>
      </c>
      <c r="O610" s="51">
        <v>85</v>
      </c>
      <c r="P610" s="60">
        <f>Table3[[#This Row],[T_So_CL]]-Table3[[#This Row],[T_Si_CL]]</f>
        <v>0</v>
      </c>
      <c r="Q610">
        <v>2.4000000000000004</v>
      </c>
      <c r="R610" s="53">
        <f>IF(Table3[[#This Row],[I_S]]=0,"∞",Table3[[#This Row],[FN_Si_A_H2]]*1000/(Table3[[#This Row],[I_S]]*Q_H2*Cell_count))</f>
        <v>2.4</v>
      </c>
      <c r="S610">
        <v>70</v>
      </c>
      <c r="T610" s="58" t="str">
        <f t="shared" si="1"/>
        <v>Inlet</v>
      </c>
      <c r="U610">
        <v>0.9</v>
      </c>
      <c r="V610" s="51">
        <f t="shared" si="95"/>
        <v>90</v>
      </c>
      <c r="W610" s="141">
        <v>74.52366918017195</v>
      </c>
      <c r="X610" s="52">
        <f>IF(OR(Table3[[#This Row],[T_So_CL]]="",Table3[[#This Row],[Hum_Si_A]]=""),"-",(1730.63/((1730.63/(233.426+T_Si_CL))-LOG(RH_Si_A/100)))-233.426)</f>
        <v>77.689674610704913</v>
      </c>
      <c r="Y610" s="87">
        <f>100*10^(7.337936*((Table3[[#This Row],[Hum_Si_A]])/(Table3[[#This Row],[Hum_Si_A]]+229.3975)-Table3[[#This Row],[T_Si_CL]]/(Table3[[#This Row],[T_Si_CL]]+229.3975)))</f>
        <v>65.379631751668228</v>
      </c>
      <c r="Z610"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1782.0000000000002</v>
      </c>
      <c r="AA610" s="53">
        <f>Table3[[#This Row],[FN_Si_Atot]]*Table3[[#This Row],[Conc_Si_A_H2]]/100</f>
        <v>1247.4000000000001</v>
      </c>
      <c r="AB610" s="54">
        <f>IF(Table3[[#This Row],[FN_Si_A_H2]]="-","-",Table3[[#This Row],[FN_Si_A_H2]]/60*H2_dens_gL)</f>
        <v>1.8695764869720162</v>
      </c>
      <c r="AC610" s="53">
        <f>IF(OR(Table3[[#This Row],[Conc_Si_A_H2]]="",Table3[[#This Row],[FN_Si_A_H2]]="",Table3[[#This Row],[FN_Si_A_H2]]="-"),"-",(FN_Si_H2/CMP_A)*(100-CMP_A))</f>
        <v>534.6</v>
      </c>
      <c r="AD610" s="55">
        <f>IF(Table3[[#This Row],[F_Si_A_N2]]="-","-",Table3[[#This Row],[F_Si_A_N2]]/60*N2_dens_gL)</f>
        <v>11.133995685806557</v>
      </c>
      <c r="AE610">
        <v>1.35</v>
      </c>
      <c r="AF610" s="53">
        <f>IF(OR(Table3[[#This Row],[I_S]]=0,Table3[[#This Row],[FN_Si_C_Air]]="-",Table3[[#This Row],[FN_Si_C_Air]]="0"),"∞",Table3[[#This Row],[FN_Si_C_Air]]*1000/(Table3[[#This Row],[I_S]]*Q_air*Cell_count))</f>
        <v>1.35</v>
      </c>
      <c r="AG610" s="52">
        <f>IF(OR(Table3[[#This Row],[I_S]]="",Table3[[#This Row],[STC_C]]=""),"-",IF(Table3[[#This Row],[I_S]]&gt;=Table3[[#This Row],[I_MinGasFlow]],Table3[[#This Row],[I_S]]*Table3[[#This Row],[STC_C]]*16.6*Cell_count/1000,Table3[[#This Row],[I_MinGasFlow]]*Table3[[#This Row],[STC_C]]*16.6*Cell_count/1000))</f>
        <v>1663.9425000000003</v>
      </c>
      <c r="AH610" s="53">
        <f>IF(Table3[[#This Row],[FN_Si_C_Air]]="-","-",Table3[[#This Row],[FN_Si_C_Air]]/60*air_dens_gL)</f>
        <v>35.690041950081039</v>
      </c>
      <c r="AI610" s="58" t="str">
        <f t="shared" si="3"/>
        <v>Inlet</v>
      </c>
      <c r="AJ610">
        <v>0.75</v>
      </c>
      <c r="AK610" s="5">
        <f t="shared" si="96"/>
        <v>90</v>
      </c>
      <c r="AL610" s="141">
        <v>70.638890149608372</v>
      </c>
      <c r="AM610" s="52">
        <f>IF(OR(Table3[[#This Row],[T_So_CL]]="",Table3[[#This Row],[Hum_Si_C]]=""),"-",(1730.63/((1730.63/(233.426+T_Si_CL))-LOG(RH_Si_C/100)))-233.426)</f>
        <v>76.394710205881552</v>
      </c>
      <c r="AN610" s="87">
        <f>100*10^(7.337936*((Table3[[#This Row],[Hum_Si_C]])/(Table3[[#This Row],[Hum_Si_C]]+229.3975)-Table3[[#This Row],[T_Si_CL]]/(Table3[[#This Row],[T_Si_CL]]+229.3975)))</f>
        <v>55.428114610443558</v>
      </c>
      <c r="AO610" s="83">
        <f t="shared" si="97"/>
        <v>85</v>
      </c>
      <c r="AP610" s="60">
        <f>Table3[[#This Row],[T_So_CL]]-Table3[[#This Row],[T_Si_CL]]</f>
        <v>0</v>
      </c>
      <c r="AQ610" s="178">
        <f>IF(OR(AC610&gt;1200,AA610&gt;4000,Table3[[#This Row],[Hum_Si_A]]&lt;20,Table3[[#This Row],[Hum_Si_C]]&lt;20,AG610&gt;8000, AJ610&lt;0, O610&gt;90),1,0)</f>
        <v>0</v>
      </c>
      <c r="AR610">
        <f>IF(Table3[[#This Row],[F_Cell_CL]]&gt;0, Table3[[#This Row],[F_Cell_CL]], IF(Table3[[#This Row],[I_S]]&lt;450, 0.45, IF(Table3[[#This Row],[I_S]]&lt;600, 0.6, 0.75)))</f>
        <v>0.45</v>
      </c>
    </row>
    <row r="611" spans="1:44" ht="12.95" thickBot="1">
      <c r="A611" s="49">
        <f t="shared" si="93"/>
        <v>600</v>
      </c>
      <c r="B611" s="51" t="s">
        <v>100</v>
      </c>
      <c r="C611" s="50" t="s">
        <v>701</v>
      </c>
      <c r="D611" s="51">
        <v>900</v>
      </c>
      <c r="E611" s="138">
        <f>IF(Table3[[#This Row],[Approx. step time]]="-","ERR",IF(E610="Acc. Time",Table3[[#This Row],[Approx. step time]]/60,E610+D611/60))</f>
        <v>9000</v>
      </c>
      <c r="F611" s="48">
        <v>240</v>
      </c>
      <c r="G611" s="86">
        <f t="shared" si="94"/>
        <v>0.8</v>
      </c>
      <c r="H611" s="143" t="s">
        <v>33</v>
      </c>
      <c r="I611" s="144">
        <v>0</v>
      </c>
      <c r="J611" s="144" t="s">
        <v>102</v>
      </c>
      <c r="K611" s="148">
        <v>0.45</v>
      </c>
      <c r="L611" s="149">
        <f>IF(Table3[[#This Row],[F_Cell_CL]]="","-",Table3[[#This Row],[F_Cell_CL]]*Cell_count)</f>
        <v>123.75</v>
      </c>
      <c r="M611" s="62">
        <v>1.1500000000000001</v>
      </c>
      <c r="N611" s="62">
        <v>85</v>
      </c>
      <c r="O611" s="144">
        <v>85</v>
      </c>
      <c r="P611" s="85">
        <f>Table3[[#This Row],[T_So_CL]]-Table3[[#This Row],[T_Si_CL]]</f>
        <v>0</v>
      </c>
      <c r="Q611">
        <v>1.55</v>
      </c>
      <c r="R611" s="53">
        <f>IF(Table3[[#This Row],[I_S]]=0,"∞",Table3[[#This Row],[FN_Si_A_H2]]*1000/(Table3[[#This Row],[I_S]]*Q_H2*Cell_count))</f>
        <v>1.55</v>
      </c>
      <c r="S611">
        <v>80</v>
      </c>
      <c r="T611" s="58" t="str">
        <f t="shared" si="1"/>
        <v>Inlet</v>
      </c>
      <c r="U611">
        <v>0.95000000000000007</v>
      </c>
      <c r="V611" s="51">
        <f t="shared" si="95"/>
        <v>90</v>
      </c>
      <c r="W611" s="141">
        <v>53.516511888365955</v>
      </c>
      <c r="X611" s="52">
        <f>IF(OR(Table3[[#This Row],[T_So_CL]]="",Table3[[#This Row],[Hum_Si_A]]=""),"-",(1730.63/((1730.63/(233.426+T_Si_CL))-LOG(RH_Si_A/100)))-233.426)</f>
        <v>69.849366920572265</v>
      </c>
      <c r="Y611" s="87">
        <f>100*10^(7.337936*((Table3[[#This Row],[Hum_Si_A]])/(Table3[[#This Row],[Hum_Si_A]]+229.3975)-Table3[[#This Row],[T_Si_CL]]/(Table3[[#This Row],[T_Si_CL]]+229.3975)))</f>
        <v>25.362050136111076</v>
      </c>
      <c r="Z611" s="52">
        <f>IF(OR(Table3[[#This Row],[I_S]]="",Table3[[#This Row],[STC_A]]="",Table3[[#This Row],[Conc_Si_A_H2]]=""),"-",IF(Table3[[#This Row],[I_S]]&gt;=Table3[[#This Row],[I_MinGasFlow]],Table3[[#This Row],[I_S]]*Table3[[#This Row],[STC_A]]*7*Cell_count/(1000*Table3[[#This Row],[Conc_Si_A_H2]]/100),Table3[[#This Row],[I_MinGasFlow]]*Table3[[#This Row],[STC_A]]*7*Cell_count/(1000*Table3[[#This Row],[Conc_Si_A_H2]]/100)))</f>
        <v>895.125</v>
      </c>
      <c r="AA611" s="53">
        <f>Table3[[#This Row],[FN_Si_Atot]]*Table3[[#This Row],[Conc_Si_A_H2]]/100</f>
        <v>716.1</v>
      </c>
      <c r="AB611" s="54">
        <f>IF(Table3[[#This Row],[FN_Si_A_H2]]="-","-",Table3[[#This Row],[FN_Si_A_H2]]/60*H2_dens_gL)</f>
        <v>1.0732753906691201</v>
      </c>
      <c r="AC611" s="53">
        <f>IF(OR(Table3[[#This Row],[Conc_Si_A_H2]]="",Table3[[#This Row],[FN_Si_A_H2]]="",Table3[[#This Row],[FN_Si_A_H2]]="-"),"-",(FN_Si_H2/CMP_A)*(100-CMP_A))</f>
        <v>179.02500000000001</v>
      </c>
      <c r="AD611" s="55">
        <f>IF(Table3[[#This Row],[F_Si_A_N2]]="-","-",Table3[[#This Row],[F_Si_A_N2]]/60*N2_dens_gL)</f>
        <v>3.7285139873765787</v>
      </c>
      <c r="AE611">
        <v>2.4500000000000002</v>
      </c>
      <c r="AF611" s="53">
        <f>IF(OR(Table3[[#This Row],[I_S]]=0,Table3[[#This Row],[FN_Si_C_Air]]="-",Table3[[#This Row],[FN_Si_C_Air]]="0"),"∞",Table3[[#This Row],[FN_Si_C_Air]]*1000/(Table3[[#This Row],[I_S]]*Q_air*Cell_count))</f>
        <v>2.4499999999999997</v>
      </c>
      <c r="AG611" s="52">
        <f>IF(OR(Table3[[#This Row],[I_S]]="",Table3[[#This Row],[STC_C]]=""),"-",IF(Table3[[#This Row],[I_S]]&gt;=Table3[[#This Row],[I_MinGasFlow]],Table3[[#This Row],[I_S]]*Table3[[#This Row],[STC_C]]*16.6*Cell_count/1000,Table3[[#This Row],[I_MinGasFlow]]*Table3[[#This Row],[STC_C]]*16.6*Cell_count/1000))</f>
        <v>2684.2200000000003</v>
      </c>
      <c r="AH611" s="53">
        <f>IF(Table3[[#This Row],[FN_Si_C_Air]]="-","-",Table3[[#This Row],[FN_Si_C_Air]]/60*air_dens_gL)</f>
        <v>57.574059442106034</v>
      </c>
      <c r="AI611" s="58" t="str">
        <f t="shared" si="3"/>
        <v>Inlet</v>
      </c>
      <c r="AJ611">
        <v>1.1000000000000001</v>
      </c>
      <c r="AK611" s="5">
        <f t="shared" si="96"/>
        <v>90</v>
      </c>
      <c r="AL611" s="141">
        <v>68.464775669470399</v>
      </c>
      <c r="AM611" s="52">
        <f>IF(OR(Table3[[#This Row],[T_So_CL]]="",Table3[[#This Row],[Hum_Si_C]]=""),"-",(1730.63/((1730.63/(233.426+T_Si_CL))-LOG(RH_Si_C/100)))-233.426)</f>
        <v>75.643509672357766</v>
      </c>
      <c r="AN611" s="87">
        <f>100*10^(7.337936*((Table3[[#This Row],[Hum_Si_C]])/(Table3[[#This Row],[Hum_Si_C]]+229.3975)-Table3[[#This Row],[T_Si_CL]]/(Table3[[#This Row],[T_Si_CL]]+229.3975)))</f>
        <v>50.440565748878853</v>
      </c>
      <c r="AO611" s="84">
        <f t="shared" si="97"/>
        <v>85</v>
      </c>
      <c r="AP611" s="85">
        <f>Table3[[#This Row],[T_So_CL]]-Table3[[#This Row],[T_Si_CL]]</f>
        <v>0</v>
      </c>
      <c r="AQ611" s="178">
        <f>IF(OR(AC611&gt;1200,AA611&gt;4000,Table3[[#This Row],[Hum_Si_A]]&lt;20,Table3[[#This Row],[Hum_Si_C]]&lt;20,AG611&gt;8000, AJ611&lt;0, O611&gt;90),1,0)</f>
        <v>0</v>
      </c>
      <c r="AR611">
        <f>IF(Table3[[#This Row],[F_Cell_CL]]&gt;0, Table3[[#This Row],[F_Cell_CL]], IF(Table3[[#This Row],[I_S]]&lt;450, 0.45, IF(Table3[[#This Row],[I_S]]&lt;600, 0.6, 0.75)))</f>
        <v>0.45</v>
      </c>
    </row>
    <row r="612" spans="1:44" ht="12.95" thickBot="1">
      <c r="A612" s="49"/>
      <c r="B612" s="167"/>
      <c r="C612" s="172"/>
      <c r="D612" s="167"/>
      <c r="E612" s="138"/>
      <c r="F612" s="48"/>
      <c r="G612" s="86"/>
      <c r="H612" s="48"/>
      <c r="I612" s="51"/>
      <c r="J612" s="153"/>
      <c r="K612" s="48"/>
      <c r="L612" s="52"/>
      <c r="M612" s="173"/>
      <c r="O612" s="51"/>
      <c r="P612" s="60"/>
      <c r="Q612" s="174"/>
      <c r="R612" s="53"/>
      <c r="S612" s="175"/>
      <c r="T612" s="173"/>
      <c r="U612" s="173"/>
      <c r="V612" s="51"/>
      <c r="W612" s="176"/>
      <c r="X612" s="52"/>
      <c r="Y612" s="87"/>
      <c r="Z612" s="52"/>
      <c r="AA612" s="53"/>
      <c r="AB612" s="54"/>
      <c r="AC612" s="53"/>
      <c r="AD612" s="55"/>
      <c r="AE612" s="174"/>
      <c r="AF612" s="53"/>
      <c r="AG612" s="52"/>
      <c r="AH612" s="139"/>
      <c r="AI612" s="173"/>
      <c r="AJ612" s="173"/>
      <c r="AK612" s="51"/>
      <c r="AL612" s="176"/>
      <c r="AM612" s="52"/>
      <c r="AN612" s="87"/>
      <c r="AO612" s="83"/>
      <c r="AP612" s="60"/>
      <c r="AQ612" s="181">
        <f>SUM(Table3[Error check])</f>
        <v>0</v>
      </c>
    </row>
  </sheetData>
  <mergeCells count="6">
    <mergeCell ref="J2:K2"/>
    <mergeCell ref="H5:H6"/>
    <mergeCell ref="J6:K6"/>
    <mergeCell ref="J5:K5"/>
    <mergeCell ref="J4:K4"/>
    <mergeCell ref="J3:K3"/>
  </mergeCells>
  <phoneticPr fontId="12" type="noConversion"/>
  <conditionalFormatting sqref="F12:F611">
    <cfRule type="colorScale" priority="239">
      <colorScale>
        <cfvo type="min"/>
        <cfvo type="percentile" val="50"/>
        <cfvo type="max"/>
        <color theme="7" tint="0.79998168889431442"/>
        <color theme="9" tint="0.59999389629810485"/>
        <color theme="5" tint="0.59999389629810485"/>
      </colorScale>
    </cfRule>
  </conditionalFormatting>
  <conditionalFormatting sqref="F12:J611 L12:L611 R12:R611 T12:T611 V12:V611 X12:AD611 AF12:AI611 AK12:AK611 AM12:AN611">
    <cfRule type="cellIs" dxfId="109" priority="20" operator="equal">
      <formula>""</formula>
    </cfRule>
  </conditionalFormatting>
  <conditionalFormatting sqref="I6">
    <cfRule type="cellIs" dxfId="108" priority="8" operator="greaterThan">
      <formula>0.49</formula>
    </cfRule>
  </conditionalFormatting>
  <conditionalFormatting sqref="W12:W611">
    <cfRule type="cellIs" dxfId="107" priority="6" operator="lessThan">
      <formula>20</formula>
    </cfRule>
  </conditionalFormatting>
  <conditionalFormatting sqref="X12:X611 AM12:AM611">
    <cfRule type="expression" dxfId="106" priority="171">
      <formula>$J12:$J12="DPT"</formula>
    </cfRule>
  </conditionalFormatting>
  <conditionalFormatting sqref="Y12:Y611 AN12:AN611">
    <cfRule type="expression" dxfId="105" priority="222">
      <formula>$J12:$J12="RH"</formula>
    </cfRule>
  </conditionalFormatting>
  <conditionalFormatting sqref="AA12:AA611">
    <cfRule type="expression" dxfId="104" priority="245">
      <formula>$H12:$H605="Flow"</formula>
    </cfRule>
  </conditionalFormatting>
  <conditionalFormatting sqref="AA16:AA309 AA312:AA315 AA320:AA323 AA328:AA331 AA336:AA339 AA344:AA347 AA352:AA355 AA360:AA363 AA368:AA371 AA376:AA379 AA384:AA387 AA392:AA395 AA400:AA403 AA408:AA411 AA416:AA419 AA424:AA427 AA432:AA435 AA440:AA443 AA448:AA451 AA456:AA459 AA464:AA467 AA472:AA475 AA480:AA483 AA488:AA491 AA496:AA499 AA504:AA507 AA512:AA515 AA520:AA523 AA528:AA531 AA536:AA539 AA544:AA547 AA552:AA555 AA560:AA563 AA568:AA571 AA576:AA579 AA584:AA587 AA592:AA595 AA600:AA603 AA608:AA611">
    <cfRule type="expression" dxfId="103" priority="259">
      <formula>$H16:$H610="Flow"</formula>
    </cfRule>
  </conditionalFormatting>
  <conditionalFormatting sqref="AA310:AA312">
    <cfRule type="expression" dxfId="102" priority="244">
      <formula>$H310:$H606="Flow"</formula>
    </cfRule>
  </conditionalFormatting>
  <conditionalFormatting sqref="AA313:AA384">
    <cfRule type="expression" dxfId="101" priority="257">
      <formula>$H313:$H610="Flow"</formula>
    </cfRule>
  </conditionalFormatting>
  <conditionalFormatting sqref="AA385:AA454">
    <cfRule type="expression" dxfId="100" priority="255">
      <formula>$H385:$H612="Flow"</formula>
    </cfRule>
  </conditionalFormatting>
  <conditionalFormatting sqref="AA455:AA524">
    <cfRule type="expression" dxfId="99" priority="254">
      <formula>$H455:$H612="Flow"</formula>
    </cfRule>
  </conditionalFormatting>
  <conditionalFormatting sqref="AA525:AA538">
    <cfRule type="expression" dxfId="98" priority="253">
      <formula>$H525:$H612="Flow"</formula>
    </cfRule>
  </conditionalFormatting>
  <conditionalFormatting sqref="AA539:AA552">
    <cfRule type="expression" dxfId="97" priority="252">
      <formula>$H539:$H612="Flow"</formula>
    </cfRule>
  </conditionalFormatting>
  <conditionalFormatting sqref="AA553:AA566">
    <cfRule type="expression" dxfId="96" priority="251">
      <formula>$H553:$H612="Flow"</formula>
    </cfRule>
  </conditionalFormatting>
  <conditionalFormatting sqref="AA567:AA580">
    <cfRule type="expression" dxfId="95" priority="250">
      <formula>$H567:$H612="Flow"</formula>
    </cfRule>
  </conditionalFormatting>
  <conditionalFormatting sqref="AA581:AA594">
    <cfRule type="expression" dxfId="94" priority="249">
      <formula>$H581:$H612="Flow"</formula>
    </cfRule>
  </conditionalFormatting>
  <conditionalFormatting sqref="AA595:AA609">
    <cfRule type="expression" dxfId="93" priority="247">
      <formula>$H595:$H611="Flow"</formula>
    </cfRule>
  </conditionalFormatting>
  <conditionalFormatting sqref="AA610:AA611">
    <cfRule type="expression" dxfId="92" priority="234">
      <formula>$H610:$H625="Flow"</formula>
    </cfRule>
  </conditionalFormatting>
  <conditionalFormatting sqref="AJ12:AJ611">
    <cfRule type="cellIs" dxfId="91" priority="5" operator="lessThan">
      <formula>0</formula>
    </cfRule>
  </conditionalFormatting>
  <conditionalFormatting sqref="AL12:AL611">
    <cfRule type="cellIs" dxfId="90" priority="3" operator="lessThan">
      <formula>20</formula>
    </cfRule>
  </conditionalFormatting>
  <conditionalFormatting sqref="AL212:AL361">
    <cfRule type="cellIs" priority="4" operator="lessThan">
      <formula>20</formula>
    </cfRule>
  </conditionalFormatting>
  <conditionalFormatting sqref="AQ12">
    <cfRule type="cellIs" dxfId="89" priority="2" operator="equal">
      <formula>1</formula>
    </cfRule>
  </conditionalFormatting>
  <conditionalFormatting sqref="AQ12:AQ612">
    <cfRule type="colorScale" priority="1">
      <colorScale>
        <cfvo type="min"/>
        <cfvo type="percentile" val="50"/>
        <cfvo type="max"/>
        <color rgb="FF63BE7B"/>
        <color rgb="FFFFEB84"/>
        <color rgb="FFF8696B"/>
      </colorScale>
    </cfRule>
  </conditionalFormatting>
  <pageMargins left="0.7" right="0.7" top="0.78740157499999996" bottom="0.78740157499999996" header="0.3" footer="0.3"/>
  <pageSetup paperSize="9" orientation="portrait" r:id="rId1"/>
  <legacyDrawing r:id="rId2"/>
  <tableParts count="1">
    <tablePart r:id="rId3"/>
  </tableParts>
  <extLst>
    <ext xmlns:x14="http://schemas.microsoft.com/office/spreadsheetml/2009/9/main" uri="{CCE6A557-97BC-4b89-ADB6-D9C93CAAB3DF}">
      <x14:dataValidations xmlns:xm="http://schemas.microsoft.com/office/excel/2006/main" count="4">
        <x14:dataValidation type="list" allowBlank="1" showInputMessage="1" showErrorMessage="1" xr:uid="{67336D89-EC2C-4D8C-888A-279835EA0E80}">
          <x14:formula1>
            <xm:f>Reference!$W$3</xm:f>
          </x14:formula1>
          <xm:sqref>D6</xm:sqref>
        </x14:dataValidation>
        <x14:dataValidation type="list" allowBlank="1" xr:uid="{82B4CA5B-D7D0-490A-B3D3-E45B7EE9232B}">
          <x14:formula1>
            <xm:f>Reference!$X$3:$X$4</xm:f>
          </x14:formula1>
          <xm:sqref>H12:H611</xm:sqref>
        </x14:dataValidation>
        <x14:dataValidation type="list" errorStyle="information" allowBlank="1" showErrorMessage="1" errorTitle="Input" error="Needs to be DPT or RH" xr:uid="{9CF9F2E5-F122-4933-87FA-0194DF1E1F8A}">
          <x14:formula1>
            <xm:f>Reference!$AA$3:$AA$4</xm:f>
          </x14:formula1>
          <xm:sqref>J12:J611</xm:sqref>
        </x14:dataValidation>
        <x14:dataValidation type="list" allowBlank="1" xr:uid="{C5FDD281-69A8-4513-A089-662F85321CE3}">
          <x14:formula1>
            <xm:f>Reference!$Z$3:$Z$4</xm:f>
          </x14:formula1>
          <xm:sqref>T12:T611 AI12:AI611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16259-97DA-4E5E-B56C-3C3059AB088F}">
  <sheetPr codeName="Sheet3"/>
  <dimension ref="A1:C28"/>
  <sheetViews>
    <sheetView workbookViewId="0">
      <selection activeCell="C22" sqref="C22"/>
    </sheetView>
  </sheetViews>
  <sheetFormatPr defaultRowHeight="12.6"/>
  <cols>
    <col min="1" max="1" width="10.28515625" bestFit="1" customWidth="1"/>
    <col min="3" max="3" width="42.5703125" customWidth="1"/>
  </cols>
  <sheetData>
    <row r="1" spans="1:3">
      <c r="A1" s="34" t="s">
        <v>702</v>
      </c>
      <c r="B1" s="34" t="s">
        <v>703</v>
      </c>
      <c r="C1" s="34" t="s">
        <v>57</v>
      </c>
    </row>
    <row r="2" spans="1:3">
      <c r="A2" s="101">
        <v>44322</v>
      </c>
      <c r="B2" s="34" t="s">
        <v>704</v>
      </c>
      <c r="C2" s="34" t="s">
        <v>705</v>
      </c>
    </row>
    <row r="3" spans="1:3">
      <c r="A3" s="35"/>
      <c r="B3" s="35"/>
      <c r="C3" s="35"/>
    </row>
    <row r="4" spans="1:3">
      <c r="A4" s="35"/>
      <c r="B4" s="35"/>
      <c r="C4" s="35"/>
    </row>
    <row r="5" spans="1:3">
      <c r="A5" s="35"/>
      <c r="B5" s="35"/>
      <c r="C5" s="35"/>
    </row>
    <row r="6" spans="1:3">
      <c r="A6" s="35"/>
      <c r="B6" s="35"/>
      <c r="C6" s="35"/>
    </row>
    <row r="7" spans="1:3">
      <c r="A7" s="35"/>
      <c r="B7" s="35"/>
      <c r="C7" s="35"/>
    </row>
    <row r="8" spans="1:3">
      <c r="A8" s="35"/>
      <c r="B8" s="35"/>
      <c r="C8" s="35"/>
    </row>
    <row r="9" spans="1:3">
      <c r="A9" s="35"/>
      <c r="B9" s="35"/>
      <c r="C9" s="35"/>
    </row>
    <row r="10" spans="1:3">
      <c r="A10" s="35"/>
      <c r="B10" s="35"/>
      <c r="C10" s="35"/>
    </row>
    <row r="11" spans="1:3">
      <c r="A11" s="35"/>
      <c r="B11" s="35"/>
      <c r="C11" s="35"/>
    </row>
    <row r="12" spans="1:3">
      <c r="A12" s="35"/>
      <c r="B12" s="35"/>
      <c r="C12" s="35"/>
    </row>
    <row r="13" spans="1:3">
      <c r="A13" s="35"/>
      <c r="B13" s="35"/>
      <c r="C13" s="35"/>
    </row>
    <row r="14" spans="1:3">
      <c r="A14" s="35"/>
      <c r="B14" s="35"/>
      <c r="C14" s="35"/>
    </row>
    <row r="15" spans="1:3">
      <c r="A15" s="35"/>
      <c r="B15" s="35"/>
      <c r="C15" s="35"/>
    </row>
    <row r="16" spans="1:3">
      <c r="A16" s="35"/>
      <c r="B16" s="35"/>
      <c r="C16" s="35"/>
    </row>
    <row r="17" spans="1:3">
      <c r="A17" s="35"/>
      <c r="B17" s="35"/>
      <c r="C17" s="35"/>
    </row>
    <row r="18" spans="1:3">
      <c r="A18" s="35"/>
      <c r="B18" s="35"/>
      <c r="C18" s="35"/>
    </row>
    <row r="19" spans="1:3">
      <c r="A19" s="35"/>
      <c r="B19" s="35"/>
      <c r="C19" s="35"/>
    </row>
    <row r="20" spans="1:3">
      <c r="A20" s="35"/>
      <c r="B20" s="35"/>
      <c r="C20" s="35"/>
    </row>
    <row r="21" spans="1:3">
      <c r="A21" s="35"/>
      <c r="B21" s="35"/>
      <c r="C21" s="35"/>
    </row>
    <row r="22" spans="1:3">
      <c r="A22" s="35"/>
      <c r="B22" s="35"/>
      <c r="C22" s="35"/>
    </row>
    <row r="23" spans="1:3">
      <c r="A23" s="35"/>
      <c r="B23" s="35"/>
      <c r="C23" s="35"/>
    </row>
    <row r="24" spans="1:3">
      <c r="A24" s="35"/>
      <c r="B24" s="35"/>
      <c r="C24" s="35"/>
    </row>
    <row r="25" spans="1:3">
      <c r="A25" s="35"/>
      <c r="B25" s="35"/>
      <c r="C25" s="35"/>
    </row>
    <row r="26" spans="1:3">
      <c r="A26" s="35"/>
      <c r="B26" s="35"/>
      <c r="C26" s="35"/>
    </row>
    <row r="27" spans="1:3">
      <c r="A27" s="35"/>
      <c r="B27" s="35"/>
      <c r="C27" s="35"/>
    </row>
    <row r="28" spans="1:3">
      <c r="A28" s="35"/>
      <c r="B28" s="35"/>
      <c r="C28" s="3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F18A9-476C-4086-B594-EE27B6102A51}">
  <sheetPr codeName="Sheet4"/>
  <dimension ref="A1:AA64"/>
  <sheetViews>
    <sheetView zoomScale="70" zoomScaleNormal="70" workbookViewId="0">
      <selection activeCell="F9" sqref="F9"/>
    </sheetView>
  </sheetViews>
  <sheetFormatPr defaultRowHeight="12.6"/>
  <cols>
    <col min="1" max="1" width="33.7109375" bestFit="1" customWidth="1"/>
    <col min="2" max="2" width="8" bestFit="1" customWidth="1"/>
    <col min="25" max="25" width="11.7109375" customWidth="1"/>
  </cols>
  <sheetData>
    <row r="1" spans="1:27">
      <c r="A1" s="2" t="s">
        <v>706</v>
      </c>
      <c r="B1">
        <f>(0.21*16*2+0.79*14.007*2)*STP_pressure*1000/(8.314*STP_temperature)/1000</f>
        <v>1.2869450218411165</v>
      </c>
      <c r="C1" t="s">
        <v>707</v>
      </c>
      <c r="W1" s="2" t="s">
        <v>708</v>
      </c>
    </row>
    <row r="2" spans="1:27" ht="14.45">
      <c r="A2" s="2" t="s">
        <v>709</v>
      </c>
      <c r="B2" s="27">
        <f>1.008*2*STP_pressure*1000/(8.314*STP_temperature)/1000</f>
        <v>8.9926718950072912E-2</v>
      </c>
      <c r="C2" t="s">
        <v>710</v>
      </c>
      <c r="W2" s="2" t="s">
        <v>19</v>
      </c>
      <c r="X2" s="2" t="s">
        <v>711</v>
      </c>
      <c r="Y2" t="s">
        <v>712</v>
      </c>
      <c r="Z2" t="s">
        <v>713</v>
      </c>
      <c r="AA2" t="s">
        <v>714</v>
      </c>
    </row>
    <row r="3" spans="1:27" ht="14.45">
      <c r="A3" s="2" t="s">
        <v>715</v>
      </c>
      <c r="B3" s="27">
        <f>14.007*2*STP_pressure*1000/(8.314*STP_temperature)/1000</f>
        <v>1.2496066987437213</v>
      </c>
      <c r="C3" t="s">
        <v>716</v>
      </c>
      <c r="W3" s="2" t="s">
        <v>20</v>
      </c>
      <c r="X3" s="2" t="s">
        <v>33</v>
      </c>
      <c r="Y3" t="s">
        <v>717</v>
      </c>
      <c r="Z3" t="str">
        <f>"Inlet"</f>
        <v>Inlet</v>
      </c>
      <c r="AA3" t="s">
        <v>102</v>
      </c>
    </row>
    <row r="4" spans="1:27">
      <c r="A4" s="2" t="s">
        <v>718</v>
      </c>
      <c r="B4" s="28">
        <f>ROUND(8.314*STP_temperature/STP_pressure*60/(2*96485)*1000,1)</f>
        <v>7</v>
      </c>
      <c r="X4" s="2" t="s">
        <v>29</v>
      </c>
      <c r="Y4" t="s">
        <v>719</v>
      </c>
      <c r="Z4" t="str">
        <f>"Outlet"</f>
        <v>Outlet</v>
      </c>
      <c r="AA4" t="s">
        <v>720</v>
      </c>
    </row>
    <row r="5" spans="1:27">
      <c r="A5" s="2" t="s">
        <v>721</v>
      </c>
      <c r="B5">
        <f>ROUND(8.314*STP_temperature/STP_pressure*60/(4*96485)*1000*100/21,1)</f>
        <v>16.600000000000001</v>
      </c>
    </row>
    <row r="6" spans="1:27">
      <c r="A6" s="2" t="s">
        <v>722</v>
      </c>
      <c r="B6">
        <v>101.3</v>
      </c>
      <c r="C6" t="s">
        <v>723</v>
      </c>
    </row>
    <row r="7" spans="1:27">
      <c r="A7" s="2" t="s">
        <v>724</v>
      </c>
      <c r="B7">
        <v>273.14999999999998</v>
      </c>
      <c r="C7" t="s">
        <v>50</v>
      </c>
    </row>
    <row r="8" spans="1:27">
      <c r="A8" s="2"/>
    </row>
    <row r="9" spans="1:27">
      <c r="A9" s="2" t="s">
        <v>725</v>
      </c>
      <c r="B9">
        <v>1483</v>
      </c>
      <c r="C9" t="s">
        <v>726</v>
      </c>
    </row>
    <row r="10" spans="1:27">
      <c r="A10" s="2" t="s">
        <v>727</v>
      </c>
      <c r="B10">
        <v>0.9</v>
      </c>
      <c r="C10" t="s">
        <v>728</v>
      </c>
    </row>
    <row r="11" spans="1:27">
      <c r="A11" s="2" t="s">
        <v>729</v>
      </c>
      <c r="B11">
        <f>B9*B10</f>
        <v>1334.7</v>
      </c>
      <c r="C11" t="s">
        <v>726</v>
      </c>
    </row>
    <row r="13" spans="1:27">
      <c r="A13" t="s">
        <v>730</v>
      </c>
      <c r="I13" t="s">
        <v>731</v>
      </c>
    </row>
    <row r="19" spans="16:19" ht="12.95">
      <c r="S19" s="72" t="s">
        <v>732</v>
      </c>
    </row>
    <row r="29" spans="16:19">
      <c r="P29" s="2"/>
      <c r="Q29" s="2"/>
    </row>
    <row r="58" spans="6:7">
      <c r="F58" s="2"/>
    </row>
    <row r="64" spans="6:7">
      <c r="G64" s="2" t="s">
        <v>733</v>
      </c>
    </row>
  </sheetData>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1c01514-aae0-44da-a78b-9ce4f65c7646">
      <Terms xmlns="http://schemas.microsoft.com/office/infopath/2007/PartnerControls"/>
    </lcf76f155ced4ddcb4097134ff3c332f>
    <TaxCatchAll xmlns="e2805414-33b1-4fd0-ad38-9f8cad526ec0" xsi:nil="true"/>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E192FB846F92FB438EFA00E5E0AC3AC5" ma:contentTypeVersion="16" ma:contentTypeDescription="Create a new document." ma:contentTypeScope="" ma:versionID="95f78a830801ab605f23d5d55e69010e">
  <xsd:schema xmlns:xsd="http://www.w3.org/2001/XMLSchema" xmlns:xs="http://www.w3.org/2001/XMLSchema" xmlns:p="http://schemas.microsoft.com/office/2006/metadata/properties" xmlns:ns2="41c01514-aae0-44da-a78b-9ce4f65c7646" xmlns:ns3="e2805414-33b1-4fd0-ad38-9f8cad526ec0" targetNamespace="http://schemas.microsoft.com/office/2006/metadata/properties" ma:root="true" ma:fieldsID="37719d2c70f8867b4c25b5422dc69d6a" ns2:_="" ns3:_="">
    <xsd:import namespace="41c01514-aae0-44da-a78b-9ce4f65c7646"/>
    <xsd:import namespace="e2805414-33b1-4fd0-ad38-9f8cad526ec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ObjectDetectorVersions" minOccurs="0"/>
                <xsd:element ref="ns2:MediaServiceLocatio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c01514-aae0-44da-a78b-9ce4f65c76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11080c09-3084-4156-81c9-e34771e16a73" ma:termSetId="09814cd3-568e-fe90-9814-8d621ff8fb84" ma:anchorId="fba54fb3-c3e1-fe81-a776-ca4b69148c4d" ma:open="true" ma:isKeyword="false">
      <xsd:complexType>
        <xsd:sequence>
          <xsd:element ref="pc:Terms" minOccurs="0" maxOccurs="1"/>
        </xsd:sequence>
      </xsd:complex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OCR" ma:index="23"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2805414-33b1-4fd0-ad38-9f8cad526e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bb32d255-789c-4342-8702-ef5ea94abefd}" ma:internalName="TaxCatchAll" ma:showField="CatchAllData" ma:web="e2805414-33b1-4fd0-ad38-9f8cad526ec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8E98E0A-2DF1-40C7-97E1-5D31ED55C235}"/>
</file>

<file path=customXml/itemProps2.xml><?xml version="1.0" encoding="utf-8"?>
<ds:datastoreItem xmlns:ds="http://schemas.openxmlformats.org/officeDocument/2006/customXml" ds:itemID="{55A9BF51-50EC-455D-B7AD-79AAD3385A09}"/>
</file>

<file path=customXml/itemProps3.xml><?xml version="1.0" encoding="utf-8"?>
<ds:datastoreItem xmlns:ds="http://schemas.openxmlformats.org/officeDocument/2006/customXml" ds:itemID="{319B8CC6-0AD0-4218-BFE7-40A851C7DF62}"/>
</file>

<file path=customXml/itemProps4.xml><?xml version="1.0" encoding="utf-8"?>
<ds:datastoreItem xmlns:ds="http://schemas.openxmlformats.org/officeDocument/2006/customXml" ds:itemID="{86F9CCCC-AE30-4E4C-9037-7F1E537510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Patrik Karlsson</dc:creator>
  <cp:keywords/>
  <dc:description/>
  <cp:lastModifiedBy>Chris Bürger</cp:lastModifiedBy>
  <cp:revision/>
  <dcterms:created xsi:type="dcterms:W3CDTF">2021-03-09T10:17:33Z</dcterms:created>
  <dcterms:modified xsi:type="dcterms:W3CDTF">2024-05-22T06:38:36Z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0x010100E192FB846F92FB438EFA00E5E0AC3AC5</vt:lpwstr>
  </property>
  <property fmtid="{D5CDD505-2E9C-101B-9397-08002B2CF9AE}" pid="3" name="Documenttype">
    <vt:lpwstr>Template</vt:lpwstr>
  </property>
  <property fmtid="{D5CDD505-2E9C-101B-9397-08002B2CF9AE}" pid="4" name="MediaServiceImageTags">
    <vt:lpwstr/>
  </property>
</Properties>
</file>