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va\Desktop\B161210077-sistemsimülasyonu\"/>
    </mc:Choice>
  </mc:AlternateContent>
  <xr:revisionPtr revIDLastSave="0" documentId="13_ncr:1_{CDDB8B45-B168-4B15-AD27-005AA54129D2}" xr6:coauthVersionLast="45" xr6:coauthVersionMax="45" xr10:uidLastSave="{00000000-0000-0000-0000-000000000000}"/>
  <bookViews>
    <workbookView xWindow="-108" yWindow="-108" windowWidth="23256" windowHeight="12576" firstSheet="2" activeTab="5" xr2:uid="{37E93C21-B0AA-4EF0-92F5-B52D5C9C0003}"/>
  </bookViews>
  <sheets>
    <sheet name="Veriler" sheetId="1" r:id="rId1"/>
    <sheet name="Histogram" sheetId="2" r:id="rId2"/>
    <sheet name="girdi-modeli-testi" sheetId="4" r:id="rId3"/>
    <sheet name="Rastgele-sayı-üreteci" sheetId="5" r:id="rId4"/>
    <sheet name="Rastgele-değişken" sheetId="6" r:id="rId5"/>
    <sheet name="Simülasy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D3" i="7"/>
  <c r="C17" i="4" l="1"/>
  <c r="D17" i="4" s="1"/>
  <c r="E17" i="4" s="1"/>
  <c r="F17" i="4" s="1"/>
  <c r="C16" i="4"/>
  <c r="D16" i="4" s="1"/>
  <c r="E16" i="4" s="1"/>
  <c r="F16" i="4" s="1"/>
  <c r="C15" i="4"/>
  <c r="D15" i="4" s="1"/>
  <c r="E15" i="4" s="1"/>
  <c r="F15" i="4" s="1"/>
  <c r="C14" i="4"/>
  <c r="D14" i="4" s="1"/>
  <c r="E14" i="4" s="1"/>
  <c r="F14" i="4" s="1"/>
  <c r="C13" i="4"/>
  <c r="C12" i="4"/>
  <c r="D12" i="4"/>
  <c r="E12" i="4" s="1"/>
  <c r="F12" i="4" s="1"/>
  <c r="I1" i="4"/>
  <c r="I2" i="4"/>
  <c r="I6" i="4"/>
  <c r="I5" i="4"/>
  <c r="I4" i="4"/>
  <c r="I3" i="4"/>
  <c r="F2" i="1"/>
  <c r="F3" i="1"/>
  <c r="F4" i="1"/>
  <c r="F4" i="7"/>
  <c r="G7" i="7"/>
  <c r="F7" i="7"/>
  <c r="E7" i="7"/>
  <c r="D7" i="7"/>
  <c r="G6" i="7"/>
  <c r="E6" i="7"/>
  <c r="D6" i="7"/>
  <c r="H6" i="7" s="1"/>
  <c r="G5" i="7"/>
  <c r="F5" i="7"/>
  <c r="E5" i="7"/>
  <c r="D5" i="7"/>
  <c r="H5" i="7" s="1"/>
  <c r="G4" i="7"/>
  <c r="E4" i="7"/>
  <c r="D4" i="7"/>
  <c r="G3" i="7"/>
  <c r="F3" i="7"/>
  <c r="E3" i="7"/>
  <c r="B6" i="6"/>
  <c r="B5" i="6"/>
  <c r="B4" i="6"/>
  <c r="B3" i="6"/>
  <c r="B2" i="6"/>
  <c r="L13" i="5"/>
  <c r="K13" i="5"/>
  <c r="J13" i="5"/>
  <c r="I13" i="5"/>
  <c r="H13" i="5"/>
  <c r="H12" i="5"/>
  <c r="G6" i="5"/>
  <c r="G9" i="5" s="1"/>
  <c r="D13" i="4"/>
  <c r="E13" i="4" s="1"/>
  <c r="F13" i="4" s="1"/>
  <c r="H3" i="7" l="1"/>
  <c r="H7" i="7"/>
  <c r="H4" i="7"/>
  <c r="K14" i="5"/>
  <c r="H6" i="5"/>
  <c r="F18" i="4"/>
  <c r="H8" i="7" l="1"/>
  <c r="H9" i="5"/>
  <c r="I6" i="5"/>
  <c r="I9" i="5" l="1"/>
  <c r="J6" i="5"/>
  <c r="L14" i="5"/>
  <c r="K6" i="5" l="1"/>
  <c r="K9" i="5" s="1"/>
  <c r="J9" i="5"/>
  <c r="H14" i="5"/>
  <c r="J14" i="5" l="1"/>
  <c r="F17" i="5" s="1"/>
  <c r="I14" i="5"/>
  <c r="F16" i="5"/>
  <c r="C2" i="2" l="1"/>
  <c r="C3" i="2" s="1"/>
  <c r="C4" i="2" s="1"/>
  <c r="C5" i="2" s="1"/>
  <c r="C6" i="2" s="1"/>
  <c r="C7" i="2" s="1"/>
</calcChain>
</file>

<file path=xl/sharedStrings.xml><?xml version="1.0" encoding="utf-8"?>
<sst xmlns="http://schemas.openxmlformats.org/spreadsheetml/2006/main" count="164" uniqueCount="157">
  <si>
    <t>Bin</t>
  </si>
  <si>
    <t>Frekans</t>
  </si>
  <si>
    <t>Kümülatif %</t>
  </si>
  <si>
    <t>Diğer</t>
  </si>
  <si>
    <t>Oi</t>
  </si>
  <si>
    <t>Ei</t>
  </si>
  <si>
    <t>Oi-Ei</t>
  </si>
  <si>
    <t>(Oi-Ei)^2</t>
  </si>
  <si>
    <t>(Oi-Ei)^2/Ei</t>
  </si>
  <si>
    <t>1750&lt;=x&lt;2000</t>
  </si>
  <si>
    <t>2000&lt;=x&lt;2500</t>
  </si>
  <si>
    <t>2500&lt;=x&lt;3000</t>
  </si>
  <si>
    <t>3000&lt;=x&lt;3500</t>
  </si>
  <si>
    <t>&lt;7,815 olduğundan modellenir</t>
  </si>
  <si>
    <t>Serbestlik Derecesi 6-2-1=3</t>
  </si>
  <si>
    <t>Kolmogorov-Smirnov Testi</t>
  </si>
  <si>
    <t>Rastgele Sayı Üreteci</t>
  </si>
  <si>
    <t>X1</t>
  </si>
  <si>
    <t>X2</t>
  </si>
  <si>
    <t>X3</t>
  </si>
  <si>
    <t>X4</t>
  </si>
  <si>
    <t>X5</t>
  </si>
  <si>
    <t>X0</t>
  </si>
  <si>
    <t>a</t>
  </si>
  <si>
    <t>c</t>
  </si>
  <si>
    <t>R1</t>
  </si>
  <si>
    <t>R2</t>
  </si>
  <si>
    <t>R3</t>
  </si>
  <si>
    <t>R4</t>
  </si>
  <si>
    <t>R5</t>
  </si>
  <si>
    <t>m</t>
  </si>
  <si>
    <t> </t>
  </si>
  <si>
    <t>Ri</t>
  </si>
  <si>
    <t>i/N</t>
  </si>
  <si>
    <t>i/N-Ri</t>
  </si>
  <si>
    <t>Ri-(i-1)/N</t>
  </si>
  <si>
    <t>D+=max{i/N-Ri}</t>
  </si>
  <si>
    <t>D-=max{Ri-(i-1)/N}</t>
  </si>
  <si>
    <t>Dolayısıyla H0 reddedilmez. Rasgele sayı dizisi kullanılabilir.</t>
  </si>
  <si>
    <t>Xi</t>
  </si>
  <si>
    <t>Ortalama</t>
  </si>
  <si>
    <t>Standart Sapma</t>
  </si>
  <si>
    <t>Simülasyon Tablosu</t>
  </si>
  <si>
    <t>Gün</t>
  </si>
  <si>
    <t>Talep</t>
  </si>
  <si>
    <t>Satış Geliri</t>
  </si>
  <si>
    <t>Aşırı Talep Kayıp</t>
  </si>
  <si>
    <t>Bayat Ekmek Satışından Kurtarılan Ücret</t>
  </si>
  <si>
    <t>Günlük Maliyet</t>
  </si>
  <si>
    <t>Günlük Kar</t>
  </si>
  <si>
    <t>Ekmek Adet</t>
  </si>
  <si>
    <t>Ekmek Ücret</t>
  </si>
  <si>
    <t>Ekmek Maliyet</t>
  </si>
  <si>
    <t>Bayat Ekmek Ücreti</t>
  </si>
  <si>
    <t>TOPLAM</t>
  </si>
  <si>
    <t>ORTALAMA DEĞERİ</t>
  </si>
  <si>
    <t>VARYANS</t>
  </si>
  <si>
    <t>STANDART SAPMA</t>
  </si>
  <si>
    <t>3500&lt;X</t>
  </si>
  <si>
    <t>x&lt;1750</t>
  </si>
  <si>
    <t>Kolmogorov-Smirnov Testi Tablosu</t>
  </si>
  <si>
    <t>Serbestlik</t>
  </si>
  <si>
    <t>P = 0.10</t>
  </si>
  <si>
    <t>P = 0.05</t>
  </si>
  <si>
    <t>P = 0.02</t>
  </si>
  <si>
    <t>P = 0.01</t>
  </si>
  <si>
    <t>Derecesi</t>
  </si>
  <si>
    <t>0.95000</t>
  </si>
  <si>
    <t>0.97500</t>
  </si>
  <si>
    <t>0.99000</t>
  </si>
  <si>
    <t>0.99500</t>
  </si>
  <si>
    <t>0.77639</t>
  </si>
  <si>
    <t>0.84189</t>
  </si>
  <si>
    <t>0.90000</t>
  </si>
  <si>
    <t>0.92929</t>
  </si>
  <si>
    <t>0.63604</t>
  </si>
  <si>
    <t>0.70760</t>
  </si>
  <si>
    <t>0.78456</t>
  </si>
  <si>
    <t>0.82900</t>
  </si>
  <si>
    <t>0.56522</t>
  </si>
  <si>
    <t>0.62394</t>
  </si>
  <si>
    <t>0.68887</t>
  </si>
  <si>
    <t>0.73424</t>
  </si>
  <si>
    <t>0.50945</t>
  </si>
  <si>
    <t>0.56328</t>
  </si>
  <si>
    <t>0.62718</t>
  </si>
  <si>
    <t>0.66853</t>
  </si>
  <si>
    <t>0.46799</t>
  </si>
  <si>
    <t>0.51926</t>
  </si>
  <si>
    <t>0.57741</t>
  </si>
  <si>
    <t>0.61661</t>
  </si>
  <si>
    <t>0.43607</t>
  </si>
  <si>
    <t>0.48342</t>
  </si>
  <si>
    <t>0.53844</t>
  </si>
  <si>
    <t>0.57581</t>
  </si>
  <si>
    <t>0.40962</t>
  </si>
  <si>
    <t>0.45427</t>
  </si>
  <si>
    <t>0.50654</t>
  </si>
  <si>
    <t>0.54179</t>
  </si>
  <si>
    <t>0.38746</t>
  </si>
  <si>
    <t>0.43001</t>
  </si>
  <si>
    <t>0.47960</t>
  </si>
  <si>
    <t>0.51332</t>
  </si>
  <si>
    <t>0.36866</t>
  </si>
  <si>
    <t>0.40925</t>
  </si>
  <si>
    <t>0.45662</t>
  </si>
  <si>
    <t>0.48893</t>
  </si>
  <si>
    <t>Ki-Kare Tablosu</t>
  </si>
  <si>
    <t>P = 0.001</t>
  </si>
  <si>
    <t>3.84</t>
  </si>
  <si>
    <t>6.64</t>
  </si>
  <si>
    <t>10.83</t>
  </si>
  <si>
    <t>5.99</t>
  </si>
  <si>
    <t>9.21</t>
  </si>
  <si>
    <t>13.82</t>
  </si>
  <si>
    <t>7.82</t>
  </si>
  <si>
    <t>11.35</t>
  </si>
  <si>
    <t>16.27</t>
  </si>
  <si>
    <t>9.49</t>
  </si>
  <si>
    <t>13.28</t>
  </si>
  <si>
    <t>18.47</t>
  </si>
  <si>
    <t>11.07</t>
  </si>
  <si>
    <t>15.09</t>
  </si>
  <si>
    <t>20.52</t>
  </si>
  <si>
    <t>12.59</t>
  </si>
  <si>
    <t>16.81</t>
  </si>
  <si>
    <t>22.46</t>
  </si>
  <si>
    <t>14.07</t>
  </si>
  <si>
    <t>18.48</t>
  </si>
  <si>
    <t>24.32</t>
  </si>
  <si>
    <t>15.51</t>
  </si>
  <si>
    <t>20.09</t>
  </si>
  <si>
    <t>26.13</t>
  </si>
  <si>
    <t>16.92</t>
  </si>
  <si>
    <t>21.67</t>
  </si>
  <si>
    <t>27.88</t>
  </si>
  <si>
    <t>18.31</t>
  </si>
  <si>
    <t>23.21</t>
  </si>
  <si>
    <t>29.59</t>
  </si>
  <si>
    <t>SONUÇ : Simülasyon ortalaması 2458,standart sapması 571,30072 olan normal dağılım modeli ile modellenebilir.</t>
  </si>
  <si>
    <t>µ=</t>
  </si>
  <si>
    <t>P(X&lt;3500)</t>
  </si>
  <si>
    <t>P(3000&lt;X&lt;3500)</t>
  </si>
  <si>
    <t>P(X&lt;3000)</t>
  </si>
  <si>
    <t>P(2500&lt;X&lt;3000)</t>
  </si>
  <si>
    <t>P(X&lt;2500)</t>
  </si>
  <si>
    <t>P(2000&lt;X&lt;2500)</t>
  </si>
  <si>
    <t>P(X&lt;2000)</t>
  </si>
  <si>
    <t>P(1750&lt;X&lt;2000)</t>
  </si>
  <si>
    <t>P(X&lt;1750)</t>
  </si>
  <si>
    <t>Birikimli Dağılım</t>
  </si>
  <si>
    <t>σ=</t>
  </si>
  <si>
    <t>P(3500&lt;X)</t>
  </si>
  <si>
    <t>z=(x-µ)/σ</t>
  </si>
  <si>
    <t>𝐸𝑥𝑖=𝑛∗𝑝𝑥</t>
  </si>
  <si>
    <t>n=50</t>
  </si>
  <si>
    <t>alfa = 0,05 ise Da = 0.563 &gt; D=0,34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</si>
</sst>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rgb="FF9C6500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rgb="FFFF3333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4"/>
      <color theme="1"/>
      <name val="Calibri"/>
      <family val="2"/>
      <scheme val="minor"/>
    </font>
    <font>
      <b/>
      <sz val="10"/>
      <name val="Calibri"/>
      <family val="2"/>
      <charset val="162"/>
      <scheme val="minor"/>
    </font>
    <font>
      <sz val="16"/>
      <color rgb="FF000000"/>
      <name val="Calibri"/>
      <family val="2"/>
      <scheme val="minor"/>
    </font>
    <font>
      <sz val="1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/>
    <xf numFmtId="0" fontId="6" fillId="2" borderId="0" applyNumberFormat="0" applyBorder="0" applyAlignment="0" applyProtection="0"/>
  </cellStyleXfs>
  <cellXfs count="89">
    <xf numFmtId="0" fontId="0" fillId="0" borderId="0" xfId="0"/>
    <xf numFmtId="1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7" borderId="0" xfId="0" applyFill="1"/>
    <xf numFmtId="0" fontId="11" fillId="7" borderId="0" xfId="0" applyFont="1" applyFill="1"/>
    <xf numFmtId="0" fontId="5" fillId="0" borderId="0" xfId="0" applyFont="1"/>
    <xf numFmtId="0" fontId="4" fillId="4" borderId="4" xfId="0" applyFont="1" applyFill="1" applyBorder="1"/>
    <xf numFmtId="0" fontId="4" fillId="4" borderId="13" xfId="0" applyFont="1" applyFill="1" applyBorder="1"/>
    <xf numFmtId="0" fontId="4" fillId="4" borderId="3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7" xfId="0" applyFont="1" applyFill="1" applyBorder="1"/>
    <xf numFmtId="0" fontId="5" fillId="11" borderId="8" xfId="0" applyFont="1" applyFill="1" applyBorder="1"/>
    <xf numFmtId="0" fontId="4" fillId="4" borderId="6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0" borderId="0" xfId="0" applyFont="1" applyAlignment="1">
      <alignment textRotation="255"/>
    </xf>
    <xf numFmtId="0" fontId="4" fillId="4" borderId="11" xfId="0" applyFont="1" applyFill="1" applyBorder="1"/>
    <xf numFmtId="0" fontId="5" fillId="11" borderId="22" xfId="0" applyFont="1" applyFill="1" applyBorder="1"/>
    <xf numFmtId="0" fontId="5" fillId="11" borderId="23" xfId="0" applyFont="1" applyFill="1" applyBorder="1"/>
    <xf numFmtId="0" fontId="4" fillId="4" borderId="24" xfId="0" applyFont="1" applyFill="1" applyBorder="1"/>
    <xf numFmtId="0" fontId="5" fillId="11" borderId="25" xfId="0" applyFont="1" applyFill="1" applyBorder="1"/>
    <xf numFmtId="0" fontId="5" fillId="11" borderId="26" xfId="0" applyFont="1" applyFill="1" applyBorder="1"/>
    <xf numFmtId="0" fontId="4" fillId="11" borderId="25" xfId="0" applyFont="1" applyFill="1" applyBorder="1"/>
    <xf numFmtId="0" fontId="4" fillId="11" borderId="26" xfId="0" applyFont="1" applyFill="1" applyBorder="1"/>
    <xf numFmtId="0" fontId="4" fillId="4" borderId="14" xfId="0" applyFont="1" applyFill="1" applyBorder="1"/>
    <xf numFmtId="0" fontId="4" fillId="11" borderId="27" xfId="0" applyFont="1" applyFill="1" applyBorder="1"/>
    <xf numFmtId="0" fontId="4" fillId="11" borderId="8" xfId="0" applyFont="1" applyFill="1" applyBorder="1"/>
    <xf numFmtId="0" fontId="4" fillId="7" borderId="13" xfId="0" applyFont="1" applyFill="1" applyBorder="1"/>
    <xf numFmtId="0" fontId="4" fillId="7" borderId="8" xfId="0" applyFont="1" applyFill="1" applyBorder="1"/>
    <xf numFmtId="0" fontId="4" fillId="0" borderId="0" xfId="0" applyFont="1" applyAlignment="1">
      <alignment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1" fontId="0" fillId="5" borderId="0" xfId="0" applyNumberFormat="1" applyFill="1" applyAlignment="1">
      <alignment horizontal="center"/>
    </xf>
    <xf numFmtId="0" fontId="0" fillId="5" borderId="0" xfId="0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4" fillId="0" borderId="2" xfId="0" applyFont="1" applyBorder="1"/>
    <xf numFmtId="0" fontId="0" fillId="15" borderId="0" xfId="0" applyFill="1"/>
    <xf numFmtId="1" fontId="14" fillId="0" borderId="0" xfId="0" applyNumberFormat="1" applyFont="1"/>
    <xf numFmtId="0" fontId="0" fillId="16" borderId="0" xfId="0" applyFill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49" fontId="8" fillId="0" borderId="19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vertical="center" wrapText="1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6" borderId="0" xfId="0" applyFill="1"/>
    <xf numFmtId="0" fontId="0" fillId="18" borderId="0" xfId="0" applyFill="1"/>
    <xf numFmtId="16" fontId="0" fillId="6" borderId="0" xfId="0" applyNumberFormat="1" applyFill="1"/>
    <xf numFmtId="0" fontId="0" fillId="16" borderId="0" xfId="0" applyFill="1"/>
    <xf numFmtId="164" fontId="0" fillId="16" borderId="0" xfId="0" quotePrefix="1" applyNumberFormat="1" applyFill="1"/>
    <xf numFmtId="0" fontId="9" fillId="6" borderId="15" xfId="0" applyFont="1" applyFill="1" applyBorder="1" applyAlignment="1">
      <alignment vertical="center" wrapText="1"/>
    </xf>
    <xf numFmtId="0" fontId="9" fillId="16" borderId="15" xfId="0" applyFont="1" applyFill="1" applyBorder="1" applyAlignment="1">
      <alignment vertical="center" wrapText="1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49" fontId="8" fillId="0" borderId="19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0" fontId="1" fillId="3" borderId="0" xfId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10" borderId="1" xfId="0" applyFont="1" applyFill="1" applyBorder="1"/>
    <xf numFmtId="0" fontId="4" fillId="10" borderId="21" xfId="0" applyFont="1" applyFill="1" applyBorder="1"/>
    <xf numFmtId="0" fontId="4" fillId="7" borderId="12" xfId="0" applyFont="1" applyFill="1" applyBorder="1"/>
    <xf numFmtId="0" fontId="4" fillId="7" borderId="9" xfId="0" applyFont="1" applyFill="1" applyBorder="1"/>
    <xf numFmtId="0" fontId="4" fillId="7" borderId="6" xfId="0" applyFont="1" applyFill="1" applyBorder="1"/>
    <xf numFmtId="0" fontId="4" fillId="7" borderId="10" xfId="0" applyFont="1" applyFill="1" applyBorder="1"/>
    <xf numFmtId="0" fontId="4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3" fillId="7" borderId="0" xfId="0" applyFont="1" applyFill="1" applyAlignment="1">
      <alignment horizontal="center" vertical="center"/>
    </xf>
  </cellXfs>
  <cellStyles count="4">
    <cellStyle name="%20 - Vurgu2" xfId="1" builtinId="34"/>
    <cellStyle name="Normal" xfId="0" builtinId="0"/>
    <cellStyle name="Normal 2" xfId="2" xr:uid="{C0214177-9C5B-46F8-8B4F-D182FE3D4CB1}"/>
    <cellStyle name="Nötr 2" xfId="3" xr:uid="{92C31628-7A05-4162-A165-A010316BD7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Frekans</c:v>
          </c:tx>
          <c:invertIfNegative val="0"/>
          <c:cat>
            <c:strRef>
              <c:f>[1]Histogram!$A$2:$A$7</c:f>
              <c:strCache>
                <c:ptCount val="6"/>
                <c:pt idx="0">
                  <c:v>1750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Diğer</c:v>
                </c:pt>
              </c:strCache>
            </c:strRef>
          </c:cat>
          <c:val>
            <c:numRef>
              <c:f>[1]Histogram!$B$2:$B$7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1-47FF-956B-403A3081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25024"/>
        <c:axId val="198971328"/>
      </c:barChart>
      <c:lineChart>
        <c:grouping val="standard"/>
        <c:varyColors val="0"/>
        <c:ser>
          <c:idx val="1"/>
          <c:order val="1"/>
          <c:tx>
            <c:v>Kümülatif %</c:v>
          </c:tx>
          <c:cat>
            <c:strRef>
              <c:f>[1]Histogram!$A$2:$A$7</c:f>
              <c:strCache>
                <c:ptCount val="6"/>
                <c:pt idx="0">
                  <c:v>1750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Diğer</c:v>
                </c:pt>
              </c:strCache>
            </c:strRef>
          </c:cat>
          <c:val>
            <c:numRef>
              <c:f>[1]Histogram!$C$2:$C$7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0.26</c:v>
                </c:pt>
                <c:pt idx="2">
                  <c:v>0.52</c:v>
                </c:pt>
                <c:pt idx="3">
                  <c:v>0.78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1-47FF-956B-403A3081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1408"/>
        <c:axId val="198971904"/>
      </c:lineChart>
      <c:catAx>
        <c:axId val="1994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71328"/>
        <c:crosses val="autoZero"/>
        <c:auto val="1"/>
        <c:lblAlgn val="ctr"/>
        <c:lblOffset val="100"/>
        <c:noMultiLvlLbl val="0"/>
      </c:catAx>
      <c:valAx>
        <c:axId val="19897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Frekans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25024"/>
        <c:crosses val="autoZero"/>
        <c:crossBetween val="between"/>
      </c:valAx>
      <c:valAx>
        <c:axId val="198971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0081408"/>
        <c:crosses val="max"/>
        <c:crossBetween val="between"/>
      </c:valAx>
      <c:catAx>
        <c:axId val="2000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719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9</xdr:col>
      <xdr:colOff>518160</xdr:colOff>
      <xdr:row>9</xdr:row>
      <xdr:rowOff>30480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6D7B28F-1E48-4D5C-87A4-0C4973ABB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va/Desktop/sistemsim&#252;lasyonu/sistem%20sim&#252;lasyonu/B161210097%20-%20&#304;brahim%20KOCA%20-%20Ekmek%20F&#305;r&#305;n&#305;/B161210097%20-%20&#304;brahim%20KOCA%20-%20Ekmek%20F&#305;r&#305;n&#305;/B161210097%20Ekmek%20F&#305;r&#305;n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ler"/>
      <sheetName val="Histogram"/>
      <sheetName val="Rastgele değişken"/>
      <sheetName val="Rastgele Sayı Üreteci"/>
      <sheetName val="Frekans Olasılık Fonksiyonları"/>
      <sheetName val="Girdi Modelleme (Ki-Kare)"/>
      <sheetName val="Simülasyon"/>
    </sheetNames>
    <sheetDataSet>
      <sheetData sheetId="0"/>
      <sheetData sheetId="1">
        <row r="2">
          <cell r="A2">
            <v>1750</v>
          </cell>
          <cell r="B2">
            <v>7</v>
          </cell>
          <cell r="C2">
            <v>0.14000000000000001</v>
          </cell>
        </row>
        <row r="3">
          <cell r="A3">
            <v>2000</v>
          </cell>
          <cell r="B3">
            <v>6</v>
          </cell>
          <cell r="C3">
            <v>0.26</v>
          </cell>
        </row>
        <row r="4">
          <cell r="A4">
            <v>2500</v>
          </cell>
          <cell r="B4">
            <v>13</v>
          </cell>
          <cell r="C4">
            <v>0.52</v>
          </cell>
        </row>
        <row r="5">
          <cell r="A5">
            <v>3000</v>
          </cell>
          <cell r="B5">
            <v>13</v>
          </cell>
          <cell r="C5">
            <v>0.78</v>
          </cell>
        </row>
        <row r="6">
          <cell r="A6">
            <v>3500</v>
          </cell>
          <cell r="B6">
            <v>11</v>
          </cell>
          <cell r="C6">
            <v>1</v>
          </cell>
        </row>
        <row r="7">
          <cell r="A7" t="str">
            <v>Diğer</v>
          </cell>
          <cell r="B7">
            <v>0</v>
          </cell>
          <cell r="C7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BC45-5F06-4D1D-B659-3D0FC4260625}">
  <dimension ref="A1:F50"/>
  <sheetViews>
    <sheetView workbookViewId="0">
      <selection activeCell="F4" sqref="F4"/>
    </sheetView>
  </sheetViews>
  <sheetFormatPr defaultRowHeight="14.4" x14ac:dyDescent="0.3"/>
  <cols>
    <col min="6" max="6" width="15.21875" customWidth="1"/>
  </cols>
  <sheetData>
    <row r="1" spans="1:6" x14ac:dyDescent="0.3">
      <c r="A1" s="1">
        <v>2629</v>
      </c>
    </row>
    <row r="2" spans="1:6" ht="15" thickBot="1" x14ac:dyDescent="0.35">
      <c r="A2" s="1">
        <v>2350</v>
      </c>
      <c r="D2" s="44" t="s">
        <v>55</v>
      </c>
      <c r="E2" s="44"/>
      <c r="F2" s="45">
        <f>AVERAGE(A1:A50)</f>
        <v>2458.2323365329548</v>
      </c>
    </row>
    <row r="3" spans="1:6" ht="15" thickBot="1" x14ac:dyDescent="0.35">
      <c r="A3" s="1">
        <v>1645</v>
      </c>
      <c r="D3" s="44" t="s">
        <v>56</v>
      </c>
      <c r="E3" s="44"/>
      <c r="F3" s="43">
        <f>_xlfn.VAR.S(A1:A50)</f>
        <v>326384.51147502172</v>
      </c>
    </row>
    <row r="4" spans="1:6" ht="15" thickBot="1" x14ac:dyDescent="0.35">
      <c r="A4" s="1">
        <v>1522</v>
      </c>
      <c r="D4" s="44" t="s">
        <v>57</v>
      </c>
      <c r="E4" s="44"/>
      <c r="F4" s="43">
        <f>_xlfn.STDEV.S(A1:A50)</f>
        <v>571.3007189519559</v>
      </c>
    </row>
    <row r="5" spans="1:6" x14ac:dyDescent="0.3">
      <c r="A5" s="1">
        <v>3152</v>
      </c>
    </row>
    <row r="6" spans="1:6" x14ac:dyDescent="0.3">
      <c r="A6" s="1">
        <v>2775</v>
      </c>
    </row>
    <row r="7" spans="1:6" x14ac:dyDescent="0.3">
      <c r="A7" s="1">
        <v>2436</v>
      </c>
    </row>
    <row r="8" spans="1:6" x14ac:dyDescent="0.3">
      <c r="A8" s="1">
        <v>1664</v>
      </c>
    </row>
    <row r="9" spans="1:6" x14ac:dyDescent="0.3">
      <c r="A9" s="1">
        <v>1731</v>
      </c>
    </row>
    <row r="10" spans="1:6" x14ac:dyDescent="0.3">
      <c r="A10" s="1">
        <v>2183</v>
      </c>
    </row>
    <row r="11" spans="1:6" x14ac:dyDescent="0.3">
      <c r="A11" s="1">
        <v>2685</v>
      </c>
    </row>
    <row r="12" spans="1:6" x14ac:dyDescent="0.3">
      <c r="A12" s="1">
        <v>3452</v>
      </c>
    </row>
    <row r="13" spans="1:6" x14ac:dyDescent="0.3">
      <c r="A13" s="1">
        <v>3374.7867701075716</v>
      </c>
    </row>
    <row r="14" spans="1:6" x14ac:dyDescent="0.3">
      <c r="A14" s="1">
        <v>3303</v>
      </c>
    </row>
    <row r="15" spans="1:6" x14ac:dyDescent="0.3">
      <c r="A15" s="1">
        <v>1900</v>
      </c>
    </row>
    <row r="16" spans="1:6" x14ac:dyDescent="0.3">
      <c r="A16" s="1">
        <v>2500</v>
      </c>
    </row>
    <row r="17" spans="1:1" x14ac:dyDescent="0.3">
      <c r="A17" s="1">
        <v>2264</v>
      </c>
    </row>
    <row r="18" spans="1:1" x14ac:dyDescent="0.3">
      <c r="A18" s="1">
        <v>2100</v>
      </c>
    </row>
    <row r="19" spans="1:1" x14ac:dyDescent="0.3">
      <c r="A19" s="1">
        <v>1644</v>
      </c>
    </row>
    <row r="20" spans="1:1" x14ac:dyDescent="0.3">
      <c r="A20" s="1">
        <v>3438.935562698683</v>
      </c>
    </row>
    <row r="21" spans="1:1" x14ac:dyDescent="0.3">
      <c r="A21" s="1">
        <v>2205</v>
      </c>
    </row>
    <row r="22" spans="1:1" x14ac:dyDescent="0.3">
      <c r="A22" s="1">
        <v>1906</v>
      </c>
    </row>
    <row r="23" spans="1:1" x14ac:dyDescent="0.3">
      <c r="A23" s="1">
        <v>3257.8944938414988</v>
      </c>
    </row>
    <row r="24" spans="1:1" x14ac:dyDescent="0.3">
      <c r="A24" s="1">
        <v>1798</v>
      </c>
    </row>
    <row r="25" spans="1:1" x14ac:dyDescent="0.3">
      <c r="A25" s="1">
        <v>3350</v>
      </c>
    </row>
    <row r="26" spans="1:1" x14ac:dyDescent="0.3">
      <c r="A26" s="1">
        <v>2100</v>
      </c>
    </row>
    <row r="27" spans="1:1" x14ac:dyDescent="0.3">
      <c r="A27" s="1">
        <v>2501</v>
      </c>
    </row>
    <row r="28" spans="1:1" x14ac:dyDescent="0.3">
      <c r="A28" s="1">
        <v>2835</v>
      </c>
    </row>
    <row r="29" spans="1:1" x14ac:dyDescent="0.3">
      <c r="A29" s="1">
        <v>2345</v>
      </c>
    </row>
    <row r="30" spans="1:1" x14ac:dyDescent="0.3">
      <c r="A30" s="1">
        <v>2118</v>
      </c>
    </row>
    <row r="31" spans="1:1" x14ac:dyDescent="0.3">
      <c r="A31" s="1">
        <v>2166</v>
      </c>
    </row>
    <row r="32" spans="1:1" x14ac:dyDescent="0.3">
      <c r="A32" s="1">
        <v>1865</v>
      </c>
    </row>
    <row r="33" spans="1:1" x14ac:dyDescent="0.3">
      <c r="A33" s="1">
        <v>2453</v>
      </c>
    </row>
    <row r="34" spans="1:1" x14ac:dyDescent="0.3">
      <c r="A34" s="1">
        <v>3020</v>
      </c>
    </row>
    <row r="35" spans="1:1" x14ac:dyDescent="0.3">
      <c r="A35" s="1">
        <v>2805</v>
      </c>
    </row>
    <row r="36" spans="1:1" x14ac:dyDescent="0.3">
      <c r="A36" s="1">
        <v>1604</v>
      </c>
    </row>
    <row r="37" spans="1:1" x14ac:dyDescent="0.3">
      <c r="A37" s="1">
        <v>3451</v>
      </c>
    </row>
    <row r="38" spans="1:1" x14ac:dyDescent="0.3">
      <c r="A38" s="1">
        <v>1564</v>
      </c>
    </row>
    <row r="39" spans="1:1" x14ac:dyDescent="0.3">
      <c r="A39" s="1">
        <v>1870</v>
      </c>
    </row>
    <row r="40" spans="1:1" x14ac:dyDescent="0.3">
      <c r="A40" s="1">
        <v>2783</v>
      </c>
    </row>
    <row r="41" spans="1:1" x14ac:dyDescent="0.3">
      <c r="A41" s="1">
        <v>2645</v>
      </c>
    </row>
    <row r="42" spans="1:1" x14ac:dyDescent="0.3">
      <c r="A42" s="1">
        <v>2721</v>
      </c>
    </row>
    <row r="43" spans="1:1" x14ac:dyDescent="0.3">
      <c r="A43" s="1">
        <v>2451</v>
      </c>
    </row>
    <row r="44" spans="1:1" x14ac:dyDescent="0.3">
      <c r="A44" s="1">
        <v>2865</v>
      </c>
    </row>
    <row r="45" spans="1:1" x14ac:dyDescent="0.3">
      <c r="A45" s="1">
        <v>3056</v>
      </c>
    </row>
    <row r="46" spans="1:1" x14ac:dyDescent="0.3">
      <c r="A46" s="1">
        <v>3045</v>
      </c>
    </row>
    <row r="47" spans="1:1" x14ac:dyDescent="0.3">
      <c r="A47" s="1">
        <v>1925</v>
      </c>
    </row>
    <row r="48" spans="1:1" x14ac:dyDescent="0.3">
      <c r="A48" s="1">
        <v>2739</v>
      </c>
    </row>
    <row r="49" spans="1:1" x14ac:dyDescent="0.3">
      <c r="A49" s="1">
        <v>2541</v>
      </c>
    </row>
    <row r="50" spans="1:1" x14ac:dyDescent="0.3">
      <c r="A50" s="1">
        <v>2178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E187-7AD3-4760-A7AA-C930F53A5672}">
  <dimension ref="A1:C7"/>
  <sheetViews>
    <sheetView workbookViewId="0">
      <selection activeCell="L4" sqref="L4"/>
    </sheetView>
  </sheetViews>
  <sheetFormatPr defaultRowHeight="14.4" x14ac:dyDescent="0.3"/>
  <cols>
    <col min="3" max="3" width="11.109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1750</v>
      </c>
      <c r="B2" s="3">
        <v>7</v>
      </c>
      <c r="C2" s="4">
        <f>(B2*2)%</f>
        <v>0.14000000000000001</v>
      </c>
    </row>
    <row r="3" spans="1:3" x14ac:dyDescent="0.3">
      <c r="A3" s="3">
        <v>2000</v>
      </c>
      <c r="B3" s="3">
        <v>6</v>
      </c>
      <c r="C3" s="4">
        <f>(B3*2+C2*100)%</f>
        <v>0.26</v>
      </c>
    </row>
    <row r="4" spans="1:3" x14ac:dyDescent="0.3">
      <c r="A4" s="3">
        <v>2500</v>
      </c>
      <c r="B4" s="3">
        <v>13</v>
      </c>
      <c r="C4" s="4">
        <f t="shared" ref="C4:C7" si="0">(B4*2+C3*100)%</f>
        <v>0.52</v>
      </c>
    </row>
    <row r="5" spans="1:3" x14ac:dyDescent="0.3">
      <c r="A5" s="3">
        <v>3000</v>
      </c>
      <c r="B5" s="3">
        <v>13</v>
      </c>
      <c r="C5" s="4">
        <f>(B5*2+C4*100)%</f>
        <v>0.78</v>
      </c>
    </row>
    <row r="6" spans="1:3" x14ac:dyDescent="0.3">
      <c r="A6" s="3">
        <v>3500</v>
      </c>
      <c r="B6" s="3">
        <v>11</v>
      </c>
      <c r="C6" s="4">
        <f t="shared" si="0"/>
        <v>1</v>
      </c>
    </row>
    <row r="7" spans="1:3" x14ac:dyDescent="0.3">
      <c r="A7" s="3" t="s">
        <v>3</v>
      </c>
      <c r="B7" s="3">
        <v>0</v>
      </c>
      <c r="C7" s="4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157C-E133-4603-BA65-C61AF1D08C77}">
  <dimension ref="A1:O25"/>
  <sheetViews>
    <sheetView workbookViewId="0">
      <selection activeCell="D28" sqref="D28"/>
    </sheetView>
  </sheetViews>
  <sheetFormatPr defaultRowHeight="14.4" x14ac:dyDescent="0.3"/>
  <cols>
    <col min="1" max="1" width="20.6640625" customWidth="1"/>
    <col min="4" max="4" width="13.77734375" customWidth="1"/>
    <col min="5" max="5" width="14.6640625" customWidth="1"/>
    <col min="8" max="8" width="14.33203125" customWidth="1"/>
    <col min="10" max="10" width="14.33203125" customWidth="1"/>
    <col min="11" max="11" width="7.6640625" customWidth="1"/>
    <col min="12" max="12" width="11.5546875" customWidth="1"/>
    <col min="15" max="15" width="10.44140625" customWidth="1"/>
  </cols>
  <sheetData>
    <row r="1" spans="1:15" x14ac:dyDescent="0.3">
      <c r="A1" s="65" t="s">
        <v>150</v>
      </c>
      <c r="B1" s="65"/>
      <c r="C1" s="65"/>
      <c r="D1" s="58"/>
      <c r="E1" s="59" t="s">
        <v>152</v>
      </c>
      <c r="F1" s="59">
        <v>3.4000000000000002E-2</v>
      </c>
      <c r="G1" s="59"/>
      <c r="H1" s="59" t="s">
        <v>152</v>
      </c>
      <c r="I1" s="59">
        <f>1-F2</f>
        <v>3.400000000000003E-2</v>
      </c>
    </row>
    <row r="2" spans="1:15" x14ac:dyDescent="0.3">
      <c r="A2" s="61" t="s">
        <v>140</v>
      </c>
      <c r="B2" s="61">
        <v>2458</v>
      </c>
      <c r="C2" s="61"/>
      <c r="D2" s="58"/>
      <c r="E2" s="59" t="s">
        <v>141</v>
      </c>
      <c r="F2" s="59">
        <v>0.96599999999999997</v>
      </c>
      <c r="G2" s="59"/>
      <c r="H2" s="59" t="s">
        <v>142</v>
      </c>
      <c r="I2" s="59">
        <f>F2-F3</f>
        <v>0.13900000000000001</v>
      </c>
    </row>
    <row r="3" spans="1:15" x14ac:dyDescent="0.3">
      <c r="A3" s="61" t="s">
        <v>151</v>
      </c>
      <c r="B3" s="62">
        <v>571.30071999999996</v>
      </c>
      <c r="C3" s="61"/>
      <c r="D3" s="60"/>
      <c r="E3" s="59" t="s">
        <v>143</v>
      </c>
      <c r="F3" s="59">
        <v>0.82699999999999996</v>
      </c>
      <c r="G3" s="59"/>
      <c r="H3" s="59" t="s">
        <v>144</v>
      </c>
      <c r="I3" s="59">
        <f>F3-F4</f>
        <v>0.29899999999999993</v>
      </c>
    </row>
    <row r="4" spans="1:15" x14ac:dyDescent="0.3">
      <c r="A4" s="61" t="s">
        <v>153</v>
      </c>
      <c r="B4" s="61"/>
      <c r="C4" s="61"/>
      <c r="D4" s="58"/>
      <c r="E4" s="59" t="s">
        <v>145</v>
      </c>
      <c r="F4" s="59">
        <v>0.52800000000000002</v>
      </c>
      <c r="G4" s="59"/>
      <c r="H4" s="59" t="s">
        <v>146</v>
      </c>
      <c r="I4" s="59">
        <f>F4-F5</f>
        <v>0.31700000000000006</v>
      </c>
    </row>
    <row r="5" spans="1:15" ht="15.6" x14ac:dyDescent="0.3">
      <c r="A5" s="61" t="s">
        <v>154</v>
      </c>
      <c r="B5" s="61"/>
      <c r="C5" s="61"/>
      <c r="E5" s="59" t="s">
        <v>147</v>
      </c>
      <c r="F5" s="59">
        <v>0.21099999999999999</v>
      </c>
      <c r="G5" s="59"/>
      <c r="H5" s="59" t="s">
        <v>148</v>
      </c>
      <c r="I5" s="59">
        <f>F5-F6</f>
        <v>0.10099999999999999</v>
      </c>
      <c r="L5" s="67" t="s">
        <v>107</v>
      </c>
      <c r="M5" s="68"/>
      <c r="N5" s="68"/>
      <c r="O5" s="69"/>
    </row>
    <row r="6" spans="1:15" ht="14.4" customHeight="1" x14ac:dyDescent="0.3">
      <c r="A6" s="61" t="s">
        <v>155</v>
      </c>
      <c r="B6" s="61"/>
      <c r="C6" s="61"/>
      <c r="E6" s="59" t="s">
        <v>149</v>
      </c>
      <c r="F6" s="59">
        <v>0.11</v>
      </c>
      <c r="G6" s="59"/>
      <c r="H6" s="59" t="s">
        <v>149</v>
      </c>
      <c r="I6" s="59">
        <f>F6-H8</f>
        <v>0.11</v>
      </c>
      <c r="L6" s="52" t="s">
        <v>61</v>
      </c>
      <c r="M6" s="70" t="s">
        <v>63</v>
      </c>
      <c r="N6" s="70" t="s">
        <v>65</v>
      </c>
      <c r="O6" s="70" t="s">
        <v>108</v>
      </c>
    </row>
    <row r="7" spans="1:15" ht="18.600000000000001" customHeight="1" x14ac:dyDescent="0.3">
      <c r="L7" s="53" t="s">
        <v>66</v>
      </c>
      <c r="M7" s="71"/>
      <c r="N7" s="71"/>
      <c r="O7" s="71"/>
    </row>
    <row r="8" spans="1:15" ht="15.6" x14ac:dyDescent="0.3">
      <c r="G8" s="58"/>
      <c r="H8" s="58"/>
      <c r="I8" s="58"/>
      <c r="J8" s="58"/>
      <c r="K8" s="58"/>
      <c r="L8" s="54">
        <v>1</v>
      </c>
      <c r="M8" s="55" t="s">
        <v>109</v>
      </c>
      <c r="N8" s="55" t="s">
        <v>110</v>
      </c>
      <c r="O8" s="55" t="s">
        <v>111</v>
      </c>
    </row>
    <row r="9" spans="1:15" ht="15.6" x14ac:dyDescent="0.3">
      <c r="L9" s="54">
        <v>2</v>
      </c>
      <c r="M9" s="55" t="s">
        <v>112</v>
      </c>
      <c r="N9" s="55" t="s">
        <v>113</v>
      </c>
      <c r="O9" s="55" t="s">
        <v>114</v>
      </c>
    </row>
    <row r="10" spans="1:15" ht="15.6" x14ac:dyDescent="0.3">
      <c r="L10" s="54">
        <v>3</v>
      </c>
      <c r="M10" s="55" t="s">
        <v>115</v>
      </c>
      <c r="N10" s="55" t="s">
        <v>116</v>
      </c>
      <c r="O10" s="55" t="s">
        <v>117</v>
      </c>
    </row>
    <row r="11" spans="1:15" ht="15.6" x14ac:dyDescent="0.3">
      <c r="A11" s="5"/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L11" s="54">
        <v>4</v>
      </c>
      <c r="M11" s="55" t="s">
        <v>118</v>
      </c>
      <c r="N11" s="55" t="s">
        <v>119</v>
      </c>
      <c r="O11" s="55" t="s">
        <v>120</v>
      </c>
    </row>
    <row r="12" spans="1:15" ht="15.6" x14ac:dyDescent="0.3">
      <c r="A12" s="6" t="s">
        <v>59</v>
      </c>
      <c r="B12" s="7">
        <v>7</v>
      </c>
      <c r="C12" s="7">
        <f>I6*50</f>
        <v>5.5</v>
      </c>
      <c r="D12" s="7">
        <f>B12-C12</f>
        <v>1.5</v>
      </c>
      <c r="E12" s="7">
        <f>D12*D12</f>
        <v>2.25</v>
      </c>
      <c r="F12" s="7">
        <f>E12/C12</f>
        <v>0.40909090909090912</v>
      </c>
      <c r="L12" s="54">
        <v>5</v>
      </c>
      <c r="M12" s="55" t="s">
        <v>121</v>
      </c>
      <c r="N12" s="55" t="s">
        <v>122</v>
      </c>
      <c r="O12" s="55" t="s">
        <v>123</v>
      </c>
    </row>
    <row r="13" spans="1:15" ht="15.6" x14ac:dyDescent="0.3">
      <c r="A13" s="6" t="s">
        <v>9</v>
      </c>
      <c r="B13" s="7">
        <v>6</v>
      </c>
      <c r="C13" s="7">
        <f>I5*50</f>
        <v>5.05</v>
      </c>
      <c r="D13" s="7">
        <f t="shared" ref="D13:D16" si="0">B13-C13</f>
        <v>0.95000000000000018</v>
      </c>
      <c r="E13" s="7">
        <f t="shared" ref="E13:E17" si="1">D13*D13</f>
        <v>0.9025000000000003</v>
      </c>
      <c r="F13" s="7">
        <f t="shared" ref="F13:F16" si="2">E13/C13</f>
        <v>0.17871287128712879</v>
      </c>
      <c r="L13" s="54">
        <v>6</v>
      </c>
      <c r="M13" s="55" t="s">
        <v>124</v>
      </c>
      <c r="N13" s="55" t="s">
        <v>125</v>
      </c>
      <c r="O13" s="55" t="s">
        <v>126</v>
      </c>
    </row>
    <row r="14" spans="1:15" ht="15.6" x14ac:dyDescent="0.3">
      <c r="A14" s="6" t="s">
        <v>10</v>
      </c>
      <c r="B14" s="7">
        <v>13</v>
      </c>
      <c r="C14" s="7">
        <f>I4*50</f>
        <v>15.850000000000003</v>
      </c>
      <c r="D14" s="7">
        <f t="shared" si="0"/>
        <v>-2.8500000000000032</v>
      </c>
      <c r="E14" s="7">
        <f t="shared" si="1"/>
        <v>8.1225000000000183</v>
      </c>
      <c r="F14" s="7">
        <f t="shared" si="2"/>
        <v>0.51246056782334493</v>
      </c>
      <c r="L14" s="54">
        <v>7</v>
      </c>
      <c r="M14" s="55" t="s">
        <v>127</v>
      </c>
      <c r="N14" s="55" t="s">
        <v>128</v>
      </c>
      <c r="O14" s="55" t="s">
        <v>129</v>
      </c>
    </row>
    <row r="15" spans="1:15" ht="15.6" x14ac:dyDescent="0.3">
      <c r="A15" s="6" t="s">
        <v>11</v>
      </c>
      <c r="B15" s="7">
        <v>13</v>
      </c>
      <c r="C15" s="7">
        <f>I3*50</f>
        <v>14.949999999999996</v>
      </c>
      <c r="D15" s="7">
        <f t="shared" si="0"/>
        <v>-1.9499999999999957</v>
      </c>
      <c r="E15" s="7">
        <f t="shared" si="1"/>
        <v>3.8024999999999833</v>
      </c>
      <c r="F15" s="7">
        <f t="shared" si="2"/>
        <v>0.2543478260869555</v>
      </c>
      <c r="L15" s="54">
        <v>8</v>
      </c>
      <c r="M15" s="55" t="s">
        <v>130</v>
      </c>
      <c r="N15" s="55" t="s">
        <v>131</v>
      </c>
      <c r="O15" s="55" t="s">
        <v>132</v>
      </c>
    </row>
    <row r="16" spans="1:15" ht="15.6" x14ac:dyDescent="0.3">
      <c r="A16" s="6" t="s">
        <v>12</v>
      </c>
      <c r="B16" s="7">
        <v>11</v>
      </c>
      <c r="C16" s="7">
        <f>I2*50</f>
        <v>6.9500000000000011</v>
      </c>
      <c r="D16" s="7">
        <f t="shared" si="0"/>
        <v>4.0499999999999989</v>
      </c>
      <c r="E16" s="7">
        <f t="shared" si="1"/>
        <v>16.402499999999993</v>
      </c>
      <c r="F16" s="7">
        <f t="shared" si="2"/>
        <v>2.3600719424460417</v>
      </c>
      <c r="L16" s="54">
        <v>9</v>
      </c>
      <c r="M16" s="55" t="s">
        <v>133</v>
      </c>
      <c r="N16" s="55" t="s">
        <v>134</v>
      </c>
      <c r="O16" s="55" t="s">
        <v>135</v>
      </c>
    </row>
    <row r="17" spans="1:15" ht="15.6" x14ac:dyDescent="0.3">
      <c r="A17" s="46" t="s">
        <v>58</v>
      </c>
      <c r="B17" s="7">
        <v>0</v>
      </c>
      <c r="C17" s="7">
        <f>I1*50</f>
        <v>1.7000000000000015</v>
      </c>
      <c r="D17" s="7">
        <f>B17-C17</f>
        <v>-1.7000000000000015</v>
      </c>
      <c r="E17" s="7">
        <f t="shared" si="1"/>
        <v>2.890000000000005</v>
      </c>
      <c r="F17" s="7">
        <f>E17/C17</f>
        <v>1.7000000000000015</v>
      </c>
      <c r="L17" s="54">
        <v>10</v>
      </c>
      <c r="M17" s="55" t="s">
        <v>136</v>
      </c>
      <c r="N17" s="55" t="s">
        <v>137</v>
      </c>
      <c r="O17" s="55" t="s">
        <v>138</v>
      </c>
    </row>
    <row r="18" spans="1:15" x14ac:dyDescent="0.3">
      <c r="C18" s="5"/>
      <c r="D18" s="5"/>
      <c r="E18" s="5"/>
      <c r="F18" s="8">
        <f>F12+F13+F14+F15+F16+F17</f>
        <v>5.4146841167343815</v>
      </c>
      <c r="G18" s="66" t="s">
        <v>13</v>
      </c>
      <c r="H18" s="66"/>
      <c r="I18" s="66"/>
    </row>
    <row r="19" spans="1:15" x14ac:dyDescent="0.3">
      <c r="B19" s="56"/>
      <c r="C19" s="57" t="s">
        <v>14</v>
      </c>
      <c r="D19" s="57"/>
    </row>
    <row r="22" spans="1:15" x14ac:dyDescent="0.3">
      <c r="G22" s="72" t="s">
        <v>139</v>
      </c>
      <c r="H22" s="72"/>
      <c r="I22" s="72"/>
      <c r="J22" s="72"/>
      <c r="K22" s="72"/>
    </row>
    <row r="23" spans="1:15" x14ac:dyDescent="0.3">
      <c r="G23" s="72"/>
      <c r="H23" s="72"/>
      <c r="I23" s="72"/>
      <c r="J23" s="72"/>
      <c r="K23" s="72"/>
    </row>
    <row r="24" spans="1:15" x14ac:dyDescent="0.3">
      <c r="G24" s="72"/>
      <c r="H24" s="72"/>
      <c r="I24" s="72"/>
      <c r="J24" s="72"/>
      <c r="K24" s="72"/>
    </row>
    <row r="25" spans="1:15" x14ac:dyDescent="0.3">
      <c r="G25" s="72"/>
      <c r="H25" s="72"/>
      <c r="I25" s="72"/>
      <c r="J25" s="72"/>
      <c r="K25" s="72"/>
    </row>
  </sheetData>
  <mergeCells count="7">
    <mergeCell ref="G22:K25"/>
    <mergeCell ref="A1:C1"/>
    <mergeCell ref="G18:I18"/>
    <mergeCell ref="L5:O5"/>
    <mergeCell ref="M6:M7"/>
    <mergeCell ref="N6:N7"/>
    <mergeCell ref="O6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C4C0-28EB-48EC-BF18-3FD8F12BBD0E}">
  <dimension ref="D2:U23"/>
  <sheetViews>
    <sheetView workbookViewId="0">
      <selection activeCell="K17" sqref="K17"/>
    </sheetView>
  </sheetViews>
  <sheetFormatPr defaultRowHeight="14.4" x14ac:dyDescent="0.3"/>
  <cols>
    <col min="15" max="15" width="8.88671875" customWidth="1"/>
    <col min="16" max="16" width="5.6640625" customWidth="1"/>
    <col min="17" max="17" width="11.77734375" customWidth="1"/>
  </cols>
  <sheetData>
    <row r="2" spans="4:21" ht="18" customHeight="1" x14ac:dyDescent="0.35">
      <c r="E2" s="9"/>
      <c r="F2" s="10" t="s">
        <v>15</v>
      </c>
      <c r="G2" s="9"/>
      <c r="H2" s="9"/>
      <c r="I2" s="9"/>
    </row>
    <row r="4" spans="4:21" ht="16.2" thickBot="1" x14ac:dyDescent="0.35">
      <c r="Q4" s="73" t="s">
        <v>60</v>
      </c>
      <c r="R4" s="74"/>
      <c r="S4" s="74"/>
      <c r="T4" s="74"/>
      <c r="U4" s="75"/>
    </row>
    <row r="5" spans="4:21" ht="19.8" customHeight="1" thickBot="1" x14ac:dyDescent="0.35">
      <c r="D5" s="78" t="s">
        <v>16</v>
      </c>
      <c r="E5" s="79"/>
      <c r="F5" s="11"/>
      <c r="G5" s="12" t="s">
        <v>17</v>
      </c>
      <c r="H5" s="13" t="s">
        <v>18</v>
      </c>
      <c r="I5" s="13" t="s">
        <v>19</v>
      </c>
      <c r="J5" s="13" t="s">
        <v>20</v>
      </c>
      <c r="K5" s="13" t="s">
        <v>21</v>
      </c>
      <c r="L5" s="11"/>
      <c r="Q5" s="47" t="s">
        <v>61</v>
      </c>
      <c r="R5" s="76" t="s">
        <v>62</v>
      </c>
      <c r="S5" s="76" t="s">
        <v>63</v>
      </c>
      <c r="T5" s="76" t="s">
        <v>64</v>
      </c>
      <c r="U5" s="76" t="s">
        <v>65</v>
      </c>
    </row>
    <row r="6" spans="4:21" ht="18.600000000000001" customHeight="1" thickBot="1" x14ac:dyDescent="0.35">
      <c r="D6" s="14" t="s">
        <v>22</v>
      </c>
      <c r="E6" s="15">
        <v>13</v>
      </c>
      <c r="F6" s="11"/>
      <c r="G6" s="16">
        <f>MOD(E7*E6+E8,E9)</f>
        <v>132</v>
      </c>
      <c r="H6" s="17">
        <f>MOD(E7*G6+E8,E9)</f>
        <v>107</v>
      </c>
      <c r="I6" s="17">
        <f>MOD(E7*H6+E8,E9)</f>
        <v>82</v>
      </c>
      <c r="J6" s="17">
        <f>MOD(E7*I6+E8,E9)</f>
        <v>57</v>
      </c>
      <c r="K6" s="17">
        <f>MOD(E7*J6+E8,E9)</f>
        <v>32</v>
      </c>
      <c r="L6" s="11"/>
      <c r="Q6" s="48" t="s">
        <v>66</v>
      </c>
      <c r="R6" s="77"/>
      <c r="S6" s="77"/>
      <c r="T6" s="77"/>
      <c r="U6" s="77"/>
    </row>
    <row r="7" spans="4:21" ht="16.2" thickBot="1" x14ac:dyDescent="0.35">
      <c r="D7" s="14" t="s">
        <v>23</v>
      </c>
      <c r="E7" s="15">
        <v>25</v>
      </c>
      <c r="F7" s="11"/>
      <c r="G7" s="11"/>
      <c r="H7" s="11"/>
      <c r="I7" s="11"/>
      <c r="J7" s="11"/>
      <c r="K7" s="11"/>
      <c r="L7" s="11"/>
      <c r="Q7" s="49">
        <v>1</v>
      </c>
      <c r="R7" s="50" t="s">
        <v>67</v>
      </c>
      <c r="S7" s="50" t="s">
        <v>68</v>
      </c>
      <c r="T7" s="50" t="s">
        <v>69</v>
      </c>
      <c r="U7" s="51" t="s">
        <v>70</v>
      </c>
    </row>
    <row r="8" spans="4:21" ht="15.6" x14ac:dyDescent="0.3">
      <c r="D8" s="14" t="s">
        <v>24</v>
      </c>
      <c r="E8" s="15">
        <v>7</v>
      </c>
      <c r="F8" s="11"/>
      <c r="G8" s="12" t="s">
        <v>25</v>
      </c>
      <c r="H8" s="13" t="s">
        <v>26</v>
      </c>
      <c r="I8" s="13" t="s">
        <v>27</v>
      </c>
      <c r="J8" s="13" t="s">
        <v>28</v>
      </c>
      <c r="K8" s="13" t="s">
        <v>29</v>
      </c>
      <c r="L8" s="11"/>
      <c r="Q8" s="49">
        <v>2</v>
      </c>
      <c r="R8" s="50" t="s">
        <v>71</v>
      </c>
      <c r="S8" s="50" t="s">
        <v>72</v>
      </c>
      <c r="T8" s="50" t="s">
        <v>73</v>
      </c>
      <c r="U8" s="51" t="s">
        <v>74</v>
      </c>
    </row>
    <row r="9" spans="4:21" ht="16.2" thickBot="1" x14ac:dyDescent="0.35">
      <c r="D9" s="18" t="s">
        <v>30</v>
      </c>
      <c r="E9" s="19">
        <v>200</v>
      </c>
      <c r="F9" s="11"/>
      <c r="G9" s="16">
        <f>G6/E9</f>
        <v>0.66</v>
      </c>
      <c r="H9" s="16">
        <f>H6/E9</f>
        <v>0.53500000000000003</v>
      </c>
      <c r="I9" s="16">
        <f>I6/E9</f>
        <v>0.41</v>
      </c>
      <c r="J9" s="16">
        <f>J6/E9</f>
        <v>0.28499999999999998</v>
      </c>
      <c r="K9" s="16">
        <f>K6/E9</f>
        <v>0.16</v>
      </c>
      <c r="L9" s="11"/>
      <c r="Q9" s="49">
        <v>3</v>
      </c>
      <c r="R9" s="50" t="s">
        <v>75</v>
      </c>
      <c r="S9" s="50" t="s">
        <v>76</v>
      </c>
      <c r="T9" s="50" t="s">
        <v>77</v>
      </c>
      <c r="U9" s="51" t="s">
        <v>78</v>
      </c>
    </row>
    <row r="10" spans="4:21" ht="16.2" thickBot="1" x14ac:dyDescent="0.35">
      <c r="D10" s="11"/>
      <c r="E10" s="20" t="s">
        <v>31</v>
      </c>
      <c r="F10" s="11"/>
      <c r="G10" s="11"/>
      <c r="H10" s="11"/>
      <c r="I10" s="11"/>
      <c r="J10" s="11"/>
      <c r="K10" s="11"/>
      <c r="L10" s="11"/>
      <c r="Q10" s="49">
        <v>4</v>
      </c>
      <c r="R10" s="50" t="s">
        <v>79</v>
      </c>
      <c r="S10" s="50" t="s">
        <v>80</v>
      </c>
      <c r="T10" s="50" t="s">
        <v>81</v>
      </c>
      <c r="U10" s="51" t="s">
        <v>82</v>
      </c>
    </row>
    <row r="11" spans="4:21" ht="16.2" thickBot="1" x14ac:dyDescent="0.35">
      <c r="D11" s="11"/>
      <c r="E11" s="11"/>
      <c r="F11" s="11"/>
      <c r="G11" s="21" t="s">
        <v>32</v>
      </c>
      <c r="H11" s="16">
        <v>0.16</v>
      </c>
      <c r="I11" s="22">
        <v>0.28499999999999998</v>
      </c>
      <c r="J11" s="22">
        <v>0.41</v>
      </c>
      <c r="K11" s="22">
        <v>0.53500000000000003</v>
      </c>
      <c r="L11" s="23">
        <v>0.66</v>
      </c>
      <c r="Q11" s="49">
        <v>5</v>
      </c>
      <c r="R11" s="50" t="s">
        <v>83</v>
      </c>
      <c r="S11" s="64" t="s">
        <v>84</v>
      </c>
      <c r="T11" s="50" t="s">
        <v>85</v>
      </c>
      <c r="U11" s="51" t="s">
        <v>86</v>
      </c>
    </row>
    <row r="12" spans="4:21" ht="15.6" x14ac:dyDescent="0.3">
      <c r="F12" s="11"/>
      <c r="G12" s="24" t="s">
        <v>33</v>
      </c>
      <c r="H12" s="25">
        <f>1/5</f>
        <v>0.2</v>
      </c>
      <c r="I12" s="25">
        <v>0.4</v>
      </c>
      <c r="J12" s="25">
        <v>0.6</v>
      </c>
      <c r="K12" s="25">
        <v>0.8</v>
      </c>
      <c r="L12" s="26">
        <v>1</v>
      </c>
      <c r="Q12" s="49">
        <v>6</v>
      </c>
      <c r="R12" s="50" t="s">
        <v>87</v>
      </c>
      <c r="S12" s="50" t="s">
        <v>88</v>
      </c>
      <c r="T12" s="50" t="s">
        <v>89</v>
      </c>
      <c r="U12" s="51" t="s">
        <v>90</v>
      </c>
    </row>
    <row r="13" spans="4:21" ht="15.6" x14ac:dyDescent="0.3">
      <c r="F13" s="11"/>
      <c r="G13" s="24" t="s">
        <v>34</v>
      </c>
      <c r="H13" s="27">
        <f>H12-H11</f>
        <v>4.0000000000000008E-2</v>
      </c>
      <c r="I13" s="27">
        <f>I12-I11</f>
        <v>0.11500000000000005</v>
      </c>
      <c r="J13" s="27">
        <f>J12-J11</f>
        <v>0.19</v>
      </c>
      <c r="K13" s="27">
        <f>K12-K11</f>
        <v>0.26500000000000001</v>
      </c>
      <c r="L13" s="28">
        <f>L12-L11</f>
        <v>0.33999999999999997</v>
      </c>
      <c r="Q13" s="49">
        <v>7</v>
      </c>
      <c r="R13" s="50" t="s">
        <v>91</v>
      </c>
      <c r="S13" s="50" t="s">
        <v>92</v>
      </c>
      <c r="T13" s="50" t="s">
        <v>93</v>
      </c>
      <c r="U13" s="51" t="s">
        <v>94</v>
      </c>
    </row>
    <row r="14" spans="4:21" ht="16.2" thickBot="1" x14ac:dyDescent="0.35">
      <c r="F14" s="11"/>
      <c r="G14" s="29" t="s">
        <v>35</v>
      </c>
      <c r="H14" s="30">
        <f>H11-(1-1)/5</f>
        <v>0.16</v>
      </c>
      <c r="I14" s="30">
        <f>I11-(2-1)/5</f>
        <v>8.4999999999999964E-2</v>
      </c>
      <c r="J14" s="30">
        <f>J11-(3-1)/5</f>
        <v>9.9999999999999534E-3</v>
      </c>
      <c r="K14" s="30">
        <f>K11-(4-1)/5</f>
        <v>-6.4999999999999947E-2</v>
      </c>
      <c r="L14" s="31">
        <f>L11-(5-1)/5</f>
        <v>-0.14000000000000001</v>
      </c>
      <c r="Q14" s="49">
        <v>8</v>
      </c>
      <c r="R14" s="50" t="s">
        <v>95</v>
      </c>
      <c r="S14" s="50" t="s">
        <v>96</v>
      </c>
      <c r="T14" s="50" t="s">
        <v>97</v>
      </c>
      <c r="U14" s="51" t="s">
        <v>98</v>
      </c>
    </row>
    <row r="15" spans="4:21" ht="16.2" thickBot="1" x14ac:dyDescent="0.35">
      <c r="Q15" s="49">
        <v>9</v>
      </c>
      <c r="R15" s="50" t="s">
        <v>99</v>
      </c>
      <c r="S15" s="50" t="s">
        <v>100</v>
      </c>
      <c r="T15" s="50" t="s">
        <v>101</v>
      </c>
      <c r="U15" s="51" t="s">
        <v>102</v>
      </c>
    </row>
    <row r="16" spans="4:21" ht="15.6" x14ac:dyDescent="0.3">
      <c r="D16" s="80" t="s">
        <v>36</v>
      </c>
      <c r="E16" s="81"/>
      <c r="F16" s="32">
        <f>LARGE(H13:L13,1)</f>
        <v>0.33999999999999997</v>
      </c>
      <c r="G16" s="11"/>
      <c r="Q16" s="49">
        <v>10</v>
      </c>
      <c r="R16" s="50" t="s">
        <v>103</v>
      </c>
      <c r="S16" s="63" t="s">
        <v>104</v>
      </c>
      <c r="T16" s="50" t="s">
        <v>105</v>
      </c>
      <c r="U16" s="51" t="s">
        <v>106</v>
      </c>
    </row>
    <row r="17" spans="4:7" ht="15" thickBot="1" x14ac:dyDescent="0.35">
      <c r="D17" s="82" t="s">
        <v>37</v>
      </c>
      <c r="E17" s="83"/>
      <c r="F17" s="33">
        <f>LARGE(H14:L14,1)</f>
        <v>0.16</v>
      </c>
      <c r="G17" s="11"/>
    </row>
    <row r="18" spans="4:7" x14ac:dyDescent="0.3">
      <c r="D18" s="11"/>
      <c r="E18" s="11"/>
      <c r="F18" s="11"/>
      <c r="G18" s="11"/>
    </row>
    <row r="19" spans="4:7" x14ac:dyDescent="0.3">
      <c r="D19" s="84" t="s">
        <v>156</v>
      </c>
      <c r="E19" s="84"/>
      <c r="F19" s="84"/>
      <c r="G19" s="84"/>
    </row>
    <row r="20" spans="4:7" x14ac:dyDescent="0.3">
      <c r="D20" s="84"/>
      <c r="E20" s="84"/>
      <c r="F20" s="84"/>
      <c r="G20" s="84"/>
    </row>
    <row r="21" spans="4:7" x14ac:dyDescent="0.3">
      <c r="D21" s="11"/>
      <c r="E21" s="34"/>
      <c r="F21" s="34"/>
      <c r="G21" s="34"/>
    </row>
    <row r="22" spans="4:7" x14ac:dyDescent="0.3">
      <c r="D22" s="85" t="s">
        <v>38</v>
      </c>
      <c r="E22" s="84"/>
      <c r="F22" s="84"/>
      <c r="G22" s="84"/>
    </row>
    <row r="23" spans="4:7" x14ac:dyDescent="0.3">
      <c r="D23" s="84"/>
      <c r="E23" s="84"/>
      <c r="F23" s="84"/>
      <c r="G23" s="84"/>
    </row>
  </sheetData>
  <mergeCells count="10">
    <mergeCell ref="D5:E5"/>
    <mergeCell ref="D16:E16"/>
    <mergeCell ref="D17:E17"/>
    <mergeCell ref="D19:G20"/>
    <mergeCell ref="D22:G23"/>
    <mergeCell ref="Q4:U4"/>
    <mergeCell ref="R5:R6"/>
    <mergeCell ref="S5:S6"/>
    <mergeCell ref="T5:T6"/>
    <mergeCell ref="U5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F7DA-8DCD-49CA-B207-221A00119767}">
  <dimension ref="A1:F6"/>
  <sheetViews>
    <sheetView workbookViewId="0">
      <selection activeCell="B15" sqref="B15"/>
    </sheetView>
  </sheetViews>
  <sheetFormatPr defaultRowHeight="14.4" x14ac:dyDescent="0.3"/>
  <sheetData>
    <row r="1" spans="1:6" x14ac:dyDescent="0.3">
      <c r="A1" s="35" t="s">
        <v>32</v>
      </c>
      <c r="B1" s="35" t="s">
        <v>39</v>
      </c>
      <c r="C1" s="36"/>
      <c r="D1" s="35" t="s">
        <v>40</v>
      </c>
      <c r="E1" s="86" t="s">
        <v>41</v>
      </c>
      <c r="F1" s="86"/>
    </row>
    <row r="2" spans="1:6" x14ac:dyDescent="0.3">
      <c r="A2" s="3">
        <v>0.66</v>
      </c>
      <c r="B2" s="37">
        <f>_xlfn.NORM.INV(A2,$D$2,$E$2)</f>
        <v>2693.6404828233276</v>
      </c>
      <c r="D2" s="38">
        <v>2458</v>
      </c>
      <c r="E2" s="87">
        <v>571.30071999999996</v>
      </c>
      <c r="F2" s="87"/>
    </row>
    <row r="3" spans="1:6" x14ac:dyDescent="0.3">
      <c r="A3" s="3">
        <v>0.53500000000000003</v>
      </c>
      <c r="B3" s="37">
        <f t="shared" ref="B3:B6" si="0">_xlfn.NORM.INV(A3,$D$2,$E$2)</f>
        <v>2508.1858191381948</v>
      </c>
    </row>
    <row r="4" spans="1:6" x14ac:dyDescent="0.3">
      <c r="A4" s="3">
        <v>0.41</v>
      </c>
      <c r="B4" s="37">
        <f t="shared" si="0"/>
        <v>2328.003391012528</v>
      </c>
    </row>
    <row r="5" spans="1:6" x14ac:dyDescent="0.3">
      <c r="A5" s="3">
        <v>0.28499999999999998</v>
      </c>
      <c r="B5" s="37">
        <f t="shared" si="0"/>
        <v>2133.4717700018605</v>
      </c>
    </row>
    <row r="6" spans="1:6" x14ac:dyDescent="0.3">
      <c r="A6" s="3">
        <v>0.16</v>
      </c>
      <c r="B6" s="37">
        <f t="shared" si="0"/>
        <v>1889.8654953125942</v>
      </c>
    </row>
  </sheetData>
  <mergeCells count="2">
    <mergeCell ref="E1:F1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8D1-B103-4633-B5BF-089E3EC60723}">
  <dimension ref="A1:K8"/>
  <sheetViews>
    <sheetView tabSelected="1" workbookViewId="0">
      <selection activeCell="G14" sqref="G14"/>
    </sheetView>
  </sheetViews>
  <sheetFormatPr defaultRowHeight="14.4" x14ac:dyDescent="0.3"/>
  <cols>
    <col min="1" max="1" width="8" customWidth="1"/>
    <col min="2" max="2" width="8.88671875" hidden="1" customWidth="1"/>
    <col min="3" max="3" width="8.88671875" customWidth="1"/>
    <col min="5" max="5" width="15" customWidth="1"/>
    <col min="6" max="6" width="34" customWidth="1"/>
    <col min="7" max="7" width="20.6640625" customWidth="1"/>
    <col min="8" max="8" width="19.109375" customWidth="1"/>
    <col min="10" max="10" width="19.21875" customWidth="1"/>
  </cols>
  <sheetData>
    <row r="1" spans="1:11" ht="21" x14ac:dyDescent="0.3">
      <c r="A1" s="88" t="s">
        <v>42</v>
      </c>
      <c r="B1" s="88"/>
      <c r="C1" s="88"/>
      <c r="D1" s="88"/>
      <c r="E1" s="88"/>
      <c r="F1" s="88"/>
      <c r="G1" s="88"/>
      <c r="H1" s="88"/>
    </row>
    <row r="2" spans="1:11" x14ac:dyDescent="0.3">
      <c r="A2" s="39" t="s">
        <v>43</v>
      </c>
      <c r="B2" s="39"/>
      <c r="C2" s="39" t="s">
        <v>44</v>
      </c>
      <c r="D2" s="39" t="s">
        <v>45</v>
      </c>
      <c r="E2" s="39" t="s">
        <v>46</v>
      </c>
      <c r="F2" s="39" t="s">
        <v>47</v>
      </c>
      <c r="G2" s="39" t="s">
        <v>48</v>
      </c>
      <c r="H2" s="39" t="s">
        <v>49</v>
      </c>
      <c r="J2" s="5"/>
      <c r="K2" s="5"/>
    </row>
    <row r="3" spans="1:11" x14ac:dyDescent="0.3">
      <c r="A3" s="40">
        <v>1</v>
      </c>
      <c r="B3" s="40"/>
      <c r="C3" s="41">
        <v>2694</v>
      </c>
      <c r="D3" s="41">
        <f>MIN(C3,$K$3)*$K$4</f>
        <v>3750</v>
      </c>
      <c r="E3" s="41">
        <f>IF(C3&gt;$K$3,(C3-$K$3)*($K$4-$K$5),0)</f>
        <v>164.9</v>
      </c>
      <c r="F3" s="40">
        <f>IF($K$3-C3&gt;0,($K$3-C3)*$K$6,0)</f>
        <v>0</v>
      </c>
      <c r="G3" s="40">
        <f>$K$3*$K$5</f>
        <v>1625</v>
      </c>
      <c r="H3" s="41">
        <f>D3-E3-G3+F3</f>
        <v>1960.1</v>
      </c>
      <c r="J3" s="42" t="s">
        <v>50</v>
      </c>
      <c r="K3" s="42">
        <v>2500</v>
      </c>
    </row>
    <row r="4" spans="1:11" x14ac:dyDescent="0.3">
      <c r="A4" s="40">
        <v>2</v>
      </c>
      <c r="B4" s="40"/>
      <c r="C4" s="41">
        <v>2508</v>
      </c>
      <c r="D4" s="40">
        <f>MIN(C4,$K$3)*$K$4</f>
        <v>3750</v>
      </c>
      <c r="E4" s="41">
        <f>IF(C4&gt;$K$3,(C4-$K$3)*($K$4-$K$5),0)</f>
        <v>6.8</v>
      </c>
      <c r="F4" s="40">
        <f>IF($K$3-C4&gt;0,($K$3-C4)*$K$6,0)</f>
        <v>0</v>
      </c>
      <c r="G4" s="40">
        <f>$K$3*$K$5</f>
        <v>1625</v>
      </c>
      <c r="H4" s="41">
        <f t="shared" ref="H4:H7" si="0">D4-E4-G4+F4</f>
        <v>2118.1999999999998</v>
      </c>
      <c r="J4" s="42" t="s">
        <v>51</v>
      </c>
      <c r="K4" s="42">
        <v>1.5</v>
      </c>
    </row>
    <row r="5" spans="1:11" x14ac:dyDescent="0.3">
      <c r="A5" s="40">
        <v>3</v>
      </c>
      <c r="B5" s="40"/>
      <c r="C5" s="41">
        <v>2328</v>
      </c>
      <c r="D5" s="40">
        <f>MIN(C5,$K$3)*$K$4</f>
        <v>3492</v>
      </c>
      <c r="E5" s="41">
        <f>IF(C5&gt;$K$3,(C5-$K$3)*($K$4-$K$5),0)</f>
        <v>0</v>
      </c>
      <c r="F5" s="40">
        <f>IF($K$3-C5&gt;0,($K$3-C5)*$K$6,0)</f>
        <v>68.8</v>
      </c>
      <c r="G5" s="40">
        <f>$K$3*$K$5</f>
        <v>1625</v>
      </c>
      <c r="H5" s="41">
        <f t="shared" si="0"/>
        <v>1935.8</v>
      </c>
      <c r="J5" s="42" t="s">
        <v>52</v>
      </c>
      <c r="K5" s="42">
        <v>0.65</v>
      </c>
    </row>
    <row r="6" spans="1:11" x14ac:dyDescent="0.3">
      <c r="A6" s="40">
        <v>4</v>
      </c>
      <c r="B6" s="40"/>
      <c r="C6" s="41">
        <v>2133</v>
      </c>
      <c r="D6" s="41">
        <f>MIN(C6,$K$3)*$K$4</f>
        <v>3199.5</v>
      </c>
      <c r="E6" s="41">
        <f>IF(C6&gt;$K$3,(C6-$K$3)*($K$4-$K$5),0)</f>
        <v>0</v>
      </c>
      <c r="F6" s="41">
        <f>IF($K$3-C6&gt;0,($K$3-C6)*$K$6,0)</f>
        <v>146.80000000000001</v>
      </c>
      <c r="G6" s="40">
        <f>$K$3*$K$5</f>
        <v>1625</v>
      </c>
      <c r="H6" s="41">
        <f t="shared" si="0"/>
        <v>1721.3</v>
      </c>
      <c r="J6" s="42" t="s">
        <v>53</v>
      </c>
      <c r="K6" s="42">
        <v>0.4</v>
      </c>
    </row>
    <row r="7" spans="1:11" x14ac:dyDescent="0.3">
      <c r="A7" s="40">
        <v>5</v>
      </c>
      <c r="B7" s="40"/>
      <c r="C7" s="41">
        <v>1890</v>
      </c>
      <c r="D7" s="41">
        <f>MIN(C7,$K$3)*$K$4</f>
        <v>2835</v>
      </c>
      <c r="E7" s="41">
        <f>IF(C7&gt;$K$3,(C7-$K$3)*($K$4-$K$5),0)</f>
        <v>0</v>
      </c>
      <c r="F7" s="41">
        <f>IF($K$3-C7&gt;0,($K$3-C7)*$K$6,0)</f>
        <v>244</v>
      </c>
      <c r="G7" s="40">
        <f>$K$3*$K$5</f>
        <v>1625</v>
      </c>
      <c r="H7" s="41">
        <f t="shared" si="0"/>
        <v>1454</v>
      </c>
    </row>
    <row r="8" spans="1:11" x14ac:dyDescent="0.3">
      <c r="A8" s="40"/>
      <c r="B8" s="40"/>
      <c r="C8" s="40"/>
      <c r="D8" s="40"/>
      <c r="E8" s="40"/>
      <c r="F8" s="40"/>
      <c r="G8" s="40" t="s">
        <v>54</v>
      </c>
      <c r="H8" s="41">
        <f>H3+H4+H5+H6+H7</f>
        <v>9189.4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Veriler</vt:lpstr>
      <vt:lpstr>Histogram</vt:lpstr>
      <vt:lpstr>girdi-modeli-testi</vt:lpstr>
      <vt:lpstr>Rastgele-sayı-üreteci</vt:lpstr>
      <vt:lpstr>Rastgele-değişken</vt:lpstr>
      <vt:lpstr>Simülasyon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Havva Selin Çakmak</dc:creator>
  <cp:lastModifiedBy>Havva Selin Çakmak</cp:lastModifiedBy>
  <dcterms:created xsi:type="dcterms:W3CDTF">2021-01-05T08:53:55Z</dcterms:created>
  <dcterms:modified xsi:type="dcterms:W3CDTF">2021-01-05T20:09:36Z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e3c303eb-4b92-40f4-a5d3-5b16e4ef98a7</vt:lpwstr>
  </property>
</Properties>
</file>