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C:\Users\selin\Bachelor_Informatik\WiSe23_24\Bachelorarbeit_2024\STUDIE_ERGEBNISSE\UEQ\"/>
    </mc:Choice>
  </mc:AlternateContent>
  <xr:revisionPtr revIDLastSave="0" documentId="13_ncr:1_{3CAB4C61-4D15-4967-BC18-5E0E8A0935F8}" xr6:coauthVersionLast="47" xr6:coauthVersionMax="47" xr10:uidLastSave="{00000000-0000-0000-0000-000000000000}"/>
  <bookViews>
    <workbookView xWindow="-120" yWindow="-120" windowWidth="20730" windowHeight="1176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5" i="7" l="1"/>
  <c r="Z6" i="7"/>
  <c r="Z7" i="7"/>
  <c r="Z8" i="7"/>
  <c r="Z9" i="7"/>
  <c r="Z10" i="7"/>
  <c r="Z11" i="7"/>
  <c r="Z12" i="7"/>
  <c r="Z13" i="7"/>
  <c r="Z14" i="7"/>
  <c r="Z15" i="7"/>
  <c r="Z16" i="7"/>
  <c r="Z17" i="7"/>
  <c r="Z18" i="7"/>
  <c r="Z19" i="7"/>
  <c r="Z20" i="7"/>
  <c r="Z21" i="7"/>
  <c r="Z4" i="7"/>
  <c r="Y5" i="7"/>
  <c r="Y6" i="7"/>
  <c r="Y7" i="7"/>
  <c r="Y8" i="7"/>
  <c r="Y9" i="7"/>
  <c r="Y10" i="7"/>
  <c r="Y11" i="7"/>
  <c r="Y12" i="7"/>
  <c r="Y13" i="7"/>
  <c r="Y14" i="7"/>
  <c r="Y15" i="7"/>
  <c r="Y16" i="7"/>
  <c r="Y17" i="7"/>
  <c r="Y18" i="7"/>
  <c r="Y19" i="7"/>
  <c r="Y20" i="7"/>
  <c r="Y21" i="7"/>
  <c r="Y4" i="7"/>
  <c r="X5" i="7"/>
  <c r="X6" i="7"/>
  <c r="X7" i="7"/>
  <c r="X8" i="7"/>
  <c r="X9" i="7"/>
  <c r="X10" i="7"/>
  <c r="X11" i="7"/>
  <c r="X12" i="7"/>
  <c r="X13" i="7"/>
  <c r="X14" i="7"/>
  <c r="X15" i="7"/>
  <c r="X16" i="7"/>
  <c r="X17" i="7"/>
  <c r="X18" i="7"/>
  <c r="X19" i="7"/>
  <c r="X20" i="7"/>
  <c r="X21" i="7"/>
  <c r="X4" i="7"/>
  <c r="W5" i="7"/>
  <c r="W6" i="7"/>
  <c r="W7" i="7"/>
  <c r="W8" i="7"/>
  <c r="W9" i="7"/>
  <c r="W10" i="7"/>
  <c r="W11" i="7"/>
  <c r="W12" i="7"/>
  <c r="W13" i="7"/>
  <c r="W14" i="7"/>
  <c r="W15" i="7"/>
  <c r="W16" i="7"/>
  <c r="W17" i="7"/>
  <c r="W18" i="7"/>
  <c r="W19" i="7"/>
  <c r="W20" i="7"/>
  <c r="W21" i="7"/>
  <c r="W4" i="7"/>
  <c r="V5" i="7"/>
  <c r="V6" i="7"/>
  <c r="V7" i="7"/>
  <c r="V8" i="7"/>
  <c r="V9" i="7"/>
  <c r="V10" i="7"/>
  <c r="V11" i="7"/>
  <c r="V12" i="7"/>
  <c r="V13" i="7"/>
  <c r="V14" i="7"/>
  <c r="V15" i="7"/>
  <c r="V16" i="7"/>
  <c r="V17" i="7"/>
  <c r="V18" i="7"/>
  <c r="V19" i="7"/>
  <c r="V20" i="7"/>
  <c r="V21" i="7"/>
  <c r="V4" i="7"/>
  <c r="U5" i="7"/>
  <c r="U6" i="7"/>
  <c r="U7" i="7"/>
  <c r="U8" i="7"/>
  <c r="U9" i="7"/>
  <c r="U10" i="7"/>
  <c r="U11" i="7"/>
  <c r="U12" i="7"/>
  <c r="U13" i="7"/>
  <c r="U14" i="7"/>
  <c r="U15" i="7"/>
  <c r="U16" i="7"/>
  <c r="U17" i="7"/>
  <c r="U18" i="7"/>
  <c r="U19" i="7"/>
  <c r="U20" i="7"/>
  <c r="U21" i="7"/>
  <c r="U4" i="7"/>
  <c r="T5" i="7"/>
  <c r="T6" i="7"/>
  <c r="T7" i="7"/>
  <c r="T8" i="7"/>
  <c r="T9" i="7"/>
  <c r="T10" i="7"/>
  <c r="T11" i="7"/>
  <c r="T12" i="7"/>
  <c r="T13" i="7"/>
  <c r="T14" i="7"/>
  <c r="T15" i="7"/>
  <c r="T16" i="7"/>
  <c r="T17" i="7"/>
  <c r="T18" i="7"/>
  <c r="T19" i="7"/>
  <c r="T20" i="7"/>
  <c r="T21" i="7"/>
  <c r="T4" i="7"/>
  <c r="S5" i="7"/>
  <c r="S6" i="7"/>
  <c r="S7" i="7"/>
  <c r="S8" i="7"/>
  <c r="S9" i="7"/>
  <c r="S10" i="7"/>
  <c r="S11" i="7"/>
  <c r="S12" i="7"/>
  <c r="S13" i="7"/>
  <c r="S14" i="7"/>
  <c r="S15" i="7"/>
  <c r="S16" i="7"/>
  <c r="S17" i="7"/>
  <c r="S18" i="7"/>
  <c r="S19" i="7"/>
  <c r="S20" i="7"/>
  <c r="S21" i="7"/>
  <c r="S4" i="7"/>
  <c r="R5" i="7"/>
  <c r="R6" i="7"/>
  <c r="R7" i="7"/>
  <c r="R8" i="7"/>
  <c r="R9" i="7"/>
  <c r="R10" i="7"/>
  <c r="R11" i="7"/>
  <c r="R12" i="7"/>
  <c r="R13" i="7"/>
  <c r="R14" i="7"/>
  <c r="R15" i="7"/>
  <c r="R16" i="7"/>
  <c r="R17" i="7"/>
  <c r="R18" i="7"/>
  <c r="R19" i="7"/>
  <c r="R20" i="7"/>
  <c r="R21" i="7"/>
  <c r="R4" i="7"/>
  <c r="Q5" i="7"/>
  <c r="Q6" i="7"/>
  <c r="Q7" i="7"/>
  <c r="Q8" i="7"/>
  <c r="Q9" i="7"/>
  <c r="Q10" i="7"/>
  <c r="Q11" i="7"/>
  <c r="Q12" i="7"/>
  <c r="Q13" i="7"/>
  <c r="Q14" i="7"/>
  <c r="Q15" i="7"/>
  <c r="Q16" i="7"/>
  <c r="Q17" i="7"/>
  <c r="Q18" i="7"/>
  <c r="Q19" i="7"/>
  <c r="Q20" i="7"/>
  <c r="Q21" i="7"/>
  <c r="Q4" i="7"/>
  <c r="P5" i="7"/>
  <c r="P6" i="7"/>
  <c r="P7" i="7"/>
  <c r="P8" i="7"/>
  <c r="P9" i="7"/>
  <c r="P10" i="7"/>
  <c r="P11" i="7"/>
  <c r="P12" i="7"/>
  <c r="P13" i="7"/>
  <c r="P14" i="7"/>
  <c r="P15" i="7"/>
  <c r="P16" i="7"/>
  <c r="P17" i="7"/>
  <c r="P18" i="7"/>
  <c r="P19" i="7"/>
  <c r="P20" i="7"/>
  <c r="P21" i="7"/>
  <c r="P4" i="7"/>
  <c r="O5" i="7"/>
  <c r="O6" i="7"/>
  <c r="O7" i="7"/>
  <c r="O8" i="7"/>
  <c r="O9" i="7"/>
  <c r="O10" i="7"/>
  <c r="O11" i="7"/>
  <c r="O12" i="7"/>
  <c r="O13" i="7"/>
  <c r="O14" i="7"/>
  <c r="O15" i="7"/>
  <c r="O16" i="7"/>
  <c r="O17" i="7"/>
  <c r="O18" i="7"/>
  <c r="O19" i="7"/>
  <c r="O20" i="7"/>
  <c r="O21" i="7"/>
  <c r="O4" i="7"/>
  <c r="N5" i="7"/>
  <c r="N6" i="7"/>
  <c r="N7" i="7"/>
  <c r="N8" i="7"/>
  <c r="N9" i="7"/>
  <c r="N10" i="7"/>
  <c r="N11" i="7"/>
  <c r="N12" i="7"/>
  <c r="N13" i="7"/>
  <c r="N14" i="7"/>
  <c r="N15" i="7"/>
  <c r="N16" i="7"/>
  <c r="N17" i="7"/>
  <c r="N18" i="7"/>
  <c r="N19" i="7"/>
  <c r="N20" i="7"/>
  <c r="N21" i="7"/>
  <c r="N4" i="7"/>
  <c r="M5" i="7"/>
  <c r="M6" i="7"/>
  <c r="M7" i="7"/>
  <c r="M8" i="7"/>
  <c r="M9" i="7"/>
  <c r="M10" i="7"/>
  <c r="M11" i="7"/>
  <c r="M12" i="7"/>
  <c r="M13" i="7"/>
  <c r="M14" i="7"/>
  <c r="M15" i="7"/>
  <c r="M16" i="7"/>
  <c r="M17" i="7"/>
  <c r="M18" i="7"/>
  <c r="M19" i="7"/>
  <c r="M20" i="7"/>
  <c r="M21" i="7"/>
  <c r="M4" i="7"/>
  <c r="L5" i="7"/>
  <c r="L6" i="7"/>
  <c r="L7" i="7"/>
  <c r="L8" i="7"/>
  <c r="L9" i="7"/>
  <c r="L10" i="7"/>
  <c r="L11" i="7"/>
  <c r="L12" i="7"/>
  <c r="L13" i="7"/>
  <c r="L14" i="7"/>
  <c r="L15" i="7"/>
  <c r="L16" i="7"/>
  <c r="L17" i="7"/>
  <c r="L18" i="7"/>
  <c r="L19" i="7"/>
  <c r="L20" i="7"/>
  <c r="L21" i="7"/>
  <c r="L4" i="7"/>
  <c r="K5" i="7"/>
  <c r="K6" i="7"/>
  <c r="K7" i="7"/>
  <c r="K8" i="7"/>
  <c r="K9" i="7"/>
  <c r="K10" i="7"/>
  <c r="K11" i="7"/>
  <c r="K12" i="7"/>
  <c r="K13" i="7"/>
  <c r="K14" i="7"/>
  <c r="K15" i="7"/>
  <c r="K16" i="7"/>
  <c r="K17" i="7"/>
  <c r="K18" i="7"/>
  <c r="K19" i="7"/>
  <c r="K20" i="7"/>
  <c r="K21" i="7"/>
  <c r="K4" i="7"/>
  <c r="J5" i="7"/>
  <c r="J6" i="7"/>
  <c r="J7" i="7"/>
  <c r="J8" i="7"/>
  <c r="J9" i="7"/>
  <c r="J10" i="7"/>
  <c r="J11" i="7"/>
  <c r="J12" i="7"/>
  <c r="J13" i="7"/>
  <c r="J14" i="7"/>
  <c r="J15" i="7"/>
  <c r="J16" i="7"/>
  <c r="J17" i="7"/>
  <c r="J18" i="7"/>
  <c r="J19" i="7"/>
  <c r="J20" i="7"/>
  <c r="J21" i="7"/>
  <c r="J4" i="7"/>
  <c r="I5" i="7"/>
  <c r="I6" i="7"/>
  <c r="I7" i="7"/>
  <c r="I8" i="7"/>
  <c r="I9" i="7"/>
  <c r="I10" i="7"/>
  <c r="I11" i="7"/>
  <c r="I12" i="7"/>
  <c r="I13" i="7"/>
  <c r="I14" i="7"/>
  <c r="I15" i="7"/>
  <c r="I16" i="7"/>
  <c r="I17" i="7"/>
  <c r="I18" i="7"/>
  <c r="I19" i="7"/>
  <c r="I20" i="7"/>
  <c r="I21" i="7"/>
  <c r="I4" i="7"/>
  <c r="H5" i="7"/>
  <c r="H6" i="7"/>
  <c r="H7" i="7"/>
  <c r="H8" i="7"/>
  <c r="H9" i="7"/>
  <c r="H10" i="7"/>
  <c r="H11" i="7"/>
  <c r="H12" i="7"/>
  <c r="H13" i="7"/>
  <c r="H14" i="7"/>
  <c r="H15" i="7"/>
  <c r="H16" i="7"/>
  <c r="H17" i="7"/>
  <c r="H18" i="7"/>
  <c r="H19" i="7"/>
  <c r="H20" i="7"/>
  <c r="H21" i="7"/>
  <c r="H4" i="7"/>
  <c r="G5" i="7"/>
  <c r="G6" i="7"/>
  <c r="G7" i="7"/>
  <c r="G8" i="7"/>
  <c r="G9" i="7"/>
  <c r="G10" i="7"/>
  <c r="G11" i="7"/>
  <c r="G12" i="7"/>
  <c r="G13" i="7"/>
  <c r="G14" i="7"/>
  <c r="G15" i="7"/>
  <c r="G16" i="7"/>
  <c r="G17" i="7"/>
  <c r="G18" i="7"/>
  <c r="G19" i="7"/>
  <c r="G20" i="7"/>
  <c r="G21" i="7"/>
  <c r="G4" i="7"/>
  <c r="F5" i="7"/>
  <c r="F6" i="7"/>
  <c r="F7" i="7"/>
  <c r="F8" i="7"/>
  <c r="F9" i="7"/>
  <c r="F10" i="7"/>
  <c r="F11" i="7"/>
  <c r="F12" i="7"/>
  <c r="F13" i="7"/>
  <c r="F14" i="7"/>
  <c r="F15" i="7"/>
  <c r="F16" i="7"/>
  <c r="F17" i="7"/>
  <c r="F18" i="7"/>
  <c r="F19" i="7"/>
  <c r="F20" i="7"/>
  <c r="F21" i="7"/>
  <c r="F4" i="7"/>
  <c r="E5" i="7"/>
  <c r="E6" i="7"/>
  <c r="E7" i="7"/>
  <c r="E8" i="7"/>
  <c r="E9" i="7"/>
  <c r="E10" i="7"/>
  <c r="E11" i="7"/>
  <c r="E12" i="7"/>
  <c r="E13" i="7"/>
  <c r="E14" i="7"/>
  <c r="E15" i="7"/>
  <c r="E16" i="7"/>
  <c r="E17" i="7"/>
  <c r="E18" i="7"/>
  <c r="E19" i="7"/>
  <c r="E20" i="7"/>
  <c r="E21" i="7"/>
  <c r="E4" i="7"/>
  <c r="D5" i="7"/>
  <c r="D6" i="7"/>
  <c r="D7" i="7"/>
  <c r="D8" i="7"/>
  <c r="D9" i="7"/>
  <c r="D10" i="7"/>
  <c r="D11" i="7"/>
  <c r="D12" i="7"/>
  <c r="D13" i="7"/>
  <c r="D14" i="7"/>
  <c r="D15" i="7"/>
  <c r="D16" i="7"/>
  <c r="D17" i="7"/>
  <c r="D18" i="7"/>
  <c r="D19" i="7"/>
  <c r="D20" i="7"/>
  <c r="D21" i="7"/>
  <c r="D4" i="7"/>
  <c r="C5" i="7"/>
  <c r="C6" i="7"/>
  <c r="C7" i="7"/>
  <c r="C8" i="7"/>
  <c r="C9" i="7"/>
  <c r="C10" i="7"/>
  <c r="C11" i="7"/>
  <c r="C12" i="7"/>
  <c r="C13" i="7"/>
  <c r="C14" i="7"/>
  <c r="C15" i="7"/>
  <c r="C16" i="7"/>
  <c r="C17" i="7"/>
  <c r="C18" i="7"/>
  <c r="C19" i="7"/>
  <c r="C20" i="7"/>
  <c r="C21" i="7"/>
  <c r="C4" i="7"/>
  <c r="B5" i="7"/>
  <c r="B6" i="7"/>
  <c r="B7" i="7"/>
  <c r="B8" i="7"/>
  <c r="B9" i="7"/>
  <c r="B10" i="7"/>
  <c r="B11" i="7"/>
  <c r="B12" i="7"/>
  <c r="B13" i="7"/>
  <c r="B14" i="7"/>
  <c r="B15" i="7"/>
  <c r="B16" i="7"/>
  <c r="B17" i="7"/>
  <c r="B18" i="7"/>
  <c r="B19" i="7"/>
  <c r="B20" i="7"/>
  <c r="B21" i="7"/>
  <c r="B4" i="7"/>
  <c r="A5" i="7"/>
  <c r="A6" i="7"/>
  <c r="A7" i="7"/>
  <c r="A8" i="7"/>
  <c r="A9" i="7"/>
  <c r="A10" i="7"/>
  <c r="A11" i="7"/>
  <c r="A12" i="7"/>
  <c r="A13" i="7"/>
  <c r="A14" i="7"/>
  <c r="A15" i="7"/>
  <c r="A16" i="7"/>
  <c r="A17" i="7"/>
  <c r="A18" i="7"/>
  <c r="A19" i="7"/>
  <c r="A20" i="7"/>
  <c r="A21" i="7"/>
  <c r="A4" i="7"/>
  <c r="AK1004" i="14"/>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AH20" i="7"/>
  <c r="AE41" i="7" l="1"/>
  <c r="AE45" i="7"/>
  <c r="AH52" i="7"/>
  <c r="AC53" i="7"/>
  <c r="AE53" i="7"/>
  <c r="AH56" i="7"/>
  <c r="AC61" i="7"/>
  <c r="AE61" i="7"/>
  <c r="AC65" i="7"/>
  <c r="AE65" i="7"/>
  <c r="AC69" i="7"/>
  <c r="AE69" i="7"/>
  <c r="AC73" i="7"/>
  <c r="AE73" i="7"/>
  <c r="AH76" i="7"/>
  <c r="AC77" i="7"/>
  <c r="AE77" i="7"/>
  <c r="AC81" i="7"/>
  <c r="AE81" i="7"/>
  <c r="AE113" i="7"/>
  <c r="AC117" i="7"/>
  <c r="AE117" i="7"/>
  <c r="AH128" i="7"/>
  <c r="AC129" i="7"/>
  <c r="AE129" i="7"/>
  <c r="AH132" i="7"/>
  <c r="AC133" i="7"/>
  <c r="AE133" i="7"/>
  <c r="AH136" i="7"/>
  <c r="AC137" i="7"/>
  <c r="AE137" i="7"/>
  <c r="AH140" i="7"/>
  <c r="AC141" i="7"/>
  <c r="AE141" i="7"/>
  <c r="AH144" i="7"/>
  <c r="AC145" i="7"/>
  <c r="AH148" i="7"/>
  <c r="AE33" i="7"/>
  <c r="AE25" i="7"/>
  <c r="AE29" i="7"/>
  <c r="AH152" i="7"/>
  <c r="AC169" i="7"/>
  <c r="AC173" i="7"/>
  <c r="AE173" i="7"/>
  <c r="AH176" i="7"/>
  <c r="AC177" i="7"/>
  <c r="AE177" i="7"/>
  <c r="AH180" i="7"/>
  <c r="AC181" i="7"/>
  <c r="AE181" i="7"/>
  <c r="AH184" i="7"/>
  <c r="AC185" i="7"/>
  <c r="AE185" i="7"/>
  <c r="AH188" i="7"/>
  <c r="AC189" i="7"/>
  <c r="AE189" i="7"/>
  <c r="AH192" i="7"/>
  <c r="AC193" i="7"/>
  <c r="AE193" i="7"/>
  <c r="AH196" i="7"/>
  <c r="AC197" i="7"/>
  <c r="AE197" i="7"/>
  <c r="AH200" i="7"/>
  <c r="AC201" i="7"/>
  <c r="AE201" i="7"/>
  <c r="AH204" i="7"/>
  <c r="AE205" i="7"/>
  <c r="AH208" i="7"/>
  <c r="AC209" i="7"/>
  <c r="AE209" i="7"/>
  <c r="AH212" i="7"/>
  <c r="AC213" i="7"/>
  <c r="AE213" i="7"/>
  <c r="AH216" i="7"/>
  <c r="AC217" i="7"/>
  <c r="AE217" i="7"/>
  <c r="AH220" i="7"/>
  <c r="AC221" i="7"/>
  <c r="AE221" i="7"/>
  <c r="AH224" i="7"/>
  <c r="AC225" i="7"/>
  <c r="AE225" i="7"/>
  <c r="AH228" i="7"/>
  <c r="AC229" i="7"/>
  <c r="AE229" i="7"/>
  <c r="AH232" i="7"/>
  <c r="AC233" i="7"/>
  <c r="AE233" i="7"/>
  <c r="AH236" i="7"/>
  <c r="AC237" i="7"/>
  <c r="AE237" i="7"/>
  <c r="AH240" i="7"/>
  <c r="AC241" i="7"/>
  <c r="AE241" i="7"/>
  <c r="AC245" i="7"/>
  <c r="AE245" i="7"/>
  <c r="AC249" i="7"/>
  <c r="AE249" i="7"/>
  <c r="AE21" i="7"/>
  <c r="AC21" i="7"/>
  <c r="AE17" i="7"/>
  <c r="B3" i="2"/>
  <c r="AH16"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D13" i="2" s="1"/>
  <c r="C15" i="3" s="1"/>
  <c r="E15" i="3" s="1"/>
  <c r="K10" i="4"/>
  <c r="B13" i="2"/>
  <c r="B15" i="3" s="1"/>
  <c r="H11" i="4"/>
  <c r="C22" i="2"/>
  <c r="D22" i="2" s="1"/>
  <c r="C24" i="3" s="1"/>
  <c r="E24" i="3" s="1"/>
  <c r="H10" i="4"/>
  <c r="B22" i="2"/>
  <c r="B24" i="3" s="1"/>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D4" i="2"/>
  <c r="C6" i="3" s="1"/>
  <c r="E6" i="3" s="1"/>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5" i="11"/>
  <c r="C5" i="11"/>
  <c r="D6" i="11"/>
  <c r="C6" i="11"/>
  <c r="C7" i="11"/>
  <c r="D7" i="11"/>
  <c r="C8" i="11"/>
  <c r="D8" i="11"/>
  <c r="D4" i="11"/>
  <c r="C4" i="11"/>
  <c r="C3" i="11"/>
  <c r="D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<sst xmlns="http://schemas.openxmlformats.org/spreadsheetml/2006/main" count="2565" uniqueCount="2272">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</sst>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0.83333333333333337</c:v>
                </c:pt>
                <c:pt idx="1">
                  <c:v>1.2222222222222223</c:v>
                </c:pt>
                <c:pt idx="2">
                  <c:v>1.3333333333333333</c:v>
                </c:pt>
                <c:pt idx="3">
                  <c:v>1.3333333333333333</c:v>
                </c:pt>
                <c:pt idx="4">
                  <c:v>0.3888888888888889</c:v>
                </c:pt>
                <c:pt idx="5">
                  <c:v>1.1666666666666667</c:v>
                </c:pt>
                <c:pt idx="6">
                  <c:v>1.3888888888888888</c:v>
                </c:pt>
                <c:pt idx="7">
                  <c:v>0.55555555555555558</c:v>
                </c:pt>
                <c:pt idx="8">
                  <c:v>0.44444444444444442</c:v>
                </c:pt>
                <c:pt idx="9">
                  <c:v>1.3333333333333333</c:v>
                </c:pt>
                <c:pt idx="10">
                  <c:v>0.55555555555555558</c:v>
                </c:pt>
                <c:pt idx="11">
                  <c:v>1.1111111111111112</c:v>
                </c:pt>
                <c:pt idx="12">
                  <c:v>1.1111111111111112</c:v>
                </c:pt>
                <c:pt idx="13">
                  <c:v>0.72222222222222221</c:v>
                </c:pt>
                <c:pt idx="14">
                  <c:v>0.83333333333333337</c:v>
                </c:pt>
                <c:pt idx="15">
                  <c:v>0.77777777777777779</c:v>
                </c:pt>
                <c:pt idx="16">
                  <c:v>0.66666666666666663</c:v>
                </c:pt>
                <c:pt idx="17">
                  <c:v>0.88888888888888884</c:v>
                </c:pt>
                <c:pt idx="18">
                  <c:v>0.94444444444444442</c:v>
                </c:pt>
                <c:pt idx="19">
                  <c:v>0.3888888888888889</c:v>
                </c:pt>
                <c:pt idx="20">
                  <c:v>0.44444444444444442</c:v>
                </c:pt>
                <c:pt idx="21">
                  <c:v>0.3888888888888889</c:v>
                </c:pt>
                <c:pt idx="22">
                  <c:v>1.0555555555555556</c:v>
                </c:pt>
                <c:pt idx="23">
                  <c:v>1.2222222222222223</c:v>
                </c:pt>
                <c:pt idx="24">
                  <c:v>1.2777777777777777</c:v>
                </c:pt>
                <c:pt idx="25">
                  <c:v>0.72222222222222221</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0.24272140921388677</c:v>
                  </c:pt>
                  <c:pt idx="1">
                    <c:v>0.30139773981624612</c:v>
                  </c:pt>
                  <c:pt idx="2">
                    <c:v>0.3471672119694878</c:v>
                  </c:pt>
                  <c:pt idx="3">
                    <c:v>0.23032253030176064</c:v>
                  </c:pt>
                  <c:pt idx="4">
                    <c:v>0.23519167491632445</c:v>
                  </c:pt>
                  <c:pt idx="5">
                    <c:v>0.32317260632421352</c:v>
                  </c:pt>
                </c:numCache>
              </c:numRef>
            </c:plus>
            <c:minus>
              <c:numRef>
                <c:f>Confidence_Intervals!$M$5:$M$10</c:f>
                <c:numCache>
                  <c:formatCode>General</c:formatCode>
                  <c:ptCount val="6"/>
                  <c:pt idx="0">
                    <c:v>0.24272140921388677</c:v>
                  </c:pt>
                  <c:pt idx="1">
                    <c:v>0.30139773981624612</c:v>
                  </c:pt>
                  <c:pt idx="2">
                    <c:v>0.3471672119694878</c:v>
                  </c:pt>
                  <c:pt idx="3">
                    <c:v>0.23032253030176064</c:v>
                  </c:pt>
                  <c:pt idx="4">
                    <c:v>0.23519167491632445</c:v>
                  </c:pt>
                  <c:pt idx="5">
                    <c:v>0.32317260632421352</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0.99074074074074092</c:v>
                </c:pt>
                <c:pt idx="1">
                  <c:v>1.0277777777777777</c:v>
                </c:pt>
                <c:pt idx="2">
                  <c:v>0.56944444444444442</c:v>
                </c:pt>
                <c:pt idx="3">
                  <c:v>0.68055555555555558</c:v>
                </c:pt>
                <c:pt idx="4">
                  <c:v>0.95833333333333337</c:v>
                </c:pt>
                <c:pt idx="5">
                  <c:v>1.0555555555555556</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0.99074074074074092</c:v>
                </c:pt>
                <c:pt idx="1">
                  <c:v>1.0277777777777777</c:v>
                </c:pt>
                <c:pt idx="2">
                  <c:v>0.56944444444444442</c:v>
                </c:pt>
                <c:pt idx="3">
                  <c:v>0.68055555555555558</c:v>
                </c:pt>
                <c:pt idx="4">
                  <c:v>0.95833333333333337</c:v>
                </c:pt>
                <c:pt idx="5">
                  <c:v>1.0555555555555556</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0.99074074074074092</c:v>
                </c:pt>
                <c:pt idx="1">
                  <c:v>0.75925925925925919</c:v>
                </c:pt>
                <c:pt idx="2">
                  <c:v>1.0069444444444444</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2</c:v>
                </c:pt>
                <c:pt idx="9">
                  <c:v>0</c:v>
                </c:pt>
                <c:pt idx="10">
                  <c:v>0</c:v>
                </c:pt>
                <c:pt idx="11">
                  <c:v>0</c:v>
                </c:pt>
                <c:pt idx="12">
                  <c:v>0</c:v>
                </c:pt>
                <c:pt idx="13">
                  <c:v>0</c:v>
                </c:pt>
                <c:pt idx="14">
                  <c:v>0</c:v>
                </c:pt>
                <c:pt idx="15">
                  <c:v>0</c:v>
                </c:pt>
                <c:pt idx="16">
                  <c:v>0</c:v>
                </c:pt>
                <c:pt idx="17">
                  <c:v>0</c:v>
                </c:pt>
                <c:pt idx="18">
                  <c:v>0</c:v>
                </c:pt>
                <c:pt idx="19">
                  <c:v>0</c:v>
                </c:pt>
                <c:pt idx="20">
                  <c:v>1</c:v>
                </c:pt>
                <c:pt idx="21">
                  <c:v>0</c:v>
                </c:pt>
                <c:pt idx="22">
                  <c:v>0</c:v>
                </c:pt>
                <c:pt idx="23">
                  <c:v>0</c:v>
                </c:pt>
                <c:pt idx="24">
                  <c:v>0</c:v>
                </c:pt>
                <c:pt idx="25">
                  <c:v>4</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1</c:v>
                </c:pt>
                <c:pt idx="2">
                  <c:v>0</c:v>
                </c:pt>
                <c:pt idx="3">
                  <c:v>1</c:v>
                </c:pt>
                <c:pt idx="4">
                  <c:v>2</c:v>
                </c:pt>
                <c:pt idx="5">
                  <c:v>0</c:v>
                </c:pt>
                <c:pt idx="6">
                  <c:v>0</c:v>
                </c:pt>
                <c:pt idx="7">
                  <c:v>2</c:v>
                </c:pt>
                <c:pt idx="8">
                  <c:v>2</c:v>
                </c:pt>
                <c:pt idx="9">
                  <c:v>0</c:v>
                </c:pt>
                <c:pt idx="10">
                  <c:v>2</c:v>
                </c:pt>
                <c:pt idx="11">
                  <c:v>0</c:v>
                </c:pt>
                <c:pt idx="12">
                  <c:v>1</c:v>
                </c:pt>
                <c:pt idx="13">
                  <c:v>2</c:v>
                </c:pt>
                <c:pt idx="14">
                  <c:v>1</c:v>
                </c:pt>
                <c:pt idx="15">
                  <c:v>0</c:v>
                </c:pt>
                <c:pt idx="16">
                  <c:v>0</c:v>
                </c:pt>
                <c:pt idx="17">
                  <c:v>0</c:v>
                </c:pt>
                <c:pt idx="18">
                  <c:v>2</c:v>
                </c:pt>
                <c:pt idx="19">
                  <c:v>3</c:v>
                </c:pt>
                <c:pt idx="20">
                  <c:v>2</c:v>
                </c:pt>
                <c:pt idx="21">
                  <c:v>4</c:v>
                </c:pt>
                <c:pt idx="22">
                  <c:v>1</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2</c:v>
                </c:pt>
                <c:pt idx="1">
                  <c:v>0</c:v>
                </c:pt>
                <c:pt idx="2">
                  <c:v>1</c:v>
                </c:pt>
                <c:pt idx="3">
                  <c:v>0</c:v>
                </c:pt>
                <c:pt idx="4">
                  <c:v>8</c:v>
                </c:pt>
                <c:pt idx="5">
                  <c:v>2</c:v>
                </c:pt>
                <c:pt idx="6">
                  <c:v>1</c:v>
                </c:pt>
                <c:pt idx="7">
                  <c:v>7</c:v>
                </c:pt>
                <c:pt idx="8">
                  <c:v>3</c:v>
                </c:pt>
                <c:pt idx="9">
                  <c:v>2</c:v>
                </c:pt>
                <c:pt idx="10">
                  <c:v>5</c:v>
                </c:pt>
                <c:pt idx="11">
                  <c:v>3</c:v>
                </c:pt>
                <c:pt idx="12">
                  <c:v>3</c:v>
                </c:pt>
                <c:pt idx="13">
                  <c:v>2</c:v>
                </c:pt>
                <c:pt idx="14">
                  <c:v>4</c:v>
                </c:pt>
                <c:pt idx="15">
                  <c:v>5</c:v>
                </c:pt>
                <c:pt idx="16">
                  <c:v>8</c:v>
                </c:pt>
                <c:pt idx="17">
                  <c:v>5</c:v>
                </c:pt>
                <c:pt idx="18">
                  <c:v>2</c:v>
                </c:pt>
                <c:pt idx="19">
                  <c:v>9</c:v>
                </c:pt>
                <c:pt idx="20">
                  <c:v>4</c:v>
                </c:pt>
                <c:pt idx="21">
                  <c:v>5</c:v>
                </c:pt>
                <c:pt idx="22">
                  <c:v>2</c:v>
                </c:pt>
                <c:pt idx="23">
                  <c:v>3</c:v>
                </c:pt>
                <c:pt idx="24">
                  <c:v>2</c:v>
                </c:pt>
                <c:pt idx="25">
                  <c:v>1</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11</c:v>
                </c:pt>
                <c:pt idx="1">
                  <c:v>11</c:v>
                </c:pt>
                <c:pt idx="2">
                  <c:v>10</c:v>
                </c:pt>
                <c:pt idx="3">
                  <c:v>9</c:v>
                </c:pt>
                <c:pt idx="4">
                  <c:v>7</c:v>
                </c:pt>
                <c:pt idx="5">
                  <c:v>11</c:v>
                </c:pt>
                <c:pt idx="6">
                  <c:v>9</c:v>
                </c:pt>
                <c:pt idx="7">
                  <c:v>6</c:v>
                </c:pt>
                <c:pt idx="8">
                  <c:v>8</c:v>
                </c:pt>
                <c:pt idx="9">
                  <c:v>8</c:v>
                </c:pt>
                <c:pt idx="10">
                  <c:v>10</c:v>
                </c:pt>
                <c:pt idx="11">
                  <c:v>10</c:v>
                </c:pt>
                <c:pt idx="12">
                  <c:v>7</c:v>
                </c:pt>
                <c:pt idx="13">
                  <c:v>13</c:v>
                </c:pt>
                <c:pt idx="14">
                  <c:v>10</c:v>
                </c:pt>
                <c:pt idx="15">
                  <c:v>12</c:v>
                </c:pt>
                <c:pt idx="16">
                  <c:v>8</c:v>
                </c:pt>
                <c:pt idx="17">
                  <c:v>10</c:v>
                </c:pt>
                <c:pt idx="18">
                  <c:v>9</c:v>
                </c:pt>
                <c:pt idx="19">
                  <c:v>2</c:v>
                </c:pt>
                <c:pt idx="20">
                  <c:v>10</c:v>
                </c:pt>
                <c:pt idx="21">
                  <c:v>7</c:v>
                </c:pt>
                <c:pt idx="22">
                  <c:v>10</c:v>
                </c:pt>
                <c:pt idx="23">
                  <c:v>8</c:v>
                </c:pt>
                <c:pt idx="24">
                  <c:v>9</c:v>
                </c:pt>
                <c:pt idx="25">
                  <c:v>5</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3</c:v>
                </c:pt>
                <c:pt idx="1">
                  <c:v>6</c:v>
                </c:pt>
                <c:pt idx="2">
                  <c:v>7</c:v>
                </c:pt>
                <c:pt idx="3">
                  <c:v>8</c:v>
                </c:pt>
                <c:pt idx="4">
                  <c:v>1</c:v>
                </c:pt>
                <c:pt idx="5">
                  <c:v>5</c:v>
                </c:pt>
                <c:pt idx="6">
                  <c:v>8</c:v>
                </c:pt>
                <c:pt idx="7">
                  <c:v>3</c:v>
                </c:pt>
                <c:pt idx="8">
                  <c:v>3</c:v>
                </c:pt>
                <c:pt idx="9">
                  <c:v>8</c:v>
                </c:pt>
                <c:pt idx="10">
                  <c:v>1</c:v>
                </c:pt>
                <c:pt idx="11">
                  <c:v>5</c:v>
                </c:pt>
                <c:pt idx="12">
                  <c:v>7</c:v>
                </c:pt>
                <c:pt idx="13">
                  <c:v>1</c:v>
                </c:pt>
                <c:pt idx="14">
                  <c:v>3</c:v>
                </c:pt>
                <c:pt idx="15">
                  <c:v>1</c:v>
                </c:pt>
                <c:pt idx="16">
                  <c:v>2</c:v>
                </c:pt>
                <c:pt idx="17">
                  <c:v>3</c:v>
                </c:pt>
                <c:pt idx="18">
                  <c:v>5</c:v>
                </c:pt>
                <c:pt idx="19">
                  <c:v>4</c:v>
                </c:pt>
                <c:pt idx="20">
                  <c:v>1</c:v>
                </c:pt>
                <c:pt idx="21">
                  <c:v>2</c:v>
                </c:pt>
                <c:pt idx="22">
                  <c:v>5</c:v>
                </c:pt>
                <c:pt idx="23">
                  <c:v>7</c:v>
                </c:pt>
                <c:pt idx="24">
                  <c:v>7</c:v>
                </c:pt>
                <c:pt idx="25">
                  <c:v>8</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0.99074074074074092</c:v>
                </c:pt>
                <c:pt idx="1">
                  <c:v>1.0277777777777777</c:v>
                </c:pt>
                <c:pt idx="2">
                  <c:v>0.56944444444444442</c:v>
                </c:pt>
                <c:pt idx="3">
                  <c:v>0.68055555555555558</c:v>
                </c:pt>
                <c:pt idx="4">
                  <c:v>0.95833333333333337</c:v>
                </c:pt>
                <c:pt idx="5">
                  <c:v>1.0555555555555556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0.24272140921388677</c:v>
                  </c:pt>
                  <c:pt idx="1">
                    <c:v>0.30139773981624612</c:v>
                  </c:pt>
                  <c:pt idx="2">
                    <c:v>0.3471672119694878</c:v>
                  </c:pt>
                  <c:pt idx="3">
                    <c:v>0.23032253030176064</c:v>
                  </c:pt>
                  <c:pt idx="4">
                    <c:v>0.23519167491632445</c:v>
                  </c:pt>
                  <c:pt idx="5">
                    <c:v>0.32317260632421352</c:v>
                  </c:pt>
                </c:numCache>
              </c:numRef>
            </c:plus>
            <c:minus>
              <c:numRef>
                <c:f>Confidence_Intervals!$M$5:$M$10</c:f>
                <c:numCache>
                  <c:formatCode>General</c:formatCode>
                  <c:ptCount val="6"/>
                  <c:pt idx="0">
                    <c:v>0.24272140921388677</c:v>
                  </c:pt>
                  <c:pt idx="1">
                    <c:v>0.30139773981624612</c:v>
                  </c:pt>
                  <c:pt idx="2">
                    <c:v>0.3471672119694878</c:v>
                  </c:pt>
                  <c:pt idx="3">
                    <c:v>0.23032253030176064</c:v>
                  </c:pt>
                  <c:pt idx="4">
                    <c:v>0.23519167491632445</c:v>
                  </c:pt>
                  <c:pt idx="5">
                    <c:v>0.32317260632421352</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0.99074074074074092</c:v>
                </c:pt>
                <c:pt idx="1">
                  <c:v>1.0277777777777777</c:v>
                </c:pt>
                <c:pt idx="2">
                  <c:v>0.56944444444444442</c:v>
                </c:pt>
                <c:pt idx="3">
                  <c:v>0.68055555555555558</c:v>
                </c:pt>
                <c:pt idx="4">
                  <c:v>0.95833333333333337</c:v>
                </c:pt>
                <c:pt idx="5">
                  <c:v>1.0555555555555556</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2"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C25" sqref="AC25"/>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4</v>
      </c>
      <c r="B4" s="52">
        <v>5</v>
      </c>
      <c r="C4" s="52">
        <v>1</v>
      </c>
      <c r="D4" s="52">
        <v>1</v>
      </c>
      <c r="E4" s="52">
        <v>3</v>
      </c>
      <c r="F4" s="52">
        <v>5</v>
      </c>
      <c r="G4" s="52">
        <v>5</v>
      </c>
      <c r="H4" s="52">
        <v>3</v>
      </c>
      <c r="I4" s="52">
        <v>5</v>
      </c>
      <c r="J4" s="52">
        <v>1</v>
      </c>
      <c r="K4" s="52">
        <v>3</v>
      </c>
      <c r="L4" s="52">
        <v>2</v>
      </c>
      <c r="M4" s="52">
        <v>5</v>
      </c>
      <c r="N4" s="52">
        <v>4</v>
      </c>
      <c r="O4" s="52">
        <v>4</v>
      </c>
      <c r="P4" s="52">
        <v>3</v>
      </c>
      <c r="Q4" s="52">
        <v>1</v>
      </c>
      <c r="R4" s="52">
        <v>2</v>
      </c>
      <c r="S4" s="52">
        <v>2</v>
      </c>
      <c r="T4" s="52">
        <v>2</v>
      </c>
      <c r="U4" s="52">
        <v>2</v>
      </c>
      <c r="V4" s="52">
        <v>2</v>
      </c>
      <c r="W4" s="52">
        <v>2</v>
      </c>
      <c r="X4" s="52">
        <v>2</v>
      </c>
      <c r="Y4" s="52">
        <v>1</v>
      </c>
      <c r="Z4" s="52">
        <v>5</v>
      </c>
    </row>
    <row r="5" spans="1:27">
      <c r="A5" s="47">
        <v>4</v>
      </c>
      <c r="B5" s="47">
        <v>4</v>
      </c>
      <c r="C5" s="47">
        <v>2</v>
      </c>
      <c r="D5" s="47">
        <v>2</v>
      </c>
      <c r="E5" s="47">
        <v>2</v>
      </c>
      <c r="F5" s="47">
        <v>4</v>
      </c>
      <c r="G5" s="47">
        <v>4</v>
      </c>
      <c r="H5" s="47">
        <v>4</v>
      </c>
      <c r="I5" s="47">
        <v>2</v>
      </c>
      <c r="J5" s="47">
        <v>2</v>
      </c>
      <c r="K5" s="47">
        <v>4</v>
      </c>
      <c r="L5" s="47">
        <v>2</v>
      </c>
      <c r="M5" s="47">
        <v>4</v>
      </c>
      <c r="N5" s="47">
        <v>4</v>
      </c>
      <c r="O5" s="47">
        <v>3</v>
      </c>
      <c r="P5" s="47">
        <v>4</v>
      </c>
      <c r="Q5" s="47">
        <v>3</v>
      </c>
      <c r="R5" s="47">
        <v>2</v>
      </c>
      <c r="S5" s="47">
        <v>4</v>
      </c>
      <c r="T5" s="47">
        <v>3</v>
      </c>
      <c r="U5" s="47">
        <v>4</v>
      </c>
      <c r="V5" s="47">
        <v>4</v>
      </c>
      <c r="W5" s="47">
        <v>2</v>
      </c>
      <c r="X5" s="47">
        <v>2</v>
      </c>
      <c r="Y5" s="47">
        <v>2</v>
      </c>
      <c r="Z5" s="47">
        <v>1</v>
      </c>
    </row>
    <row r="6" spans="1:27">
      <c r="A6" s="47">
        <v>5</v>
      </c>
      <c r="B6" s="47">
        <v>4</v>
      </c>
      <c r="C6" s="47">
        <v>2</v>
      </c>
      <c r="D6" s="47">
        <v>1</v>
      </c>
      <c r="E6" s="47">
        <v>2</v>
      </c>
      <c r="F6" s="47">
        <v>5</v>
      </c>
      <c r="G6" s="47">
        <v>4</v>
      </c>
      <c r="H6" s="47">
        <v>3</v>
      </c>
      <c r="I6" s="47">
        <v>4</v>
      </c>
      <c r="J6" s="47">
        <v>1</v>
      </c>
      <c r="K6" s="47">
        <v>4</v>
      </c>
      <c r="L6" s="47">
        <v>1</v>
      </c>
      <c r="M6" s="47">
        <v>3</v>
      </c>
      <c r="N6" s="47">
        <v>4</v>
      </c>
      <c r="O6" s="47">
        <v>5</v>
      </c>
      <c r="P6" s="47">
        <v>3</v>
      </c>
      <c r="Q6" s="47">
        <v>3</v>
      </c>
      <c r="R6" s="47">
        <v>2</v>
      </c>
      <c r="S6" s="47">
        <v>2</v>
      </c>
      <c r="T6" s="47">
        <v>3</v>
      </c>
      <c r="U6" s="47">
        <v>3</v>
      </c>
      <c r="V6" s="47">
        <v>2</v>
      </c>
      <c r="W6" s="47">
        <v>2</v>
      </c>
      <c r="X6" s="47">
        <v>1</v>
      </c>
      <c r="Y6" s="47">
        <v>3</v>
      </c>
      <c r="Z6" s="47">
        <v>5</v>
      </c>
    </row>
    <row r="7" spans="1:27">
      <c r="A7" s="47">
        <v>4</v>
      </c>
      <c r="B7" s="47">
        <v>4</v>
      </c>
      <c r="C7" s="47">
        <v>2</v>
      </c>
      <c r="D7" s="47">
        <v>2</v>
      </c>
      <c r="E7" s="47">
        <v>3</v>
      </c>
      <c r="F7" s="47">
        <v>5</v>
      </c>
      <c r="G7" s="47">
        <v>4</v>
      </c>
      <c r="H7" s="47">
        <v>3</v>
      </c>
      <c r="I7" s="47">
        <v>2</v>
      </c>
      <c r="J7" s="47">
        <v>1</v>
      </c>
      <c r="K7" s="47">
        <v>4</v>
      </c>
      <c r="L7" s="47">
        <v>1</v>
      </c>
      <c r="M7" s="47">
        <v>4</v>
      </c>
      <c r="N7" s="47">
        <v>4</v>
      </c>
      <c r="O7" s="47">
        <v>4</v>
      </c>
      <c r="P7" s="47">
        <v>4</v>
      </c>
      <c r="Q7" s="47">
        <v>3</v>
      </c>
      <c r="R7" s="47">
        <v>2</v>
      </c>
      <c r="S7" s="47">
        <v>2</v>
      </c>
      <c r="T7" s="47">
        <v>3</v>
      </c>
      <c r="U7" s="47">
        <v>3</v>
      </c>
      <c r="V7" s="47">
        <v>3</v>
      </c>
      <c r="W7" s="47">
        <v>2</v>
      </c>
      <c r="X7" s="47">
        <v>1</v>
      </c>
      <c r="Y7" s="47">
        <v>1</v>
      </c>
      <c r="Z7" s="47">
        <v>5</v>
      </c>
    </row>
    <row r="8" spans="1:27">
      <c r="A8" s="47">
        <v>2</v>
      </c>
      <c r="B8" s="47">
        <v>2</v>
      </c>
      <c r="C8" s="47">
        <v>1</v>
      </c>
      <c r="D8" s="47">
        <v>4</v>
      </c>
      <c r="E8" s="47">
        <v>4</v>
      </c>
      <c r="F8" s="47">
        <v>4</v>
      </c>
      <c r="G8" s="47">
        <v>4</v>
      </c>
      <c r="H8" s="47">
        <v>3</v>
      </c>
      <c r="I8" s="47">
        <v>4</v>
      </c>
      <c r="J8" s="47">
        <v>1</v>
      </c>
      <c r="K8" s="47">
        <v>2</v>
      </c>
      <c r="L8" s="47">
        <v>3</v>
      </c>
      <c r="M8" s="47">
        <v>2</v>
      </c>
      <c r="N8" s="47">
        <v>2</v>
      </c>
      <c r="O8" s="47">
        <v>5</v>
      </c>
      <c r="P8" s="47">
        <v>3</v>
      </c>
      <c r="Q8" s="47">
        <v>2</v>
      </c>
      <c r="R8" s="47">
        <v>3</v>
      </c>
      <c r="S8" s="47">
        <v>4</v>
      </c>
      <c r="T8" s="47">
        <v>2</v>
      </c>
      <c r="U8" s="47">
        <v>4</v>
      </c>
      <c r="V8" s="47">
        <v>2</v>
      </c>
      <c r="W8" s="47">
        <v>3</v>
      </c>
      <c r="X8" s="47">
        <v>3</v>
      </c>
      <c r="Y8" s="47">
        <v>2</v>
      </c>
      <c r="Z8" s="47">
        <v>5</v>
      </c>
    </row>
    <row r="9" spans="1:27">
      <c r="A9" s="47">
        <v>2</v>
      </c>
      <c r="B9" s="47">
        <v>4</v>
      </c>
      <c r="C9" s="47">
        <v>3</v>
      </c>
      <c r="D9" s="47">
        <v>2</v>
      </c>
      <c r="E9" s="47">
        <v>4</v>
      </c>
      <c r="F9" s="47">
        <v>3</v>
      </c>
      <c r="G9" s="47">
        <v>3</v>
      </c>
      <c r="H9" s="47">
        <v>2</v>
      </c>
      <c r="I9" s="47">
        <v>3</v>
      </c>
      <c r="J9" s="47">
        <v>2</v>
      </c>
      <c r="K9" s="47">
        <v>2</v>
      </c>
      <c r="L9" s="47">
        <v>3</v>
      </c>
      <c r="M9" s="47">
        <v>4</v>
      </c>
      <c r="N9" s="47">
        <v>2</v>
      </c>
      <c r="O9" s="47">
        <v>3</v>
      </c>
      <c r="P9" s="47">
        <v>3</v>
      </c>
      <c r="Q9" s="47">
        <v>2</v>
      </c>
      <c r="R9" s="47">
        <v>3</v>
      </c>
      <c r="S9" s="47">
        <v>3</v>
      </c>
      <c r="T9" s="47">
        <v>2</v>
      </c>
      <c r="U9" s="47">
        <v>2</v>
      </c>
      <c r="V9" s="47">
        <v>2</v>
      </c>
      <c r="W9" s="47">
        <v>2</v>
      </c>
      <c r="X9" s="47">
        <v>3</v>
      </c>
      <c r="Y9" s="47">
        <v>3</v>
      </c>
      <c r="Z9" s="47">
        <v>3</v>
      </c>
    </row>
    <row r="10" spans="1:27">
      <c r="A10" s="47">
        <v>4</v>
      </c>
      <c r="B10" s="47">
        <v>5</v>
      </c>
      <c r="C10" s="47">
        <v>1</v>
      </c>
      <c r="D10" s="47">
        <v>1</v>
      </c>
      <c r="E10" s="47">
        <v>3</v>
      </c>
      <c r="F10" s="47">
        <v>4</v>
      </c>
      <c r="G10" s="47">
        <v>5</v>
      </c>
      <c r="H10" s="47">
        <v>5</v>
      </c>
      <c r="I10" s="47">
        <v>1</v>
      </c>
      <c r="J10" s="47">
        <v>1</v>
      </c>
      <c r="K10" s="47">
        <v>3</v>
      </c>
      <c r="L10" s="47">
        <v>2</v>
      </c>
      <c r="M10" s="47">
        <v>5</v>
      </c>
      <c r="N10" s="47">
        <v>4</v>
      </c>
      <c r="O10" s="47">
        <v>4</v>
      </c>
      <c r="P10" s="47">
        <v>3</v>
      </c>
      <c r="Q10" s="47">
        <v>3</v>
      </c>
      <c r="R10" s="47">
        <v>1</v>
      </c>
      <c r="S10" s="47">
        <v>1</v>
      </c>
      <c r="T10" s="47">
        <v>5</v>
      </c>
      <c r="U10" s="47">
        <v>1</v>
      </c>
      <c r="V10" s="47">
        <v>4</v>
      </c>
      <c r="W10" s="47">
        <v>1</v>
      </c>
      <c r="X10" s="47">
        <v>1</v>
      </c>
      <c r="Y10" s="47">
        <v>1</v>
      </c>
      <c r="Z10" s="47">
        <v>4</v>
      </c>
    </row>
    <row r="11" spans="1:27">
      <c r="A11" s="47">
        <v>4</v>
      </c>
      <c r="B11" s="47">
        <v>4</v>
      </c>
      <c r="C11" s="47">
        <v>2</v>
      </c>
      <c r="D11" s="47">
        <v>2</v>
      </c>
      <c r="E11" s="47">
        <v>3</v>
      </c>
      <c r="F11" s="47">
        <v>4</v>
      </c>
      <c r="G11" s="47">
        <v>5</v>
      </c>
      <c r="H11" s="47">
        <v>3</v>
      </c>
      <c r="I11" s="47">
        <v>3</v>
      </c>
      <c r="J11" s="47">
        <v>2</v>
      </c>
      <c r="K11" s="47">
        <v>4</v>
      </c>
      <c r="L11" s="47">
        <v>2</v>
      </c>
      <c r="M11" s="47">
        <v>5</v>
      </c>
      <c r="N11" s="47">
        <v>3</v>
      </c>
      <c r="O11" s="47">
        <v>4</v>
      </c>
      <c r="P11" s="47">
        <v>4</v>
      </c>
      <c r="Q11" s="47">
        <v>2</v>
      </c>
      <c r="R11" s="47">
        <v>2</v>
      </c>
      <c r="S11" s="47">
        <v>1</v>
      </c>
      <c r="T11" s="47">
        <v>3</v>
      </c>
      <c r="U11" s="47">
        <v>3</v>
      </c>
      <c r="V11" s="47">
        <v>3</v>
      </c>
      <c r="W11" s="47">
        <v>1</v>
      </c>
      <c r="X11" s="47">
        <v>2</v>
      </c>
      <c r="Y11" s="47">
        <v>1</v>
      </c>
      <c r="Z11" s="47">
        <v>4</v>
      </c>
    </row>
    <row r="12" spans="1:27">
      <c r="A12" s="47">
        <v>3</v>
      </c>
      <c r="B12" s="47">
        <v>4</v>
      </c>
      <c r="C12" s="47">
        <v>2</v>
      </c>
      <c r="D12" s="47">
        <v>1</v>
      </c>
      <c r="E12" s="47">
        <v>3</v>
      </c>
      <c r="F12" s="47">
        <v>4</v>
      </c>
      <c r="G12" s="47">
        <v>5</v>
      </c>
      <c r="H12" s="47">
        <v>4</v>
      </c>
      <c r="I12" s="47">
        <v>3</v>
      </c>
      <c r="J12" s="47">
        <v>2</v>
      </c>
      <c r="K12" s="47">
        <v>3</v>
      </c>
      <c r="L12" s="47">
        <v>1</v>
      </c>
      <c r="M12" s="47">
        <v>5</v>
      </c>
      <c r="N12" s="47">
        <v>4</v>
      </c>
      <c r="O12" s="47">
        <v>4</v>
      </c>
      <c r="P12" s="47">
        <v>4</v>
      </c>
      <c r="Q12" s="47">
        <v>3</v>
      </c>
      <c r="R12" s="47">
        <v>2</v>
      </c>
      <c r="S12" s="47">
        <v>2</v>
      </c>
      <c r="T12" s="47">
        <v>3</v>
      </c>
      <c r="U12" s="47">
        <v>2</v>
      </c>
      <c r="V12" s="47">
        <v>3</v>
      </c>
      <c r="W12" s="47">
        <v>2</v>
      </c>
      <c r="X12" s="47">
        <v>2</v>
      </c>
      <c r="Y12" s="47">
        <v>1</v>
      </c>
      <c r="Z12" s="47">
        <v>4</v>
      </c>
    </row>
    <row r="13" spans="1:27">
      <c r="A13" s="47">
        <v>4</v>
      </c>
      <c r="B13" s="47">
        <v>4</v>
      </c>
      <c r="C13" s="47">
        <v>2</v>
      </c>
      <c r="D13" s="47">
        <v>2</v>
      </c>
      <c r="E13" s="47">
        <v>2</v>
      </c>
      <c r="F13" s="47">
        <v>4</v>
      </c>
      <c r="G13" s="47">
        <v>4</v>
      </c>
      <c r="H13" s="47">
        <v>4</v>
      </c>
      <c r="I13" s="47">
        <v>2</v>
      </c>
      <c r="J13" s="47">
        <v>2</v>
      </c>
      <c r="K13" s="47">
        <v>3</v>
      </c>
      <c r="L13" s="47">
        <v>3</v>
      </c>
      <c r="M13" s="47">
        <v>4</v>
      </c>
      <c r="N13" s="47">
        <v>4</v>
      </c>
      <c r="O13" s="47">
        <v>4</v>
      </c>
      <c r="P13" s="47">
        <v>4</v>
      </c>
      <c r="Q13" s="47">
        <v>3</v>
      </c>
      <c r="R13" s="47">
        <v>3</v>
      </c>
      <c r="S13" s="47">
        <v>2</v>
      </c>
      <c r="T13" s="47">
        <v>3</v>
      </c>
      <c r="U13" s="47">
        <v>2</v>
      </c>
      <c r="V13" s="47">
        <v>4</v>
      </c>
      <c r="W13" s="47">
        <v>3</v>
      </c>
      <c r="X13" s="47">
        <v>2</v>
      </c>
      <c r="Y13" s="47">
        <v>2</v>
      </c>
      <c r="Z13" s="47">
        <v>1</v>
      </c>
    </row>
    <row r="14" spans="1:27">
      <c r="A14" s="47">
        <v>4</v>
      </c>
      <c r="B14" s="47">
        <v>5</v>
      </c>
      <c r="C14" s="47">
        <v>2</v>
      </c>
      <c r="D14" s="47">
        <v>2</v>
      </c>
      <c r="E14" s="47">
        <v>2</v>
      </c>
      <c r="F14" s="47">
        <v>4</v>
      </c>
      <c r="G14" s="47">
        <v>4</v>
      </c>
      <c r="H14" s="47">
        <v>4</v>
      </c>
      <c r="I14" s="47">
        <v>2</v>
      </c>
      <c r="J14" s="47">
        <v>2</v>
      </c>
      <c r="K14" s="47">
        <v>3</v>
      </c>
      <c r="L14" s="47">
        <v>2</v>
      </c>
      <c r="M14" s="47">
        <v>4</v>
      </c>
      <c r="N14" s="47">
        <v>4</v>
      </c>
      <c r="O14" s="47">
        <v>4</v>
      </c>
      <c r="P14" s="47">
        <v>4</v>
      </c>
      <c r="Q14" s="47">
        <v>2</v>
      </c>
      <c r="R14" s="47">
        <v>3</v>
      </c>
      <c r="S14" s="47">
        <v>2</v>
      </c>
      <c r="T14" s="47">
        <v>3</v>
      </c>
      <c r="U14" s="47">
        <v>2</v>
      </c>
      <c r="V14" s="47">
        <v>3</v>
      </c>
      <c r="W14" s="47">
        <v>2</v>
      </c>
      <c r="X14" s="47">
        <v>2</v>
      </c>
      <c r="Y14" s="47">
        <v>2</v>
      </c>
      <c r="Z14" s="47">
        <v>4</v>
      </c>
    </row>
    <row r="15" spans="1:27">
      <c r="A15" s="47">
        <v>5</v>
      </c>
      <c r="B15" s="47">
        <v>5</v>
      </c>
      <c r="C15" s="47">
        <v>1</v>
      </c>
      <c r="D15" s="47">
        <v>1</v>
      </c>
      <c r="E15" s="47">
        <v>2</v>
      </c>
      <c r="F15" s="47">
        <v>5</v>
      </c>
      <c r="G15" s="47">
        <v>5</v>
      </c>
      <c r="H15" s="47">
        <v>3</v>
      </c>
      <c r="I15" s="47">
        <v>1</v>
      </c>
      <c r="J15" s="47">
        <v>1</v>
      </c>
      <c r="K15" s="47">
        <v>4</v>
      </c>
      <c r="L15" s="47">
        <v>2</v>
      </c>
      <c r="M15" s="47">
        <v>5</v>
      </c>
      <c r="N15" s="47">
        <v>4</v>
      </c>
      <c r="O15" s="47">
        <v>4</v>
      </c>
      <c r="P15" s="47">
        <v>4</v>
      </c>
      <c r="Q15" s="47">
        <v>2</v>
      </c>
      <c r="R15" s="47">
        <v>1</v>
      </c>
      <c r="S15" s="47">
        <v>1</v>
      </c>
      <c r="T15" s="47">
        <v>5</v>
      </c>
      <c r="U15" s="47">
        <v>2</v>
      </c>
      <c r="V15" s="47">
        <v>5</v>
      </c>
      <c r="W15" s="47">
        <v>2</v>
      </c>
      <c r="X15" s="47">
        <v>2</v>
      </c>
      <c r="Y15" s="47">
        <v>2</v>
      </c>
      <c r="Z15" s="47">
        <v>5</v>
      </c>
    </row>
    <row r="16" spans="1:27">
      <c r="A16" s="47">
        <v>4</v>
      </c>
      <c r="B16" s="47">
        <v>4</v>
      </c>
      <c r="C16" s="47">
        <v>2</v>
      </c>
      <c r="D16" s="47">
        <v>1</v>
      </c>
      <c r="E16" s="47">
        <v>3</v>
      </c>
      <c r="F16" s="47">
        <v>4</v>
      </c>
      <c r="G16" s="47">
        <v>4</v>
      </c>
      <c r="H16" s="47">
        <v>4</v>
      </c>
      <c r="I16" s="47">
        <v>1</v>
      </c>
      <c r="J16" s="47">
        <v>1</v>
      </c>
      <c r="K16" s="47">
        <v>4</v>
      </c>
      <c r="L16" s="47">
        <v>1</v>
      </c>
      <c r="M16" s="47">
        <v>4</v>
      </c>
      <c r="N16" s="47">
        <v>4</v>
      </c>
      <c r="O16" s="47">
        <v>5</v>
      </c>
      <c r="P16" s="47">
        <v>4</v>
      </c>
      <c r="Q16" s="47">
        <v>1</v>
      </c>
      <c r="R16" s="47">
        <v>2</v>
      </c>
      <c r="S16" s="47">
        <v>2</v>
      </c>
      <c r="T16" s="47">
        <v>3</v>
      </c>
      <c r="U16" s="47">
        <v>2</v>
      </c>
      <c r="V16" s="47">
        <v>3</v>
      </c>
      <c r="W16" s="47">
        <v>2</v>
      </c>
      <c r="X16" s="47">
        <v>1</v>
      </c>
      <c r="Y16" s="47">
        <v>2</v>
      </c>
      <c r="Z16" s="47">
        <v>5</v>
      </c>
    </row>
    <row r="17" spans="1:26">
      <c r="A17" s="47">
        <v>3</v>
      </c>
      <c r="B17" s="47">
        <v>4</v>
      </c>
      <c r="C17" s="47">
        <v>1</v>
      </c>
      <c r="D17" s="47">
        <v>1</v>
      </c>
      <c r="E17" s="47">
        <v>3</v>
      </c>
      <c r="F17" s="47">
        <v>3</v>
      </c>
      <c r="G17" s="47">
        <v>4</v>
      </c>
      <c r="H17" s="47">
        <v>4</v>
      </c>
      <c r="I17" s="47">
        <v>2</v>
      </c>
      <c r="J17" s="47">
        <v>3</v>
      </c>
      <c r="K17" s="47">
        <v>4</v>
      </c>
      <c r="L17" s="47">
        <v>2</v>
      </c>
      <c r="M17" s="47">
        <v>4</v>
      </c>
      <c r="N17" s="47">
        <v>3</v>
      </c>
      <c r="O17" s="47">
        <v>2</v>
      </c>
      <c r="P17" s="47">
        <v>4</v>
      </c>
      <c r="Q17" s="47">
        <v>3</v>
      </c>
      <c r="R17" s="47">
        <v>2</v>
      </c>
      <c r="S17" s="47">
        <v>3</v>
      </c>
      <c r="T17" s="47">
        <v>4</v>
      </c>
      <c r="U17" s="47">
        <v>3</v>
      </c>
      <c r="V17" s="47">
        <v>4</v>
      </c>
      <c r="W17" s="47">
        <v>2</v>
      </c>
      <c r="X17" s="47">
        <v>1</v>
      </c>
      <c r="Y17" s="47">
        <v>1</v>
      </c>
      <c r="Z17" s="47">
        <v>5</v>
      </c>
    </row>
    <row r="18" spans="1:26">
      <c r="A18" s="47">
        <v>4</v>
      </c>
      <c r="B18" s="47">
        <v>5</v>
      </c>
      <c r="C18" s="47">
        <v>1</v>
      </c>
      <c r="D18" s="47">
        <v>2</v>
      </c>
      <c r="E18" s="47">
        <v>3</v>
      </c>
      <c r="F18" s="47">
        <v>4</v>
      </c>
      <c r="G18" s="47">
        <v>5</v>
      </c>
      <c r="H18" s="47">
        <v>3</v>
      </c>
      <c r="I18" s="47">
        <v>2</v>
      </c>
      <c r="J18" s="47">
        <v>1</v>
      </c>
      <c r="K18" s="47">
        <v>4</v>
      </c>
      <c r="L18" s="47">
        <v>2</v>
      </c>
      <c r="M18" s="47">
        <v>5</v>
      </c>
      <c r="N18" s="47">
        <v>4</v>
      </c>
      <c r="O18" s="47">
        <v>3</v>
      </c>
      <c r="P18" s="47">
        <v>4</v>
      </c>
      <c r="Q18" s="47">
        <v>2</v>
      </c>
      <c r="R18" s="47">
        <v>2</v>
      </c>
      <c r="S18" s="47">
        <v>2</v>
      </c>
      <c r="T18" s="47">
        <v>5</v>
      </c>
      <c r="U18" s="47">
        <v>2</v>
      </c>
      <c r="V18" s="47">
        <v>4</v>
      </c>
      <c r="W18" s="47">
        <v>1</v>
      </c>
      <c r="X18" s="47">
        <v>1</v>
      </c>
      <c r="Y18" s="47">
        <v>2</v>
      </c>
      <c r="Z18" s="47">
        <v>5</v>
      </c>
    </row>
    <row r="19" spans="1:26">
      <c r="A19" s="47">
        <v>4</v>
      </c>
      <c r="B19" s="47">
        <v>4</v>
      </c>
      <c r="C19" s="47">
        <v>2</v>
      </c>
      <c r="D19" s="47">
        <v>2</v>
      </c>
      <c r="E19" s="47">
        <v>2</v>
      </c>
      <c r="F19" s="47">
        <v>4</v>
      </c>
      <c r="G19" s="47">
        <v>5</v>
      </c>
      <c r="H19" s="47">
        <v>2</v>
      </c>
      <c r="I19" s="47">
        <v>2</v>
      </c>
      <c r="J19" s="47">
        <v>3</v>
      </c>
      <c r="K19" s="47">
        <v>4</v>
      </c>
      <c r="L19" s="47">
        <v>2</v>
      </c>
      <c r="M19" s="47">
        <v>3</v>
      </c>
      <c r="N19" s="47">
        <v>4</v>
      </c>
      <c r="O19" s="47">
        <v>3</v>
      </c>
      <c r="P19" s="47">
        <v>4</v>
      </c>
      <c r="Q19" s="47">
        <v>3</v>
      </c>
      <c r="R19" s="47">
        <v>2</v>
      </c>
      <c r="S19" s="47">
        <v>1</v>
      </c>
      <c r="T19" s="47">
        <v>4</v>
      </c>
      <c r="U19" s="47">
        <v>2</v>
      </c>
      <c r="V19" s="47">
        <v>4</v>
      </c>
      <c r="W19" s="47">
        <v>1</v>
      </c>
      <c r="X19" s="47">
        <v>3</v>
      </c>
      <c r="Y19" s="47">
        <v>2</v>
      </c>
      <c r="Z19" s="47">
        <v>1</v>
      </c>
    </row>
    <row r="20" spans="1:26">
      <c r="A20" s="47">
        <v>4</v>
      </c>
      <c r="B20" s="47">
        <v>4</v>
      </c>
      <c r="C20" s="47">
        <v>2</v>
      </c>
      <c r="D20" s="47">
        <v>2</v>
      </c>
      <c r="E20" s="47">
        <v>2</v>
      </c>
      <c r="F20" s="47">
        <v>4</v>
      </c>
      <c r="G20" s="47">
        <v>4</v>
      </c>
      <c r="H20" s="47">
        <v>5</v>
      </c>
      <c r="I20" s="47">
        <v>2</v>
      </c>
      <c r="J20" s="47">
        <v>2</v>
      </c>
      <c r="K20" s="47">
        <v>4</v>
      </c>
      <c r="L20" s="47">
        <v>2</v>
      </c>
      <c r="M20" s="47">
        <v>3</v>
      </c>
      <c r="N20" s="47">
        <v>4</v>
      </c>
      <c r="O20" s="47">
        <v>4</v>
      </c>
      <c r="P20" s="47">
        <v>4</v>
      </c>
      <c r="Q20" s="47">
        <v>2</v>
      </c>
      <c r="R20" s="47">
        <v>3</v>
      </c>
      <c r="S20" s="47">
        <v>2</v>
      </c>
      <c r="T20" s="47">
        <v>3</v>
      </c>
      <c r="U20" s="47">
        <v>2</v>
      </c>
      <c r="V20" s="47">
        <v>4</v>
      </c>
      <c r="W20" s="47">
        <v>4</v>
      </c>
      <c r="X20" s="47">
        <v>2</v>
      </c>
      <c r="Y20" s="47">
        <v>2</v>
      </c>
      <c r="Z20" s="47">
        <v>1</v>
      </c>
    </row>
    <row r="21" spans="1:26">
      <c r="A21" s="47">
        <v>5</v>
      </c>
      <c r="B21" s="47">
        <v>5</v>
      </c>
      <c r="C21" s="47">
        <v>1</v>
      </c>
      <c r="D21" s="47">
        <v>1</v>
      </c>
      <c r="E21" s="47">
        <v>1</v>
      </c>
      <c r="F21" s="47">
        <v>5</v>
      </c>
      <c r="G21" s="47">
        <v>5</v>
      </c>
      <c r="H21" s="47">
        <v>5</v>
      </c>
      <c r="I21" s="47">
        <v>5</v>
      </c>
      <c r="J21" s="47">
        <v>2</v>
      </c>
      <c r="K21" s="47">
        <v>5</v>
      </c>
      <c r="L21" s="47">
        <v>1</v>
      </c>
      <c r="M21" s="47">
        <v>5</v>
      </c>
      <c r="N21" s="47">
        <v>5</v>
      </c>
      <c r="O21" s="47">
        <v>4</v>
      </c>
      <c r="P21" s="47">
        <v>5</v>
      </c>
      <c r="Q21" s="47">
        <v>2</v>
      </c>
      <c r="R21" s="47">
        <v>1</v>
      </c>
      <c r="S21" s="47">
        <v>1</v>
      </c>
      <c r="T21" s="47">
        <v>5</v>
      </c>
      <c r="U21" s="47">
        <v>5</v>
      </c>
      <c r="V21" s="47">
        <v>5</v>
      </c>
      <c r="W21" s="47">
        <v>1</v>
      </c>
      <c r="X21" s="47">
        <v>1</v>
      </c>
      <c r="Y21" s="47">
        <v>1</v>
      </c>
      <c r="Z21" s="47">
        <v>4</v>
      </c>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topLeftCell="B2" workbookViewId="0">
      <selection activeCell="Z4" sqref="Z4:Z21"/>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IF(Data!A4&gt;0,Data!A4-3,"")</f>
        <v>1</v>
      </c>
      <c r="B4" s="54">
        <f>IF(Data!B4&gt;0,Data!B4-3,"")</f>
        <v>2</v>
      </c>
      <c r="C4" s="54">
        <f>IF(Data!C4&gt;0,3-Data!C4,"")</f>
        <v>2</v>
      </c>
      <c r="D4" s="54">
        <f>IF(Data!D4&gt;0,3-Data!D4,"")</f>
        <v>2</v>
      </c>
      <c r="E4" s="54">
        <f>IF(Data!E4&gt;0,3-Data!E4,"")</f>
        <v>0</v>
      </c>
      <c r="F4" s="54">
        <f>IF(Data!F4&gt;0,Data!F4-3,"")</f>
        <v>2</v>
      </c>
      <c r="G4" s="54">
        <f>IF(Data!G4&gt;0,Data!G4-3,"")</f>
        <v>2</v>
      </c>
      <c r="H4" s="54">
        <f>IF(Data!H4&gt;0,Data!H4-3,"")</f>
        <v>0</v>
      </c>
      <c r="I4" s="54">
        <f>IF(Data!I4&gt;0,3-Data!I4,"")</f>
        <v>-2</v>
      </c>
      <c r="J4" s="54">
        <f>IF(Data!J4&gt;0,3-Data!J4,"")</f>
        <v>2</v>
      </c>
      <c r="K4" s="54">
        <f>IF(Data!K4&gt;0,Data!K4-3,"")</f>
        <v>0</v>
      </c>
      <c r="L4" s="54">
        <f>IF(Data!L4&gt;0,3-Data!L4,"")</f>
        <v>1</v>
      </c>
      <c r="M4" s="54">
        <f>IF(Data!M4&gt;0,Data!M4-3,"")</f>
        <v>2</v>
      </c>
      <c r="N4" s="54">
        <f>IF(Data!N4&gt;0,Data!N4-3,"")</f>
        <v>1</v>
      </c>
      <c r="O4" s="54">
        <f>IF(Data!O4&gt;0,Data!O4-3,"")</f>
        <v>1</v>
      </c>
      <c r="P4" s="54">
        <f>IF(Data!P4&gt;0,Data!P4-3,"")</f>
        <v>0</v>
      </c>
      <c r="Q4" s="54">
        <f>IF(Data!Q4&gt;0,3-Data!Q4,"")</f>
        <v>2</v>
      </c>
      <c r="R4" s="54">
        <f>IF(Data!R4&gt;0,3-Data!R4,"")</f>
        <v>1</v>
      </c>
      <c r="S4" s="54">
        <f>IF(Data!S4&gt;0,3-Data!S4,"")</f>
        <v>1</v>
      </c>
      <c r="T4" s="54">
        <f>IF(Data!T4&gt;0,Data!T4-3,"")</f>
        <v>-1</v>
      </c>
      <c r="U4" s="54">
        <f>IF(Data!U4&gt;0,3-Data!U4,"")</f>
        <v>1</v>
      </c>
      <c r="V4" s="54">
        <f>IF(Data!V4&gt;0,Data!V4-3,"")</f>
        <v>-1</v>
      </c>
      <c r="W4" s="54">
        <f>IF(Data!W4&gt;0,3-Data!W4,"")</f>
        <v>1</v>
      </c>
      <c r="X4" s="54">
        <f>IF(Data!X4&gt;0,3-Data!X4,"")</f>
        <v>1</v>
      </c>
      <c r="Y4" s="54">
        <f>IF(Data!Y4&gt;0,3-Data!Y4,"")</f>
        <v>2</v>
      </c>
      <c r="Z4" s="54">
        <f>IF(Data!Z4&gt;0,Data!Z4-3,"")</f>
        <v>2</v>
      </c>
      <c r="AC4" s="55">
        <f t="shared" ref="AC4:AC68" si="0">IF(COUNT(A4,L4,N4,P4,X4,Y4)&gt;0,AVERAGE(A4,L4,N4,P4,X4,Y4),"")</f>
        <v>1</v>
      </c>
      <c r="AD4" s="55">
        <f>IF(COUNT(B4,D4,M4,U4)&gt;0,AVERAGE(B4,D4,M4,U4),"")</f>
        <v>1.75</v>
      </c>
      <c r="AE4" s="55">
        <f>IF(COUNT(I4,T4,V4,W4)&gt;0,AVERAGE(I4,T4,V4,W4),"")</f>
        <v>-0.75</v>
      </c>
      <c r="AF4" s="55">
        <f>IF(COUNT(H4,K4,Q4,S4)&gt;0,AVERAGE(H4,K4,Q4,S4),"")</f>
        <v>0.75</v>
      </c>
      <c r="AG4" s="55">
        <f>IF(COUNT(E4,F4,G4,R4)&gt;0,AVERAGE(E4,F4,G4,R4),"")</f>
        <v>1.25</v>
      </c>
      <c r="AH4" s="55">
        <f>IF(COUNT(C4,J4,O4,Z4)&gt;0,AVERAGE(C4,J4,O4,Z4),"")</f>
        <v>1.75</v>
      </c>
    </row>
    <row r="5" spans="1:34">
      <c r="A5" s="54">
        <f>IF(Data!A5&gt;0,Data!A5-3,"")</f>
        <v>1</v>
      </c>
      <c r="B5" s="54">
        <f>IF(Data!B5&gt;0,Data!B5-3,"")</f>
        <v>1</v>
      </c>
      <c r="C5" s="54">
        <f>IF(Data!C5&gt;0,3-Data!C5,"")</f>
        <v>1</v>
      </c>
      <c r="D5" s="54">
        <f>IF(Data!D5&gt;0,3-Data!D5,"")</f>
        <v>1</v>
      </c>
      <c r="E5" s="54">
        <f>IF(Data!E5&gt;0,3-Data!E5,"")</f>
        <v>1</v>
      </c>
      <c r="F5" s="54">
        <f>IF(Data!F5&gt;0,Data!F5-3,"")</f>
        <v>1</v>
      </c>
      <c r="G5" s="54">
        <f>IF(Data!G5&gt;0,Data!G5-3,"")</f>
        <v>1</v>
      </c>
      <c r="H5" s="54">
        <f>IF(Data!H5&gt;0,Data!H5-3,"")</f>
        <v>1</v>
      </c>
      <c r="I5" s="54">
        <f>IF(Data!I5&gt;0,3-Data!I5,"")</f>
        <v>1</v>
      </c>
      <c r="J5" s="54">
        <f>IF(Data!J5&gt;0,3-Data!J5,"")</f>
        <v>1</v>
      </c>
      <c r="K5" s="54">
        <f>IF(Data!K5&gt;0,Data!K5-3,"")</f>
        <v>1</v>
      </c>
      <c r="L5" s="54">
        <f>IF(Data!L5&gt;0,3-Data!L5,"")</f>
        <v>1</v>
      </c>
      <c r="M5" s="54">
        <f>IF(Data!M5&gt;0,Data!M5-3,"")</f>
        <v>1</v>
      </c>
      <c r="N5" s="54">
        <f>IF(Data!N5&gt;0,Data!N5-3,"")</f>
        <v>1</v>
      </c>
      <c r="O5" s="54">
        <f>IF(Data!O5&gt;0,Data!O5-3,"")</f>
        <v>0</v>
      </c>
      <c r="P5" s="54">
        <f>IF(Data!P5&gt;0,Data!P5-3,"")</f>
        <v>1</v>
      </c>
      <c r="Q5" s="54">
        <f>IF(Data!Q5&gt;0,3-Data!Q5,"")</f>
        <v>0</v>
      </c>
      <c r="R5" s="54">
        <f>IF(Data!R5&gt;0,3-Data!R5,"")</f>
        <v>1</v>
      </c>
      <c r="S5" s="54">
        <f>IF(Data!S5&gt;0,3-Data!S5,"")</f>
        <v>-1</v>
      </c>
      <c r="T5" s="54">
        <f>IF(Data!T5&gt;0,Data!T5-3,"")</f>
        <v>0</v>
      </c>
      <c r="U5" s="54">
        <f>IF(Data!U5&gt;0,3-Data!U5,"")</f>
        <v>-1</v>
      </c>
      <c r="V5" s="54">
        <f>IF(Data!V5&gt;0,Data!V5-3,"")</f>
        <v>1</v>
      </c>
      <c r="W5" s="54">
        <f>IF(Data!W5&gt;0,3-Data!W5,"")</f>
        <v>1</v>
      </c>
      <c r="X5" s="54">
        <f>IF(Data!X5&gt;0,3-Data!X5,"")</f>
        <v>1</v>
      </c>
      <c r="Y5" s="54">
        <f>IF(Data!Y5&gt;0,3-Data!Y5,"")</f>
        <v>1</v>
      </c>
      <c r="Z5" s="54">
        <f>IF(Data!Z5&gt;0,Data!Z5-3,"")</f>
        <v>-2</v>
      </c>
      <c r="AC5" s="6">
        <f t="shared" si="0"/>
        <v>1</v>
      </c>
      <c r="AD5" s="6">
        <f t="shared" ref="AD5:AD68" si="1">IF(COUNT(B5,D5,M5,U5)&gt;0,AVERAGE(B5,D5,M5,U5),"")</f>
        <v>0.5</v>
      </c>
      <c r="AE5" s="6">
        <f t="shared" ref="AE5:AE68" si="2">IF(COUNT(I5,T5,V5,W5)&gt;0,AVERAGE(I5,T5,V5,W5),"")</f>
        <v>0.75</v>
      </c>
      <c r="AF5" s="6">
        <f t="shared" ref="AF5:AF68" si="3">IF(COUNT(H5,K5,Q5,S5)&gt;0,AVERAGE(H5,K5,Q5,S5),"")</f>
        <v>0.25</v>
      </c>
      <c r="AG5" s="6">
        <f t="shared" ref="AG5:AG68" si="4">IF(COUNT(E5,F5,G5,R5)&gt;0,AVERAGE(E5,F5,G5,R5),"")</f>
        <v>1</v>
      </c>
      <c r="AH5" s="6">
        <f t="shared" ref="AH5:AH68" si="5">IF(COUNT(C5,J5,O5,Z5)&gt;0,AVERAGE(C5,J5,O5,Z5),"")</f>
        <v>0</v>
      </c>
    </row>
    <row r="6" spans="1:34">
      <c r="A6" s="54">
        <f>IF(Data!A6&gt;0,Data!A6-3,"")</f>
        <v>2</v>
      </c>
      <c r="B6" s="54">
        <f>IF(Data!B6&gt;0,Data!B6-3,"")</f>
        <v>1</v>
      </c>
      <c r="C6" s="54">
        <f>IF(Data!C6&gt;0,3-Data!C6,"")</f>
        <v>1</v>
      </c>
      <c r="D6" s="54">
        <f>IF(Data!D6&gt;0,3-Data!D6,"")</f>
        <v>2</v>
      </c>
      <c r="E6" s="54">
        <f>IF(Data!E6&gt;0,3-Data!E6,"")</f>
        <v>1</v>
      </c>
      <c r="F6" s="54">
        <f>IF(Data!F6&gt;0,Data!F6-3,"")</f>
        <v>2</v>
      </c>
      <c r="G6" s="54">
        <f>IF(Data!G6&gt;0,Data!G6-3,"")</f>
        <v>1</v>
      </c>
      <c r="H6" s="54">
        <f>IF(Data!H6&gt;0,Data!H6-3,"")</f>
        <v>0</v>
      </c>
      <c r="I6" s="54">
        <f>IF(Data!I6&gt;0,3-Data!I6,"")</f>
        <v>-1</v>
      </c>
      <c r="J6" s="54">
        <f>IF(Data!J6&gt;0,3-Data!J6,"")</f>
        <v>2</v>
      </c>
      <c r="K6" s="54">
        <f>IF(Data!K6&gt;0,Data!K6-3,"")</f>
        <v>1</v>
      </c>
      <c r="L6" s="54">
        <f>IF(Data!L6&gt;0,3-Data!L6,"")</f>
        <v>2</v>
      </c>
      <c r="M6" s="54">
        <f>IF(Data!M6&gt;0,Data!M6-3,"")</f>
        <v>0</v>
      </c>
      <c r="N6" s="54">
        <f>IF(Data!N6&gt;0,Data!N6-3,"")</f>
        <v>1</v>
      </c>
      <c r="O6" s="54">
        <f>IF(Data!O6&gt;0,Data!O6-3,"")</f>
        <v>2</v>
      </c>
      <c r="P6" s="54">
        <f>IF(Data!P6&gt;0,Data!P6-3,"")</f>
        <v>0</v>
      </c>
      <c r="Q6" s="54">
        <f>IF(Data!Q6&gt;0,3-Data!Q6,"")</f>
        <v>0</v>
      </c>
      <c r="R6" s="54">
        <f>IF(Data!R6&gt;0,3-Data!R6,"")</f>
        <v>1</v>
      </c>
      <c r="S6" s="54">
        <f>IF(Data!S6&gt;0,3-Data!S6,"")</f>
        <v>1</v>
      </c>
      <c r="T6" s="54">
        <f>IF(Data!T6&gt;0,Data!T6-3,"")</f>
        <v>0</v>
      </c>
      <c r="U6" s="54">
        <f>IF(Data!U6&gt;0,3-Data!U6,"")</f>
        <v>0</v>
      </c>
      <c r="V6" s="54">
        <f>IF(Data!V6&gt;0,Data!V6-3,"")</f>
        <v>-1</v>
      </c>
      <c r="W6" s="54">
        <f>IF(Data!W6&gt;0,3-Data!W6,"")</f>
        <v>1</v>
      </c>
      <c r="X6" s="54">
        <f>IF(Data!X6&gt;0,3-Data!X6,"")</f>
        <v>2</v>
      </c>
      <c r="Y6" s="54">
        <f>IF(Data!Y6&gt;0,3-Data!Y6,"")</f>
        <v>0</v>
      </c>
      <c r="Z6" s="54">
        <f>IF(Data!Z6&gt;0,Data!Z6-3,"")</f>
        <v>2</v>
      </c>
      <c r="AC6" s="6">
        <f t="shared" si="0"/>
        <v>1.1666666666666667</v>
      </c>
      <c r="AD6" s="6">
        <f t="shared" si="1"/>
        <v>0.75</v>
      </c>
      <c r="AE6" s="6">
        <f t="shared" si="2"/>
        <v>-0.25</v>
      </c>
      <c r="AF6" s="6">
        <f t="shared" si="3"/>
        <v>0.5</v>
      </c>
      <c r="AG6" s="6">
        <f t="shared" si="4"/>
        <v>1.25</v>
      </c>
      <c r="AH6" s="6">
        <f t="shared" si="5"/>
        <v>1.75</v>
      </c>
    </row>
    <row r="7" spans="1:34">
      <c r="A7" s="54">
        <f>IF(Data!A7&gt;0,Data!A7-3,"")</f>
        <v>1</v>
      </c>
      <c r="B7" s="54">
        <f>IF(Data!B7&gt;0,Data!B7-3,"")</f>
        <v>1</v>
      </c>
      <c r="C7" s="54">
        <f>IF(Data!C7&gt;0,3-Data!C7,"")</f>
        <v>1</v>
      </c>
      <c r="D7" s="54">
        <f>IF(Data!D7&gt;0,3-Data!D7,"")</f>
        <v>1</v>
      </c>
      <c r="E7" s="54">
        <f>IF(Data!E7&gt;0,3-Data!E7,"")</f>
        <v>0</v>
      </c>
      <c r="F7" s="54">
        <f>IF(Data!F7&gt;0,Data!F7-3,"")</f>
        <v>2</v>
      </c>
      <c r="G7" s="54">
        <f>IF(Data!G7&gt;0,Data!G7-3,"")</f>
        <v>1</v>
      </c>
      <c r="H7" s="54">
        <f>IF(Data!H7&gt;0,Data!H7-3,"")</f>
        <v>0</v>
      </c>
      <c r="I7" s="54">
        <f>IF(Data!I7&gt;0,3-Data!I7,"")</f>
        <v>1</v>
      </c>
      <c r="J7" s="54">
        <f>IF(Data!J7&gt;0,3-Data!J7,"")</f>
        <v>2</v>
      </c>
      <c r="K7" s="54">
        <f>IF(Data!K7&gt;0,Data!K7-3,"")</f>
        <v>1</v>
      </c>
      <c r="L7" s="54">
        <f>IF(Data!L7&gt;0,3-Data!L7,"")</f>
        <v>2</v>
      </c>
      <c r="M7" s="54">
        <f>IF(Data!M7&gt;0,Data!M7-3,"")</f>
        <v>1</v>
      </c>
      <c r="N7" s="54">
        <f>IF(Data!N7&gt;0,Data!N7-3,"")</f>
        <v>1</v>
      </c>
      <c r="O7" s="54">
        <f>IF(Data!O7&gt;0,Data!O7-3,"")</f>
        <v>1</v>
      </c>
      <c r="P7" s="54">
        <f>IF(Data!P7&gt;0,Data!P7-3,"")</f>
        <v>1</v>
      </c>
      <c r="Q7" s="54">
        <f>IF(Data!Q7&gt;0,3-Data!Q7,"")</f>
        <v>0</v>
      </c>
      <c r="R7" s="54">
        <f>IF(Data!R7&gt;0,3-Data!R7,"")</f>
        <v>1</v>
      </c>
      <c r="S7" s="54">
        <f>IF(Data!S7&gt;0,3-Data!S7,"")</f>
        <v>1</v>
      </c>
      <c r="T7" s="54">
        <f>IF(Data!T7&gt;0,Data!T7-3,"")</f>
        <v>0</v>
      </c>
      <c r="U7" s="54">
        <f>IF(Data!U7&gt;0,3-Data!U7,"")</f>
        <v>0</v>
      </c>
      <c r="V7" s="54">
        <f>IF(Data!V7&gt;0,Data!V7-3,"")</f>
        <v>0</v>
      </c>
      <c r="W7" s="54">
        <f>IF(Data!W7&gt;0,3-Data!W7,"")</f>
        <v>1</v>
      </c>
      <c r="X7" s="54">
        <f>IF(Data!X7&gt;0,3-Data!X7,"")</f>
        <v>2</v>
      </c>
      <c r="Y7" s="54">
        <f>IF(Data!Y7&gt;0,3-Data!Y7,"")</f>
        <v>2</v>
      </c>
      <c r="Z7" s="54">
        <f>IF(Data!Z7&gt;0,Data!Z7-3,"")</f>
        <v>2</v>
      </c>
      <c r="AC7" s="6">
        <f t="shared" si="0"/>
        <v>1.5</v>
      </c>
      <c r="AD7" s="6">
        <f t="shared" si="1"/>
        <v>0.75</v>
      </c>
      <c r="AE7" s="6">
        <f t="shared" si="2"/>
        <v>0.5</v>
      </c>
      <c r="AF7" s="6">
        <f t="shared" si="3"/>
        <v>0.5</v>
      </c>
      <c r="AG7" s="6">
        <f t="shared" si="4"/>
        <v>1</v>
      </c>
      <c r="AH7" s="6">
        <f t="shared" si="5"/>
        <v>1.5</v>
      </c>
    </row>
    <row r="8" spans="1:34">
      <c r="A8" s="54">
        <f>IF(Data!A8&gt;0,Data!A8-3,"")</f>
        <v>-1</v>
      </c>
      <c r="B8" s="54">
        <f>IF(Data!B8&gt;0,Data!B8-3,"")</f>
        <v>-1</v>
      </c>
      <c r="C8" s="54">
        <f>IF(Data!C8&gt;0,3-Data!C8,"")</f>
        <v>2</v>
      </c>
      <c r="D8" s="54">
        <f>IF(Data!D8&gt;0,3-Data!D8,"")</f>
        <v>-1</v>
      </c>
      <c r="E8" s="54">
        <f>IF(Data!E8&gt;0,3-Data!E8,"")</f>
        <v>-1</v>
      </c>
      <c r="F8" s="54">
        <f>IF(Data!F8&gt;0,Data!F8-3,"")</f>
        <v>1</v>
      </c>
      <c r="G8" s="54">
        <f>IF(Data!G8&gt;0,Data!G8-3,"")</f>
        <v>1</v>
      </c>
      <c r="H8" s="54">
        <f>IF(Data!H8&gt;0,Data!H8-3,"")</f>
        <v>0</v>
      </c>
      <c r="I8" s="54">
        <f>IF(Data!I8&gt;0,3-Data!I8,"")</f>
        <v>-1</v>
      </c>
      <c r="J8" s="54">
        <f>IF(Data!J8&gt;0,3-Data!J8,"")</f>
        <v>2</v>
      </c>
      <c r="K8" s="54">
        <f>IF(Data!K8&gt;0,Data!K8-3,"")</f>
        <v>-1</v>
      </c>
      <c r="L8" s="54">
        <f>IF(Data!L8&gt;0,3-Data!L8,"")</f>
        <v>0</v>
      </c>
      <c r="M8" s="54">
        <f>IF(Data!M8&gt;0,Data!M8-3,"")</f>
        <v>-1</v>
      </c>
      <c r="N8" s="54">
        <f>IF(Data!N8&gt;0,Data!N8-3,"")</f>
        <v>-1</v>
      </c>
      <c r="O8" s="54">
        <f>IF(Data!O8&gt;0,Data!O8-3,"")</f>
        <v>2</v>
      </c>
      <c r="P8" s="54">
        <f>IF(Data!P8&gt;0,Data!P8-3,"")</f>
        <v>0</v>
      </c>
      <c r="Q8" s="54">
        <f>IF(Data!Q8&gt;0,3-Data!Q8,"")</f>
        <v>1</v>
      </c>
      <c r="R8" s="54">
        <f>IF(Data!R8&gt;0,3-Data!R8,"")</f>
        <v>0</v>
      </c>
      <c r="S8" s="54">
        <f>IF(Data!S8&gt;0,3-Data!S8,"")</f>
        <v>-1</v>
      </c>
      <c r="T8" s="54">
        <f>IF(Data!T8&gt;0,Data!T8-3,"")</f>
        <v>-1</v>
      </c>
      <c r="U8" s="54">
        <f>IF(Data!U8&gt;0,3-Data!U8,"")</f>
        <v>-1</v>
      </c>
      <c r="V8" s="54">
        <f>IF(Data!V8&gt;0,Data!V8-3,"")</f>
        <v>-1</v>
      </c>
      <c r="W8" s="54">
        <f>IF(Data!W8&gt;0,3-Data!W8,"")</f>
        <v>0</v>
      </c>
      <c r="X8" s="54">
        <f>IF(Data!X8&gt;0,3-Data!X8,"")</f>
        <v>0</v>
      </c>
      <c r="Y8" s="54">
        <f>IF(Data!Y8&gt;0,3-Data!Y8,"")</f>
        <v>1</v>
      </c>
      <c r="Z8" s="54">
        <f>IF(Data!Z8&gt;0,Data!Z8-3,"")</f>
        <v>2</v>
      </c>
      <c r="AC8" s="6">
        <f t="shared" si="0"/>
        <v>-0.16666666666666666</v>
      </c>
      <c r="AD8" s="6">
        <f t="shared" si="1"/>
        <v>-1</v>
      </c>
      <c r="AE8" s="6">
        <f t="shared" si="2"/>
        <v>-0.75</v>
      </c>
      <c r="AF8" s="6">
        <f t="shared" si="3"/>
        <v>-0.25</v>
      </c>
      <c r="AG8" s="6">
        <f t="shared" si="4"/>
        <v>0.25</v>
      </c>
      <c r="AH8" s="6">
        <f t="shared" si="5"/>
        <v>2</v>
      </c>
    </row>
    <row r="9" spans="1:34">
      <c r="A9" s="54">
        <f>IF(Data!A9&gt;0,Data!A9-3,"")</f>
        <v>-1</v>
      </c>
      <c r="B9" s="54">
        <f>IF(Data!B9&gt;0,Data!B9-3,"")</f>
        <v>1</v>
      </c>
      <c r="C9" s="54">
        <f>IF(Data!C9&gt;0,3-Data!C9,"")</f>
        <v>0</v>
      </c>
      <c r="D9" s="54">
        <f>IF(Data!D9&gt;0,3-Data!D9,"")</f>
        <v>1</v>
      </c>
      <c r="E9" s="54">
        <f>IF(Data!E9&gt;0,3-Data!E9,"")</f>
        <v>-1</v>
      </c>
      <c r="F9" s="54">
        <f>IF(Data!F9&gt;0,Data!F9-3,"")</f>
        <v>0</v>
      </c>
      <c r="G9" s="54">
        <f>IF(Data!G9&gt;0,Data!G9-3,"")</f>
        <v>0</v>
      </c>
      <c r="H9" s="54">
        <f>IF(Data!H9&gt;0,Data!H9-3,"")</f>
        <v>-1</v>
      </c>
      <c r="I9" s="54">
        <f>IF(Data!I9&gt;0,3-Data!I9,"")</f>
        <v>0</v>
      </c>
      <c r="J9" s="54">
        <f>IF(Data!J9&gt;0,3-Data!J9,"")</f>
        <v>1</v>
      </c>
      <c r="K9" s="54">
        <f>IF(Data!K9&gt;0,Data!K9-3,"")</f>
        <v>-1</v>
      </c>
      <c r="L9" s="54">
        <f>IF(Data!L9&gt;0,3-Data!L9,"")</f>
        <v>0</v>
      </c>
      <c r="M9" s="54">
        <f>IF(Data!M9&gt;0,Data!M9-3,"")</f>
        <v>1</v>
      </c>
      <c r="N9" s="54">
        <f>IF(Data!N9&gt;0,Data!N9-3,"")</f>
        <v>-1</v>
      </c>
      <c r="O9" s="54">
        <f>IF(Data!O9&gt;0,Data!O9-3,"")</f>
        <v>0</v>
      </c>
      <c r="P9" s="54">
        <f>IF(Data!P9&gt;0,Data!P9-3,"")</f>
        <v>0</v>
      </c>
      <c r="Q9" s="54">
        <f>IF(Data!Q9&gt;0,3-Data!Q9,"")</f>
        <v>1</v>
      </c>
      <c r="R9" s="54">
        <f>IF(Data!R9&gt;0,3-Data!R9,"")</f>
        <v>0</v>
      </c>
      <c r="S9" s="54">
        <f>IF(Data!S9&gt;0,3-Data!S9,"")</f>
        <v>0</v>
      </c>
      <c r="T9" s="54">
        <f>IF(Data!T9&gt;0,Data!T9-3,"")</f>
        <v>-1</v>
      </c>
      <c r="U9" s="54">
        <f>IF(Data!U9&gt;0,3-Data!U9,"")</f>
        <v>1</v>
      </c>
      <c r="V9" s="54">
        <f>IF(Data!V9&gt;0,Data!V9-3,"")</f>
        <v>-1</v>
      </c>
      <c r="W9" s="54">
        <f>IF(Data!W9&gt;0,3-Data!W9,"")</f>
        <v>1</v>
      </c>
      <c r="X9" s="54">
        <f>IF(Data!X9&gt;0,3-Data!X9,"")</f>
        <v>0</v>
      </c>
      <c r="Y9" s="54">
        <f>IF(Data!Y9&gt;0,3-Data!Y9,"")</f>
        <v>0</v>
      </c>
      <c r="Z9" s="54">
        <f>IF(Data!Z9&gt;0,Data!Z9-3,"")</f>
        <v>0</v>
      </c>
      <c r="AC9" s="6">
        <f t="shared" si="0"/>
        <v>-0.33333333333333331</v>
      </c>
      <c r="AD9" s="6">
        <f t="shared" si="1"/>
        <v>1</v>
      </c>
      <c r="AE9" s="6">
        <f t="shared" si="2"/>
        <v>-0.25</v>
      </c>
      <c r="AF9" s="6">
        <f t="shared" si="3"/>
        <v>-0.25</v>
      </c>
      <c r="AG9" s="6">
        <f t="shared" si="4"/>
        <v>-0.25</v>
      </c>
      <c r="AH9" s="6">
        <f t="shared" si="5"/>
        <v>0.25</v>
      </c>
    </row>
    <row r="10" spans="1:34">
      <c r="A10" s="54">
        <f>IF(Data!A10&gt;0,Data!A10-3,"")</f>
        <v>1</v>
      </c>
      <c r="B10" s="54">
        <f>IF(Data!B10&gt;0,Data!B10-3,"")</f>
        <v>2</v>
      </c>
      <c r="C10" s="54">
        <f>IF(Data!C10&gt;0,3-Data!C10,"")</f>
        <v>2</v>
      </c>
      <c r="D10" s="54">
        <f>IF(Data!D10&gt;0,3-Data!D10,"")</f>
        <v>2</v>
      </c>
      <c r="E10" s="54">
        <f>IF(Data!E10&gt;0,3-Data!E10,"")</f>
        <v>0</v>
      </c>
      <c r="F10" s="54">
        <f>IF(Data!F10&gt;0,Data!F10-3,"")</f>
        <v>1</v>
      </c>
      <c r="G10" s="54">
        <f>IF(Data!G10&gt;0,Data!G10-3,"")</f>
        <v>2</v>
      </c>
      <c r="H10" s="54">
        <f>IF(Data!H10&gt;0,Data!H10-3,"")</f>
        <v>2</v>
      </c>
      <c r="I10" s="54">
        <f>IF(Data!I10&gt;0,3-Data!I10,"")</f>
        <v>2</v>
      </c>
      <c r="J10" s="54">
        <f>IF(Data!J10&gt;0,3-Data!J10,"")</f>
        <v>2</v>
      </c>
      <c r="K10" s="54">
        <f>IF(Data!K10&gt;0,Data!K10-3,"")</f>
        <v>0</v>
      </c>
      <c r="L10" s="54">
        <f>IF(Data!L10&gt;0,3-Data!L10,"")</f>
        <v>1</v>
      </c>
      <c r="M10" s="54">
        <f>IF(Data!M10&gt;0,Data!M10-3,"")</f>
        <v>2</v>
      </c>
      <c r="N10" s="54">
        <f>IF(Data!N10&gt;0,Data!N10-3,"")</f>
        <v>1</v>
      </c>
      <c r="O10" s="54">
        <f>IF(Data!O10&gt;0,Data!O10-3,"")</f>
        <v>1</v>
      </c>
      <c r="P10" s="54">
        <f>IF(Data!P10&gt;0,Data!P10-3,"")</f>
        <v>0</v>
      </c>
      <c r="Q10" s="54">
        <f>IF(Data!Q10&gt;0,3-Data!Q10,"")</f>
        <v>0</v>
      </c>
      <c r="R10" s="54">
        <f>IF(Data!R10&gt;0,3-Data!R10,"")</f>
        <v>2</v>
      </c>
      <c r="S10" s="54">
        <f>IF(Data!S10&gt;0,3-Data!S10,"")</f>
        <v>2</v>
      </c>
      <c r="T10" s="54">
        <f>IF(Data!T10&gt;0,Data!T10-3,"")</f>
        <v>2</v>
      </c>
      <c r="U10" s="54">
        <f>IF(Data!U10&gt;0,3-Data!U10,"")</f>
        <v>2</v>
      </c>
      <c r="V10" s="54">
        <f>IF(Data!V10&gt;0,Data!V10-3,"")</f>
        <v>1</v>
      </c>
      <c r="W10" s="54">
        <f>IF(Data!W10&gt;0,3-Data!W10,"")</f>
        <v>2</v>
      </c>
      <c r="X10" s="54">
        <f>IF(Data!X10&gt;0,3-Data!X10,"")</f>
        <v>2</v>
      </c>
      <c r="Y10" s="54">
        <f>IF(Data!Y10&gt;0,3-Data!Y10,"")</f>
        <v>2</v>
      </c>
      <c r="Z10" s="54">
        <f>IF(Data!Z10&gt;0,Data!Z10-3,"")</f>
        <v>1</v>
      </c>
      <c r="AC10" s="6">
        <f t="shared" si="0"/>
        <v>1.1666666666666667</v>
      </c>
      <c r="AD10" s="6">
        <f t="shared" si="1"/>
        <v>2</v>
      </c>
      <c r="AE10" s="6">
        <f t="shared" si="2"/>
        <v>1.75</v>
      </c>
      <c r="AF10" s="6">
        <f t="shared" si="3"/>
        <v>1</v>
      </c>
      <c r="AG10" s="6">
        <f t="shared" si="4"/>
        <v>1.25</v>
      </c>
      <c r="AH10" s="6">
        <f t="shared" si="5"/>
        <v>1.5</v>
      </c>
    </row>
    <row r="11" spans="1:34">
      <c r="A11" s="54">
        <f>IF(Data!A11&gt;0,Data!A11-3,"")</f>
        <v>1</v>
      </c>
      <c r="B11" s="54">
        <f>IF(Data!B11&gt;0,Data!B11-3,"")</f>
        <v>1</v>
      </c>
      <c r="C11" s="54">
        <f>IF(Data!C11&gt;0,3-Data!C11,"")</f>
        <v>1</v>
      </c>
      <c r="D11" s="54">
        <f>IF(Data!D11&gt;0,3-Data!D11,"")</f>
        <v>1</v>
      </c>
      <c r="E11" s="54">
        <f>IF(Data!E11&gt;0,3-Data!E11,"")</f>
        <v>0</v>
      </c>
      <c r="F11" s="54">
        <f>IF(Data!F11&gt;0,Data!F11-3,"")</f>
        <v>1</v>
      </c>
      <c r="G11" s="54">
        <f>IF(Data!G11&gt;0,Data!G11-3,"")</f>
        <v>2</v>
      </c>
      <c r="H11" s="54">
        <f>IF(Data!H11&gt;0,Data!H11-3,"")</f>
        <v>0</v>
      </c>
      <c r="I11" s="54">
        <f>IF(Data!I11&gt;0,3-Data!I11,"")</f>
        <v>0</v>
      </c>
      <c r="J11" s="54">
        <f>IF(Data!J11&gt;0,3-Data!J11,"")</f>
        <v>1</v>
      </c>
      <c r="K11" s="54">
        <f>IF(Data!K11&gt;0,Data!K11-3,"")</f>
        <v>1</v>
      </c>
      <c r="L11" s="54">
        <f>IF(Data!L11&gt;0,3-Data!L11,"")</f>
        <v>1</v>
      </c>
      <c r="M11" s="54">
        <f>IF(Data!M11&gt;0,Data!M11-3,"")</f>
        <v>2</v>
      </c>
      <c r="N11" s="54">
        <f>IF(Data!N11&gt;0,Data!N11-3,"")</f>
        <v>0</v>
      </c>
      <c r="O11" s="54">
        <f>IF(Data!O11&gt;0,Data!O11-3,"")</f>
        <v>1</v>
      </c>
      <c r="P11" s="54">
        <f>IF(Data!P11&gt;0,Data!P11-3,"")</f>
        <v>1</v>
      </c>
      <c r="Q11" s="54">
        <f>IF(Data!Q11&gt;0,3-Data!Q11,"")</f>
        <v>1</v>
      </c>
      <c r="R11" s="54">
        <f>IF(Data!R11&gt;0,3-Data!R11,"")</f>
        <v>1</v>
      </c>
      <c r="S11" s="54">
        <f>IF(Data!S11&gt;0,3-Data!S11,"")</f>
        <v>2</v>
      </c>
      <c r="T11" s="54">
        <f>IF(Data!T11&gt;0,Data!T11-3,"")</f>
        <v>0</v>
      </c>
      <c r="U11" s="54">
        <f>IF(Data!U11&gt;0,3-Data!U11,"")</f>
        <v>0</v>
      </c>
      <c r="V11" s="54">
        <f>IF(Data!V11&gt;0,Data!V11-3,"")</f>
        <v>0</v>
      </c>
      <c r="W11" s="54">
        <f>IF(Data!W11&gt;0,3-Data!W11,"")</f>
        <v>2</v>
      </c>
      <c r="X11" s="54">
        <f>IF(Data!X11&gt;0,3-Data!X11,"")</f>
        <v>1</v>
      </c>
      <c r="Y11" s="54">
        <f>IF(Data!Y11&gt;0,3-Data!Y11,"")</f>
        <v>2</v>
      </c>
      <c r="Z11" s="54">
        <f>IF(Data!Z11&gt;0,Data!Z11-3,"")</f>
        <v>1</v>
      </c>
      <c r="AC11" s="6">
        <f t="shared" si="0"/>
        <v>1</v>
      </c>
      <c r="AD11" s="6">
        <f t="shared" si="1"/>
        <v>1</v>
      </c>
      <c r="AE11" s="6">
        <f t="shared" si="2"/>
        <v>0.5</v>
      </c>
      <c r="AF11" s="6">
        <f t="shared" si="3"/>
        <v>1</v>
      </c>
      <c r="AG11" s="6">
        <f t="shared" si="4"/>
        <v>1</v>
      </c>
      <c r="AH11" s="6">
        <f t="shared" si="5"/>
        <v>1</v>
      </c>
    </row>
    <row r="12" spans="1:34">
      <c r="A12" s="54">
        <f>IF(Data!A12&gt;0,Data!A12-3,"")</f>
        <v>0</v>
      </c>
      <c r="B12" s="54">
        <f>IF(Data!B12&gt;0,Data!B12-3,"")</f>
        <v>1</v>
      </c>
      <c r="C12" s="54">
        <f>IF(Data!C12&gt;0,3-Data!C12,"")</f>
        <v>1</v>
      </c>
      <c r="D12" s="54">
        <f>IF(Data!D12&gt;0,3-Data!D12,"")</f>
        <v>2</v>
      </c>
      <c r="E12" s="54">
        <f>IF(Data!E12&gt;0,3-Data!E12,"")</f>
        <v>0</v>
      </c>
      <c r="F12" s="54">
        <f>IF(Data!F12&gt;0,Data!F12-3,"")</f>
        <v>1</v>
      </c>
      <c r="G12" s="54">
        <f>IF(Data!G12&gt;0,Data!G12-3,"")</f>
        <v>2</v>
      </c>
      <c r="H12" s="54">
        <f>IF(Data!H12&gt;0,Data!H12-3,"")</f>
        <v>1</v>
      </c>
      <c r="I12" s="54">
        <f>IF(Data!I12&gt;0,3-Data!I12,"")</f>
        <v>0</v>
      </c>
      <c r="J12" s="54">
        <f>IF(Data!J12&gt;0,3-Data!J12,"")</f>
        <v>1</v>
      </c>
      <c r="K12" s="54">
        <f>IF(Data!K12&gt;0,Data!K12-3,"")</f>
        <v>0</v>
      </c>
      <c r="L12" s="54">
        <f>IF(Data!L12&gt;0,3-Data!L12,"")</f>
        <v>2</v>
      </c>
      <c r="M12" s="54">
        <f>IF(Data!M12&gt;0,Data!M12-3,"")</f>
        <v>2</v>
      </c>
      <c r="N12" s="54">
        <f>IF(Data!N12&gt;0,Data!N12-3,"")</f>
        <v>1</v>
      </c>
      <c r="O12" s="54">
        <f>IF(Data!O12&gt;0,Data!O12-3,"")</f>
        <v>1</v>
      </c>
      <c r="P12" s="54">
        <f>IF(Data!P12&gt;0,Data!P12-3,"")</f>
        <v>1</v>
      </c>
      <c r="Q12" s="54">
        <f>IF(Data!Q12&gt;0,3-Data!Q12,"")</f>
        <v>0</v>
      </c>
      <c r="R12" s="54">
        <f>IF(Data!R12&gt;0,3-Data!R12,"")</f>
        <v>1</v>
      </c>
      <c r="S12" s="54">
        <f>IF(Data!S12&gt;0,3-Data!S12,"")</f>
        <v>1</v>
      </c>
      <c r="T12" s="54">
        <f>IF(Data!T12&gt;0,Data!T12-3,"")</f>
        <v>0</v>
      </c>
      <c r="U12" s="54">
        <f>IF(Data!U12&gt;0,3-Data!U12,"")</f>
        <v>1</v>
      </c>
      <c r="V12" s="54">
        <f>IF(Data!V12&gt;0,Data!V12-3,"")</f>
        <v>0</v>
      </c>
      <c r="W12" s="54">
        <f>IF(Data!W12&gt;0,3-Data!W12,"")</f>
        <v>1</v>
      </c>
      <c r="X12" s="54">
        <f>IF(Data!X12&gt;0,3-Data!X12,"")</f>
        <v>1</v>
      </c>
      <c r="Y12" s="54">
        <f>IF(Data!Y12&gt;0,3-Data!Y12,"")</f>
        <v>2</v>
      </c>
      <c r="Z12" s="54">
        <f>IF(Data!Z12&gt;0,Data!Z12-3,"")</f>
        <v>1</v>
      </c>
      <c r="AC12" s="6">
        <f t="shared" si="0"/>
        <v>1.1666666666666667</v>
      </c>
      <c r="AD12" s="6">
        <f t="shared" si="1"/>
        <v>1.5</v>
      </c>
      <c r="AE12" s="6">
        <f t="shared" si="2"/>
        <v>0.25</v>
      </c>
      <c r="AF12" s="6">
        <f t="shared" si="3"/>
        <v>0.5</v>
      </c>
      <c r="AG12" s="6">
        <f t="shared" si="4"/>
        <v>1</v>
      </c>
      <c r="AH12" s="6">
        <f t="shared" si="5"/>
        <v>1</v>
      </c>
    </row>
    <row r="13" spans="1:34">
      <c r="A13" s="54">
        <f>IF(Data!A13&gt;0,Data!A13-3,"")</f>
        <v>1</v>
      </c>
      <c r="B13" s="54">
        <f>IF(Data!B13&gt;0,Data!B13-3,"")</f>
        <v>1</v>
      </c>
      <c r="C13" s="54">
        <f>IF(Data!C13&gt;0,3-Data!C13,"")</f>
        <v>1</v>
      </c>
      <c r="D13" s="54">
        <f>IF(Data!D13&gt;0,3-Data!D13,"")</f>
        <v>1</v>
      </c>
      <c r="E13" s="54">
        <f>IF(Data!E13&gt;0,3-Data!E13,"")</f>
        <v>1</v>
      </c>
      <c r="F13" s="54">
        <f>IF(Data!F13&gt;0,Data!F13-3,"")</f>
        <v>1</v>
      </c>
      <c r="G13" s="54">
        <f>IF(Data!G13&gt;0,Data!G13-3,"")</f>
        <v>1</v>
      </c>
      <c r="H13" s="54">
        <f>IF(Data!H13&gt;0,Data!H13-3,"")</f>
        <v>1</v>
      </c>
      <c r="I13" s="54">
        <f>IF(Data!I13&gt;0,3-Data!I13,"")</f>
        <v>1</v>
      </c>
      <c r="J13" s="54">
        <f>IF(Data!J13&gt;0,3-Data!J13,"")</f>
        <v>1</v>
      </c>
      <c r="K13" s="54">
        <f>IF(Data!K13&gt;0,Data!K13-3,"")</f>
        <v>0</v>
      </c>
      <c r="L13" s="54">
        <f>IF(Data!L13&gt;0,3-Data!L13,"")</f>
        <v>0</v>
      </c>
      <c r="M13" s="54">
        <f>IF(Data!M13&gt;0,Data!M13-3,"")</f>
        <v>1</v>
      </c>
      <c r="N13" s="54">
        <f>IF(Data!N13&gt;0,Data!N13-3,"")</f>
        <v>1</v>
      </c>
      <c r="O13" s="54">
        <f>IF(Data!O13&gt;0,Data!O13-3,"")</f>
        <v>1</v>
      </c>
      <c r="P13" s="54">
        <f>IF(Data!P13&gt;0,Data!P13-3,"")</f>
        <v>1</v>
      </c>
      <c r="Q13" s="54">
        <f>IF(Data!Q13&gt;0,3-Data!Q13,"")</f>
        <v>0</v>
      </c>
      <c r="R13" s="54">
        <f>IF(Data!R13&gt;0,3-Data!R13,"")</f>
        <v>0</v>
      </c>
      <c r="S13" s="54">
        <f>IF(Data!S13&gt;0,3-Data!S13,"")</f>
        <v>1</v>
      </c>
      <c r="T13" s="54">
        <f>IF(Data!T13&gt;0,Data!T13-3,"")</f>
        <v>0</v>
      </c>
      <c r="U13" s="54">
        <f>IF(Data!U13&gt;0,3-Data!U13,"")</f>
        <v>1</v>
      </c>
      <c r="V13" s="54">
        <f>IF(Data!V13&gt;0,Data!V13-3,"")</f>
        <v>1</v>
      </c>
      <c r="W13" s="54">
        <f>IF(Data!W13&gt;0,3-Data!W13,"")</f>
        <v>0</v>
      </c>
      <c r="X13" s="54">
        <f>IF(Data!X13&gt;0,3-Data!X13,"")</f>
        <v>1</v>
      </c>
      <c r="Y13" s="54">
        <f>IF(Data!Y13&gt;0,3-Data!Y13,"")</f>
        <v>1</v>
      </c>
      <c r="Z13" s="54">
        <f>IF(Data!Z13&gt;0,Data!Z13-3,"")</f>
        <v>-2</v>
      </c>
      <c r="AC13" s="6">
        <f t="shared" si="0"/>
        <v>0.83333333333333337</v>
      </c>
      <c r="AD13" s="6">
        <f t="shared" si="1"/>
        <v>1</v>
      </c>
      <c r="AE13" s="6">
        <f t="shared" si="2"/>
        <v>0.5</v>
      </c>
      <c r="AF13" s="6">
        <f t="shared" si="3"/>
        <v>0.5</v>
      </c>
      <c r="AG13" s="6">
        <f t="shared" si="4"/>
        <v>0.75</v>
      </c>
      <c r="AH13" s="6">
        <f t="shared" si="5"/>
        <v>0.25</v>
      </c>
    </row>
    <row r="14" spans="1:34">
      <c r="A14" s="54">
        <f>IF(Data!A14&gt;0,Data!A14-3,"")</f>
        <v>1</v>
      </c>
      <c r="B14" s="54">
        <f>IF(Data!B14&gt;0,Data!B14-3,"")</f>
        <v>2</v>
      </c>
      <c r="C14" s="54">
        <f>IF(Data!C14&gt;0,3-Data!C14,"")</f>
        <v>1</v>
      </c>
      <c r="D14" s="54">
        <f>IF(Data!D14&gt;0,3-Data!D14,"")</f>
        <v>1</v>
      </c>
      <c r="E14" s="54">
        <f>IF(Data!E14&gt;0,3-Data!E14,"")</f>
        <v>1</v>
      </c>
      <c r="F14" s="54">
        <f>IF(Data!F14&gt;0,Data!F14-3,"")</f>
        <v>1</v>
      </c>
      <c r="G14" s="54">
        <f>IF(Data!G14&gt;0,Data!G14-3,"")</f>
        <v>1</v>
      </c>
      <c r="H14" s="54">
        <f>IF(Data!H14&gt;0,Data!H14-3,"")</f>
        <v>1</v>
      </c>
      <c r="I14" s="54">
        <f>IF(Data!I14&gt;0,3-Data!I14,"")</f>
        <v>1</v>
      </c>
      <c r="J14" s="54">
        <f>IF(Data!J14&gt;0,3-Data!J14,"")</f>
        <v>1</v>
      </c>
      <c r="K14" s="54">
        <f>IF(Data!K14&gt;0,Data!K14-3,"")</f>
        <v>0</v>
      </c>
      <c r="L14" s="54">
        <f>IF(Data!L14&gt;0,3-Data!L14,"")</f>
        <v>1</v>
      </c>
      <c r="M14" s="54">
        <f>IF(Data!M14&gt;0,Data!M14-3,"")</f>
        <v>1</v>
      </c>
      <c r="N14" s="54">
        <f>IF(Data!N14&gt;0,Data!N14-3,"")</f>
        <v>1</v>
      </c>
      <c r="O14" s="54">
        <f>IF(Data!O14&gt;0,Data!O14-3,"")</f>
        <v>1</v>
      </c>
      <c r="P14" s="54">
        <f>IF(Data!P14&gt;0,Data!P14-3,"")</f>
        <v>1</v>
      </c>
      <c r="Q14" s="54">
        <f>IF(Data!Q14&gt;0,3-Data!Q14,"")</f>
        <v>1</v>
      </c>
      <c r="R14" s="54">
        <f>IF(Data!R14&gt;0,3-Data!R14,"")</f>
        <v>0</v>
      </c>
      <c r="S14" s="54">
        <f>IF(Data!S14&gt;0,3-Data!S14,"")</f>
        <v>1</v>
      </c>
      <c r="T14" s="54">
        <f>IF(Data!T14&gt;0,Data!T14-3,"")</f>
        <v>0</v>
      </c>
      <c r="U14" s="54">
        <f>IF(Data!U14&gt;0,3-Data!U14,"")</f>
        <v>1</v>
      </c>
      <c r="V14" s="54">
        <f>IF(Data!V14&gt;0,Data!V14-3,"")</f>
        <v>0</v>
      </c>
      <c r="W14" s="54">
        <f>IF(Data!W14&gt;0,3-Data!W14,"")</f>
        <v>1</v>
      </c>
      <c r="X14" s="54">
        <f>IF(Data!X14&gt;0,3-Data!X14,"")</f>
        <v>1</v>
      </c>
      <c r="Y14" s="54">
        <f>IF(Data!Y14&gt;0,3-Data!Y14,"")</f>
        <v>1</v>
      </c>
      <c r="Z14" s="54">
        <f>IF(Data!Z14&gt;0,Data!Z14-3,"")</f>
        <v>1</v>
      </c>
      <c r="AC14" s="6">
        <f t="shared" si="0"/>
        <v>1</v>
      </c>
      <c r="AD14" s="6">
        <f t="shared" si="1"/>
        <v>1.25</v>
      </c>
      <c r="AE14" s="6">
        <f t="shared" si="2"/>
        <v>0.5</v>
      </c>
      <c r="AF14" s="6">
        <f t="shared" si="3"/>
        <v>0.75</v>
      </c>
      <c r="AG14" s="6">
        <f t="shared" si="4"/>
        <v>0.75</v>
      </c>
      <c r="AH14" s="6">
        <f t="shared" si="5"/>
        <v>1</v>
      </c>
    </row>
    <row r="15" spans="1:34">
      <c r="A15" s="54">
        <f>IF(Data!A15&gt;0,Data!A15-3,"")</f>
        <v>2</v>
      </c>
      <c r="B15" s="54">
        <f>IF(Data!B15&gt;0,Data!B15-3,"")</f>
        <v>2</v>
      </c>
      <c r="C15" s="54">
        <f>IF(Data!C15&gt;0,3-Data!C15,"")</f>
        <v>2</v>
      </c>
      <c r="D15" s="54">
        <f>IF(Data!D15&gt;0,3-Data!D15,"")</f>
        <v>2</v>
      </c>
      <c r="E15" s="54">
        <f>IF(Data!E15&gt;0,3-Data!E15,"")</f>
        <v>1</v>
      </c>
      <c r="F15" s="54">
        <f>IF(Data!F15&gt;0,Data!F15-3,"")</f>
        <v>2</v>
      </c>
      <c r="G15" s="54">
        <f>IF(Data!G15&gt;0,Data!G15-3,"")</f>
        <v>2</v>
      </c>
      <c r="H15" s="54">
        <f>IF(Data!H15&gt;0,Data!H15-3,"")</f>
        <v>0</v>
      </c>
      <c r="I15" s="54">
        <f>IF(Data!I15&gt;0,3-Data!I15,"")</f>
        <v>2</v>
      </c>
      <c r="J15" s="54">
        <f>IF(Data!J15&gt;0,3-Data!J15,"")</f>
        <v>2</v>
      </c>
      <c r="K15" s="54">
        <f>IF(Data!K15&gt;0,Data!K15-3,"")</f>
        <v>1</v>
      </c>
      <c r="L15" s="54">
        <f>IF(Data!L15&gt;0,3-Data!L15,"")</f>
        <v>1</v>
      </c>
      <c r="M15" s="54">
        <f>IF(Data!M15&gt;0,Data!M15-3,"")</f>
        <v>2</v>
      </c>
      <c r="N15" s="54">
        <f>IF(Data!N15&gt;0,Data!N15-3,"")</f>
        <v>1</v>
      </c>
      <c r="O15" s="54">
        <f>IF(Data!O15&gt;0,Data!O15-3,"")</f>
        <v>1</v>
      </c>
      <c r="P15" s="54">
        <f>IF(Data!P15&gt;0,Data!P15-3,"")</f>
        <v>1</v>
      </c>
      <c r="Q15" s="54">
        <f>IF(Data!Q15&gt;0,3-Data!Q15,"")</f>
        <v>1</v>
      </c>
      <c r="R15" s="54">
        <f>IF(Data!R15&gt;0,3-Data!R15,"")</f>
        <v>2</v>
      </c>
      <c r="S15" s="54">
        <f>IF(Data!S15&gt;0,3-Data!S15,"")</f>
        <v>2</v>
      </c>
      <c r="T15" s="54">
        <f>IF(Data!T15&gt;0,Data!T15-3,"")</f>
        <v>2</v>
      </c>
      <c r="U15" s="54">
        <f>IF(Data!U15&gt;0,3-Data!U15,"")</f>
        <v>1</v>
      </c>
      <c r="V15" s="54">
        <f>IF(Data!V15&gt;0,Data!V15-3,"")</f>
        <v>2</v>
      </c>
      <c r="W15" s="54">
        <f>IF(Data!W15&gt;0,3-Data!W15,"")</f>
        <v>1</v>
      </c>
      <c r="X15" s="54">
        <f>IF(Data!X15&gt;0,3-Data!X15,"")</f>
        <v>1</v>
      </c>
      <c r="Y15" s="54">
        <f>IF(Data!Y15&gt;0,3-Data!Y15,"")</f>
        <v>1</v>
      </c>
      <c r="Z15" s="54">
        <f>IF(Data!Z15&gt;0,Data!Z15-3,"")</f>
        <v>2</v>
      </c>
      <c r="AC15" s="6">
        <f t="shared" si="0"/>
        <v>1.1666666666666667</v>
      </c>
      <c r="AD15" s="6">
        <f t="shared" si="1"/>
        <v>1.75</v>
      </c>
      <c r="AE15" s="6">
        <f t="shared" si="2"/>
        <v>1.75</v>
      </c>
      <c r="AF15" s="6">
        <f t="shared" si="3"/>
        <v>1</v>
      </c>
      <c r="AG15" s="6">
        <f t="shared" si="4"/>
        <v>1.75</v>
      </c>
      <c r="AH15" s="6">
        <f t="shared" si="5"/>
        <v>1.75</v>
      </c>
    </row>
    <row r="16" spans="1:34">
      <c r="A16" s="54">
        <f>IF(Data!A16&gt;0,Data!A16-3,"")</f>
        <v>1</v>
      </c>
      <c r="B16" s="54">
        <f>IF(Data!B16&gt;0,Data!B16-3,"")</f>
        <v>1</v>
      </c>
      <c r="C16" s="54">
        <f>IF(Data!C16&gt;0,3-Data!C16,"")</f>
        <v>1</v>
      </c>
      <c r="D16" s="54">
        <f>IF(Data!D16&gt;0,3-Data!D16,"")</f>
        <v>2</v>
      </c>
      <c r="E16" s="54">
        <f>IF(Data!E16&gt;0,3-Data!E16,"")</f>
        <v>0</v>
      </c>
      <c r="F16" s="54">
        <f>IF(Data!F16&gt;0,Data!F16-3,"")</f>
        <v>1</v>
      </c>
      <c r="G16" s="54">
        <f>IF(Data!G16&gt;0,Data!G16-3,"")</f>
        <v>1</v>
      </c>
      <c r="H16" s="54">
        <f>IF(Data!H16&gt;0,Data!H16-3,"")</f>
        <v>1</v>
      </c>
      <c r="I16" s="54">
        <f>IF(Data!I16&gt;0,3-Data!I16,"")</f>
        <v>2</v>
      </c>
      <c r="J16" s="54">
        <f>IF(Data!J16&gt;0,3-Data!J16,"")</f>
        <v>2</v>
      </c>
      <c r="K16" s="54">
        <f>IF(Data!K16&gt;0,Data!K16-3,"")</f>
        <v>1</v>
      </c>
      <c r="L16" s="54">
        <f>IF(Data!L16&gt;0,3-Data!L16,"")</f>
        <v>2</v>
      </c>
      <c r="M16" s="54">
        <f>IF(Data!M16&gt;0,Data!M16-3,"")</f>
        <v>1</v>
      </c>
      <c r="N16" s="54">
        <f>IF(Data!N16&gt;0,Data!N16-3,"")</f>
        <v>1</v>
      </c>
      <c r="O16" s="54">
        <f>IF(Data!O16&gt;0,Data!O16-3,"")</f>
        <v>2</v>
      </c>
      <c r="P16" s="54">
        <f>IF(Data!P16&gt;0,Data!P16-3,"")</f>
        <v>1</v>
      </c>
      <c r="Q16" s="54">
        <f>IF(Data!Q16&gt;0,3-Data!Q16,"")</f>
        <v>2</v>
      </c>
      <c r="R16" s="54">
        <f>IF(Data!R16&gt;0,3-Data!R16,"")</f>
        <v>1</v>
      </c>
      <c r="S16" s="54">
        <f>IF(Data!S16&gt;0,3-Data!S16,"")</f>
        <v>1</v>
      </c>
      <c r="T16" s="54">
        <f>IF(Data!T16&gt;0,Data!T16-3,"")</f>
        <v>0</v>
      </c>
      <c r="U16" s="54">
        <f>IF(Data!U16&gt;0,3-Data!U16,"")</f>
        <v>1</v>
      </c>
      <c r="V16" s="54">
        <f>IF(Data!V16&gt;0,Data!V16-3,"")</f>
        <v>0</v>
      </c>
      <c r="W16" s="54">
        <f>IF(Data!W16&gt;0,3-Data!W16,"")</f>
        <v>1</v>
      </c>
      <c r="X16" s="54">
        <f>IF(Data!X16&gt;0,3-Data!X16,"")</f>
        <v>2</v>
      </c>
      <c r="Y16" s="54">
        <f>IF(Data!Y16&gt;0,3-Data!Y16,"")</f>
        <v>1</v>
      </c>
      <c r="Z16" s="54">
        <f>IF(Data!Z16&gt;0,Data!Z16-3,"")</f>
        <v>2</v>
      </c>
      <c r="AC16" s="6">
        <f t="shared" si="0"/>
        <v>1.3333333333333333</v>
      </c>
      <c r="AD16" s="6">
        <f t="shared" si="1"/>
        <v>1.25</v>
      </c>
      <c r="AE16" s="6">
        <f t="shared" si="2"/>
        <v>0.75</v>
      </c>
      <c r="AF16" s="6">
        <f t="shared" si="3"/>
        <v>1.25</v>
      </c>
      <c r="AG16" s="6">
        <f t="shared" si="4"/>
        <v>0.75</v>
      </c>
      <c r="AH16" s="6">
        <f t="shared" si="5"/>
        <v>1.75</v>
      </c>
    </row>
    <row r="17" spans="1:34">
      <c r="A17" s="54">
        <f>IF(Data!A17&gt;0,Data!A17-3,"")</f>
        <v>0</v>
      </c>
      <c r="B17" s="54">
        <f>IF(Data!B17&gt;0,Data!B17-3,"")</f>
        <v>1</v>
      </c>
      <c r="C17" s="54">
        <f>IF(Data!C17&gt;0,3-Data!C17,"")</f>
        <v>2</v>
      </c>
      <c r="D17" s="54">
        <f>IF(Data!D17&gt;0,3-Data!D17,"")</f>
        <v>2</v>
      </c>
      <c r="E17" s="54">
        <f>IF(Data!E17&gt;0,3-Data!E17,"")</f>
        <v>0</v>
      </c>
      <c r="F17" s="54">
        <f>IF(Data!F17&gt;0,Data!F17-3,"")</f>
        <v>0</v>
      </c>
      <c r="G17" s="54">
        <f>IF(Data!G17&gt;0,Data!G17-3,"")</f>
        <v>1</v>
      </c>
      <c r="H17" s="54">
        <f>IF(Data!H17&gt;0,Data!H17-3,"")</f>
        <v>1</v>
      </c>
      <c r="I17" s="54">
        <f>IF(Data!I17&gt;0,3-Data!I17,"")</f>
        <v>1</v>
      </c>
      <c r="J17" s="54">
        <f>IF(Data!J17&gt;0,3-Data!J17,"")</f>
        <v>0</v>
      </c>
      <c r="K17" s="54">
        <f>IF(Data!K17&gt;0,Data!K17-3,"")</f>
        <v>1</v>
      </c>
      <c r="L17" s="54">
        <f>IF(Data!L17&gt;0,3-Data!L17,"")</f>
        <v>1</v>
      </c>
      <c r="M17" s="54">
        <f>IF(Data!M17&gt;0,Data!M17-3,"")</f>
        <v>1</v>
      </c>
      <c r="N17" s="54">
        <f>IF(Data!N17&gt;0,Data!N17-3,"")</f>
        <v>0</v>
      </c>
      <c r="O17" s="54">
        <f>IF(Data!O17&gt;0,Data!O17-3,"")</f>
        <v>-1</v>
      </c>
      <c r="P17" s="54">
        <f>IF(Data!P17&gt;0,Data!P17-3,"")</f>
        <v>1</v>
      </c>
      <c r="Q17" s="54">
        <f>IF(Data!Q17&gt;0,3-Data!Q17,"")</f>
        <v>0</v>
      </c>
      <c r="R17" s="54">
        <f>IF(Data!R17&gt;0,3-Data!R17,"")</f>
        <v>1</v>
      </c>
      <c r="S17" s="54">
        <f>IF(Data!S17&gt;0,3-Data!S17,"")</f>
        <v>0</v>
      </c>
      <c r="T17" s="54">
        <f>IF(Data!T17&gt;0,Data!T17-3,"")</f>
        <v>1</v>
      </c>
      <c r="U17" s="54">
        <f>IF(Data!U17&gt;0,3-Data!U17,"")</f>
        <v>0</v>
      </c>
      <c r="V17" s="54">
        <f>IF(Data!V17&gt;0,Data!V17-3,"")</f>
        <v>1</v>
      </c>
      <c r="W17" s="54">
        <f>IF(Data!W17&gt;0,3-Data!W17,"")</f>
        <v>1</v>
      </c>
      <c r="X17" s="54">
        <f>IF(Data!X17&gt;0,3-Data!X17,"")</f>
        <v>2</v>
      </c>
      <c r="Y17" s="54">
        <f>IF(Data!Y17&gt;0,3-Data!Y17,"")</f>
        <v>2</v>
      </c>
      <c r="Z17" s="54">
        <f>IF(Data!Z17&gt;0,Data!Z17-3,"")</f>
        <v>2</v>
      </c>
      <c r="AC17" s="6">
        <f t="shared" si="0"/>
        <v>1</v>
      </c>
      <c r="AD17" s="6">
        <f t="shared" si="1"/>
        <v>1</v>
      </c>
      <c r="AE17" s="6">
        <f t="shared" si="2"/>
        <v>1</v>
      </c>
      <c r="AF17" s="6">
        <f t="shared" si="3"/>
        <v>0.5</v>
      </c>
      <c r="AG17" s="6">
        <f t="shared" si="4"/>
        <v>0.5</v>
      </c>
      <c r="AH17" s="6">
        <f t="shared" si="5"/>
        <v>0.75</v>
      </c>
    </row>
    <row r="18" spans="1:34">
      <c r="A18" s="54">
        <f>IF(Data!A18&gt;0,Data!A18-3,"")</f>
        <v>1</v>
      </c>
      <c r="B18" s="54">
        <f>IF(Data!B18&gt;0,Data!B18-3,"")</f>
        <v>2</v>
      </c>
      <c r="C18" s="54">
        <f>IF(Data!C18&gt;0,3-Data!C18,"")</f>
        <v>2</v>
      </c>
      <c r="D18" s="54">
        <f>IF(Data!D18&gt;0,3-Data!D18,"")</f>
        <v>1</v>
      </c>
      <c r="E18" s="54">
        <f>IF(Data!E18&gt;0,3-Data!E18,"")</f>
        <v>0</v>
      </c>
      <c r="F18" s="54">
        <f>IF(Data!F18&gt;0,Data!F18-3,"")</f>
        <v>1</v>
      </c>
      <c r="G18" s="54">
        <f>IF(Data!G18&gt;0,Data!G18-3,"")</f>
        <v>2</v>
      </c>
      <c r="H18" s="54">
        <f>IF(Data!H18&gt;0,Data!H18-3,"")</f>
        <v>0</v>
      </c>
      <c r="I18" s="54">
        <f>IF(Data!I18&gt;0,3-Data!I18,"")</f>
        <v>1</v>
      </c>
      <c r="J18" s="54">
        <f>IF(Data!J18&gt;0,3-Data!J18,"")</f>
        <v>2</v>
      </c>
      <c r="K18" s="54">
        <f>IF(Data!K18&gt;0,Data!K18-3,"")</f>
        <v>1</v>
      </c>
      <c r="L18" s="54">
        <f>IF(Data!L18&gt;0,3-Data!L18,"")</f>
        <v>1</v>
      </c>
      <c r="M18" s="54">
        <f>IF(Data!M18&gt;0,Data!M18-3,"")</f>
        <v>2</v>
      </c>
      <c r="N18" s="54">
        <f>IF(Data!N18&gt;0,Data!N18-3,"")</f>
        <v>1</v>
      </c>
      <c r="O18" s="54">
        <f>IF(Data!O18&gt;0,Data!O18-3,"")</f>
        <v>0</v>
      </c>
      <c r="P18" s="54">
        <f>IF(Data!P18&gt;0,Data!P18-3,"")</f>
        <v>1</v>
      </c>
      <c r="Q18" s="54">
        <f>IF(Data!Q18&gt;0,3-Data!Q18,"")</f>
        <v>1</v>
      </c>
      <c r="R18" s="54">
        <f>IF(Data!R18&gt;0,3-Data!R18,"")</f>
        <v>1</v>
      </c>
      <c r="S18" s="54">
        <f>IF(Data!S18&gt;0,3-Data!S18,"")</f>
        <v>1</v>
      </c>
      <c r="T18" s="54">
        <f>IF(Data!T18&gt;0,Data!T18-3,"")</f>
        <v>2</v>
      </c>
      <c r="U18" s="54">
        <f>IF(Data!U18&gt;0,3-Data!U18,"")</f>
        <v>1</v>
      </c>
      <c r="V18" s="54">
        <f>IF(Data!V18&gt;0,Data!V18-3,"")</f>
        <v>1</v>
      </c>
      <c r="W18" s="54">
        <f>IF(Data!W18&gt;0,3-Data!W18,"")</f>
        <v>2</v>
      </c>
      <c r="X18" s="54">
        <f>IF(Data!X18&gt;0,3-Data!X18,"")</f>
        <v>2</v>
      </c>
      <c r="Y18" s="54">
        <f>IF(Data!Y18&gt;0,3-Data!Y18,"")</f>
        <v>1</v>
      </c>
      <c r="Z18" s="54">
        <f>IF(Data!Z18&gt;0,Data!Z18-3,"")</f>
        <v>2</v>
      </c>
      <c r="AC18" s="6">
        <f t="shared" si="0"/>
        <v>1.1666666666666667</v>
      </c>
      <c r="AD18" s="6">
        <f t="shared" si="1"/>
        <v>1.5</v>
      </c>
      <c r="AE18" s="6">
        <f t="shared" si="2"/>
        <v>1.5</v>
      </c>
      <c r="AF18" s="6">
        <f t="shared" si="3"/>
        <v>0.75</v>
      </c>
      <c r="AG18" s="6">
        <f t="shared" si="4"/>
        <v>1</v>
      </c>
      <c r="AH18" s="6">
        <f t="shared" si="5"/>
        <v>1.5</v>
      </c>
    </row>
    <row r="19" spans="1:34">
      <c r="A19" s="54">
        <f>IF(Data!A19&gt;0,Data!A19-3,"")</f>
        <v>1</v>
      </c>
      <c r="B19" s="54">
        <f>IF(Data!B19&gt;0,Data!B19-3,"")</f>
        <v>1</v>
      </c>
      <c r="C19" s="54">
        <f>IF(Data!C19&gt;0,3-Data!C19,"")</f>
        <v>1</v>
      </c>
      <c r="D19" s="54">
        <f>IF(Data!D19&gt;0,3-Data!D19,"")</f>
        <v>1</v>
      </c>
      <c r="E19" s="54">
        <f>IF(Data!E19&gt;0,3-Data!E19,"")</f>
        <v>1</v>
      </c>
      <c r="F19" s="54">
        <f>IF(Data!F19&gt;0,Data!F19-3,"")</f>
        <v>1</v>
      </c>
      <c r="G19" s="54">
        <f>IF(Data!G19&gt;0,Data!G19-3,"")</f>
        <v>2</v>
      </c>
      <c r="H19" s="54">
        <f>IF(Data!H19&gt;0,Data!H19-3,"")</f>
        <v>-1</v>
      </c>
      <c r="I19" s="54">
        <f>IF(Data!I19&gt;0,3-Data!I19,"")</f>
        <v>1</v>
      </c>
      <c r="J19" s="54">
        <f>IF(Data!J19&gt;0,3-Data!J19,"")</f>
        <v>0</v>
      </c>
      <c r="K19" s="54">
        <f>IF(Data!K19&gt;0,Data!K19-3,"")</f>
        <v>1</v>
      </c>
      <c r="L19" s="54">
        <f>IF(Data!L19&gt;0,3-Data!L19,"")</f>
        <v>1</v>
      </c>
      <c r="M19" s="54">
        <f>IF(Data!M19&gt;0,Data!M19-3,"")</f>
        <v>0</v>
      </c>
      <c r="N19" s="54">
        <f>IF(Data!N19&gt;0,Data!N19-3,"")</f>
        <v>1</v>
      </c>
      <c r="O19" s="54">
        <f>IF(Data!O19&gt;0,Data!O19-3,"")</f>
        <v>0</v>
      </c>
      <c r="P19" s="54">
        <f>IF(Data!P19&gt;0,Data!P19-3,"")</f>
        <v>1</v>
      </c>
      <c r="Q19" s="54">
        <f>IF(Data!Q19&gt;0,3-Data!Q19,"")</f>
        <v>0</v>
      </c>
      <c r="R19" s="54">
        <f>IF(Data!R19&gt;0,3-Data!R19,"")</f>
        <v>1</v>
      </c>
      <c r="S19" s="54">
        <f>IF(Data!S19&gt;0,3-Data!S19,"")</f>
        <v>2</v>
      </c>
      <c r="T19" s="54">
        <f>IF(Data!T19&gt;0,Data!T19-3,"")</f>
        <v>1</v>
      </c>
      <c r="U19" s="54">
        <f>IF(Data!U19&gt;0,3-Data!U19,"")</f>
        <v>1</v>
      </c>
      <c r="V19" s="54">
        <f>IF(Data!V19&gt;0,Data!V19-3,"")</f>
        <v>1</v>
      </c>
      <c r="W19" s="54">
        <f>IF(Data!W19&gt;0,3-Data!W19,"")</f>
        <v>2</v>
      </c>
      <c r="X19" s="54">
        <f>IF(Data!X19&gt;0,3-Data!X19,"")</f>
        <v>0</v>
      </c>
      <c r="Y19" s="54">
        <f>IF(Data!Y19&gt;0,3-Data!Y19,"")</f>
        <v>1</v>
      </c>
      <c r="Z19" s="54">
        <f>IF(Data!Z19&gt;0,Data!Z19-3,"")</f>
        <v>-2</v>
      </c>
      <c r="AC19" s="6">
        <f t="shared" si="0"/>
        <v>0.83333333333333337</v>
      </c>
      <c r="AD19" s="6">
        <f t="shared" si="1"/>
        <v>0.75</v>
      </c>
      <c r="AE19" s="6">
        <f t="shared" si="2"/>
        <v>1.25</v>
      </c>
      <c r="AF19" s="6">
        <f t="shared" si="3"/>
        <v>0.5</v>
      </c>
      <c r="AG19" s="6">
        <f t="shared" si="4"/>
        <v>1.25</v>
      </c>
      <c r="AH19" s="6">
        <f t="shared" si="5"/>
        <v>-0.25</v>
      </c>
    </row>
    <row r="20" spans="1:34">
      <c r="A20" s="54">
        <f>IF(Data!A20&gt;0,Data!A20-3,"")</f>
        <v>1</v>
      </c>
      <c r="B20" s="54">
        <f>IF(Data!B20&gt;0,Data!B20-3,"")</f>
        <v>1</v>
      </c>
      <c r="C20" s="54">
        <f>IF(Data!C20&gt;0,3-Data!C20,"")</f>
        <v>1</v>
      </c>
      <c r="D20" s="54">
        <f>IF(Data!D20&gt;0,3-Data!D20,"")</f>
        <v>1</v>
      </c>
      <c r="E20" s="54">
        <f>IF(Data!E20&gt;0,3-Data!E20,"")</f>
        <v>1</v>
      </c>
      <c r="F20" s="54">
        <f>IF(Data!F20&gt;0,Data!F20-3,"")</f>
        <v>1</v>
      </c>
      <c r="G20" s="54">
        <f>IF(Data!G20&gt;0,Data!G20-3,"")</f>
        <v>1</v>
      </c>
      <c r="H20" s="54">
        <f>IF(Data!H20&gt;0,Data!H20-3,"")</f>
        <v>2</v>
      </c>
      <c r="I20" s="54">
        <f>IF(Data!I20&gt;0,3-Data!I20,"")</f>
        <v>1</v>
      </c>
      <c r="J20" s="54">
        <f>IF(Data!J20&gt;0,3-Data!J20,"")</f>
        <v>1</v>
      </c>
      <c r="K20" s="54">
        <f>IF(Data!K20&gt;0,Data!K20-3,"")</f>
        <v>1</v>
      </c>
      <c r="L20" s="54">
        <f>IF(Data!L20&gt;0,3-Data!L20,"")</f>
        <v>1</v>
      </c>
      <c r="M20" s="54">
        <f>IF(Data!M20&gt;0,Data!M20-3,"")</f>
        <v>0</v>
      </c>
      <c r="N20" s="54">
        <f>IF(Data!N20&gt;0,Data!N20-3,"")</f>
        <v>1</v>
      </c>
      <c r="O20" s="54">
        <f>IF(Data!O20&gt;0,Data!O20-3,"")</f>
        <v>1</v>
      </c>
      <c r="P20" s="54">
        <f>IF(Data!P20&gt;0,Data!P20-3,"")</f>
        <v>1</v>
      </c>
      <c r="Q20" s="54">
        <f>IF(Data!Q20&gt;0,3-Data!Q20,"")</f>
        <v>1</v>
      </c>
      <c r="R20" s="54">
        <f>IF(Data!R20&gt;0,3-Data!R20,"")</f>
        <v>0</v>
      </c>
      <c r="S20" s="54">
        <f>IF(Data!S20&gt;0,3-Data!S20,"")</f>
        <v>1</v>
      </c>
      <c r="T20" s="54">
        <f>IF(Data!T20&gt;0,Data!T20-3,"")</f>
        <v>0</v>
      </c>
      <c r="U20" s="54">
        <f>IF(Data!U20&gt;0,3-Data!U20,"")</f>
        <v>1</v>
      </c>
      <c r="V20" s="54">
        <f>IF(Data!V20&gt;0,Data!V20-3,"")</f>
        <v>1</v>
      </c>
      <c r="W20" s="54">
        <f>IF(Data!W20&gt;0,3-Data!W20,"")</f>
        <v>-1</v>
      </c>
      <c r="X20" s="54">
        <f>IF(Data!X20&gt;0,3-Data!X20,"")</f>
        <v>1</v>
      </c>
      <c r="Y20" s="54">
        <f>IF(Data!Y20&gt;0,3-Data!Y20,"")</f>
        <v>1</v>
      </c>
      <c r="Z20" s="54">
        <f>IF(Data!Z20&gt;0,Data!Z20-3,"")</f>
        <v>-2</v>
      </c>
      <c r="AC20" s="6">
        <f t="shared" si="0"/>
        <v>1</v>
      </c>
      <c r="AD20" s="6">
        <f t="shared" si="1"/>
        <v>0.75</v>
      </c>
      <c r="AE20" s="6">
        <f t="shared" si="2"/>
        <v>0.25</v>
      </c>
      <c r="AF20" s="6">
        <f t="shared" si="3"/>
        <v>1.25</v>
      </c>
      <c r="AG20" s="6">
        <f t="shared" si="4"/>
        <v>0.75</v>
      </c>
      <c r="AH20" s="6">
        <f t="shared" si="5"/>
        <v>0.25</v>
      </c>
    </row>
    <row r="21" spans="1:34">
      <c r="A21" s="54">
        <f>IF(Data!A21&gt;0,Data!A21-3,"")</f>
        <v>2</v>
      </c>
      <c r="B21" s="54">
        <f>IF(Data!B21&gt;0,Data!B21-3,"")</f>
        <v>2</v>
      </c>
      <c r="C21" s="54">
        <f>IF(Data!C21&gt;0,3-Data!C21,"")</f>
        <v>2</v>
      </c>
      <c r="D21" s="54">
        <f>IF(Data!D21&gt;0,3-Data!D21,"")</f>
        <v>2</v>
      </c>
      <c r="E21" s="54">
        <f>IF(Data!E21&gt;0,3-Data!E21,"")</f>
        <v>2</v>
      </c>
      <c r="F21" s="54">
        <f>IF(Data!F21&gt;0,Data!F21-3,"")</f>
        <v>2</v>
      </c>
      <c r="G21" s="54">
        <f>IF(Data!G21&gt;0,Data!G21-3,"")</f>
        <v>2</v>
      </c>
      <c r="H21" s="54">
        <f>IF(Data!H21&gt;0,Data!H21-3,"")</f>
        <v>2</v>
      </c>
      <c r="I21" s="54">
        <f>IF(Data!I21&gt;0,3-Data!I21,"")</f>
        <v>-2</v>
      </c>
      <c r="J21" s="54">
        <f>IF(Data!J21&gt;0,3-Data!J21,"")</f>
        <v>1</v>
      </c>
      <c r="K21" s="54">
        <f>IF(Data!K21&gt;0,Data!K21-3,"")</f>
        <v>2</v>
      </c>
      <c r="L21" s="54">
        <f>IF(Data!L21&gt;0,3-Data!L21,"")</f>
        <v>2</v>
      </c>
      <c r="M21" s="54">
        <f>IF(Data!M21&gt;0,Data!M21-3,"")</f>
        <v>2</v>
      </c>
      <c r="N21" s="54">
        <f>IF(Data!N21&gt;0,Data!N21-3,"")</f>
        <v>2</v>
      </c>
      <c r="O21" s="54">
        <f>IF(Data!O21&gt;0,Data!O21-3,"")</f>
        <v>1</v>
      </c>
      <c r="P21" s="54">
        <f>IF(Data!P21&gt;0,Data!P21-3,"")</f>
        <v>2</v>
      </c>
      <c r="Q21" s="54">
        <f>IF(Data!Q21&gt;0,3-Data!Q21,"")</f>
        <v>1</v>
      </c>
      <c r="R21" s="54">
        <f>IF(Data!R21&gt;0,3-Data!R21,"")</f>
        <v>2</v>
      </c>
      <c r="S21" s="54">
        <f>IF(Data!S21&gt;0,3-Data!S21,"")</f>
        <v>2</v>
      </c>
      <c r="T21" s="54">
        <f>IF(Data!T21&gt;0,Data!T21-3,"")</f>
        <v>2</v>
      </c>
      <c r="U21" s="54">
        <f>IF(Data!U21&gt;0,3-Data!U21,"")</f>
        <v>-2</v>
      </c>
      <c r="V21" s="54">
        <f>IF(Data!V21&gt;0,Data!V21-3,"")</f>
        <v>2</v>
      </c>
      <c r="W21" s="54">
        <f>IF(Data!W21&gt;0,3-Data!W21,"")</f>
        <v>2</v>
      </c>
      <c r="X21" s="54">
        <f>IF(Data!X21&gt;0,3-Data!X21,"")</f>
        <v>2</v>
      </c>
      <c r="Y21" s="54">
        <f>IF(Data!Y21&gt;0,3-Data!Y21,"")</f>
        <v>2</v>
      </c>
      <c r="Z21" s="54">
        <f>IF(Data!Z21&gt;0,Data!Z21-3,"")</f>
        <v>1</v>
      </c>
      <c r="AC21" s="6">
        <f t="shared" si="0"/>
        <v>2</v>
      </c>
      <c r="AD21" s="6">
        <f t="shared" si="1"/>
        <v>1</v>
      </c>
      <c r="AE21" s="6">
        <f t="shared" si="2"/>
        <v>1</v>
      </c>
      <c r="AF21" s="6">
        <f t="shared" si="3"/>
        <v>1.75</v>
      </c>
      <c r="AG21" s="6">
        <f t="shared" si="4"/>
        <v>2</v>
      </c>
      <c r="AH21" s="6">
        <f t="shared" si="5"/>
        <v>1.25</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0.83333333333333337</v>
      </c>
      <c r="C3" s="58">
        <f>VAR(DT!A4:A1004)</f>
        <v>0.73529411764705888</v>
      </c>
      <c r="D3" s="58">
        <f>SQRT(C3)</f>
        <v>0.85749292571254421</v>
      </c>
      <c r="E3" s="59">
        <f>COUNTA(Data!A4:A1004)</f>
        <v>18</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0.99074074074074092</v>
      </c>
      <c r="M3" s="6">
        <f>VAR(DT!AC4:AC1004)</f>
        <v>0.27605301379811126</v>
      </c>
      <c r="R3" s="5"/>
    </row>
    <row r="4" spans="1:18">
      <c r="A4" s="2">
        <v>2</v>
      </c>
      <c r="B4" s="3">
        <f>AVERAGE(DT!B4:B1004)</f>
        <v>1.2222222222222223</v>
      </c>
      <c r="C4" s="3">
        <f>VAR(DT!B4:B1004)</f>
        <v>0.53594771241830064</v>
      </c>
      <c r="D4" s="3">
        <f t="shared" ref="D4:D28" si="0">SQRT(C4)</f>
        <v>0.73208449814095955</v>
      </c>
      <c r="E4" s="4">
        <f>COUNTA(Data!B4:B1004)</f>
        <v>18</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1.0277777777777777</v>
      </c>
      <c r="M4" s="6">
        <f>VAR(DT!AD4:AD1004)</f>
        <v>0.42565359477124182</v>
      </c>
    </row>
    <row r="5" spans="1:18">
      <c r="A5" s="2">
        <v>3</v>
      </c>
      <c r="B5" s="3">
        <f>AVERAGE(DT!C4:C1004)</f>
        <v>1.3333333333333333</v>
      </c>
      <c r="C5" s="3">
        <f>VAR(DT!C4:C1004)</f>
        <v>0.35294117647058826</v>
      </c>
      <c r="D5" s="3">
        <f t="shared" si="0"/>
        <v>0.59408852578600457</v>
      </c>
      <c r="E5" s="4">
        <f>COUNTA(Data!C4:C1004)</f>
        <v>18</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0.56944444444444442</v>
      </c>
      <c r="M5" s="6">
        <f>VAR(DT!AE4:AE1004)</f>
        <v>0.56474673202614378</v>
      </c>
    </row>
    <row r="6" spans="1:18">
      <c r="A6" s="2">
        <v>4</v>
      </c>
      <c r="B6" s="3">
        <f>AVERAGE(DT!D4:D1004)</f>
        <v>1.3333333333333333</v>
      </c>
      <c r="C6" s="3">
        <f>VAR(DT!D4:D1004)</f>
        <v>0.58823529411764708</v>
      </c>
      <c r="D6" s="3">
        <f t="shared" si="0"/>
        <v>0.76696498884737041</v>
      </c>
      <c r="E6" s="4">
        <f>COUNTA(Data!D4:D1004)</f>
        <v>18</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0.68055555555555558</v>
      </c>
      <c r="M6" s="6">
        <f>VAR(DT!AF4:AF1004)</f>
        <v>0.2485702614379085</v>
      </c>
    </row>
    <row r="7" spans="1:18">
      <c r="A7" s="2">
        <v>5</v>
      </c>
      <c r="B7" s="3">
        <f>AVERAGE(DT!E4:E1004)</f>
        <v>0.3888888888888889</v>
      </c>
      <c r="C7" s="3">
        <f>VAR(DT!E4:E1004)</f>
        <v>0.60457516339869288</v>
      </c>
      <c r="D7" s="3">
        <f t="shared" si="0"/>
        <v>0.77754431603522955</v>
      </c>
      <c r="E7" s="4">
        <f>COUNTA(Data!E4:E1004)</f>
        <v>18</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0.95833333333333337</v>
      </c>
      <c r="M7" s="6">
        <f>VAR(DT!AG4:AG1004)</f>
        <v>0.25919117647058826</v>
      </c>
    </row>
    <row r="8" spans="1:18">
      <c r="A8" s="2">
        <v>6</v>
      </c>
      <c r="B8" s="3">
        <f>AVERAGE(DT!F4:F1004)</f>
        <v>1.1666666666666667</v>
      </c>
      <c r="C8" s="3">
        <f>VAR(DT!F4:F1004)</f>
        <v>0.38235294117647056</v>
      </c>
      <c r="D8" s="3">
        <f t="shared" si="0"/>
        <v>0.61834694240084231</v>
      </c>
      <c r="E8" s="4">
        <f>COUNTA(Data!F4:F1004)</f>
        <v>18</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1.0555555555555556</v>
      </c>
      <c r="M8" s="6">
        <f>VAR(DT!AH4:AH1004)</f>
        <v>0.48937908496732019</v>
      </c>
    </row>
    <row r="9" spans="1:18">
      <c r="A9" s="2">
        <v>7</v>
      </c>
      <c r="B9" s="3">
        <f>AVERAGE(DT!G4:G1004)</f>
        <v>1.3888888888888888</v>
      </c>
      <c r="C9" s="3">
        <f>VAR(DT!G4:G1004)</f>
        <v>0.36928104575163401</v>
      </c>
      <c r="D9" s="3">
        <f t="shared" si="0"/>
        <v>0.60768498891418565</v>
      </c>
      <c r="E9" s="4">
        <f>COUNTA(Data!G4:G1004)</f>
        <v>18</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0.55555555555555558</v>
      </c>
      <c r="C10" s="3">
        <f>VAR(DT!H4:H1004)</f>
        <v>0.84967320261437906</v>
      </c>
      <c r="D10" s="3">
        <f t="shared" si="0"/>
        <v>0.92177719792495361</v>
      </c>
      <c r="E10" s="4">
        <f>COUNTA(Data!H4:H1004)</f>
        <v>18</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0.44444444444444442</v>
      </c>
      <c r="C11" s="3">
        <f>VAR(DT!I4:I1004)</f>
        <v>1.5555555555555554</v>
      </c>
      <c r="D11" s="3">
        <f t="shared" si="0"/>
        <v>1.247219128924647</v>
      </c>
      <c r="E11" s="4">
        <f>COUNTA(Data!I4:I1004)</f>
        <v>18</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1.3333333333333333</v>
      </c>
      <c r="C12" s="3">
        <f>VAR(DT!J4:J1004)</f>
        <v>0.47058823529411764</v>
      </c>
      <c r="D12" s="3">
        <f t="shared" si="0"/>
        <v>0.68599434057003539</v>
      </c>
      <c r="E12" s="4">
        <f>COUNTA(Data!J4:J1004)</f>
        <v>18</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0.55555555555555558</v>
      </c>
      <c r="C13" s="3">
        <f>VAR(DT!K4:K1004)</f>
        <v>0.6143790849673203</v>
      </c>
      <c r="D13" s="3">
        <f t="shared" si="0"/>
        <v>0.7838233761296739</v>
      </c>
      <c r="E13" s="4">
        <f>COUNTA(Data!K4:K1004)</f>
        <v>18</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1.1111111111111112</v>
      </c>
      <c r="C14" s="3">
        <f>VAR(DT!L4:L1004)</f>
        <v>0.45751633986928109</v>
      </c>
      <c r="D14" s="3">
        <f t="shared" si="0"/>
        <v>0.6763995415945232</v>
      </c>
      <c r="E14" s="4">
        <f>COUNTA(Data!L4:L1004)</f>
        <v>18</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1.1111111111111112</v>
      </c>
      <c r="C15" s="3">
        <f>VAR(DT!M4:M1004)</f>
        <v>0.81045751633986929</v>
      </c>
      <c r="D15" s="3">
        <f t="shared" si="0"/>
        <v>0.90025413986266634</v>
      </c>
      <c r="E15" s="4">
        <f>COUNTA(Data!M4:M1004)</f>
        <v>18</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0.72222222222222221</v>
      </c>
      <c r="C16" s="3">
        <f>VAR(DT!N4:N1004)</f>
        <v>0.565359477124183</v>
      </c>
      <c r="D16" s="3">
        <f t="shared" si="0"/>
        <v>0.75190390152211806</v>
      </c>
      <c r="E16" s="4">
        <f>COUNTA(Data!N4:N1004)</f>
        <v>18</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0.83333333333333337</v>
      </c>
      <c r="C17" s="3">
        <f>VAR(DT!O4:O1004)</f>
        <v>0.61764705882352944</v>
      </c>
      <c r="D17" s="3">
        <f t="shared" si="0"/>
        <v>0.7859052479933758</v>
      </c>
      <c r="E17" s="4">
        <f>COUNTA(Data!O4:O1004)</f>
        <v>18</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0.77777777777777779</v>
      </c>
      <c r="C18" s="3">
        <f>VAR(DT!P4:P1004)</f>
        <v>0.30065359477124182</v>
      </c>
      <c r="D18" s="3">
        <f t="shared" si="0"/>
        <v>0.54831888055331623</v>
      </c>
      <c r="E18" s="4">
        <f>COUNTA(Data!P4:P1004)</f>
        <v>18</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0.66666666666666663</v>
      </c>
      <c r="C19" s="3">
        <f>VAR(DT!Q4:Q1004)</f>
        <v>0.47058823529411764</v>
      </c>
      <c r="D19" s="3">
        <f t="shared" si="0"/>
        <v>0.68599434057003539</v>
      </c>
      <c r="E19" s="4">
        <f>COUNTA(Data!Q4:Q1004)</f>
        <v>18</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0.88888888888888884</v>
      </c>
      <c r="C20" s="3">
        <f>VAR(DT!R4:R1004)</f>
        <v>0.45751633986928109</v>
      </c>
      <c r="D20" s="3">
        <f t="shared" si="0"/>
        <v>0.6763995415945232</v>
      </c>
      <c r="E20" s="4">
        <f>COUNTA(Data!R4:R1004)</f>
        <v>18</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0.94444444444444442</v>
      </c>
      <c r="C21" s="3">
        <f>VAR(DT!S4:S1004)</f>
        <v>0.87908496732026131</v>
      </c>
      <c r="D21" s="3">
        <f t="shared" si="0"/>
        <v>0.93759531105923377</v>
      </c>
      <c r="E21" s="4">
        <f>COUNTA(Data!S4:S1004)</f>
        <v>18</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0.3888888888888889</v>
      </c>
      <c r="C22" s="3">
        <f>VAR(DT!T4:T1004)</f>
        <v>1.0751633986928104</v>
      </c>
      <c r="D22" s="3">
        <f t="shared" si="0"/>
        <v>1.0369008625190792</v>
      </c>
      <c r="E22" s="4">
        <f>COUNTA(Data!T4:T1004)</f>
        <v>18</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0.44444444444444442</v>
      </c>
      <c r="C23" s="3">
        <f>VAR(DT!U4:U1004)</f>
        <v>0.96732026143790839</v>
      </c>
      <c r="D23" s="3">
        <f t="shared" si="0"/>
        <v>0.98352440815564324</v>
      </c>
      <c r="E23" s="4">
        <f>COUNTA(Data!U4:U1004)</f>
        <v>18</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0.3888888888888889</v>
      </c>
      <c r="C24" s="3">
        <f>VAR(DT!V4:V1004)</f>
        <v>0.95751633986928109</v>
      </c>
      <c r="D24" s="3">
        <f t="shared" si="0"/>
        <v>0.97852763878660121</v>
      </c>
      <c r="E24" s="4">
        <f>COUNTA(Data!V4:V1004)</f>
        <v>18</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1.0555555555555556</v>
      </c>
      <c r="C25" s="3">
        <f>VAR(DT!W4:W1004)</f>
        <v>0.64379084967320255</v>
      </c>
      <c r="D25" s="3">
        <f t="shared" si="0"/>
        <v>0.80236578296510286</v>
      </c>
      <c r="E25" s="4">
        <f>COUNTA(Data!W4:W1004)</f>
        <v>18</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1.2222222222222223</v>
      </c>
      <c r="C26" s="3">
        <f>VAR(DT!X4:X1004)</f>
        <v>0.53594771241830064</v>
      </c>
      <c r="D26" s="3">
        <f t="shared" si="0"/>
        <v>0.73208449814095955</v>
      </c>
      <c r="E26" s="4">
        <f>COUNTA(Data!X4:X1004)</f>
        <v>18</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1.2777777777777777</v>
      </c>
      <c r="C27" s="3">
        <f>VAR(DT!Y4:Y1004)</f>
        <v>0.44771241830065356</v>
      </c>
      <c r="D27" s="3">
        <f t="shared" si="0"/>
        <v>0.66911315806868843</v>
      </c>
      <c r="E27" s="4">
        <f>COUNTA(Data!Y4:Y1004)</f>
        <v>18</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0.72222222222222221</v>
      </c>
      <c r="C28" s="3">
        <f>VAR(DT!Z4:Z1004)</f>
        <v>2.5653594771241832</v>
      </c>
      <c r="D28" s="3">
        <f t="shared" si="0"/>
        <v>1.6016739609309327</v>
      </c>
      <c r="E28" s="4">
        <f>COUNTA(Data!Z4:Z1004)</f>
        <v>18</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0.99074074074074092</v>
      </c>
    </row>
    <row r="41" spans="11:15">
      <c r="K41" s="1" t="str">
        <f>VLOOKUP(Read_First!B5,Items!A1:BI50,60,FALSE)</f>
        <v>Pragmatic Quality</v>
      </c>
      <c r="L41" s="36">
        <f>(L4+L5+L6)/3</f>
        <v>0.75925925925925919</v>
      </c>
    </row>
    <row r="42" spans="11:15">
      <c r="K42" s="1" t="str">
        <f>VLOOKUP(Read_First!B5,Items!A1:BI50,61,FALSE)</f>
        <v>Hedonic Quality</v>
      </c>
      <c r="L42" s="36">
        <f>(L7+L8)/2</f>
        <v>1.0069444444444444</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0.83333333333333337</v>
      </c>
      <c r="C5" s="70">
        <f>Results!D3</f>
        <v>0.85749292571254421</v>
      </c>
      <c r="D5" s="59">
        <f>Results!E3</f>
        <v>18</v>
      </c>
      <c r="E5" s="70">
        <f t="shared" ref="E5:E24" si="0">CONFIDENCE(0.05, C5, D5)</f>
        <v>0.39613424169926964</v>
      </c>
      <c r="F5" s="70">
        <f t="shared" ref="F5:F24" si="1">B5-E5</f>
        <v>0.43719909163406373</v>
      </c>
      <c r="G5" s="70">
        <f t="shared" ref="G5:G24" si="2">B5+E5</f>
        <v>1.229467575032603</v>
      </c>
      <c r="I5" s="72" t="str">
        <f>VLOOKUP(Read_First!B5,Items!A1:BI50,54,FALSE)</f>
        <v>Attractiveness</v>
      </c>
      <c r="J5" s="70">
        <f>AVERAGE(DT!AC4:AC1004)</f>
        <v>0.99074074074074092</v>
      </c>
      <c r="K5" s="70">
        <f>STDEV(DT!AC4:AC1004)</f>
        <v>0.52540747406000166</v>
      </c>
      <c r="L5" s="59">
        <f>MAX(D5:D24)</f>
        <v>18</v>
      </c>
      <c r="M5" s="70">
        <f>CONFIDENCE(0.05, K5, L5)</f>
        <v>0.24272140921388677</v>
      </c>
      <c r="N5" s="70">
        <f t="shared" ref="N5:N10" si="3">J5-M5</f>
        <v>0.74801933152685418</v>
      </c>
      <c r="O5" s="70">
        <f t="shared" ref="O5:O10" si="4">J5+M5</f>
        <v>1.2334621499546277</v>
      </c>
    </row>
    <row r="6" spans="1:15">
      <c r="A6" s="12">
        <v>2</v>
      </c>
      <c r="B6" s="10">
        <f>Results!B4</f>
        <v>1.2222222222222223</v>
      </c>
      <c r="C6" s="10">
        <f>Results!D4</f>
        <v>0.73208449814095955</v>
      </c>
      <c r="D6" s="4">
        <f>Results!E4</f>
        <v>18</v>
      </c>
      <c r="E6" s="10">
        <f t="shared" si="0"/>
        <v>0.33819956857355676</v>
      </c>
      <c r="F6" s="10">
        <f t="shared" si="1"/>
        <v>0.8840226536486655</v>
      </c>
      <c r="G6" s="10">
        <f t="shared" si="2"/>
        <v>1.5604217907957791</v>
      </c>
      <c r="I6" s="9" t="str">
        <f>VLOOKUP(Read_First!B5,Items!A1:BI50,55,FALSE)</f>
        <v>Perspicuity</v>
      </c>
      <c r="J6" s="10">
        <f>AVERAGE(DT!AD4:AD1004)</f>
        <v>1.0277777777777777</v>
      </c>
      <c r="K6" s="10">
        <f>STDEV(DT!AD4:AD1004)</f>
        <v>0.65242133224722332</v>
      </c>
      <c r="L6" s="4">
        <f>L5</f>
        <v>18</v>
      </c>
      <c r="M6" s="10">
        <f t="shared" ref="M6:M10" si="5">CONFIDENCE(0.05, K6, L6)</f>
        <v>0.30139773981624612</v>
      </c>
      <c r="N6" s="10">
        <f t="shared" si="3"/>
        <v>0.7263800379615315</v>
      </c>
      <c r="O6" s="10">
        <f t="shared" si="4"/>
        <v>1.3291755175940239</v>
      </c>
    </row>
    <row r="7" spans="1:15">
      <c r="A7" s="12">
        <v>3</v>
      </c>
      <c r="B7" s="10">
        <f>Results!B5</f>
        <v>1.3333333333333333</v>
      </c>
      <c r="C7" s="10">
        <f>Results!D5</f>
        <v>0.59408852578600457</v>
      </c>
      <c r="D7" s="4">
        <f>Results!E5</f>
        <v>18</v>
      </c>
      <c r="E7" s="10">
        <f t="shared" si="0"/>
        <v>0.27444985329636196</v>
      </c>
      <c r="F7" s="10">
        <f t="shared" si="1"/>
        <v>1.0588834800369713</v>
      </c>
      <c r="G7" s="10">
        <f t="shared" si="2"/>
        <v>1.6077831866296952</v>
      </c>
      <c r="I7" s="9" t="str">
        <f>VLOOKUP(Read_First!B5,Items!A1:BI50,56,FALSE)</f>
        <v>Efficiency</v>
      </c>
      <c r="J7" s="10">
        <f>AVERAGE(DT!AE4:AE1004)</f>
        <v>0.56944444444444442</v>
      </c>
      <c r="K7" s="10">
        <f>STDEV(DT!AE4:AE1004)</f>
        <v>0.75149632868440797</v>
      </c>
      <c r="L7" s="4">
        <f>L6</f>
        <v>18</v>
      </c>
      <c r="M7" s="10">
        <f t="shared" si="5"/>
        <v>0.3471672119694878</v>
      </c>
      <c r="N7" s="10">
        <f t="shared" si="3"/>
        <v>0.22227723247495662</v>
      </c>
      <c r="O7" s="10">
        <f t="shared" si="4"/>
        <v>0.91661165641393216</v>
      </c>
    </row>
    <row r="8" spans="1:15">
      <c r="A8" s="12">
        <v>4</v>
      </c>
      <c r="B8" s="10">
        <f>Results!B6</f>
        <v>1.3333333333333333</v>
      </c>
      <c r="C8" s="10">
        <f>Results!D6</f>
        <v>0.76696498884737041</v>
      </c>
      <c r="D8" s="4">
        <f>Results!E6</f>
        <v>18</v>
      </c>
      <c r="E8" s="10">
        <f t="shared" si="0"/>
        <v>0.3543132370619595</v>
      </c>
      <c r="F8" s="10">
        <f t="shared" si="1"/>
        <v>0.97902009627137376</v>
      </c>
      <c r="G8" s="10">
        <f t="shared" si="2"/>
        <v>1.6876465703952928</v>
      </c>
      <c r="I8" s="11" t="str">
        <f>VLOOKUP(Read_First!B5,Items!A1:BI50,57,FALSE)</f>
        <v>Dependability</v>
      </c>
      <c r="J8" s="10">
        <f>AVERAGE(DT!AF4:AF1004)</f>
        <v>0.68055555555555558</v>
      </c>
      <c r="K8" s="10">
        <f>STDEV(DT!AF4:AF1004)</f>
        <v>0.49856821141936886</v>
      </c>
      <c r="L8" s="4">
        <f>L7</f>
        <v>18</v>
      </c>
      <c r="M8" s="10">
        <f t="shared" si="5"/>
        <v>0.23032253030176064</v>
      </c>
      <c r="N8" s="10">
        <f t="shared" si="3"/>
        <v>0.45023302525379494</v>
      </c>
      <c r="O8" s="10">
        <f t="shared" si="4"/>
        <v>0.91087808585731622</v>
      </c>
    </row>
    <row r="9" spans="1:15">
      <c r="A9" s="12">
        <v>5</v>
      </c>
      <c r="B9" s="10">
        <f>Results!B7</f>
        <v>0.3888888888888889</v>
      </c>
      <c r="C9" s="10">
        <f>Results!D7</f>
        <v>0.77754431603522955</v>
      </c>
      <c r="D9" s="4">
        <f>Results!E7</f>
        <v>18</v>
      </c>
      <c r="E9" s="10">
        <f t="shared" si="0"/>
        <v>0.35920054706485965</v>
      </c>
      <c r="F9" s="10">
        <f t="shared" si="1"/>
        <v>2.9688341824029241E-2</v>
      </c>
      <c r="G9" s="10">
        <f t="shared" si="2"/>
        <v>0.74808943595374855</v>
      </c>
      <c r="I9" s="11" t="str">
        <f>VLOOKUP(Read_First!B5,Items!A1:BI50,58,FALSE)</f>
        <v>Stimulation</v>
      </c>
      <c r="J9" s="10">
        <f>AVERAGE(DT!AG4:AG1004)</f>
        <v>0.95833333333333337</v>
      </c>
      <c r="K9" s="10">
        <f>STDEV(DT!AG4:AG1004)</f>
        <v>0.50910821685628715</v>
      </c>
      <c r="L9" s="4">
        <f>L8</f>
        <v>18</v>
      </c>
      <c r="M9" s="10">
        <f t="shared" si="5"/>
        <v>0.23519167491632445</v>
      </c>
      <c r="N9" s="10">
        <f t="shared" si="3"/>
        <v>0.72314165841700895</v>
      </c>
      <c r="O9" s="10">
        <f t="shared" si="4"/>
        <v>1.1935250082496578</v>
      </c>
    </row>
    <row r="10" spans="1:15">
      <c r="A10" s="12">
        <v>6</v>
      </c>
      <c r="B10" s="10">
        <f>Results!B8</f>
        <v>1.1666666666666667</v>
      </c>
      <c r="C10" s="10">
        <f>Results!D8</f>
        <v>0.61834694240084231</v>
      </c>
      <c r="D10" s="4">
        <f>Results!E8</f>
        <v>18</v>
      </c>
      <c r="E10" s="10">
        <f t="shared" si="0"/>
        <v>0.28565646408275241</v>
      </c>
      <c r="F10" s="10">
        <f t="shared" si="1"/>
        <v>0.88101020258391438</v>
      </c>
      <c r="G10" s="10">
        <f t="shared" si="2"/>
        <v>1.4523231307494191</v>
      </c>
      <c r="I10" s="9" t="str">
        <f>VLOOKUP(Read_First!B5,Items!A1:BI50,59,FALSE)</f>
        <v>Novelty</v>
      </c>
      <c r="J10" s="10">
        <f>AVERAGE(DT!AH4:AH1004)</f>
        <v>1.0555555555555556</v>
      </c>
      <c r="K10" s="10">
        <f>STDEV(DT!AH4:AH1004)</f>
        <v>0.69955634867201388</v>
      </c>
      <c r="L10" s="4">
        <f>L9</f>
        <v>18</v>
      </c>
      <c r="M10" s="10">
        <f t="shared" si="5"/>
        <v>0.32317260632421352</v>
      </c>
      <c r="N10" s="10">
        <f t="shared" si="3"/>
        <v>0.73238294923134206</v>
      </c>
      <c r="O10" s="10">
        <f t="shared" si="4"/>
        <v>1.3787281618797691</v>
      </c>
    </row>
    <row r="11" spans="1:15">
      <c r="A11" s="12">
        <v>7</v>
      </c>
      <c r="B11" s="10">
        <f>Results!B9</f>
        <v>1.3888888888888888</v>
      </c>
      <c r="C11" s="10">
        <f>Results!D9</f>
        <v>0.60768498891418565</v>
      </c>
      <c r="D11" s="4">
        <f>Results!E9</f>
        <v>18</v>
      </c>
      <c r="E11" s="10">
        <f t="shared" si="0"/>
        <v>0.28073098337868713</v>
      </c>
      <c r="F11" s="10">
        <f t="shared" si="1"/>
        <v>1.1081579055102018</v>
      </c>
      <c r="G11" s="10">
        <f t="shared" si="2"/>
        <v>1.6696198722675759</v>
      </c>
    </row>
    <row r="12" spans="1:15">
      <c r="A12" s="12">
        <v>8</v>
      </c>
      <c r="B12" s="10">
        <f>Results!B10</f>
        <v>0.55555555555555558</v>
      </c>
      <c r="C12" s="10">
        <f>Results!D10</f>
        <v>0.92177719792495361</v>
      </c>
      <c r="D12" s="4">
        <f>Results!E10</f>
        <v>18</v>
      </c>
      <c r="E12" s="10">
        <f t="shared" si="0"/>
        <v>0.42583151460084101</v>
      </c>
      <c r="F12" s="10">
        <f t="shared" si="1"/>
        <v>0.12972404095471457</v>
      </c>
      <c r="G12" s="10">
        <f t="shared" si="2"/>
        <v>0.98138707015639659</v>
      </c>
    </row>
    <row r="13" spans="1:15">
      <c r="A13" s="12">
        <v>9</v>
      </c>
      <c r="B13" s="10">
        <f>Results!B11</f>
        <v>0.44444444444444442</v>
      </c>
      <c r="C13" s="10">
        <f>Results!D11</f>
        <v>1.247219128924647</v>
      </c>
      <c r="D13" s="4">
        <f>Results!E11</f>
        <v>18</v>
      </c>
      <c r="E13" s="10">
        <f t="shared" si="0"/>
        <v>0.57617525352624732</v>
      </c>
      <c r="F13" s="10">
        <f t="shared" si="1"/>
        <v>-0.1317308090818029</v>
      </c>
      <c r="G13" s="10">
        <f t="shared" si="2"/>
        <v>1.0206196979706919</v>
      </c>
    </row>
    <row r="14" spans="1:15">
      <c r="A14" s="12">
        <v>10</v>
      </c>
      <c r="B14" s="10">
        <f>Results!B12</f>
        <v>1.3333333333333333</v>
      </c>
      <c r="C14" s="10">
        <f>Results!D12</f>
        <v>0.68599434057003539</v>
      </c>
      <c r="D14" s="4">
        <f>Results!E12</f>
        <v>18</v>
      </c>
      <c r="E14" s="10">
        <f t="shared" si="0"/>
        <v>0.31690739335941576</v>
      </c>
      <c r="F14" s="10">
        <f t="shared" si="1"/>
        <v>1.0164259399739175</v>
      </c>
      <c r="G14" s="10">
        <f t="shared" si="2"/>
        <v>1.650240726692749</v>
      </c>
    </row>
    <row r="15" spans="1:15">
      <c r="A15" s="12">
        <v>11</v>
      </c>
      <c r="B15" s="10">
        <f>Results!B13</f>
        <v>0.55555555555555558</v>
      </c>
      <c r="C15" s="10">
        <f>Results!D13</f>
        <v>0.7838233761296739</v>
      </c>
      <c r="D15" s="4">
        <f>Results!E13</f>
        <v>18</v>
      </c>
      <c r="E15" s="10">
        <f t="shared" si="0"/>
        <v>0.3621012715309303</v>
      </c>
      <c r="F15" s="10">
        <f t="shared" si="1"/>
        <v>0.19345428402462528</v>
      </c>
      <c r="G15" s="10">
        <f t="shared" si="2"/>
        <v>0.91765682708648588</v>
      </c>
      <c r="J15" s="69"/>
    </row>
    <row r="16" spans="1:15">
      <c r="A16" s="12">
        <v>12</v>
      </c>
      <c r="B16" s="10">
        <f>Results!B14</f>
        <v>1.1111111111111112</v>
      </c>
      <c r="C16" s="10">
        <f>Results!D14</f>
        <v>0.6763995415945232</v>
      </c>
      <c r="D16" s="4">
        <f>Results!E14</f>
        <v>18</v>
      </c>
      <c r="E16" s="10">
        <f t="shared" si="0"/>
        <v>0.31247490382807286</v>
      </c>
      <c r="F16" s="10">
        <f t="shared" si="1"/>
        <v>0.7986362072830383</v>
      </c>
      <c r="G16" s="10">
        <f t="shared" si="2"/>
        <v>1.4235860149391839</v>
      </c>
    </row>
    <row r="17" spans="1:7">
      <c r="A17" s="12">
        <v>13</v>
      </c>
      <c r="B17" s="10">
        <f>Results!B15</f>
        <v>1.1111111111111112</v>
      </c>
      <c r="C17" s="10">
        <f>Results!D15</f>
        <v>0.90025413986266634</v>
      </c>
      <c r="D17" s="4">
        <f>Results!E15</f>
        <v>18</v>
      </c>
      <c r="E17" s="10">
        <f t="shared" si="0"/>
        <v>0.41588855177409961</v>
      </c>
      <c r="F17" s="10">
        <f t="shared" si="1"/>
        <v>0.6952225593370116</v>
      </c>
      <c r="G17" s="10">
        <f t="shared" si="2"/>
        <v>1.5269996628852107</v>
      </c>
    </row>
    <row r="18" spans="1:7">
      <c r="A18" s="12">
        <v>14</v>
      </c>
      <c r="B18" s="10">
        <f>Results!B16</f>
        <v>0.72222222222222221</v>
      </c>
      <c r="C18" s="10">
        <f>Results!D16</f>
        <v>0.75190390152211806</v>
      </c>
      <c r="D18" s="4">
        <f>Results!E16</f>
        <v>18</v>
      </c>
      <c r="E18" s="10">
        <f t="shared" si="0"/>
        <v>0.34735549755431561</v>
      </c>
      <c r="F18" s="10">
        <f t="shared" si="1"/>
        <v>0.3748667246679066</v>
      </c>
      <c r="G18" s="10">
        <f t="shared" si="2"/>
        <v>1.0695777197765377</v>
      </c>
    </row>
    <row r="19" spans="1:7">
      <c r="A19" s="12">
        <v>15</v>
      </c>
      <c r="B19" s="10">
        <f>Results!B17</f>
        <v>0.83333333333333337</v>
      </c>
      <c r="C19" s="10">
        <f>Results!D17</f>
        <v>0.7859052479933758</v>
      </c>
      <c r="D19" s="4">
        <f>Results!E17</f>
        <v>18</v>
      </c>
      <c r="E19" s="10">
        <f t="shared" si="0"/>
        <v>0.36306302959016712</v>
      </c>
      <c r="F19" s="10">
        <f t="shared" si="1"/>
        <v>0.47027030374316625</v>
      </c>
      <c r="G19" s="10">
        <f t="shared" si="2"/>
        <v>1.1963963629235006</v>
      </c>
    </row>
    <row r="20" spans="1:7">
      <c r="A20" s="12">
        <v>16</v>
      </c>
      <c r="B20" s="10">
        <f>Results!B18</f>
        <v>0.77777777777777779</v>
      </c>
      <c r="C20" s="10">
        <f>Results!D18</f>
        <v>0.54831888055331623</v>
      </c>
      <c r="D20" s="4">
        <f>Results!E18</f>
        <v>18</v>
      </c>
      <c r="E20" s="10">
        <f t="shared" si="0"/>
        <v>0.25330574450732507</v>
      </c>
      <c r="F20" s="10">
        <f t="shared" si="1"/>
        <v>0.52447203327045266</v>
      </c>
      <c r="G20" s="10">
        <f t="shared" si="2"/>
        <v>1.0310835222851029</v>
      </c>
    </row>
    <row r="21" spans="1:7">
      <c r="A21" s="12">
        <v>17</v>
      </c>
      <c r="B21" s="10">
        <f>Results!B19</f>
        <v>0.66666666666666663</v>
      </c>
      <c r="C21" s="10">
        <f>Results!D19</f>
        <v>0.68599434057003539</v>
      </c>
      <c r="D21" s="4">
        <f>Results!E19</f>
        <v>18</v>
      </c>
      <c r="E21" s="10">
        <f t="shared" si="0"/>
        <v>0.31690739335941576</v>
      </c>
      <c r="F21" s="10">
        <f t="shared" si="1"/>
        <v>0.34975927330725087</v>
      </c>
      <c r="G21" s="10">
        <f t="shared" si="2"/>
        <v>0.98357406002608239</v>
      </c>
    </row>
    <row r="22" spans="1:7">
      <c r="A22" s="12">
        <v>18</v>
      </c>
      <c r="B22" s="10">
        <f>Results!B20</f>
        <v>0.88888888888888884</v>
      </c>
      <c r="C22" s="10">
        <f>Results!D20</f>
        <v>0.6763995415945232</v>
      </c>
      <c r="D22" s="4">
        <f>Results!E20</f>
        <v>18</v>
      </c>
      <c r="E22" s="10">
        <f t="shared" si="0"/>
        <v>0.31247490382807286</v>
      </c>
      <c r="F22" s="10">
        <f t="shared" si="1"/>
        <v>0.57641398506081598</v>
      </c>
      <c r="G22" s="10">
        <f t="shared" si="2"/>
        <v>1.2013637927169616</v>
      </c>
    </row>
    <row r="23" spans="1:7">
      <c r="A23" s="12">
        <v>19</v>
      </c>
      <c r="B23" s="10">
        <f>Results!B21</f>
        <v>0.94444444444444442</v>
      </c>
      <c r="C23" s="10">
        <f>Results!D21</f>
        <v>0.93759531105923377</v>
      </c>
      <c r="D23" s="4">
        <f>Results!E21</f>
        <v>18</v>
      </c>
      <c r="E23" s="10">
        <f t="shared" si="0"/>
        <v>0.43313897576310589</v>
      </c>
      <c r="F23" s="10">
        <f t="shared" si="1"/>
        <v>0.51130546868133853</v>
      </c>
      <c r="G23" s="10">
        <f t="shared" si="2"/>
        <v>1.3775834202075503</v>
      </c>
    </row>
    <row r="24" spans="1:7">
      <c r="A24" s="12">
        <v>20</v>
      </c>
      <c r="B24" s="10">
        <f>Results!B22</f>
        <v>0.3888888888888889</v>
      </c>
      <c r="C24" s="10">
        <f>Results!D22</f>
        <v>1.0369008625190792</v>
      </c>
      <c r="D24" s="4">
        <f>Results!E22</f>
        <v>18</v>
      </c>
      <c r="E24" s="10">
        <f t="shared" si="0"/>
        <v>0.47901495694555707</v>
      </c>
      <c r="F24" s="10">
        <f t="shared" si="1"/>
        <v>-9.0126068056668174E-2</v>
      </c>
      <c r="G24" s="10">
        <f t="shared" si="2"/>
        <v>0.86790384583444591</v>
      </c>
    </row>
    <row r="25" spans="1:7">
      <c r="A25" s="12">
        <v>21</v>
      </c>
      <c r="B25" s="10">
        <f>Results!B23</f>
        <v>0.44444444444444442</v>
      </c>
      <c r="C25" s="10">
        <f>Results!D23</f>
        <v>0.98352440815564324</v>
      </c>
      <c r="D25" s="4">
        <f>Results!E23</f>
        <v>18</v>
      </c>
      <c r="E25" s="10">
        <f t="shared" ref="E25:E30" si="6">CONFIDENCE(0.05, C25, D25)</f>
        <v>0.45435674620138644</v>
      </c>
      <c r="F25" s="10">
        <f t="shared" ref="F25:F30" si="7">B25-E25</f>
        <v>-9.9123017569420213E-3</v>
      </c>
      <c r="G25" s="10">
        <f t="shared" ref="G25:G30" si="8">B25+E25</f>
        <v>0.89880119064583086</v>
      </c>
    </row>
    <row r="26" spans="1:7">
      <c r="A26" s="12">
        <v>22</v>
      </c>
      <c r="B26" s="10">
        <f>Results!B24</f>
        <v>0.3888888888888889</v>
      </c>
      <c r="C26" s="10">
        <f>Results!D24</f>
        <v>0.97852763878660121</v>
      </c>
      <c r="D26" s="4">
        <f>Results!E24</f>
        <v>18</v>
      </c>
      <c r="E26" s="10">
        <f t="shared" si="6"/>
        <v>0.45204839894207016</v>
      </c>
      <c r="F26" s="10">
        <f t="shared" si="7"/>
        <v>-6.3159510053181267E-2</v>
      </c>
      <c r="G26" s="10">
        <f t="shared" si="8"/>
        <v>0.84093728783095911</v>
      </c>
    </row>
    <row r="27" spans="1:7">
      <c r="A27" s="12">
        <v>23</v>
      </c>
      <c r="B27" s="10">
        <f>Results!B25</f>
        <v>1.0555555555555556</v>
      </c>
      <c r="C27" s="10">
        <f>Results!D25</f>
        <v>0.80236578296510286</v>
      </c>
      <c r="D27" s="4">
        <f>Results!E25</f>
        <v>18</v>
      </c>
      <c r="E27" s="10">
        <f t="shared" si="6"/>
        <v>0.37066726904621983</v>
      </c>
      <c r="F27" s="10">
        <f t="shared" si="7"/>
        <v>0.68488828650933575</v>
      </c>
      <c r="G27" s="10">
        <f t="shared" si="8"/>
        <v>1.4262228246017754</v>
      </c>
    </row>
    <row r="28" spans="1:7">
      <c r="A28" s="12">
        <v>24</v>
      </c>
      <c r="B28" s="10">
        <f>Results!B26</f>
        <v>1.2222222222222223</v>
      </c>
      <c r="C28" s="10">
        <f>Results!D26</f>
        <v>0.73208449814095955</v>
      </c>
      <c r="D28" s="4">
        <f>Results!E26</f>
        <v>18</v>
      </c>
      <c r="E28" s="10">
        <f t="shared" si="6"/>
        <v>0.33819956857355676</v>
      </c>
      <c r="F28" s="10">
        <f t="shared" si="7"/>
        <v>0.8840226536486655</v>
      </c>
      <c r="G28" s="10">
        <f t="shared" si="8"/>
        <v>1.5604217907957791</v>
      </c>
    </row>
    <row r="29" spans="1:7">
      <c r="A29" s="12">
        <v>25</v>
      </c>
      <c r="B29" s="10">
        <f>Results!B27</f>
        <v>1.2777777777777777</v>
      </c>
      <c r="C29" s="10">
        <f>Results!D27</f>
        <v>0.66911315806868843</v>
      </c>
      <c r="D29" s="4">
        <f>Results!E27</f>
        <v>18</v>
      </c>
      <c r="E29" s="10">
        <f t="shared" si="6"/>
        <v>0.30910882823002855</v>
      </c>
      <c r="F29" s="10">
        <f t="shared" si="7"/>
        <v>0.96866894954774918</v>
      </c>
      <c r="G29" s="10">
        <f t="shared" si="8"/>
        <v>1.5868866060078062</v>
      </c>
    </row>
    <row r="30" spans="1:7">
      <c r="A30" s="12">
        <v>26</v>
      </c>
      <c r="B30" s="10">
        <f>Results!B28</f>
        <v>0.72222222222222221</v>
      </c>
      <c r="C30" s="10">
        <f>Results!D28</f>
        <v>1.6016739609309327</v>
      </c>
      <c r="D30" s="4">
        <f>Results!E28</f>
        <v>18</v>
      </c>
      <c r="E30" s="10">
        <f t="shared" si="6"/>
        <v>0.7399220226051586</v>
      </c>
      <c r="F30" s="10">
        <f t="shared" si="7"/>
        <v>-1.7699800382936393E-2</v>
      </c>
      <c r="G30" s="10">
        <f t="shared" si="8"/>
        <v>1.4621442448273809</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G3" sqref="G3"/>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2</v>
      </c>
      <c r="F3" s="1">
        <f>COUNTIF(DT!A4:A1004,"0")</f>
        <v>2</v>
      </c>
      <c r="G3" s="1">
        <f>COUNTIF(DT!A4:A1004,"1")</f>
        <v>11</v>
      </c>
      <c r="H3" s="1">
        <f>COUNTIF(DT!A4:A1004,"2")</f>
        <v>3</v>
      </c>
      <c r="I3" s="1">
        <f>COUNTIF(DT!A4:A1004,"3")</f>
        <v>0</v>
      </c>
      <c r="J3" s="23" t="str">
        <f>Results!H3</f>
        <v>Attractiveness</v>
      </c>
    </row>
    <row r="4" spans="1:11">
      <c r="A4" s="2">
        <v>2</v>
      </c>
      <c r="B4" s="1" t="str">
        <f>_xlfn.CONCAT(Results!F4,"/",Results!G4)</f>
        <v>not understandable/understandable</v>
      </c>
      <c r="C4" s="1">
        <f>COUNTIF(DT!B4:B1004,"-3")</f>
        <v>0</v>
      </c>
      <c r="D4" s="1">
        <f>COUNTIF(DT!B4:B1004,"-2")</f>
        <v>0</v>
      </c>
      <c r="E4" s="1">
        <f>COUNTIF(DT!B4:B1004,"-1")</f>
        <v>1</v>
      </c>
      <c r="F4" s="1">
        <f>COUNTIF(DT!B4:B1004,"0")</f>
        <v>0</v>
      </c>
      <c r="G4" s="1">
        <f>COUNTIF(DT!B4:B1004,"1")</f>
        <v>11</v>
      </c>
      <c r="H4" s="1">
        <f>COUNTIF(DT!B4:B1004,"2")</f>
        <v>6</v>
      </c>
      <c r="I4" s="1">
        <f>COUNTIF(DT!B4:B1004,"3")</f>
        <v>0</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1</v>
      </c>
      <c r="G5" s="1">
        <f>COUNTIF(DT!C4:C1004,"1")</f>
        <v>10</v>
      </c>
      <c r="H5" s="1">
        <f>COUNTIF(DT!C4:C1004,"2")</f>
        <v>7</v>
      </c>
      <c r="I5" s="1">
        <f>COUNTIF(DT!C4:C1004,"3")</f>
        <v>0</v>
      </c>
      <c r="J5" s="23" t="str">
        <f>Results!H5</f>
        <v>Novelty</v>
      </c>
    </row>
    <row r="6" spans="1:11">
      <c r="A6" s="2">
        <v>4</v>
      </c>
      <c r="B6" s="1" t="str">
        <f>_xlfn.CONCAT(Results!G6,"/",Results!F6)</f>
        <v>difficult to learn/easy to learn</v>
      </c>
      <c r="C6" s="1">
        <f>COUNTIF(DT!D4:D1004,"-3")</f>
        <v>0</v>
      </c>
      <c r="D6" s="1">
        <f>COUNTIF(DT!D4:D1004,"-2")</f>
        <v>0</v>
      </c>
      <c r="E6" s="1">
        <f>COUNTIF(DT!D4:D1004,"-1")</f>
        <v>1</v>
      </c>
      <c r="F6" s="1">
        <f>COUNTIF(DT!D4:D1004,"0")</f>
        <v>0</v>
      </c>
      <c r="G6" s="1">
        <f>COUNTIF(DT!D4:D1004,"1")</f>
        <v>9</v>
      </c>
      <c r="H6" s="1">
        <f>COUNTIF(DT!D4:D1004,"2")</f>
        <v>8</v>
      </c>
      <c r="I6" s="1">
        <f>COUNTIF(DT!D4:D1004,"3")</f>
        <v>0</v>
      </c>
      <c r="J6" s="23" t="str">
        <f>Results!H6</f>
        <v>Perspicuity</v>
      </c>
    </row>
    <row r="7" spans="1:11">
      <c r="A7" s="2">
        <v>5</v>
      </c>
      <c r="B7" s="1" t="str">
        <f>_xlfn.CONCAT(Results!G7,"/",Results!F7)</f>
        <v>inferior/valuable</v>
      </c>
      <c r="C7" s="1">
        <f>COUNTIF(DT!E4:E1004,"-3")</f>
        <v>0</v>
      </c>
      <c r="D7" s="1">
        <f>COUNTIF(DT!E4:E1004,"-2")</f>
        <v>0</v>
      </c>
      <c r="E7" s="1">
        <f>COUNTIF(DT!E4:E1004,"-1")</f>
        <v>2</v>
      </c>
      <c r="F7" s="1">
        <f>COUNTIF(DT!E4:E1004,"0")</f>
        <v>8</v>
      </c>
      <c r="G7" s="1">
        <f>COUNTIF(DT!E4:E1004,"1")</f>
        <v>7</v>
      </c>
      <c r="H7" s="1">
        <f>COUNTIF(DT!E4:E1004,"2")</f>
        <v>1</v>
      </c>
      <c r="I7" s="1">
        <f>COUNTIF(DT!E4:E1004,"3")</f>
        <v>0</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2</v>
      </c>
      <c r="G8" s="1">
        <f>COUNTIF(DT!F4:F1004,"1")</f>
        <v>11</v>
      </c>
      <c r="H8" s="1">
        <f>COUNTIF(DT!F4:F1004,"2")</f>
        <v>5</v>
      </c>
      <c r="I8" s="1">
        <f>COUNTIF(DT!F4:F1004,"3")</f>
        <v>0</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1</v>
      </c>
      <c r="G9" s="1">
        <f>COUNTIF(DT!G4:G1004,"1")</f>
        <v>9</v>
      </c>
      <c r="H9" s="1">
        <f>COUNTIF(DT!G4:G1004,"2")</f>
        <v>8</v>
      </c>
      <c r="I9" s="1">
        <f>COUNTIF(DT!G4:G1004,"3")</f>
        <v>0</v>
      </c>
      <c r="J9" s="24" t="str">
        <f>Results!H9</f>
        <v>Stimulation</v>
      </c>
    </row>
    <row r="10" spans="1:11">
      <c r="A10" s="2">
        <v>8</v>
      </c>
      <c r="B10" s="1" t="str">
        <f>_xlfn.CONCAT(Results!F10,"/",Results!G10)</f>
        <v>unpredictable/predictable</v>
      </c>
      <c r="C10" s="1">
        <f>COUNTIF(DT!H4:H1004,"-3")</f>
        <v>0</v>
      </c>
      <c r="D10" s="1">
        <f>COUNTIF(DT!H4:H1004,"-2")</f>
        <v>0</v>
      </c>
      <c r="E10" s="1">
        <f>COUNTIF(DT!H4:H1004,"-1")</f>
        <v>2</v>
      </c>
      <c r="F10" s="1">
        <f>COUNTIF(DT!H4:H1004,"0")</f>
        <v>7</v>
      </c>
      <c r="G10" s="1">
        <f>COUNTIF(DT!H4:H1004,"1")</f>
        <v>6</v>
      </c>
      <c r="H10" s="1">
        <f>COUNTIF(DT!H4:H1004,"2")</f>
        <v>3</v>
      </c>
      <c r="I10" s="1">
        <f>COUNTIF(DT!H4:H1004,"3")</f>
        <v>0</v>
      </c>
      <c r="J10" s="23" t="str">
        <f>Results!H10</f>
        <v>Dependability</v>
      </c>
    </row>
    <row r="11" spans="1:11">
      <c r="A11" s="2">
        <v>9</v>
      </c>
      <c r="B11" s="1" t="str">
        <f>_xlfn.CONCAT(Results!G11,"/",Results!F11)</f>
        <v>slow/fast</v>
      </c>
      <c r="C11" s="1">
        <f>COUNTIF(DT!I4:I1004,"-3")</f>
        <v>0</v>
      </c>
      <c r="D11" s="1">
        <f>COUNTIF(DT!I4:I1004,"-2")</f>
        <v>2</v>
      </c>
      <c r="E11" s="1">
        <f>COUNTIF(DT!I4:I1004,"-1")</f>
        <v>2</v>
      </c>
      <c r="F11" s="1">
        <f>COUNTIF(DT!I4:I1004,"0")</f>
        <v>3</v>
      </c>
      <c r="G11" s="1">
        <f>COUNTIF(DT!I4:I1004,"1")</f>
        <v>8</v>
      </c>
      <c r="H11" s="1">
        <f>COUNTIF(DT!I4:I1004,"2")</f>
        <v>3</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2</v>
      </c>
      <c r="G12" s="1">
        <f>COUNTIF(DT!J4:J1004,"1")</f>
        <v>8</v>
      </c>
      <c r="H12" s="1">
        <f>COUNTIF(DT!J4:J1004,"2")</f>
        <v>8</v>
      </c>
      <c r="I12" s="1">
        <f>COUNTIF(DT!J4:J1004,"3")</f>
        <v>0</v>
      </c>
      <c r="J12" s="23" t="str">
        <f>Results!H12</f>
        <v>Novelty</v>
      </c>
    </row>
    <row r="13" spans="1:11">
      <c r="A13" s="2">
        <v>11</v>
      </c>
      <c r="B13" s="1" t="str">
        <f>_xlfn.CONCAT(Results!F13,"/",Results!G13)</f>
        <v>obstructive/supportive</v>
      </c>
      <c r="C13" s="1">
        <f>COUNTIF(DT!K4:K1004,"-3")</f>
        <v>0</v>
      </c>
      <c r="D13" s="1">
        <f>COUNTIF(DT!K4:K1004,"-2")</f>
        <v>0</v>
      </c>
      <c r="E13" s="1">
        <f>COUNTIF(DT!K4:K1004,"-1")</f>
        <v>2</v>
      </c>
      <c r="F13" s="1">
        <f>COUNTIF(DT!K4:K1004,"0")</f>
        <v>5</v>
      </c>
      <c r="G13" s="1">
        <f>COUNTIF(DT!K4:K1004,"1")</f>
        <v>10</v>
      </c>
      <c r="H13" s="1">
        <f>COUNTIF(DT!K4:K1004,"2")</f>
        <v>1</v>
      </c>
      <c r="I13" s="1">
        <f>COUNTIF(DT!K4:K1004,"3")</f>
        <v>0</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3</v>
      </c>
      <c r="G14" s="1">
        <f>COUNTIF(DT!L4:L1004,"1")</f>
        <v>10</v>
      </c>
      <c r="H14" s="1">
        <f>COUNTIF(DT!L4:L1004,"2")</f>
        <v>5</v>
      </c>
      <c r="I14" s="1">
        <f>COUNTIF(DT!L4:L1004,"3")</f>
        <v>0</v>
      </c>
      <c r="J14" s="23" t="str">
        <f>Results!H14</f>
        <v>Attractiveness</v>
      </c>
    </row>
    <row r="15" spans="1:11">
      <c r="A15" s="2">
        <v>13</v>
      </c>
      <c r="B15" s="1" t="str">
        <f>_xlfn.CONCAT(Results!F15,"/",Results!G15)</f>
        <v>complicated/easy</v>
      </c>
      <c r="C15" s="1">
        <f>COUNTIF(DT!M4:M1004,"-3")</f>
        <v>0</v>
      </c>
      <c r="D15" s="1">
        <f>COUNTIF(DT!M4:M1004,"-2")</f>
        <v>0</v>
      </c>
      <c r="E15" s="1">
        <f>COUNTIF(DT!M4:M1004,"-1")</f>
        <v>1</v>
      </c>
      <c r="F15" s="1">
        <f>COUNTIF(DT!M4:M1004,"0")</f>
        <v>3</v>
      </c>
      <c r="G15" s="1">
        <f>COUNTIF(DT!M4:M1004,"1")</f>
        <v>7</v>
      </c>
      <c r="H15" s="1">
        <f>COUNTIF(DT!M4:M1004,"2")</f>
        <v>7</v>
      </c>
      <c r="I15" s="1">
        <f>COUNTIF(DT!M4:M1004,"3")</f>
        <v>0</v>
      </c>
      <c r="J15" s="23" t="str">
        <f>Results!H15</f>
        <v>Perspicuity</v>
      </c>
    </row>
    <row r="16" spans="1:11">
      <c r="A16" s="2">
        <v>14</v>
      </c>
      <c r="B16" s="1" t="str">
        <f>_xlfn.CONCAT(Results!F16,"/",Results!G16)</f>
        <v>unlikable/pleasing</v>
      </c>
      <c r="C16" s="1">
        <f>COUNTIF(DT!N4:N1004,"-3")</f>
        <v>0</v>
      </c>
      <c r="D16" s="1">
        <f>COUNTIF(DT!N4:N1004,"-2")</f>
        <v>0</v>
      </c>
      <c r="E16" s="1">
        <f>COUNTIF(DT!N4:N1004,"-1")</f>
        <v>2</v>
      </c>
      <c r="F16" s="1">
        <f>COUNTIF(DT!N4:N1004,"0")</f>
        <v>2</v>
      </c>
      <c r="G16" s="1">
        <f>COUNTIF(DT!N4:N1004,"1")</f>
        <v>13</v>
      </c>
      <c r="H16" s="1">
        <f>COUNTIF(DT!N4:N1004,"2")</f>
        <v>1</v>
      </c>
      <c r="I16" s="1">
        <f>COUNTIF(DT!N4:N1004,"3")</f>
        <v>0</v>
      </c>
      <c r="J16" s="23" t="str">
        <f>Results!H16</f>
        <v>Attractiveness</v>
      </c>
    </row>
    <row r="17" spans="1:10">
      <c r="A17" s="2">
        <v>15</v>
      </c>
      <c r="B17" s="1" t="str">
        <f>_xlfn.CONCAT(Results!F17,"/",Results!G17)</f>
        <v>usual/leading edge</v>
      </c>
      <c r="C17" s="1">
        <f>COUNTIF(DT!O4:O1004,"-3")</f>
        <v>0</v>
      </c>
      <c r="D17" s="1">
        <f>COUNTIF(DT!O4:O1004,"-2")</f>
        <v>0</v>
      </c>
      <c r="E17" s="1">
        <f>COUNTIF(DT!O4:O1004,"-1")</f>
        <v>1</v>
      </c>
      <c r="F17" s="1">
        <f>COUNTIF(DT!O4:O1004,"0")</f>
        <v>4</v>
      </c>
      <c r="G17" s="1">
        <f>COUNTIF(DT!O4:O1004,"1")</f>
        <v>10</v>
      </c>
      <c r="H17" s="1">
        <f>COUNTIF(DT!O4:O1004,"2")</f>
        <v>3</v>
      </c>
      <c r="I17" s="1">
        <f>COUNTIF(DT!O4:O1004,"3")</f>
        <v>0</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5</v>
      </c>
      <c r="G18" s="1">
        <f>COUNTIF(DT!P4:P1004,"1")</f>
        <v>12</v>
      </c>
      <c r="H18" s="1">
        <f>COUNTIF(DT!P4:P1004,"2")</f>
        <v>1</v>
      </c>
      <c r="I18" s="1">
        <f>COUNTIF(DT!P4:P1004,"3")</f>
        <v>0</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8</v>
      </c>
      <c r="G19" s="1">
        <f>COUNTIF(DT!Q4:Q1004,"1")</f>
        <v>8</v>
      </c>
      <c r="H19" s="1">
        <f>COUNTIF(DT!Q4:Q1004,"2")</f>
        <v>2</v>
      </c>
      <c r="I19" s="1">
        <f>COUNTIF(DT!Q4:Q1004,"3")</f>
        <v>0</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5</v>
      </c>
      <c r="G20" s="1">
        <f>COUNTIF(DT!R4:R1004,"1")</f>
        <v>10</v>
      </c>
      <c r="H20" s="1">
        <f>COUNTIF(DT!R4:R1004,"2")</f>
        <v>3</v>
      </c>
      <c r="I20" s="1">
        <f>COUNTIF(DT!R4:R1004,"3")</f>
        <v>0</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2</v>
      </c>
      <c r="F21" s="1">
        <f>COUNTIF(DT!S4:S1004,"0")</f>
        <v>2</v>
      </c>
      <c r="G21" s="1">
        <f>COUNTIF(DT!S4:S1004,"1")</f>
        <v>9</v>
      </c>
      <c r="H21" s="1">
        <f>COUNTIF(DT!S4:S1004,"2")</f>
        <v>5</v>
      </c>
      <c r="I21" s="1">
        <f>COUNTIF(DT!S4:S1004,"3")</f>
        <v>0</v>
      </c>
      <c r="J21" s="23" t="str">
        <f>Results!H21</f>
        <v>Dependability</v>
      </c>
    </row>
    <row r="22" spans="1:10">
      <c r="A22" s="2">
        <v>20</v>
      </c>
      <c r="B22" s="1" t="str">
        <f>_xlfn.CONCAT(Results!F22,"/",Results!G22)</f>
        <v>inefficient/efficient</v>
      </c>
      <c r="C22" s="1">
        <f>COUNTIF(DT!T4:T1004,"-3")</f>
        <v>0</v>
      </c>
      <c r="D22" s="1">
        <f>COUNTIF(DT!T4:T1004,"-2")</f>
        <v>0</v>
      </c>
      <c r="E22" s="1">
        <f>COUNTIF(DT!T4:T1004,"-1")</f>
        <v>3</v>
      </c>
      <c r="F22" s="1">
        <f>COUNTIF(DT!T4:T1004,"0")</f>
        <v>9</v>
      </c>
      <c r="G22" s="1">
        <f>COUNTIF(DT!T4:T1004,"1")</f>
        <v>2</v>
      </c>
      <c r="H22" s="1">
        <f>COUNTIF(DT!T4:T1004,"2")</f>
        <v>4</v>
      </c>
      <c r="I22" s="1">
        <f>COUNTIF(DT!T4:T1004,"3")</f>
        <v>0</v>
      </c>
      <c r="J22" s="23" t="str">
        <f>Results!H22</f>
        <v>Efficiency</v>
      </c>
    </row>
    <row r="23" spans="1:10">
      <c r="A23" s="2">
        <v>21</v>
      </c>
      <c r="B23" s="1" t="str">
        <f>_xlfn.CONCAT(Results!G23,"/",Results!F23)</f>
        <v>confusing/clear</v>
      </c>
      <c r="C23" s="1">
        <f>COUNTIF(DT!U4:U1004,"-3")</f>
        <v>0</v>
      </c>
      <c r="D23" s="1">
        <f>COUNTIF(DT!U4:U1004,"-2")</f>
        <v>1</v>
      </c>
      <c r="E23" s="1">
        <f>COUNTIF(DT!U4:U1004,"-1")</f>
        <v>2</v>
      </c>
      <c r="F23" s="1">
        <f>COUNTIF(DT!U4:U1004,"0")</f>
        <v>4</v>
      </c>
      <c r="G23" s="1">
        <f>COUNTIF(DT!U4:U1004,"1")</f>
        <v>10</v>
      </c>
      <c r="H23" s="1">
        <f>COUNTIF(DT!U4:U1004,"2")</f>
        <v>1</v>
      </c>
      <c r="I23" s="1">
        <f>COUNTIF(DT!U4:U1004,"3")</f>
        <v>0</v>
      </c>
      <c r="J23" s="23" t="str">
        <f>Results!H23</f>
        <v>Perspicuity</v>
      </c>
    </row>
    <row r="24" spans="1:10">
      <c r="A24" s="2">
        <v>22</v>
      </c>
      <c r="B24" s="1" t="str">
        <f>_xlfn.CONCAT(Results!F24,"/",Results!G24)</f>
        <v>impractical/practical</v>
      </c>
      <c r="C24" s="1">
        <f>COUNTIF(DT!V4:V1004,"-3")</f>
        <v>0</v>
      </c>
      <c r="D24" s="1">
        <f>COUNTIF(DT!V4:V1004,"-2")</f>
        <v>0</v>
      </c>
      <c r="E24" s="1">
        <f>COUNTIF(DT!V4:V1004,"-1")</f>
        <v>4</v>
      </c>
      <c r="F24" s="1">
        <f>COUNTIF(DT!V4:V1004,"0")</f>
        <v>5</v>
      </c>
      <c r="G24" s="1">
        <f>COUNTIF(DT!V4:V1004,"1")</f>
        <v>7</v>
      </c>
      <c r="H24" s="1">
        <f>COUNTIF(DT!V4:V1004,"2")</f>
        <v>2</v>
      </c>
      <c r="I24" s="1">
        <f>COUNTIF(DT!V4:V1004,"3")</f>
        <v>0</v>
      </c>
      <c r="J24" s="23" t="str">
        <f>Results!H24</f>
        <v>Efficiency</v>
      </c>
    </row>
    <row r="25" spans="1:10">
      <c r="A25" s="2">
        <v>23</v>
      </c>
      <c r="B25" s="1" t="str">
        <f>_xlfn.CONCAT(Results!G25,"/",Results!F25)</f>
        <v>cluttered/organized</v>
      </c>
      <c r="C25" s="1">
        <f>COUNTIF(DT!W4:W1004,"-3")</f>
        <v>0</v>
      </c>
      <c r="D25" s="1">
        <f>COUNTIF(DT!W4:W1004,"-2")</f>
        <v>0</v>
      </c>
      <c r="E25" s="1">
        <f>COUNTIF(DT!W4:W1004,"-1")</f>
        <v>1</v>
      </c>
      <c r="F25" s="1">
        <f>COUNTIF(DT!W4:W1004,"0")</f>
        <v>2</v>
      </c>
      <c r="G25" s="1">
        <f>COUNTIF(DT!W4:W1004,"1")</f>
        <v>10</v>
      </c>
      <c r="H25" s="1">
        <f>COUNTIF(DT!W4:W1004,"2")</f>
        <v>5</v>
      </c>
      <c r="I25" s="1">
        <f>COUNTIF(DT!W4:W1004,"3")</f>
        <v>0</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3</v>
      </c>
      <c r="G26" s="1">
        <f>COUNTIF(DT!X4:X1004,"1")</f>
        <v>8</v>
      </c>
      <c r="H26" s="1">
        <f>COUNTIF(DT!X4:X1004,"2")</f>
        <v>7</v>
      </c>
      <c r="I26" s="1">
        <f>COUNTIF(DT!X4:X1004,"3")</f>
        <v>0</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2</v>
      </c>
      <c r="G27" s="1">
        <f>COUNTIF(DT!Y4:Y1004,"1")</f>
        <v>9</v>
      </c>
      <c r="H27" s="1">
        <f>COUNTIF(DT!Y4:Y1004,"2")</f>
        <v>7</v>
      </c>
      <c r="I27" s="1">
        <f>COUNTIF(DT!Y4:Y1004,"3")</f>
        <v>0</v>
      </c>
      <c r="J27" s="23" t="str">
        <f>Results!H27</f>
        <v>Attractiveness</v>
      </c>
    </row>
    <row r="28" spans="1:10">
      <c r="A28" s="2">
        <v>26</v>
      </c>
      <c r="B28" s="1" t="str">
        <f>_xlfn.CONCAT(Results!F28,"/",Results!G28)</f>
        <v>conservative/innovative</v>
      </c>
      <c r="C28" s="1">
        <f>COUNTIF(DT!Z4:Z1004,"-3")</f>
        <v>0</v>
      </c>
      <c r="D28" s="1">
        <f>COUNTIF(DT!Z4:Z1004,"-2")</f>
        <v>4</v>
      </c>
      <c r="E28" s="1">
        <f>COUNTIF(DT!Z4:Z1004,"-1")</f>
        <v>0</v>
      </c>
      <c r="F28" s="1">
        <f>COUNTIF(DT!Z4:Z1004,"0")</f>
        <v>1</v>
      </c>
      <c r="G28" s="1">
        <f>COUNTIF(DT!Z4:Z1004,"1")</f>
        <v>5</v>
      </c>
      <c r="H28" s="1">
        <f>COUNTIF(DT!Z4:Z1004,"2")</f>
        <v>8</v>
      </c>
      <c r="I28" s="1">
        <f>COUNTIF(DT!Z4:Z1004,"3")</f>
        <v>0</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1"/>
      <c r="C1" s="161"/>
      <c r="D1" s="161"/>
      <c r="E1" s="161"/>
      <c r="F1" s="161"/>
      <c r="G1" s="161"/>
      <c r="H1" s="161"/>
      <c r="I1" s="161"/>
      <c r="J1" s="161"/>
      <c r="K1" s="161"/>
      <c r="L1" s="161"/>
      <c r="M1" s="161"/>
      <c r="N1" s="161"/>
      <c r="O1" s="161"/>
      <c r="P1" s="161"/>
      <c r="Q1" s="161"/>
      <c r="R1" s="161"/>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0.54089872302625075</v>
      </c>
      <c r="D7" s="79" t="s">
        <v>5</v>
      </c>
      <c r="E7" s="80">
        <f>CORREL(DT!B4:B1004,DT!D4:D1004)</f>
        <v>0.69843029576957838</v>
      </c>
      <c r="G7" s="79" t="s">
        <v>11</v>
      </c>
      <c r="H7" s="80">
        <f>CORREL(DT!I4:I1004,DT!T4:T1004)</f>
        <v>0.3588284912505928</v>
      </c>
      <c r="J7" s="79" t="s">
        <v>17</v>
      </c>
      <c r="K7" s="80">
        <f>CORREL(DT!H4:H1004,DT!K4:K1004)</f>
        <v>0.28043104534762675</v>
      </c>
      <c r="M7" s="79" t="s">
        <v>24</v>
      </c>
      <c r="N7" s="80">
        <f>CORREL(DT!E4:E1004,DT!F4:F1004)</f>
        <v>0.46899724941455684</v>
      </c>
      <c r="P7" s="79" t="s">
        <v>34</v>
      </c>
      <c r="Q7" s="80">
        <f>CORREL(DT!C4:C1004,DT!J4:J1004)</f>
        <v>0.28867513459481292</v>
      </c>
    </row>
    <row r="8" spans="1:18">
      <c r="A8" s="31" t="s">
        <v>37</v>
      </c>
      <c r="B8" s="32">
        <f>CORREL(DT!A4:A1004,DT!N4:N1004)</f>
        <v>0.83631451339667617</v>
      </c>
      <c r="D8" s="31" t="s">
        <v>6</v>
      </c>
      <c r="E8" s="32">
        <f>CORREL(DT!B4:B1004,DT!M4:M1004)</f>
        <v>0.76361237236709367</v>
      </c>
      <c r="G8" s="31" t="s">
        <v>12</v>
      </c>
      <c r="H8" s="32">
        <f>CORREL(DT!I4:I1004,DT!V4:V1004)</f>
        <v>0.42843278414373659</v>
      </c>
      <c r="J8" s="31" t="s">
        <v>18</v>
      </c>
      <c r="K8" s="32">
        <f>CORREL(DT!H4:H1004,DT!Q4:Q1004)</f>
        <v>-6.2017367294604213E-2</v>
      </c>
      <c r="M8" s="31" t="s">
        <v>25</v>
      </c>
      <c r="N8" s="32">
        <f>CORREL(DT!E4:E1004,DT!G4:G1004)</f>
        <v>0.28356901247520633</v>
      </c>
      <c r="P8" s="31" t="s">
        <v>33</v>
      </c>
      <c r="Q8" s="32">
        <f>CORREL(DT!C4:C1004,DT!O4:O1004)</f>
        <v>-3.4968738368763132E-17</v>
      </c>
    </row>
    <row r="9" spans="1:18">
      <c r="A9" s="31" t="s">
        <v>38</v>
      </c>
      <c r="B9" s="32">
        <f>CORREL(DT!A4:A1004,DT!P4:P1004)</f>
        <v>0.41702882811414932</v>
      </c>
      <c r="D9" s="31" t="s">
        <v>7</v>
      </c>
      <c r="E9" s="32">
        <f>CORREL(DT!B4:B1004,DT!U4:U1004)</f>
        <v>0.34494179001250885</v>
      </c>
      <c r="G9" s="31" t="s">
        <v>13</v>
      </c>
      <c r="H9" s="32">
        <f>CORREL(DT!I4:I1004,DT!W4:W1004)</f>
        <v>-2.6124825456644216E-2</v>
      </c>
      <c r="J9" s="31" t="s">
        <v>19</v>
      </c>
      <c r="K9" s="32">
        <f>CORREL(DT!H4:H1004,DT!S4:S1004)</f>
        <v>0.10587543735744637</v>
      </c>
      <c r="M9" s="31" t="s">
        <v>26</v>
      </c>
      <c r="N9" s="32">
        <f>CORREL(DT!E4:E1004,DT!R4:R1004)</f>
        <v>0.3106848830006001</v>
      </c>
      <c r="P9" s="31" t="s">
        <v>32</v>
      </c>
      <c r="Q9" s="32">
        <f>CORREL(DT!C4:C1004,DT!Z4:Z1004)</f>
        <v>0.47394983923001521</v>
      </c>
    </row>
    <row r="10" spans="1:18">
      <c r="A10" s="31" t="s">
        <v>39</v>
      </c>
      <c r="B10" s="32">
        <f>CORREL(DT!A4:A1004,DT!X4:X1004)</f>
        <v>0.53099079042126041</v>
      </c>
      <c r="D10" s="31" t="s">
        <v>8</v>
      </c>
      <c r="E10" s="32">
        <f>CORREL(DT!D4:D1004,DT!M4:M1004)</f>
        <v>0.62475801767177142</v>
      </c>
      <c r="G10" s="31" t="s">
        <v>14</v>
      </c>
      <c r="H10" s="32">
        <f>CORREL(DT!T4:T1004,DT!V4:V1004)</f>
        <v>0.8277541450171596</v>
      </c>
      <c r="J10" s="31" t="s">
        <v>20</v>
      </c>
      <c r="K10" s="32">
        <f>CORREL(DT!K4:K1004,DT!Q4:Q1004)</f>
        <v>-7.2932495748947321E-2</v>
      </c>
      <c r="M10" s="31" t="s">
        <v>27</v>
      </c>
      <c r="N10" s="32">
        <f>CORREL(DT!F4:F1004,DT!G4:G1004)</f>
        <v>0.44354534274271706</v>
      </c>
      <c r="P10" s="31" t="s">
        <v>31</v>
      </c>
      <c r="Q10" s="32">
        <f>CORREL(DT!J4:J1004,DT!O4:O1004)</f>
        <v>0.6546536707079772</v>
      </c>
    </row>
    <row r="11" spans="1:18">
      <c r="A11" s="31" t="s">
        <v>40</v>
      </c>
      <c r="B11" s="32">
        <f>CORREL(DT!A4:A1004,DT!Y4:Y1004)</f>
        <v>8.5435765771676081E-2</v>
      </c>
      <c r="D11" s="31" t="s">
        <v>9</v>
      </c>
      <c r="E11" s="32">
        <f>CORREL(DT!D4:D1004,DT!U4:U1004)</f>
        <v>0.25993762245501806</v>
      </c>
      <c r="G11" s="31" t="s">
        <v>15</v>
      </c>
      <c r="H11" s="32">
        <f>CORREL(DT!T4:T1004,DT!W4:W1004)</f>
        <v>0.53813285123461241</v>
      </c>
      <c r="J11" s="31" t="s">
        <v>21</v>
      </c>
      <c r="K11" s="32">
        <f>CORREL(DT!K4:K1004,DT!S4:S1004)</f>
        <v>0.44467727473757601</v>
      </c>
      <c r="M11" s="31" t="s">
        <v>28</v>
      </c>
      <c r="N11" s="32">
        <f>CORREL(DT!F4:F1004,DT!R4:R1004)</f>
        <v>0.46880723093849541</v>
      </c>
      <c r="P11" s="31" t="s">
        <v>30</v>
      </c>
      <c r="Q11" s="32">
        <f>CORREL(DT!J4:J1004,DT!Z4:Z1004)</f>
        <v>0.57106448819859978</v>
      </c>
    </row>
    <row r="12" spans="1:18">
      <c r="A12" s="31" t="s">
        <v>41</v>
      </c>
      <c r="B12" s="32">
        <f>CORREL(DT!L4:L1004,DT!N4:N1004)</f>
        <v>0.64255888117128179</v>
      </c>
      <c r="D12" s="31" t="s">
        <v>10</v>
      </c>
      <c r="E12" s="32">
        <f>CORREL(DT!M4:M1004,DT!U4:U1004)</f>
        <v>0.20668850837512234</v>
      </c>
      <c r="G12" s="31" t="s">
        <v>16</v>
      </c>
      <c r="H12" s="32">
        <f>CORREL(DT!V4:V1004,DT!W4:W1004)</f>
        <v>0.19562796384297579</v>
      </c>
      <c r="J12" s="31" t="s">
        <v>22</v>
      </c>
      <c r="K12" s="32">
        <f>CORREL(DT!Q4:Q1004,DT!S4:S1004)</f>
        <v>6.0971076084969267E-2</v>
      </c>
      <c r="M12" s="31" t="s">
        <v>23</v>
      </c>
      <c r="N12" s="32">
        <f>CORREL(DT!G4:G1004,DT!R4:R1004)</f>
        <v>0.68374665020661995</v>
      </c>
      <c r="P12" s="31" t="s">
        <v>29</v>
      </c>
      <c r="Q12" s="32">
        <f>CORREL(DT!O4:O1004,DT!Z4:Z1004)</f>
        <v>0.28817562804535157</v>
      </c>
    </row>
    <row r="13" spans="1:18">
      <c r="A13" s="31" t="s">
        <v>42</v>
      </c>
      <c r="B13" s="32">
        <f>CORREL(DT!L4:L1004,DT!P4:P1004)</f>
        <v>0.3876990572676326</v>
      </c>
      <c r="D13" s="33" t="s">
        <v>826</v>
      </c>
      <c r="E13" s="32">
        <f>AVERAGE(E7:E12)</f>
        <v>0.48306143444184874</v>
      </c>
      <c r="G13" s="33" t="s">
        <v>826</v>
      </c>
      <c r="H13" s="32">
        <f>AVERAGE(H7:H12)</f>
        <v>0.3871085683387388</v>
      </c>
      <c r="J13" s="33" t="s">
        <v>826</v>
      </c>
      <c r="K13" s="32">
        <f>AVERAGE(K7:K12)</f>
        <v>0.12616749508067782</v>
      </c>
      <c r="M13" s="33" t="s">
        <v>826</v>
      </c>
      <c r="N13" s="32">
        <f>AVERAGE(N7:N12)</f>
        <v>0.44322506146303259</v>
      </c>
      <c r="P13" s="33" t="s">
        <v>826</v>
      </c>
      <c r="Q13" s="32">
        <f>AVERAGE(Q7:Q12)</f>
        <v>0.37941979346279275</v>
      </c>
    </row>
    <row r="14" spans="1:18">
      <c r="A14" s="31" t="s">
        <v>43</v>
      </c>
      <c r="B14" s="32">
        <f>CORREL(DT!L4:L1004,DT!X4:X1004)</f>
        <v>0.65995459668556811</v>
      </c>
      <c r="C14" s="7"/>
      <c r="D14" s="44" t="s">
        <v>4</v>
      </c>
      <c r="E14" s="45">
        <f>(4*E13)/(1+(3*E13))</f>
        <v>0.78893439548169453</v>
      </c>
      <c r="F14" s="46"/>
      <c r="G14" s="44" t="s">
        <v>4</v>
      </c>
      <c r="H14" s="45">
        <f>(4*H13)/(1+(3*H13))</f>
        <v>0.71642800979102639</v>
      </c>
      <c r="I14" s="46"/>
      <c r="J14" s="44" t="s">
        <v>4</v>
      </c>
      <c r="K14" s="45">
        <f>(4*K13)/(1+(3*K13))</f>
        <v>0.36610015993848777</v>
      </c>
      <c r="L14" s="46"/>
      <c r="M14" s="44" t="s">
        <v>4</v>
      </c>
      <c r="N14" s="45">
        <f>(4*N13)/(1+(3*N13))</f>
        <v>0.76100748195806167</v>
      </c>
      <c r="P14" s="44" t="s">
        <v>4</v>
      </c>
      <c r="Q14" s="45">
        <f>(4*Q13)/(1+(3*Q13))</f>
        <v>0.70977318643892051</v>
      </c>
    </row>
    <row r="15" spans="1:18">
      <c r="A15" s="31" t="s">
        <v>44</v>
      </c>
      <c r="B15" s="32">
        <f>CORREL(DT!L4:L1004,DT!Y4:Y1004)</f>
        <v>0.31770816417085246</v>
      </c>
      <c r="D15" s="166" t="s">
        <v>1462</v>
      </c>
      <c r="E15" s="36">
        <f>1-EXP(LN(1-E14)+1.96*SQRT(8/(3*(Results!E3-2))))</f>
        <v>0.53018657098758715</v>
      </c>
      <c r="G15" s="166" t="s">
        <v>1462</v>
      </c>
      <c r="H15" s="36">
        <f>1-EXP(LN(1-H14)+1.96*SQRT(8/(3*(Results!E3-2))))</f>
        <v>0.36879374829451328</v>
      </c>
      <c r="J15" s="166" t="s">
        <v>1462</v>
      </c>
      <c r="K15" s="36">
        <f>1-EXP(LN(1-K14)+1.96*SQRT(8/(3*(Results!E3-2))))</f>
        <v>-0.4110051620650963</v>
      </c>
      <c r="M15" s="166" t="s">
        <v>1462</v>
      </c>
      <c r="N15" s="36">
        <f>1-EXP(LN(1-N14)+1.96*SQRT(8/(3*(Results!E3-2))))</f>
        <v>0.46802372340181131</v>
      </c>
      <c r="P15" s="166" t="s">
        <v>1462</v>
      </c>
      <c r="Q15" s="36">
        <f>1-EXP(LN(1-Q14)+1.96*SQRT(8/(3*(Results!E3-2))))</f>
        <v>0.35398069817362732</v>
      </c>
    </row>
    <row r="16" spans="1:18">
      <c r="A16" s="31" t="s">
        <v>45</v>
      </c>
      <c r="B16" s="32">
        <f>CORREL(DT!N4:N1004,DT!P4:P1004)</f>
        <v>0.55485700686288542</v>
      </c>
      <c r="D16" s="167"/>
      <c r="E16" s="36">
        <f>1-EXP(LN(1-E14)-1.96*SQRT(8/(3*(Results!E3-2))))</f>
        <v>0.90517791391292757</v>
      </c>
      <c r="G16" s="167"/>
      <c r="H16" s="36">
        <f>1-EXP(LN(1-H14)-1.96*SQRT(8/(3*(Results!E3-2))))</f>
        <v>0.87260412359065487</v>
      </c>
      <c r="J16" s="167"/>
      <c r="K16" s="36">
        <f>1-EXP(LN(1-K14)-1.96*SQRT(8/(3*(Results!E3-2))))</f>
        <v>0.71521790420531961</v>
      </c>
      <c r="M16" s="167"/>
      <c r="N16" s="36">
        <f>1-EXP(LN(1-N14)-1.96*SQRT(8/(3*(Results!E3-2))))</f>
        <v>0.89263163379150456</v>
      </c>
      <c r="P16" s="167"/>
      <c r="Q16" s="36">
        <f>1-EXP(LN(1-Q14)-1.96*SQRT(8/(3*(Results!E3-2))))</f>
        <v>0.86961441698152842</v>
      </c>
    </row>
    <row r="17" spans="1:18">
      <c r="A17" s="31" t="s">
        <v>46</v>
      </c>
      <c r="B17" s="32">
        <f>CORREL(DT!N4:N1004,DT!X4:X1004)</f>
        <v>0.54618887720391818</v>
      </c>
    </row>
    <row r="18" spans="1:18">
      <c r="A18" s="31" t="s">
        <v>47</v>
      </c>
      <c r="B18" s="32">
        <f>CORREL(DT!N4:N1004,DT!Y4:Y1004)</f>
        <v>0.27930912252313661</v>
      </c>
    </row>
    <row r="19" spans="1:18">
      <c r="A19" s="31" t="s">
        <v>48</v>
      </c>
      <c r="B19" s="32">
        <f>CORREL(DT!P4:P1004,DT!X4:X1004)</f>
        <v>0.27679808383598037</v>
      </c>
    </row>
    <row r="20" spans="1:18">
      <c r="A20" s="31" t="s">
        <v>116</v>
      </c>
      <c r="B20" s="32">
        <f>CORREL(DT!P4:P1004,DT!Y4:Y1004)</f>
        <v>0.33847718414857181</v>
      </c>
    </row>
    <row r="21" spans="1:18">
      <c r="A21" s="31" t="s">
        <v>35</v>
      </c>
      <c r="B21" s="32">
        <f>CORREL(DT!X4:X1004,DT!Y4:Y1004)</f>
        <v>0.34691344845030803</v>
      </c>
    </row>
    <row r="22" spans="1:18">
      <c r="A22" s="33" t="s">
        <v>826</v>
      </c>
      <c r="B22" s="32">
        <f>AVERAGE(B7:B21)</f>
        <v>0.45074220287000993</v>
      </c>
    </row>
    <row r="23" spans="1:18">
      <c r="A23" s="44" t="s">
        <v>4</v>
      </c>
      <c r="B23" s="45">
        <f>(6*B22)/(1+(5*B22))</f>
        <v>0.83119035627086635</v>
      </c>
    </row>
    <row r="24" spans="1:18">
      <c r="A24" s="166" t="s">
        <v>1462</v>
      </c>
      <c r="B24" s="36">
        <f>1-EXP(LN(1-B23)+1.96*SQRT(12/(5*(Results!E3-2))))</f>
        <v>0.63936136443127478</v>
      </c>
    </row>
    <row r="25" spans="1:18">
      <c r="A25" s="167"/>
      <c r="B25" s="36">
        <f>1-EXP(LN(1-B23)-1.96*SQRT(12/(5*(Results!E3-2))))</f>
        <v>0.92098268736232902</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0.69385070700427431</v>
      </c>
      <c r="D30" s="41" t="s">
        <v>1277</v>
      </c>
      <c r="E30" s="41">
        <f>1-((Results!C4+Results!C6+Results!C15+Results!C23)/(16*(Results!M4)))</f>
        <v>0.57389635316698651</v>
      </c>
      <c r="G30" s="41" t="s">
        <v>1277</v>
      </c>
      <c r="H30" s="41">
        <f>1-((Results!C11+Results!C22+Results!C24+Results!C25)/(16*(Results!M5)))</f>
        <v>0.53164556962025322</v>
      </c>
      <c r="J30" s="41" t="s">
        <v>1277</v>
      </c>
      <c r="K30" s="41">
        <f>1-((Results!C10+Results!C13+Results!C19+Results!C21)/(16*(Results!M6)))</f>
        <v>0.29252259654889068</v>
      </c>
      <c r="M30" s="41" t="s">
        <v>1277</v>
      </c>
      <c r="N30" s="41">
        <f>1-((Results!C7+Results!C8+Results!C9+Results!C20)/(16*(Results!M7)))</f>
        <v>0.56264775413711576</v>
      </c>
      <c r="P30" s="41" t="s">
        <v>1277</v>
      </c>
      <c r="Q30" s="41">
        <f>1-((Results!C5+Results!C12+Results!C17+Results!C28)/(16*(Results!M8)))</f>
        <v>0.4883138564273789</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8.7791495198902697E-2</v>
      </c>
      <c r="D33" s="31" t="s">
        <v>5</v>
      </c>
      <c r="E33" s="32">
        <f>_xlfn.COVARIANCE.S(DT!B4:B1004,DT!D4:D1004)^2</f>
        <v>0.15378700499807765</v>
      </c>
      <c r="G33" s="31" t="s">
        <v>11</v>
      </c>
      <c r="H33" s="32">
        <f>COVAR(DT!I4:I1004,DT!T4:T1004)^2</f>
        <v>0.19208199969516851</v>
      </c>
      <c r="J33" s="31" t="s">
        <v>17</v>
      </c>
      <c r="K33" s="32">
        <f>COVAR(DT!H4:H1004,DT!K4:K1004)^2</f>
        <v>3.6617893613778395E-2</v>
      </c>
      <c r="M33" s="31" t="s">
        <v>24</v>
      </c>
      <c r="N33" s="32">
        <f>COVAR(DT!E4:E1004,DT!F4:F1004)^2</f>
        <v>4.5353223593964334E-2</v>
      </c>
      <c r="P33" s="31" t="s">
        <v>34</v>
      </c>
      <c r="Q33" s="32">
        <f>COVAR(DT!C4:C1004,DT!J4:J1004)^2</f>
        <v>1.2345679012345684E-2</v>
      </c>
    </row>
    <row r="34" spans="1:17">
      <c r="A34" s="31" t="s">
        <v>37</v>
      </c>
      <c r="B34" s="32">
        <f>COVAR(DT!A4:A1004,DT!N4:N1004)^2</f>
        <v>0.25934499314128973</v>
      </c>
      <c r="D34" s="31" t="s">
        <v>6</v>
      </c>
      <c r="E34" s="32">
        <f>_xlfn.COVARIANCE.S(DT!B4:B1004,DT!M4:M1004)^2</f>
        <v>0.25327865350933398</v>
      </c>
      <c r="G34" s="31" t="s">
        <v>12</v>
      </c>
      <c r="H34" s="32">
        <f>COVAR(DT!I4:I1004,DT!V4:V1004)^2</f>
        <v>0.24386526444139617</v>
      </c>
      <c r="J34" s="31" t="s">
        <v>18</v>
      </c>
      <c r="K34" s="32">
        <f>COVAR(DT!H4:H1004,DT!Q4:Q1004)^2</f>
        <v>1.371742112482852E-3</v>
      </c>
      <c r="M34" s="31" t="s">
        <v>25</v>
      </c>
      <c r="N34" s="32">
        <f>COVAR(DT!E4:E1004,DT!G4:G1004)^2</f>
        <v>1.6013183965858872E-2</v>
      </c>
      <c r="P34" s="31" t="s">
        <v>33</v>
      </c>
      <c r="Q34" s="32">
        <f>COVAR(DT!C4:C1004,DT!O4:O1004)^2</f>
        <v>2.3776912893669581E-34</v>
      </c>
    </row>
    <row r="35" spans="1:17">
      <c r="A35" s="31" t="s">
        <v>38</v>
      </c>
      <c r="B35" s="32">
        <f>COVAR(DT!A4:A1004,DT!P4:P1004)^2</f>
        <v>3.4293552812071325E-2</v>
      </c>
      <c r="D35" s="31" t="s">
        <v>7</v>
      </c>
      <c r="E35" s="32">
        <f>_xlfn.COVARIANCE.S(DT!B4:B1004,DT!U4:U1004)^2</f>
        <v>6.1685676449229017E-2</v>
      </c>
      <c r="G35" s="31" t="s">
        <v>13</v>
      </c>
      <c r="H35" s="32">
        <f>COVAR(DT!I4:I1004,DT!W4:W1004)^2</f>
        <v>6.0966316110348904E-4</v>
      </c>
      <c r="J35" s="31" t="s">
        <v>19</v>
      </c>
      <c r="K35" s="32">
        <f>COVAR(DT!H4:H1004,DT!S4:S1004)^2</f>
        <v>7.4683737235177652E-3</v>
      </c>
      <c r="M35" s="31" t="s">
        <v>26</v>
      </c>
      <c r="N35" s="32">
        <f>COVAR(DT!E4:E1004,DT!R4:R1004)^2</f>
        <v>2.3814967230605086E-2</v>
      </c>
      <c r="P35" s="31" t="s">
        <v>32</v>
      </c>
      <c r="Q35" s="32">
        <f>COVAR(DT!C4:C1004,DT!Z4:Z1004)^2</f>
        <v>0.18141289437585739</v>
      </c>
    </row>
    <row r="36" spans="1:17">
      <c r="A36" s="31" t="s">
        <v>39</v>
      </c>
      <c r="B36" s="32">
        <f>COVAR(DT!A4:A1004,DT!X4:X1004)^2</f>
        <v>9.9108367626886157E-2</v>
      </c>
      <c r="D36" s="31" t="s">
        <v>8</v>
      </c>
      <c r="E36" s="32">
        <f>_xlfn.COVARIANCE.S(DT!D4:D1004,DT!M4:M1004)^2</f>
        <v>0.18608227604767394</v>
      </c>
      <c r="G36" s="31" t="s">
        <v>14</v>
      </c>
      <c r="H36" s="32">
        <f>COVAR(DT!T4:T1004,DT!V4:V1004)^2</f>
        <v>0.6291819082456942</v>
      </c>
      <c r="J36" s="31" t="s">
        <v>20</v>
      </c>
      <c r="K36" s="32">
        <f>COVAR(DT!K4:K1004,DT!Q4:Q1004)^2</f>
        <v>1.3717421124828542E-3</v>
      </c>
      <c r="M36" s="31" t="s">
        <v>27</v>
      </c>
      <c r="N36" s="32">
        <f>COVAR(DT!F4:F1004,DT!G4:G1004)^2</f>
        <v>2.4777091906721529E-2</v>
      </c>
      <c r="P36" s="31" t="s">
        <v>31</v>
      </c>
      <c r="Q36" s="32">
        <f>COVAR(DT!J4:J1004,DT!O4:O1004)^2</f>
        <v>0.11111111111111117</v>
      </c>
    </row>
    <row r="37" spans="1:17">
      <c r="A37" s="31" t="s">
        <v>40</v>
      </c>
      <c r="B37" s="32">
        <f>COVAR(DT!A4:A1004,DT!Y4:Y1004)^2</f>
        <v>2.1433470507544591E-3</v>
      </c>
      <c r="D37" s="31" t="s">
        <v>9</v>
      </c>
      <c r="E37" s="32">
        <f>_xlfn.COVARIANCE.S(DT!D4:D1004,DT!U4:U1004)^2</f>
        <v>3.8446751249519392E-2</v>
      </c>
      <c r="G37" s="31" t="s">
        <v>15</v>
      </c>
      <c r="H37" s="32">
        <f>COVAR(DT!T4:T1004,DT!W4:W1004)^2</f>
        <v>0.17879324798049082</v>
      </c>
      <c r="J37" s="31" t="s">
        <v>21</v>
      </c>
      <c r="K37" s="32">
        <f>COVAR(DT!K4:K1004,DT!S4:S1004)^2</f>
        <v>9.5259868922420388E-2</v>
      </c>
      <c r="M37" s="31" t="s">
        <v>28</v>
      </c>
      <c r="N37" s="32">
        <f>COVAR(DT!F4:F1004,DT!R4:R1004)^2</f>
        <v>3.4293552812071325E-2</v>
      </c>
      <c r="P37" s="31" t="s">
        <v>30</v>
      </c>
      <c r="Q37" s="32">
        <f>COVAR(DT!J4:J1004,DT!Z4:Z1004)^2</f>
        <v>0.3511659807956104</v>
      </c>
    </row>
    <row r="38" spans="1:17">
      <c r="A38" s="31" t="s">
        <v>41</v>
      </c>
      <c r="B38" s="32">
        <f>COVAR(DT!L4:L1004,DT!N4:N1004)^2</f>
        <v>9.5259868922420457E-2</v>
      </c>
      <c r="D38" s="31" t="s">
        <v>10</v>
      </c>
      <c r="E38" s="32">
        <f>_xlfn.COVARIANCE.S(DT!M4:M1004,DT!U4:U1004)^2</f>
        <v>3.3491392199581332E-2</v>
      </c>
      <c r="G38" s="31" t="s">
        <v>16</v>
      </c>
      <c r="H38" s="32">
        <f>COVAR(DT!V4:V1004,DT!W4:W1004)^2</f>
        <v>2.1042905044962666E-2</v>
      </c>
      <c r="J38" s="31" t="s">
        <v>22</v>
      </c>
      <c r="K38" s="32">
        <f>COVAR(DT!Q4:Q1004,DT!S4:S1004)^2</f>
        <v>1.3717421124828546E-3</v>
      </c>
      <c r="M38" s="31" t="s">
        <v>23</v>
      </c>
      <c r="N38" s="32">
        <f>COVAR(DT!G4:G1004,DT!R4:R1004)^2</f>
        <v>7.0454199055022079E-2</v>
      </c>
      <c r="P38" s="31" t="s">
        <v>29</v>
      </c>
      <c r="Q38" s="32">
        <f>COVAR(DT!O4:O1004,DT!Z4:Z1004)^2</f>
        <v>0.11736968449931426</v>
      </c>
    </row>
    <row r="39" spans="1:17">
      <c r="A39" s="31" t="s">
        <v>42</v>
      </c>
      <c r="B39" s="32">
        <f>COVAR(DT!L4:L1004,DT!P4:P1004)^2</f>
        <v>1.8442310623380573E-2</v>
      </c>
      <c r="D39" s="31" t="s">
        <v>1275</v>
      </c>
      <c r="E39" s="6">
        <f>SUM(E33:E38)</f>
        <v>0.72677175445341524</v>
      </c>
      <c r="G39" s="31" t="s">
        <v>1275</v>
      </c>
      <c r="H39" s="6">
        <f>SUM(H33:H38)</f>
        <v>1.2655749885688159</v>
      </c>
      <c r="J39" s="31" t="s">
        <v>1275</v>
      </c>
      <c r="K39" s="6">
        <f>SUM(K33:K38)</f>
        <v>0.14346136259716513</v>
      </c>
      <c r="M39" s="31" t="s">
        <v>1275</v>
      </c>
      <c r="N39" s="6">
        <f>SUM(N33:N38)</f>
        <v>0.21470621856424321</v>
      </c>
      <c r="P39" s="31" t="s">
        <v>1275</v>
      </c>
      <c r="Q39" s="6">
        <f>SUM(Q33:Q38)</f>
        <v>0.77340534979423892</v>
      </c>
    </row>
    <row r="40" spans="1:17">
      <c r="A40" s="31" t="s">
        <v>43</v>
      </c>
      <c r="B40" s="32">
        <f>COVAR(DT!L4:L1004,DT!X4:X1004)^2</f>
        <v>9.5259868922420318E-2</v>
      </c>
      <c r="D40" s="33" t="s">
        <v>1276</v>
      </c>
      <c r="E40" s="40">
        <f>E30+SQRT((4/3)*2*E39)/(16*(Results!M4))</f>
        <v>0.77830868768639561</v>
      </c>
      <c r="G40" s="33" t="s">
        <v>1276</v>
      </c>
      <c r="H40" s="40">
        <f>H30+SQRT((4/3)*2*H39)/(16*(Results!M5))</f>
        <v>0.73495363072940179</v>
      </c>
      <c r="J40" s="33" t="s">
        <v>1276</v>
      </c>
      <c r="K40" s="40">
        <f>K30+SQRT((4/3)*2*K39)/(16*(Results!M6))</f>
        <v>0.4480413226315208</v>
      </c>
      <c r="M40" s="33" t="s">
        <v>1276</v>
      </c>
      <c r="N40" s="40">
        <f>N30+SQRT((4/3)*2*N39)/(16*(Results!M7))</f>
        <v>0.7451072548423896</v>
      </c>
      <c r="P40" s="33" t="s">
        <v>1276</v>
      </c>
      <c r="Q40" s="40">
        <f>Q30+SQRT((4/3)*2*Q39)/(16*(Results!M8))</f>
        <v>0.67172366805553807</v>
      </c>
    </row>
    <row r="41" spans="1:17">
      <c r="A41" s="31" t="s">
        <v>44</v>
      </c>
      <c r="B41" s="32">
        <f>COVAR(DT!L4:L1004,DT!Y4:Y1004)^2</f>
        <v>1.844231062338058E-2</v>
      </c>
    </row>
    <row r="42" spans="1:17">
      <c r="A42" s="31" t="s">
        <v>45</v>
      </c>
      <c r="B42" s="32">
        <f>COVAR(DT!N4:N1004,DT!P4:P1004)^2</f>
        <v>4.6677335771985962E-2</v>
      </c>
    </row>
    <row r="43" spans="1:17">
      <c r="A43" s="31" t="s">
        <v>46</v>
      </c>
      <c r="B43" s="32">
        <f>COVAR(DT!N4:N1004,DT!X4:X1004)^2</f>
        <v>8.0627953055936494E-2</v>
      </c>
    </row>
    <row r="44" spans="1:17">
      <c r="A44" s="31" t="s">
        <v>47</v>
      </c>
      <c r="B44" s="32">
        <f>COVAR(DT!N4:N1004,DT!Y4:Y1004)^2</f>
        <v>1.7613549763755534E-2</v>
      </c>
    </row>
    <row r="45" spans="1:17">
      <c r="A45" s="31" t="s">
        <v>48</v>
      </c>
      <c r="B45" s="32">
        <f>COVAR(DT!P4:P1004,DT!X4:X1004)^2</f>
        <v>1.1012040847431799E-2</v>
      </c>
    </row>
    <row r="46" spans="1:17">
      <c r="A46" s="31" t="s">
        <v>116</v>
      </c>
      <c r="B46" s="32">
        <f>COVAR(DT!P4:P1004,DT!Y4:Y1004)^2</f>
        <v>1.3755525072397495E-2</v>
      </c>
    </row>
    <row r="47" spans="1:17">
      <c r="A47" s="31" t="s">
        <v>35</v>
      </c>
      <c r="B47" s="32">
        <f>COVAR(DT!X4:X1004,DT!Y4:Y1004)^2</f>
        <v>2.5758268556622471E-2</v>
      </c>
    </row>
    <row r="48" spans="1:17">
      <c r="A48" s="31" t="s">
        <v>1275</v>
      </c>
      <c r="B48" s="6">
        <f>SUM(B33:B47)</f>
        <v>0.90553078798963593</v>
      </c>
    </row>
    <row r="49" spans="1:2">
      <c r="A49" s="33" t="s">
        <v>1276</v>
      </c>
      <c r="B49" s="40">
        <f>B30+SQRT((6/5)*2*B48)/(36*(Results!M3))</f>
        <v>0.84219206062093166</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0.99074074074074092</v>
      </c>
      <c r="C3" s="13" t="str">
        <f>IF(B3&gt;E37,"Excellent",IF(B3&gt;D37,"Good",IF(B3&gt;C37,"Above average",IF(B3&gt;B37,"Below average","Bad"))))</f>
        <v>Below average</v>
      </c>
      <c r="D3" t="str">
        <f t="shared" ref="D3:D8" si="0">IF(B3&gt;E37,"In the range of the 10% best results",IF(B3&gt;D37,"10% of results better, 75% of results worse",IF(B3&gt;C37,"25% of results better, 50% of results worse",IF(B3&gt;B37,"50% of results better, 25% of results worse","In the range of the 25% worst results"))))</f>
        <v>50% of results better, 25% of results worse</v>
      </c>
    </row>
    <row r="4" spans="1:8">
      <c r="A4" s="14" t="str">
        <f>VLOOKUP(Read_First!B5,Items!A1:BI50,55,FALSE)</f>
        <v>Perspicuity</v>
      </c>
      <c r="B4" s="49">
        <f>Results!L4</f>
        <v>1.0277777777777777</v>
      </c>
      <c r="C4" s="13" t="str">
        <f>IF(B4&gt;E38,"Excellent",IF(B4&gt;D38,"Good",IF(B4&gt;C38,"Above Average",IF(B4&gt;B38,"Below Average","Bad"))))</f>
        <v>Below Average</v>
      </c>
      <c r="D4" t="str">
        <f t="shared" si="0"/>
        <v>50% of results better, 25% of results worse</v>
      </c>
    </row>
    <row r="5" spans="1:8">
      <c r="A5" s="14" t="str">
        <f>VLOOKUP(Read_First!B5,Items!A1:BI50,56,FALSE)</f>
        <v>Efficiency</v>
      </c>
      <c r="B5" s="49">
        <f>Results!L5</f>
        <v>0.56944444444444442</v>
      </c>
      <c r="C5" s="13" t="str">
        <f>IF(B5&gt;E39,"Excellent",IF(B5&gt;D39,"Good",IF(B5&gt;C39,"Above Average",IF(B5&gt;B39,"Below Average","Bad"))))</f>
        <v>Bad</v>
      </c>
      <c r="D5" t="str">
        <f t="shared" si="0"/>
        <v>In the range of the 25% worst results</v>
      </c>
    </row>
    <row r="6" spans="1:8">
      <c r="A6" s="15" t="str">
        <f>VLOOKUP(Read_First!B5,Items!A1:BI50,57,FALSE)</f>
        <v>Dependability</v>
      </c>
      <c r="B6" s="49">
        <f>Results!L6</f>
        <v>0.68055555555555558</v>
      </c>
      <c r="C6" s="13" t="str">
        <f>IF(B6&gt;E40,"Excellent",IF(B6&gt;D40,"Good",IF(B6&gt;C40,"Above Average",IF(B6&gt;B40,"Below Average","Bad"))))</f>
        <v>Bad</v>
      </c>
      <c r="D6" t="str">
        <f t="shared" si="0"/>
        <v>In the range of the 25% worst results</v>
      </c>
    </row>
    <row r="7" spans="1:8">
      <c r="A7" s="15" t="str">
        <f>VLOOKUP(Read_First!B5,Items!A1:BI50,58,FALSE)</f>
        <v>Stimulation</v>
      </c>
      <c r="B7" s="49">
        <f>Results!L7</f>
        <v>0.95833333333333337</v>
      </c>
      <c r="C7" s="13" t="str">
        <f>IF(B7&gt;E41,"Excellent",IF(B7&gt;D41,"Good",IF(B7&gt;C41,"Above Average",IF(B7&gt;B41,"Below Average","Bad"))))</f>
        <v>Below Average</v>
      </c>
      <c r="D7" t="str">
        <f t="shared" si="0"/>
        <v>50% of results better, 25% of results worse</v>
      </c>
    </row>
    <row r="8" spans="1:8">
      <c r="A8" s="14" t="str">
        <f>VLOOKUP(Read_First!B5,Items!A1:BI50,59,FALSE)</f>
        <v>Novelty</v>
      </c>
      <c r="B8" s="49">
        <f>Results!L8</f>
        <v>1.0555555555555556</v>
      </c>
      <c r="C8" s="13" t="str">
        <f>IF(B8&gt;E42,"Excellent",IF(B8&gt;D42,"Good",IF(B8&gt;C42,"Above Average",IF(B8&gt;B42,"Below Average","Bad"))))</f>
        <v>Above Average</v>
      </c>
      <c r="D8" t="str">
        <f t="shared" si="0"/>
        <v>25% of results better, 50% of results worse</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0.99074074074074092</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1.0277777777777777</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0.56944444444444442</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0.68055555555555558</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0.95833333333333337</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1.0555555555555556</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0</v>
      </c>
      <c r="B4" s="54">
        <f>IF(Data!B4&gt;0,Data!B4-4,"")</f>
        <v>1</v>
      </c>
      <c r="C4" s="54">
        <f>IF(Data!C4&gt;0,4-Data!C4,"")</f>
        <v>3</v>
      </c>
      <c r="D4" s="54">
        <f>IF(Data!D4&gt;0,4-Data!D4,"")</f>
        <v>3</v>
      </c>
      <c r="E4" s="54">
        <f>IF(Data!E4&gt;0,4-Data!E4,"")</f>
        <v>1</v>
      </c>
      <c r="F4" s="54">
        <f>IF(Data!F4&gt;0,Data!F4-4,"")</f>
        <v>1</v>
      </c>
      <c r="G4" s="54">
        <f>IF(Data!G4&gt;0,Data!G4-4,"")</f>
        <v>1</v>
      </c>
      <c r="H4" s="54">
        <f>IF(Data!H4&gt;0,Data!H4-4,"")</f>
        <v>-1</v>
      </c>
      <c r="I4" s="54">
        <f>IF(Data!I4&gt;0,4-Data!I4,"")</f>
        <v>-1</v>
      </c>
      <c r="J4" s="54">
        <f>IF(Data!J4&gt;0,4-Data!J4,"")</f>
        <v>3</v>
      </c>
      <c r="K4" s="54">
        <f>IF(Data!K4&gt;0,Data!K4-4,"")</f>
        <v>-1</v>
      </c>
      <c r="L4" s="54">
        <f>IF(Data!L4&gt;0,4-Data!L4,"")</f>
        <v>2</v>
      </c>
      <c r="M4" s="54">
        <f>IF(Data!M4&gt;0,Data!M4-4,"")</f>
        <v>1</v>
      </c>
      <c r="N4" s="54">
        <f>IF(Data!N4&gt;0,Data!N4-4,"")</f>
        <v>0</v>
      </c>
      <c r="O4" s="54">
        <f>IF(Data!O4&gt;0,Data!O4-4,"")</f>
        <v>0</v>
      </c>
      <c r="P4" s="54">
        <f>IF(Data!P4&gt;0,Data!P4-4,"")</f>
        <v>-1</v>
      </c>
      <c r="Q4" s="54">
        <f>IF(Data!Q4&gt;0,4-Data!Q4,"")</f>
        <v>3</v>
      </c>
      <c r="R4" s="1">
        <f>IF(Data!R4&gt;0,4-Data!R4,"")</f>
        <v>2</v>
      </c>
      <c r="S4" s="54">
        <f>IF(Data!S4&gt;0,4-Data!S4,"")</f>
        <v>2</v>
      </c>
      <c r="T4" s="54">
        <f>IF(Data!T4&gt;0,Data!T4-4,"")</f>
        <v>-2</v>
      </c>
      <c r="U4" s="54">
        <f>IF(Data!U4&gt;0,4-Data!U4,"")</f>
        <v>2</v>
      </c>
      <c r="V4" s="54">
        <f>IF(Data!V4&gt;0,Data!V4-4,"")</f>
        <v>-2</v>
      </c>
      <c r="W4" s="54">
        <f>IF(Data!W4&gt;0,4-Data!W4,"")</f>
        <v>2</v>
      </c>
      <c r="X4" s="54">
        <f>IF(Data!X4&gt;0,4-Data!X4,"")</f>
        <v>2</v>
      </c>
      <c r="Y4" s="54">
        <f>IF(Data!Y4&gt;0,4-Data!Y4,"")</f>
        <v>3</v>
      </c>
      <c r="Z4" s="54">
        <f>IF(Data!Z4&gt;0,Data!Z4-4,"")</f>
        <v>1</v>
      </c>
      <c r="AC4" s="59">
        <f>IF((MAX(A4,L4,N4,P4,X4,Y4)-MIN(A4,L4,N4,P4,X4,Y4))&gt;3,1,"")</f>
        <v>1</v>
      </c>
      <c r="AD4" s="59" t="str">
        <f t="shared" ref="AD4" si="0">IF((MAX(B4,D4,M4,U4)-MIN(B4,D4,M4,U4))&gt;3,1,"")</f>
        <v/>
      </c>
      <c r="AE4" s="59">
        <f t="shared" ref="AE4" si="1">IF((MAX(I4,T4,V4,W4)-MIN(I4,T4,V4,W4))&gt;3,1,"")</f>
        <v>1</v>
      </c>
      <c r="AF4" s="59">
        <f t="shared" ref="AF4" si="2">IF((MAX(H4,K4,Q4,S4)-MIN(H4,K4,Q4,S4))&gt;3,1,"")</f>
        <v>1</v>
      </c>
      <c r="AG4" s="59" t="str">
        <f>IF((MAX(E4,F4,G4,R4)-MIN(E4,F4,G4,R4))&gt;3,1,"")</f>
        <v/>
      </c>
      <c r="AH4" s="59" t="str">
        <f t="shared" ref="AH4" si="3">IF((MAX(C4,J4,O4,Z4)-MIN(C4,J4,O4,Z4))&gt;3,1,"")</f>
        <v/>
      </c>
      <c r="AI4" s="57">
        <f>IF(COUNT(A4:Z4)&gt;0,IF(COUNT(AC4,AD4,AE4,AF4,AG4,AH4)&gt;0,SUM(AC4,AD4,AE4,AF4,AG4,AH4),0),"")</f>
        <v>3</v>
      </c>
      <c r="AK4" s="2">
        <f>IF(MAX(COUNTIF(Data!A4:Z4,1),COUNTIF(Data!A4:Z4,2),COUNTIF(Data!A4:Z4,3),COUNTIF(Data!A4:Z4,4),COUNTIF(Data!A4:Z4,5),COUNTIF(Data!A4:Z4,6),COUNTIF(Data!A4:Z4,7))&gt;0,MAX(COUNTIF(Data!A4:Z4,1),COUNTIF(Data!A4:Z4,2),COUNTIF(Data!A4:Z4,3),COUNTIF(Data!A4:Z4,4),COUNTIF(Data!A4:Z4,5),COUNTIF(Data!A4:Z4,6),COUNTIF(Data!A4:Z4,7)),"")</f>
        <v>8</v>
      </c>
    </row>
    <row r="5" spans="1:37">
      <c r="A5" s="1">
        <f>IF(Data!A5&gt;0,Data!A5-4,"")</f>
        <v>0</v>
      </c>
      <c r="B5" s="1">
        <f>IF(Data!B5&gt;0,Data!B5-4,"")</f>
        <v>0</v>
      </c>
      <c r="C5" s="1">
        <f>IF(Data!C5&gt;0,4-Data!C5,"")</f>
        <v>2</v>
      </c>
      <c r="D5" s="1">
        <f>IF(Data!D5&gt;0,4-Data!D5,"")</f>
        <v>2</v>
      </c>
      <c r="E5" s="1">
        <f>IF(Data!E5&gt;0,4-Data!E5,"")</f>
        <v>2</v>
      </c>
      <c r="F5" s="1">
        <f>IF(Data!F5&gt;0,Data!F5-4,"")</f>
        <v>0</v>
      </c>
      <c r="G5" s="1">
        <f>IF(Data!G5&gt;0,Data!G5-4,"")</f>
        <v>0</v>
      </c>
      <c r="H5" s="1">
        <f>IF(Data!H5&gt;0,Data!H5-4,"")</f>
        <v>0</v>
      </c>
      <c r="I5" s="1">
        <f>IF(Data!I5&gt;0,4-Data!I5,"")</f>
        <v>2</v>
      </c>
      <c r="J5" s="1">
        <f>IF(Data!J5&gt;0,4-Data!J5,"")</f>
        <v>2</v>
      </c>
      <c r="K5" s="1">
        <f>IF(Data!K5&gt;0,Data!K5-4,"")</f>
        <v>0</v>
      </c>
      <c r="L5" s="1">
        <f>IF(Data!L5&gt;0,4-Data!L5,"")</f>
        <v>2</v>
      </c>
      <c r="M5" s="1">
        <f>IF(Data!M5&gt;0,Data!M5-4,"")</f>
        <v>0</v>
      </c>
      <c r="N5" s="1">
        <f>IF(Data!N5&gt;0,Data!N5-4,"")</f>
        <v>0</v>
      </c>
      <c r="O5" s="1">
        <f>IF(Data!O5&gt;0,Data!O5-4,"")</f>
        <v>-1</v>
      </c>
      <c r="P5" s="1">
        <f>IF(Data!P5&gt;0,Data!P5-4,"")</f>
        <v>0</v>
      </c>
      <c r="Q5" s="1">
        <f>IF(Data!Q5&gt;0,4-Data!Q5,"")</f>
        <v>1</v>
      </c>
      <c r="R5" s="1">
        <f>IF(Data!R5&gt;0,4-Data!R5,"")</f>
        <v>2</v>
      </c>
      <c r="S5" s="1">
        <f>IF(Data!S5&gt;0,4-Data!S5,"")</f>
        <v>0</v>
      </c>
      <c r="T5" s="1">
        <f>IF(Data!T5&gt;0,Data!T5-4,"")</f>
        <v>-1</v>
      </c>
      <c r="U5" s="1">
        <f>IF(Data!U5&gt;0,4-Data!U5,"")</f>
        <v>0</v>
      </c>
      <c r="V5" s="1">
        <f>IF(Data!V5&gt;0,Data!V5-4,"")</f>
        <v>0</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f t="shared" ref="AH5:AH13" si="9">IF((MAX(C5,J5,O5,Z5)-MIN(C5,J5,O5,Z5))&gt;3,1,"")</f>
        <v>1</v>
      </c>
      <c r="AI5" s="2">
        <f t="shared" ref="AI5:AI68" si="10">IF(COUNT(A5:Z5)&gt;0,IF(COUNT(AC5,AD5,AE5,AF5,AG5,AH5)&gt;0,SUM(AC5,AD5,AE5,AF5,AG5,AH5),0),"")</f>
        <v>1</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f>IF(Data!A6&gt;0,Data!A6-4,"")</f>
        <v>1</v>
      </c>
      <c r="B6" s="1">
        <f>IF(Data!B6&gt;0,Data!B6-4,"")</f>
        <v>0</v>
      </c>
      <c r="C6" s="1">
        <f>IF(Data!C6&gt;0,4-Data!C6,"")</f>
        <v>2</v>
      </c>
      <c r="D6" s="1">
        <f>IF(Data!D6&gt;0,4-Data!D6,"")</f>
        <v>3</v>
      </c>
      <c r="E6" s="1">
        <f>IF(Data!E6&gt;0,4-Data!E6,"")</f>
        <v>2</v>
      </c>
      <c r="F6" s="1">
        <f>IF(Data!F6&gt;0,Data!F6-4,"")</f>
        <v>1</v>
      </c>
      <c r="G6" s="1">
        <f>IF(Data!G6&gt;0,Data!G6-4,"")</f>
        <v>0</v>
      </c>
      <c r="H6" s="1">
        <f>IF(Data!H6&gt;0,Data!H6-4,"")</f>
        <v>-1</v>
      </c>
      <c r="I6" s="1">
        <f>IF(Data!I6&gt;0,4-Data!I6,"")</f>
        <v>0</v>
      </c>
      <c r="J6" s="1">
        <f>IF(Data!J6&gt;0,4-Data!J6,"")</f>
        <v>3</v>
      </c>
      <c r="K6" s="1">
        <f>IF(Data!K6&gt;0,Data!K6-4,"")</f>
        <v>0</v>
      </c>
      <c r="L6" s="1">
        <f>IF(Data!L6&gt;0,4-Data!L6,"")</f>
        <v>3</v>
      </c>
      <c r="M6" s="1">
        <f>IF(Data!M6&gt;0,Data!M6-4,"")</f>
        <v>-1</v>
      </c>
      <c r="N6" s="1">
        <f>IF(Data!N6&gt;0,Data!N6-4,"")</f>
        <v>0</v>
      </c>
      <c r="O6" s="1">
        <f>IF(Data!O6&gt;0,Data!O6-4,"")</f>
        <v>1</v>
      </c>
      <c r="P6" s="1">
        <f>IF(Data!P6&gt;0,Data!P6-4,"")</f>
        <v>-1</v>
      </c>
      <c r="Q6" s="1">
        <f>IF(Data!Q6&gt;0,4-Data!Q6,"")</f>
        <v>1</v>
      </c>
      <c r="R6" s="1">
        <f>IF(Data!R6&gt;0,4-Data!R6,"")</f>
        <v>2</v>
      </c>
      <c r="S6" s="1">
        <f>IF(Data!S6&gt;0,4-Data!S6,"")</f>
        <v>2</v>
      </c>
      <c r="T6" s="1">
        <f>IF(Data!T6&gt;0,Data!T6-4,"")</f>
        <v>-1</v>
      </c>
      <c r="U6" s="1">
        <f>IF(Data!U6&gt;0,4-Data!U6,"")</f>
        <v>1</v>
      </c>
      <c r="V6" s="1">
        <f>IF(Data!V6&gt;0,Data!V6-4,"")</f>
        <v>-2</v>
      </c>
      <c r="W6" s="1">
        <f>IF(Data!W6&gt;0,4-Data!W6,"")</f>
        <v>2</v>
      </c>
      <c r="X6" s="1">
        <f>IF(Data!X6&gt;0,4-Data!X6,"")</f>
        <v>3</v>
      </c>
      <c r="Y6" s="1">
        <f>IF(Data!Y6&gt;0,4-Data!Y6,"")</f>
        <v>1</v>
      </c>
      <c r="Z6" s="1">
        <f>IF(Data!Z6&gt;0,Data!Z6-4,"")</f>
        <v>1</v>
      </c>
      <c r="AC6" s="4">
        <f t="shared" si="4"/>
        <v>1</v>
      </c>
      <c r="AD6" s="4">
        <f t="shared" si="5"/>
        <v>1</v>
      </c>
      <c r="AE6" s="4">
        <f t="shared" si="6"/>
        <v>1</v>
      </c>
      <c r="AF6" s="4" t="str">
        <f t="shared" si="7"/>
        <v/>
      </c>
      <c r="AG6" s="4" t="str">
        <f t="shared" si="8"/>
        <v/>
      </c>
      <c r="AH6" s="4" t="str">
        <f t="shared" si="9"/>
        <v/>
      </c>
      <c r="AI6" s="2">
        <f t="shared" si="10"/>
        <v>3</v>
      </c>
      <c r="AK6" s="2">
        <f>IF(MAX(COUNTIF(Data!A6:Z6,1),COUNTIF(Data!A6:Z6,2),COUNTIF(Data!A6:Z6,3),COUNTIF(Data!A6:Z6,4),COUNTIF(Data!A6:Z6,5),COUNTIF(Data!A6:Z6,6),COUNTIF(Data!A6:Z6,7))&gt;0,MAX(COUNTIF(Data!A6:Z6,1),COUNTIF(Data!A6:Z6,2),COUNTIF(Data!A6:Z6,3),COUNTIF(Data!A6:Z6,4),COUNTIF(Data!A6:Z6,5),COUNTIF(Data!A6:Z6,6),COUNTIF(Data!A6:Z6,7)),"")</f>
        <v>7</v>
      </c>
    </row>
    <row r="7" spans="1:37">
      <c r="A7" s="1">
        <f>IF(Data!A7&gt;0,Data!A7-4,"")</f>
        <v>0</v>
      </c>
      <c r="B7" s="1">
        <f>IF(Data!B7&gt;0,Data!B7-4,"")</f>
        <v>0</v>
      </c>
      <c r="C7" s="1">
        <f>IF(Data!C7&gt;0,4-Data!C7,"")</f>
        <v>2</v>
      </c>
      <c r="D7" s="1">
        <f>IF(Data!D7&gt;0,4-Data!D7,"")</f>
        <v>2</v>
      </c>
      <c r="E7" s="1">
        <f>IF(Data!E7&gt;0,4-Data!E7,"")</f>
        <v>1</v>
      </c>
      <c r="F7" s="1">
        <f>IF(Data!F7&gt;0,Data!F7-4,"")</f>
        <v>1</v>
      </c>
      <c r="G7" s="1">
        <f>IF(Data!G7&gt;0,Data!G7-4,"")</f>
        <v>0</v>
      </c>
      <c r="H7" s="1">
        <f>IF(Data!H7&gt;0,Data!H7-4,"")</f>
        <v>-1</v>
      </c>
      <c r="I7" s="1">
        <f>IF(Data!I7&gt;0,4-Data!I7,"")</f>
        <v>2</v>
      </c>
      <c r="J7" s="1">
        <f>IF(Data!J7&gt;0,4-Data!J7,"")</f>
        <v>3</v>
      </c>
      <c r="K7" s="1">
        <f>IF(Data!K7&gt;0,Data!K7-4,"")</f>
        <v>0</v>
      </c>
      <c r="L7" s="1">
        <f>IF(Data!L7&gt;0,4-Data!L7,"")</f>
        <v>3</v>
      </c>
      <c r="M7" s="1">
        <f>IF(Data!M7&gt;0,Data!M7-4,"")</f>
        <v>0</v>
      </c>
      <c r="N7" s="1">
        <f>IF(Data!N7&gt;0,Data!N7-4,"")</f>
        <v>0</v>
      </c>
      <c r="O7" s="1">
        <f>IF(Data!O7&gt;0,Data!O7-4,"")</f>
        <v>0</v>
      </c>
      <c r="P7" s="1">
        <f>IF(Data!P7&gt;0,Data!P7-4,"")</f>
        <v>0</v>
      </c>
      <c r="Q7" s="1">
        <f>IF(Data!Q7&gt;0,4-Data!Q7,"")</f>
        <v>1</v>
      </c>
      <c r="R7" s="1">
        <f>IF(Data!R7&gt;0,4-Data!R7,"")</f>
        <v>2</v>
      </c>
      <c r="S7" s="1">
        <f>IF(Data!S7&gt;0,4-Data!S7,"")</f>
        <v>2</v>
      </c>
      <c r="T7" s="1">
        <f>IF(Data!T7&gt;0,Data!T7-4,"")</f>
        <v>-1</v>
      </c>
      <c r="U7" s="1">
        <f>IF(Data!U7&gt;0,4-Data!U7,"")</f>
        <v>1</v>
      </c>
      <c r="V7" s="1">
        <f>IF(Data!V7&gt;0,Data!V7-4,"")</f>
        <v>-1</v>
      </c>
      <c r="W7" s="1">
        <f>IF(Data!W7&gt;0,4-Data!W7,"")</f>
        <v>2</v>
      </c>
      <c r="X7" s="1">
        <f>IF(Data!X7&gt;0,4-Data!X7,"")</f>
        <v>3</v>
      </c>
      <c r="Y7" s="1">
        <f>IF(Data!Y7&gt;0,4-Data!Y7,"")</f>
        <v>3</v>
      </c>
      <c r="Z7" s="1">
        <f>IF(Data!Z7&gt;0,Data!Z7-4,"")</f>
        <v>1</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8</v>
      </c>
    </row>
    <row r="8" spans="1:37">
      <c r="A8" s="1">
        <f>IF(Data!A8&gt;0,Data!A8-4,"")</f>
        <v>-2</v>
      </c>
      <c r="B8" s="1">
        <f>IF(Data!B8&gt;0,Data!B8-4,"")</f>
        <v>-2</v>
      </c>
      <c r="C8" s="1">
        <f>IF(Data!C8&gt;0,4-Data!C8,"")</f>
        <v>3</v>
      </c>
      <c r="D8" s="1">
        <f>IF(Data!D8&gt;0,4-Data!D8,"")</f>
        <v>0</v>
      </c>
      <c r="E8" s="1">
        <f>IF(Data!E8&gt;0,4-Data!E8,"")</f>
        <v>0</v>
      </c>
      <c r="F8" s="1">
        <f>IF(Data!F8&gt;0,Data!F8-4,"")</f>
        <v>0</v>
      </c>
      <c r="G8" s="1">
        <f>IF(Data!G8&gt;0,Data!G8-4,"")</f>
        <v>0</v>
      </c>
      <c r="H8" s="1">
        <f>IF(Data!H8&gt;0,Data!H8-4,"")</f>
        <v>-1</v>
      </c>
      <c r="I8" s="1">
        <f>IF(Data!I8&gt;0,4-Data!I8,"")</f>
        <v>0</v>
      </c>
      <c r="J8" s="1">
        <f>IF(Data!J8&gt;0,4-Data!J8,"")</f>
        <v>3</v>
      </c>
      <c r="K8" s="1">
        <f>IF(Data!K8&gt;0,Data!K8-4,"")</f>
        <v>-2</v>
      </c>
      <c r="L8" s="1">
        <f>IF(Data!L8&gt;0,4-Data!L8,"")</f>
        <v>1</v>
      </c>
      <c r="M8" s="1">
        <f>IF(Data!M8&gt;0,Data!M8-4,"")</f>
        <v>-2</v>
      </c>
      <c r="N8" s="1">
        <f>IF(Data!N8&gt;0,Data!N8-4,"")</f>
        <v>-2</v>
      </c>
      <c r="O8" s="1">
        <f>IF(Data!O8&gt;0,Data!O8-4,"")</f>
        <v>1</v>
      </c>
      <c r="P8" s="1">
        <f>IF(Data!P8&gt;0,Data!P8-4,"")</f>
        <v>-1</v>
      </c>
      <c r="Q8" s="1">
        <f>IF(Data!Q8&gt;0,4-Data!Q8,"")</f>
        <v>2</v>
      </c>
      <c r="R8" s="1">
        <f>IF(Data!R8&gt;0,4-Data!R8,"")</f>
        <v>1</v>
      </c>
      <c r="S8" s="1">
        <f>IF(Data!S8&gt;0,4-Data!S8,"")</f>
        <v>0</v>
      </c>
      <c r="T8" s="1">
        <f>IF(Data!T8&gt;0,Data!T8-4,"")</f>
        <v>-2</v>
      </c>
      <c r="U8" s="1">
        <f>IF(Data!U8&gt;0,4-Data!U8,"")</f>
        <v>0</v>
      </c>
      <c r="V8" s="1">
        <f>IF(Data!V8&gt;0,Data!V8-4,"")</f>
        <v>-2</v>
      </c>
      <c r="W8" s="1">
        <f>IF(Data!W8&gt;0,4-Data!W8,"")</f>
        <v>1</v>
      </c>
      <c r="X8" s="1">
        <f>IF(Data!X8&gt;0,4-Data!X8,"")</f>
        <v>1</v>
      </c>
      <c r="Y8" s="1">
        <f>IF(Data!Y8&gt;0,4-Data!Y8,"")</f>
        <v>2</v>
      </c>
      <c r="Z8" s="1">
        <f>IF(Data!Z8&gt;0,Data!Z8-4,"")</f>
        <v>1</v>
      </c>
      <c r="AC8" s="4">
        <f t="shared" si="4"/>
        <v>1</v>
      </c>
      <c r="AD8" s="4" t="str">
        <f t="shared" si="5"/>
        <v/>
      </c>
      <c r="AE8" s="4" t="str">
        <f t="shared" si="6"/>
        <v/>
      </c>
      <c r="AF8" s="4">
        <f t="shared" si="7"/>
        <v>1</v>
      </c>
      <c r="AG8" s="4" t="str">
        <f t="shared" si="8"/>
        <v/>
      </c>
      <c r="AH8" s="4" t="str">
        <f t="shared" si="9"/>
        <v/>
      </c>
      <c r="AI8" s="2">
        <f t="shared" si="10"/>
        <v>2</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-2</v>
      </c>
      <c r="B9" s="1">
        <f>IF(Data!B9&gt;0,Data!B9-4,"")</f>
        <v>0</v>
      </c>
      <c r="C9" s="1">
        <f>IF(Data!C9&gt;0,4-Data!C9,"")</f>
        <v>1</v>
      </c>
      <c r="D9" s="1">
        <f>IF(Data!D9&gt;0,4-Data!D9,"")</f>
        <v>2</v>
      </c>
      <c r="E9" s="1">
        <f>IF(Data!E9&gt;0,4-Data!E9,"")</f>
        <v>0</v>
      </c>
      <c r="F9" s="1">
        <f>IF(Data!F9&gt;0,Data!F9-4,"")</f>
        <v>-1</v>
      </c>
      <c r="G9" s="1">
        <f>IF(Data!G9&gt;0,Data!G9-4,"")</f>
        <v>-1</v>
      </c>
      <c r="H9" s="1">
        <f>IF(Data!H9&gt;0,Data!H9-4,"")</f>
        <v>-2</v>
      </c>
      <c r="I9" s="1">
        <f>IF(Data!I9&gt;0,4-Data!I9,"")</f>
        <v>1</v>
      </c>
      <c r="J9" s="1">
        <f>IF(Data!J9&gt;0,4-Data!J9,"")</f>
        <v>2</v>
      </c>
      <c r="K9" s="1">
        <f>IF(Data!K9&gt;0,Data!K9-4,"")</f>
        <v>-2</v>
      </c>
      <c r="L9" s="1">
        <f>IF(Data!L9&gt;0,4-Data!L9,"")</f>
        <v>1</v>
      </c>
      <c r="M9" s="1">
        <f>IF(Data!M9&gt;0,Data!M9-4,"")</f>
        <v>0</v>
      </c>
      <c r="N9" s="1">
        <f>IF(Data!N9&gt;0,Data!N9-4,"")</f>
        <v>-2</v>
      </c>
      <c r="O9" s="1">
        <f>IF(Data!O9&gt;0,Data!O9-4,"")</f>
        <v>-1</v>
      </c>
      <c r="P9" s="1">
        <f>IF(Data!P9&gt;0,Data!P9-4,"")</f>
        <v>-1</v>
      </c>
      <c r="Q9" s="1">
        <f>IF(Data!Q9&gt;0,4-Data!Q9,"")</f>
        <v>2</v>
      </c>
      <c r="R9" s="1">
        <f>IF(Data!R9&gt;0,4-Data!R9,"")</f>
        <v>1</v>
      </c>
      <c r="S9" s="1">
        <f>IF(Data!S9&gt;0,4-Data!S9,"")</f>
        <v>1</v>
      </c>
      <c r="T9" s="1">
        <f>IF(Data!T9&gt;0,Data!T9-4,"")</f>
        <v>-2</v>
      </c>
      <c r="U9" s="1">
        <f>IF(Data!U9&gt;0,4-Data!U9,"")</f>
        <v>2</v>
      </c>
      <c r="V9" s="1">
        <f>IF(Data!V9&gt;0,Data!V9-4,"")</f>
        <v>-2</v>
      </c>
      <c r="W9" s="1">
        <f>IF(Data!W9&gt;0,4-Data!W9,"")</f>
        <v>2</v>
      </c>
      <c r="X9" s="1">
        <f>IF(Data!X9&gt;0,4-Data!X9,"")</f>
        <v>1</v>
      </c>
      <c r="Y9" s="1">
        <f>IF(Data!Y9&gt;0,4-Data!Y9,"")</f>
        <v>1</v>
      </c>
      <c r="Z9" s="1">
        <f>IF(Data!Z9&gt;0,Data!Z9-4,"")</f>
        <v>-1</v>
      </c>
      <c r="AC9" s="4" t="str">
        <f t="shared" si="4"/>
        <v/>
      </c>
      <c r="AD9" s="4" t="str">
        <f t="shared" si="5"/>
        <v/>
      </c>
      <c r="AE9" s="4">
        <f t="shared" si="6"/>
        <v>1</v>
      </c>
      <c r="AF9" s="4">
        <f t="shared" si="7"/>
        <v>1</v>
      </c>
      <c r="AG9" s="4" t="str">
        <f t="shared" si="8"/>
        <v/>
      </c>
      <c r="AH9" s="4" t="str">
        <f t="shared" si="9"/>
        <v/>
      </c>
      <c r="AI9" s="2">
        <f t="shared" si="10"/>
        <v>2</v>
      </c>
      <c r="AK9" s="2">
        <f>IF(MAX(COUNTIF(Data!A9:Z9,1),COUNTIF(Data!A9:Z9,2),COUNTIF(Data!A9:Z9,3),COUNTIF(Data!A9:Z9,4),COUNTIF(Data!A9:Z9,5),COUNTIF(Data!A9:Z9,6),COUNTIF(Data!A9:Z9,7))&gt;0,MAX(COUNTIF(Data!A9:Z9,1),COUNTIF(Data!A9:Z9,2),COUNTIF(Data!A9:Z9,3),COUNTIF(Data!A9:Z9,4),COUNTIF(Data!A9:Z9,5),COUNTIF(Data!A9:Z9,6),COUNTIF(Data!A9:Z9,7)),"")</f>
        <v>12</v>
      </c>
    </row>
    <row r="10" spans="1:37">
      <c r="A10" s="1">
        <f>IF(Data!A10&gt;0,Data!A10-4,"")</f>
        <v>0</v>
      </c>
      <c r="B10" s="1">
        <f>IF(Data!B10&gt;0,Data!B10-4,"")</f>
        <v>1</v>
      </c>
      <c r="C10" s="1">
        <f>IF(Data!C10&gt;0,4-Data!C10,"")</f>
        <v>3</v>
      </c>
      <c r="D10" s="1">
        <f>IF(Data!D10&gt;0,4-Data!D10,"")</f>
        <v>3</v>
      </c>
      <c r="E10" s="1">
        <f>IF(Data!E10&gt;0,4-Data!E10,"")</f>
        <v>1</v>
      </c>
      <c r="F10" s="1">
        <f>IF(Data!F10&gt;0,Data!F10-4,"")</f>
        <v>0</v>
      </c>
      <c r="G10" s="1">
        <f>IF(Data!G10&gt;0,Data!G10-4,"")</f>
        <v>1</v>
      </c>
      <c r="H10" s="1">
        <f>IF(Data!H10&gt;0,Data!H10-4,"")</f>
        <v>1</v>
      </c>
      <c r="I10" s="1">
        <f>IF(Data!I10&gt;0,4-Data!I10,"")</f>
        <v>3</v>
      </c>
      <c r="J10" s="1">
        <f>IF(Data!J10&gt;0,4-Data!J10,"")</f>
        <v>3</v>
      </c>
      <c r="K10" s="1">
        <f>IF(Data!K10&gt;0,Data!K10-4,"")</f>
        <v>-1</v>
      </c>
      <c r="L10" s="1">
        <f>IF(Data!L10&gt;0,4-Data!L10,"")</f>
        <v>2</v>
      </c>
      <c r="M10" s="1">
        <f>IF(Data!M10&gt;0,Data!M10-4,"")</f>
        <v>1</v>
      </c>
      <c r="N10" s="1">
        <f>IF(Data!N10&gt;0,Data!N10-4,"")</f>
        <v>0</v>
      </c>
      <c r="O10" s="1">
        <f>IF(Data!O10&gt;0,Data!O10-4,"")</f>
        <v>0</v>
      </c>
      <c r="P10" s="1">
        <f>IF(Data!P10&gt;0,Data!P10-4,"")</f>
        <v>-1</v>
      </c>
      <c r="Q10" s="1">
        <f>IF(Data!Q10&gt;0,4-Data!Q10,"")</f>
        <v>1</v>
      </c>
      <c r="R10" s="1">
        <f>IF(Data!R10&gt;0,4-Data!R10,"")</f>
        <v>3</v>
      </c>
      <c r="S10" s="1">
        <f>IF(Data!S10&gt;0,4-Data!S10,"")</f>
        <v>3</v>
      </c>
      <c r="T10" s="1">
        <f>IF(Data!T10&gt;0,Data!T10-4,"")</f>
        <v>1</v>
      </c>
      <c r="U10" s="1">
        <f>IF(Data!U10&gt;0,4-Data!U10,"")</f>
        <v>3</v>
      </c>
      <c r="V10" s="1">
        <f>IF(Data!V10&gt;0,Data!V10-4,"")</f>
        <v>0</v>
      </c>
      <c r="W10" s="1">
        <f>IF(Data!W10&gt;0,4-Data!W10,"")</f>
        <v>3</v>
      </c>
      <c r="X10" s="1">
        <f>IF(Data!X10&gt;0,4-Data!X10,"")</f>
        <v>3</v>
      </c>
      <c r="Y10" s="1">
        <f>IF(Data!Y10&gt;0,4-Data!Y10,"")</f>
        <v>3</v>
      </c>
      <c r="Z10" s="1">
        <f>IF(Data!Z10&gt;0,Data!Z10-4,"")</f>
        <v>0</v>
      </c>
      <c r="AC10" s="4">
        <f t="shared" si="4"/>
        <v>1</v>
      </c>
      <c r="AD10" s="4" t="str">
        <f t="shared" si="5"/>
        <v/>
      </c>
      <c r="AE10" s="4" t="str">
        <f t="shared" si="6"/>
        <v/>
      </c>
      <c r="AF10" s="4">
        <f t="shared" si="7"/>
        <v>1</v>
      </c>
      <c r="AG10" s="4" t="str">
        <f t="shared" si="8"/>
        <v/>
      </c>
      <c r="AH10" s="4" t="str">
        <f t="shared" si="9"/>
        <v/>
      </c>
      <c r="AI10" s="2">
        <f t="shared" si="10"/>
        <v>2</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10</v>
      </c>
    </row>
    <row r="11" spans="1:37">
      <c r="A11" s="1">
        <f>IF(Data!A11&gt;0,Data!A11-4,"")</f>
        <v>0</v>
      </c>
      <c r="B11" s="1">
        <f>IF(Data!B11&gt;0,Data!B11-4,"")</f>
        <v>0</v>
      </c>
      <c r="C11" s="1">
        <f>IF(Data!C11&gt;0,4-Data!C11,"")</f>
        <v>2</v>
      </c>
      <c r="D11" s="1">
        <f>IF(Data!D11&gt;0,4-Data!D11,"")</f>
        <v>2</v>
      </c>
      <c r="E11" s="1">
        <f>IF(Data!E11&gt;0,4-Data!E11,"")</f>
        <v>1</v>
      </c>
      <c r="F11" s="1">
        <f>IF(Data!F11&gt;0,Data!F11-4,"")</f>
        <v>0</v>
      </c>
      <c r="G11" s="1">
        <f>IF(Data!G11&gt;0,Data!G11-4,"")</f>
        <v>1</v>
      </c>
      <c r="H11" s="1">
        <f>IF(Data!H11&gt;0,Data!H11-4,"")</f>
        <v>-1</v>
      </c>
      <c r="I11" s="1">
        <f>IF(Data!I11&gt;0,4-Data!I11,"")</f>
        <v>1</v>
      </c>
      <c r="J11" s="1">
        <f>IF(Data!J11&gt;0,4-Data!J11,"")</f>
        <v>2</v>
      </c>
      <c r="K11" s="1">
        <f>IF(Data!K11&gt;0,Data!K11-4,"")</f>
        <v>0</v>
      </c>
      <c r="L11" s="1">
        <f>IF(Data!L11&gt;0,4-Data!L11,"")</f>
        <v>2</v>
      </c>
      <c r="M11" s="1">
        <f>IF(Data!M11&gt;0,Data!M11-4,"")</f>
        <v>1</v>
      </c>
      <c r="N11" s="1">
        <f>IF(Data!N11&gt;0,Data!N11-4,"")</f>
        <v>-1</v>
      </c>
      <c r="O11" s="1">
        <f>IF(Data!O11&gt;0,Data!O11-4,"")</f>
        <v>0</v>
      </c>
      <c r="P11" s="1">
        <f>IF(Data!P11&gt;0,Data!P11-4,"")</f>
        <v>0</v>
      </c>
      <c r="Q11" s="1">
        <f>IF(Data!Q11&gt;0,4-Data!Q11,"")</f>
        <v>2</v>
      </c>
      <c r="R11" s="1">
        <f>IF(Data!R11&gt;0,4-Data!R11,"")</f>
        <v>2</v>
      </c>
      <c r="S11" s="1">
        <f>IF(Data!S11&gt;0,4-Data!S11,"")</f>
        <v>3</v>
      </c>
      <c r="T11" s="1">
        <f>IF(Data!T11&gt;0,Data!T11-4,"")</f>
        <v>-1</v>
      </c>
      <c r="U11" s="1">
        <f>IF(Data!U11&gt;0,4-Data!U11,"")</f>
        <v>1</v>
      </c>
      <c r="V11" s="1">
        <f>IF(Data!V11&gt;0,Data!V11-4,"")</f>
        <v>-1</v>
      </c>
      <c r="W11" s="1">
        <f>IF(Data!W11&gt;0,4-Data!W11,"")</f>
        <v>3</v>
      </c>
      <c r="X11" s="1">
        <f>IF(Data!X11&gt;0,4-Data!X11,"")</f>
        <v>2</v>
      </c>
      <c r="Y11" s="1">
        <f>IF(Data!Y11&gt;0,4-Data!Y11,"")</f>
        <v>3</v>
      </c>
      <c r="Z11" s="1">
        <f>IF(Data!Z11&gt;0,Data!Z11-4,"")</f>
        <v>0</v>
      </c>
      <c r="AC11" s="4">
        <f t="shared" si="4"/>
        <v>1</v>
      </c>
      <c r="AD11" s="4" t="str">
        <f t="shared" si="5"/>
        <v/>
      </c>
      <c r="AE11" s="4">
        <f t="shared" si="6"/>
        <v>1</v>
      </c>
      <c r="AF11" s="4">
        <f t="shared" si="7"/>
        <v>1</v>
      </c>
      <c r="AG11" s="4" t="str">
        <f t="shared" si="8"/>
        <v/>
      </c>
      <c r="AH11" s="4" t="str">
        <f t="shared" si="9"/>
        <v/>
      </c>
      <c r="AI11" s="2">
        <f t="shared" si="10"/>
        <v>3</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7</v>
      </c>
    </row>
    <row r="12" spans="1:37">
      <c r="A12" s="1">
        <f>IF(Data!A12&gt;0,Data!A12-4,"")</f>
        <v>-1</v>
      </c>
      <c r="B12" s="1">
        <f>IF(Data!B12&gt;0,Data!B12-4,"")</f>
        <v>0</v>
      </c>
      <c r="C12" s="1">
        <f>IF(Data!C12&gt;0,4-Data!C12,"")</f>
        <v>2</v>
      </c>
      <c r="D12" s="1">
        <f>IF(Data!D12&gt;0,4-Data!D12,"")</f>
        <v>3</v>
      </c>
      <c r="E12" s="1">
        <f>IF(Data!E12&gt;0,4-Data!E12,"")</f>
        <v>1</v>
      </c>
      <c r="F12" s="1">
        <f>IF(Data!F12&gt;0,Data!F12-4,"")</f>
        <v>0</v>
      </c>
      <c r="G12" s="1">
        <f>IF(Data!G12&gt;0,Data!G12-4,"")</f>
        <v>1</v>
      </c>
      <c r="H12" s="1">
        <f>IF(Data!H12&gt;0,Data!H12-4,"")</f>
        <v>0</v>
      </c>
      <c r="I12" s="1">
        <f>IF(Data!I12&gt;0,4-Data!I12,"")</f>
        <v>1</v>
      </c>
      <c r="J12" s="1">
        <f>IF(Data!J12&gt;0,4-Data!J12,"")</f>
        <v>2</v>
      </c>
      <c r="K12" s="1">
        <f>IF(Data!K12&gt;0,Data!K12-4,"")</f>
        <v>-1</v>
      </c>
      <c r="L12" s="1">
        <f>IF(Data!L12&gt;0,4-Data!L12,"")</f>
        <v>3</v>
      </c>
      <c r="M12" s="1">
        <f>IF(Data!M12&gt;0,Data!M12-4,"")</f>
        <v>1</v>
      </c>
      <c r="N12" s="1">
        <f>IF(Data!N12&gt;0,Data!N12-4,"")</f>
        <v>0</v>
      </c>
      <c r="O12" s="1">
        <f>IF(Data!O12&gt;0,Data!O12-4,"")</f>
        <v>0</v>
      </c>
      <c r="P12" s="1">
        <f>IF(Data!P12&gt;0,Data!P12-4,"")</f>
        <v>0</v>
      </c>
      <c r="Q12" s="1">
        <f>IF(Data!Q12&gt;0,4-Data!Q12,"")</f>
        <v>1</v>
      </c>
      <c r="R12" s="1">
        <f>IF(Data!R12&gt;0,4-Data!R12,"")</f>
        <v>2</v>
      </c>
      <c r="S12" s="1">
        <f>IF(Data!S12&gt;0,4-Data!S12,"")</f>
        <v>2</v>
      </c>
      <c r="T12" s="1">
        <f>IF(Data!T12&gt;0,Data!T12-4,"")</f>
        <v>-1</v>
      </c>
      <c r="U12" s="1">
        <f>IF(Data!U12&gt;0,4-Data!U12,"")</f>
        <v>2</v>
      </c>
      <c r="V12" s="1">
        <f>IF(Data!V12&gt;0,Data!V12-4,"")</f>
        <v>-1</v>
      </c>
      <c r="W12" s="1">
        <f>IF(Data!W12&gt;0,4-Data!W12,"")</f>
        <v>2</v>
      </c>
      <c r="X12" s="1">
        <f>IF(Data!X12&gt;0,4-Data!X12,"")</f>
        <v>2</v>
      </c>
      <c r="Y12" s="1">
        <f>IF(Data!Y12&gt;0,4-Data!Y12,"")</f>
        <v>3</v>
      </c>
      <c r="Z12" s="1">
        <f>IF(Data!Z12&gt;0,Data!Z12-4,"")</f>
        <v>0</v>
      </c>
      <c r="AC12" s="4">
        <f t="shared" si="4"/>
        <v>1</v>
      </c>
      <c r="AD12" s="4" t="str">
        <f t="shared" si="5"/>
        <v/>
      </c>
      <c r="AE12" s="4" t="str">
        <f t="shared" si="6"/>
        <v/>
      </c>
      <c r="AF12" s="4" t="str">
        <f t="shared" si="7"/>
        <v/>
      </c>
      <c r="AG12" s="4" t="str">
        <f t="shared" si="8"/>
        <v/>
      </c>
      <c r="AH12" s="4" t="str">
        <f t="shared" si="9"/>
        <v/>
      </c>
      <c r="AI12" s="2">
        <f t="shared" si="10"/>
        <v>1</v>
      </c>
      <c r="AK12" s="2">
        <f>IF(MAX(COUNTIF(Data!A12:Z12,1),COUNTIF(Data!A12:Z12,2),COUNTIF(Data!A12:Z12,3),COUNTIF(Data!A12:Z12,4),COUNTIF(Data!A12:Z12,5),COUNTIF(Data!A12:Z12,6),COUNTIF(Data!A12:Z12,7))&gt;0,MAX(COUNTIF(Data!A12:Z12,1),COUNTIF(Data!A12:Z12,2),COUNTIF(Data!A12:Z12,3),COUNTIF(Data!A12:Z12,4),COUNTIF(Data!A12:Z12,5),COUNTIF(Data!A12:Z12,6),COUNTIF(Data!A12:Z12,7)),"")</f>
        <v>7</v>
      </c>
    </row>
    <row r="13" spans="1:37">
      <c r="A13" s="1">
        <f>IF(Data!A13&gt;0,Data!A13-4,"")</f>
        <v>0</v>
      </c>
      <c r="B13" s="1">
        <f>IF(Data!B13&gt;0,Data!B13-4,"")</f>
        <v>0</v>
      </c>
      <c r="C13" s="1">
        <f>IF(Data!C13&gt;0,4-Data!C13,"")</f>
        <v>2</v>
      </c>
      <c r="D13" s="1">
        <f>IF(Data!D13&gt;0,4-Data!D13,"")</f>
        <v>2</v>
      </c>
      <c r="E13" s="1">
        <f>IF(Data!E13&gt;0,4-Data!E13,"")</f>
        <v>2</v>
      </c>
      <c r="F13" s="1">
        <f>IF(Data!F13&gt;0,Data!F13-4,"")</f>
        <v>0</v>
      </c>
      <c r="G13" s="1">
        <f>IF(Data!G13&gt;0,Data!G13-4,"")</f>
        <v>0</v>
      </c>
      <c r="H13" s="1">
        <f>IF(Data!H13&gt;0,Data!H13-4,"")</f>
        <v>0</v>
      </c>
      <c r="I13" s="1">
        <f>IF(Data!I13&gt;0,4-Data!I13,"")</f>
        <v>2</v>
      </c>
      <c r="J13" s="1">
        <f>IF(Data!J13&gt;0,4-Data!J13,"")</f>
        <v>2</v>
      </c>
      <c r="K13" s="1">
        <f>IF(Data!K13&gt;0,Data!K13-4,"")</f>
        <v>-1</v>
      </c>
      <c r="L13" s="1">
        <f>IF(Data!L13&gt;0,4-Data!L13,"")</f>
        <v>1</v>
      </c>
      <c r="M13" s="1">
        <f>IF(Data!M13&gt;0,Data!M13-4,"")</f>
        <v>0</v>
      </c>
      <c r="N13" s="1">
        <f>IF(Data!N13&gt;0,Data!N13-4,"")</f>
        <v>0</v>
      </c>
      <c r="O13" s="1">
        <f>IF(Data!O13&gt;0,Data!O13-4,"")</f>
        <v>0</v>
      </c>
      <c r="P13" s="1">
        <f>IF(Data!P13&gt;0,Data!P13-4,"")</f>
        <v>0</v>
      </c>
      <c r="Q13" s="1">
        <f>IF(Data!Q13&gt;0,4-Data!Q13,"")</f>
        <v>1</v>
      </c>
      <c r="R13" s="1">
        <f>IF(Data!R13&gt;0,4-Data!R13,"")</f>
        <v>1</v>
      </c>
      <c r="S13" s="1">
        <f>IF(Data!S13&gt;0,4-Data!S13,"")</f>
        <v>2</v>
      </c>
      <c r="T13" s="1">
        <f>IF(Data!T13&gt;0,Data!T13-4,"")</f>
        <v>-1</v>
      </c>
      <c r="U13" s="1">
        <f>IF(Data!U13&gt;0,4-Data!U13,"")</f>
        <v>2</v>
      </c>
      <c r="V13" s="1">
        <f>IF(Data!V13&gt;0,Data!V13-4,"")</f>
        <v>0</v>
      </c>
      <c r="W13" s="1">
        <f>IF(Data!W13&gt;0,4-Data!W13,"")</f>
        <v>1</v>
      </c>
      <c r="X13" s="1">
        <f>IF(Data!X13&gt;0,4-Data!X13,"")</f>
        <v>2</v>
      </c>
      <c r="Y13" s="1">
        <f>IF(Data!Y13&gt;0,4-Data!Y13,"")</f>
        <v>2</v>
      </c>
      <c r="Z13" s="1">
        <f>IF(Data!Z13&gt;0,Data!Z13-4,"")</f>
        <v>-3</v>
      </c>
      <c r="AC13" s="4" t="str">
        <f t="shared" si="4"/>
        <v/>
      </c>
      <c r="AD13" s="4" t="str">
        <f t="shared" si="5"/>
        <v/>
      </c>
      <c r="AE13" s="4" t="str">
        <f t="shared" si="6"/>
        <v/>
      </c>
      <c r="AF13" s="4" t="str">
        <f t="shared" si="7"/>
        <v/>
      </c>
      <c r="AG13" s="4" t="str">
        <f t="shared" si="8"/>
        <v/>
      </c>
      <c r="AH13" s="4">
        <f t="shared" si="9"/>
        <v>1</v>
      </c>
      <c r="AI13" s="2">
        <f t="shared" si="10"/>
        <v>1</v>
      </c>
      <c r="AK13" s="2">
        <f>IF(MAX(COUNTIF(Data!A13:Z13,1),COUNTIF(Data!A13:Z13,2),COUNTIF(Data!A13:Z13,3),COUNTIF(Data!A13:Z13,4),COUNTIF(Data!A13:Z13,5),COUNTIF(Data!A13:Z13,6),COUNTIF(Data!A13:Z13,7))&gt;0,MAX(COUNTIF(Data!A13:Z13,1),COUNTIF(Data!A13:Z13,2),COUNTIF(Data!A13:Z13,3),COUNTIF(Data!A13:Z13,4),COUNTIF(Data!A13:Z13,5),COUNTIF(Data!A13:Z13,6),COUNTIF(Data!A13:Z13,7)),"")</f>
        <v>10</v>
      </c>
    </row>
    <row r="14" spans="1:37">
      <c r="A14" s="1">
        <f>IF(Data!A14&gt;0,Data!A14-4,"")</f>
        <v>0</v>
      </c>
      <c r="B14" s="1">
        <f>IF(Data!B14&gt;0,Data!B14-4,"")</f>
        <v>1</v>
      </c>
      <c r="C14" s="1">
        <f>IF(Data!C14&gt;0,4-Data!C14,"")</f>
        <v>2</v>
      </c>
      <c r="D14" s="1">
        <f>IF(Data!D14&gt;0,4-Data!D14,"")</f>
        <v>2</v>
      </c>
      <c r="E14" s="1">
        <f>IF(Data!E14&gt;0,4-Data!E14,"")</f>
        <v>2</v>
      </c>
      <c r="F14" s="1">
        <f>IF(Data!F14&gt;0,Data!F14-4,"")</f>
        <v>0</v>
      </c>
      <c r="G14" s="1">
        <f>IF(Data!G14&gt;0,Data!G14-4,"")</f>
        <v>0</v>
      </c>
      <c r="H14" s="1">
        <f>IF(Data!H14&gt;0,Data!H14-4,"")</f>
        <v>0</v>
      </c>
      <c r="I14" s="1">
        <f>IF(Data!I14&gt;0,4-Data!I14,"")</f>
        <v>2</v>
      </c>
      <c r="J14" s="1">
        <f>IF(Data!J14&gt;0,4-Data!J14,"")</f>
        <v>2</v>
      </c>
      <c r="K14" s="1">
        <f>IF(Data!K14&gt;0,Data!K14-4,"")</f>
        <v>-1</v>
      </c>
      <c r="L14" s="1">
        <f>IF(Data!L14&gt;0,4-Data!L14,"")</f>
        <v>2</v>
      </c>
      <c r="M14" s="1">
        <f>IF(Data!M14&gt;0,Data!M14-4,"")</f>
        <v>0</v>
      </c>
      <c r="N14" s="1">
        <f>IF(Data!N14&gt;0,Data!N14-4,"")</f>
        <v>0</v>
      </c>
      <c r="O14" s="1">
        <f>IF(Data!O14&gt;0,Data!O14-4,"")</f>
        <v>0</v>
      </c>
      <c r="P14" s="1">
        <f>IF(Data!P14&gt;0,Data!P14-4,"")</f>
        <v>0</v>
      </c>
      <c r="Q14" s="1">
        <f>IF(Data!Q14&gt;0,4-Data!Q14,"")</f>
        <v>2</v>
      </c>
      <c r="R14" s="1">
        <f>IF(Data!R14&gt;0,4-Data!R14,"")</f>
        <v>1</v>
      </c>
      <c r="S14" s="1">
        <f>IF(Data!S14&gt;0,4-Data!S14,"")</f>
        <v>2</v>
      </c>
      <c r="T14" s="1">
        <f>IF(Data!T14&gt;0,Data!T14-4,"")</f>
        <v>-1</v>
      </c>
      <c r="U14" s="1">
        <f>IF(Data!U14&gt;0,4-Data!U14,"")</f>
        <v>2</v>
      </c>
      <c r="V14" s="1">
        <f>IF(Data!V14&gt;0,Data!V14-4,"")</f>
        <v>-1</v>
      </c>
      <c r="W14" s="1">
        <f>IF(Data!W14&gt;0,4-Data!W14,"")</f>
        <v>2</v>
      </c>
      <c r="X14" s="1">
        <f>IF(Data!X14&gt;0,4-Data!X14,"")</f>
        <v>2</v>
      </c>
      <c r="Y14" s="1">
        <f>IF(Data!Y14&gt;0,4-Data!Y14,"")</f>
        <v>2</v>
      </c>
      <c r="Z14" s="1">
        <f>IF(Data!Z14&gt;0,Data!Z14-4,"")</f>
        <v>0</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c r="AK14" s="2">
        <f>IF(MAX(COUNTIF(Data!A14:Z14,1),COUNTIF(Data!A14:Z14,2),COUNTIF(Data!A14:Z14,3),COUNTIF(Data!A14:Z14,4),COUNTIF(Data!A14:Z14,5),COUNTIF(Data!A14:Z14,6),COUNTIF(Data!A14:Z14,7))&gt;0,MAX(COUNTIF(Data!A14:Z14,1),COUNTIF(Data!A14:Z14,2),COUNTIF(Data!A14:Z14,3),COUNTIF(Data!A14:Z14,4),COUNTIF(Data!A14:Z14,5),COUNTIF(Data!A14:Z14,6),COUNTIF(Data!A14:Z14,7)),"")</f>
        <v>12</v>
      </c>
    </row>
    <row r="15" spans="1:37">
      <c r="A15" s="1">
        <f>IF(Data!A15&gt;0,Data!A15-4,"")</f>
        <v>1</v>
      </c>
      <c r="B15" s="1">
        <f>IF(Data!B15&gt;0,Data!B15-4,"")</f>
        <v>1</v>
      </c>
      <c r="C15" s="1">
        <f>IF(Data!C15&gt;0,4-Data!C15,"")</f>
        <v>3</v>
      </c>
      <c r="D15" s="1">
        <f>IF(Data!D15&gt;0,4-Data!D15,"")</f>
        <v>3</v>
      </c>
      <c r="E15" s="1">
        <f>IF(Data!E15&gt;0,4-Data!E15,"")</f>
        <v>2</v>
      </c>
      <c r="F15" s="1">
        <f>IF(Data!F15&gt;0,Data!F15-4,"")</f>
        <v>1</v>
      </c>
      <c r="G15" s="1">
        <f>IF(Data!G15&gt;0,Data!G15-4,"")</f>
        <v>1</v>
      </c>
      <c r="H15" s="1">
        <f>IF(Data!H15&gt;0,Data!H15-4,"")</f>
        <v>-1</v>
      </c>
      <c r="I15" s="1">
        <f>IF(Data!I15&gt;0,4-Data!I15,"")</f>
        <v>3</v>
      </c>
      <c r="J15" s="1">
        <f>IF(Data!J15&gt;0,4-Data!J15,"")</f>
        <v>3</v>
      </c>
      <c r="K15" s="1">
        <f>IF(Data!K15&gt;0,Data!K15-4,"")</f>
        <v>0</v>
      </c>
      <c r="L15" s="1">
        <f>IF(Data!L15&gt;0,4-Data!L15,"")</f>
        <v>2</v>
      </c>
      <c r="M15" s="1">
        <f>IF(Data!M15&gt;0,Data!M15-4,"")</f>
        <v>1</v>
      </c>
      <c r="N15" s="1">
        <f>IF(Data!N15&gt;0,Data!N15-4,"")</f>
        <v>0</v>
      </c>
      <c r="O15" s="1">
        <f>IF(Data!O15&gt;0,Data!O15-4,"")</f>
        <v>0</v>
      </c>
      <c r="P15" s="1">
        <f>IF(Data!P15&gt;0,Data!P15-4,"")</f>
        <v>0</v>
      </c>
      <c r="Q15" s="1">
        <f>IF(Data!Q15&gt;0,4-Data!Q15,"")</f>
        <v>2</v>
      </c>
      <c r="R15" s="1">
        <f>IF(Data!R15&gt;0,4-Data!R15,"")</f>
        <v>3</v>
      </c>
      <c r="S15" s="1">
        <f>IF(Data!S15&gt;0,4-Data!S15,"")</f>
        <v>3</v>
      </c>
      <c r="T15" s="1">
        <f>IF(Data!T15&gt;0,Data!T15-4,"")</f>
        <v>1</v>
      </c>
      <c r="U15" s="1">
        <f>IF(Data!U15&gt;0,4-Data!U15,"")</f>
        <v>2</v>
      </c>
      <c r="V15" s="1">
        <f>IF(Data!V15&gt;0,Data!V15-4,"")</f>
        <v>1</v>
      </c>
      <c r="W15" s="1">
        <f>IF(Data!W15&gt;0,4-Data!W15,"")</f>
        <v>2</v>
      </c>
      <c r="X15" s="1">
        <f>IF(Data!X15&gt;0,4-Data!X15,"")</f>
        <v>2</v>
      </c>
      <c r="Y15" s="1">
        <f>IF(Data!Y15&gt;0,4-Data!Y15,"")</f>
        <v>2</v>
      </c>
      <c r="Z15" s="1">
        <f>IF(Data!Z15&gt;0,Data!Z15-4,"")</f>
        <v>1</v>
      </c>
      <c r="AC15" s="4" t="str">
        <f t="shared" si="11"/>
        <v/>
      </c>
      <c r="AD15" s="4" t="str">
        <f t="shared" si="12"/>
        <v/>
      </c>
      <c r="AE15" s="4" t="str">
        <f t="shared" si="13"/>
        <v/>
      </c>
      <c r="AF15" s="4">
        <f t="shared" si="14"/>
        <v>1</v>
      </c>
      <c r="AG15" s="4" t="str">
        <f t="shared" si="8"/>
        <v/>
      </c>
      <c r="AH15" s="4" t="str">
        <f t="shared" si="15"/>
        <v/>
      </c>
      <c r="AI15" s="2">
        <f t="shared" si="10"/>
        <v>1</v>
      </c>
      <c r="AK15" s="2">
        <f>IF(MAX(COUNTIF(Data!A15:Z15,1),COUNTIF(Data!A15:Z15,2),COUNTIF(Data!A15:Z15,3),COUNTIF(Data!A15:Z15,4),COUNTIF(Data!A15:Z15,5),COUNTIF(Data!A15:Z15,6),COUNTIF(Data!A15:Z15,7))&gt;0,MAX(COUNTIF(Data!A15:Z15,1),COUNTIF(Data!A15:Z15,2),COUNTIF(Data!A15:Z15,3),COUNTIF(Data!A15:Z15,4),COUNTIF(Data!A15:Z15,5),COUNTIF(Data!A15:Z15,6),COUNTIF(Data!A15:Z15,7)),"")</f>
        <v>8</v>
      </c>
    </row>
    <row r="16" spans="1:37">
      <c r="A16" s="1">
        <f>IF(Data!A16&gt;0,Data!A16-4,"")</f>
        <v>0</v>
      </c>
      <c r="B16" s="1">
        <f>IF(Data!B16&gt;0,Data!B16-4,"")</f>
        <v>0</v>
      </c>
      <c r="C16" s="1">
        <f>IF(Data!C16&gt;0,4-Data!C16,"")</f>
        <v>2</v>
      </c>
      <c r="D16" s="1">
        <f>IF(Data!D16&gt;0,4-Data!D16,"")</f>
        <v>3</v>
      </c>
      <c r="E16" s="1">
        <f>IF(Data!E16&gt;0,4-Data!E16,"")</f>
        <v>1</v>
      </c>
      <c r="F16" s="1">
        <f>IF(Data!F16&gt;0,Data!F16-4,"")</f>
        <v>0</v>
      </c>
      <c r="G16" s="1">
        <f>IF(Data!G16&gt;0,Data!G16-4,"")</f>
        <v>0</v>
      </c>
      <c r="H16" s="1">
        <f>IF(Data!H16&gt;0,Data!H16-4,"")</f>
        <v>0</v>
      </c>
      <c r="I16" s="1">
        <f>IF(Data!I16&gt;0,4-Data!I16,"")</f>
        <v>3</v>
      </c>
      <c r="J16" s="1">
        <f>IF(Data!J16&gt;0,4-Data!J16,"")</f>
        <v>3</v>
      </c>
      <c r="K16" s="1">
        <f>IF(Data!K16&gt;0,Data!K16-4,"")</f>
        <v>0</v>
      </c>
      <c r="L16" s="1">
        <f>IF(Data!L16&gt;0,4-Data!L16,"")</f>
        <v>3</v>
      </c>
      <c r="M16" s="1">
        <f>IF(Data!M16&gt;0,Data!M16-4,"")</f>
        <v>0</v>
      </c>
      <c r="N16" s="1">
        <f>IF(Data!N16&gt;0,Data!N16-4,"")</f>
        <v>0</v>
      </c>
      <c r="O16" s="1">
        <f>IF(Data!O16&gt;0,Data!O16-4,"")</f>
        <v>1</v>
      </c>
      <c r="P16" s="1">
        <f>IF(Data!P16&gt;0,Data!P16-4,"")</f>
        <v>0</v>
      </c>
      <c r="Q16" s="1">
        <f>IF(Data!Q16&gt;0,4-Data!Q16,"")</f>
        <v>3</v>
      </c>
      <c r="R16" s="1">
        <f>IF(Data!R16&gt;0,4-Data!R16,"")</f>
        <v>2</v>
      </c>
      <c r="S16" s="1">
        <f>IF(Data!S16&gt;0,4-Data!S16,"")</f>
        <v>2</v>
      </c>
      <c r="T16" s="1">
        <f>IF(Data!T16&gt;0,Data!T16-4,"")</f>
        <v>-1</v>
      </c>
      <c r="U16" s="1">
        <f>IF(Data!U16&gt;0,4-Data!U16,"")</f>
        <v>2</v>
      </c>
      <c r="V16" s="1">
        <f>IF(Data!V16&gt;0,Data!V16-4,"")</f>
        <v>-1</v>
      </c>
      <c r="W16" s="1">
        <f>IF(Data!W16&gt;0,4-Data!W16,"")</f>
        <v>2</v>
      </c>
      <c r="X16" s="1">
        <f>IF(Data!X16&gt;0,4-Data!X16,"")</f>
        <v>3</v>
      </c>
      <c r="Y16" s="1">
        <f>IF(Data!Y16&gt;0,4-Data!Y16,"")</f>
        <v>2</v>
      </c>
      <c r="Z16" s="1">
        <f>IF(Data!Z16&gt;0,Data!Z16-4,"")</f>
        <v>1</v>
      </c>
      <c r="AC16" s="4" t="str">
        <f t="shared" si="11"/>
        <v/>
      </c>
      <c r="AD16" s="4" t="str">
        <f t="shared" si="12"/>
        <v/>
      </c>
      <c r="AE16" s="4">
        <f t="shared" si="13"/>
        <v>1</v>
      </c>
      <c r="AF16" s="4" t="str">
        <f t="shared" si="14"/>
        <v/>
      </c>
      <c r="AG16" s="4" t="str">
        <f t="shared" si="8"/>
        <v/>
      </c>
      <c r="AH16" s="4" t="str">
        <f t="shared" si="15"/>
        <v/>
      </c>
      <c r="AI16" s="2">
        <f t="shared" si="10"/>
        <v>1</v>
      </c>
      <c r="AK16" s="2">
        <f>IF(MAX(COUNTIF(Data!A16:Z16,1),COUNTIF(Data!A16:Z16,2),COUNTIF(Data!A16:Z16,3),COUNTIF(Data!A16:Z16,4),COUNTIF(Data!A16:Z16,5),COUNTIF(Data!A16:Z16,6),COUNTIF(Data!A16:Z16,7))&gt;0,MAX(COUNTIF(Data!A16:Z16,1),COUNTIF(Data!A16:Z16,2),COUNTIF(Data!A16:Z16,3),COUNTIF(Data!A16:Z16,4),COUNTIF(Data!A16:Z16,5),COUNTIF(Data!A16:Z16,6),COUNTIF(Data!A16:Z16,7)),"")</f>
        <v>9</v>
      </c>
    </row>
    <row r="17" spans="1:37">
      <c r="A17" s="1">
        <f>IF(Data!A17&gt;0,Data!A17-4,"")</f>
        <v>-1</v>
      </c>
      <c r="B17" s="1">
        <f>IF(Data!B17&gt;0,Data!B17-4,"")</f>
        <v>0</v>
      </c>
      <c r="C17" s="1">
        <f>IF(Data!C17&gt;0,4-Data!C17,"")</f>
        <v>3</v>
      </c>
      <c r="D17" s="1">
        <f>IF(Data!D17&gt;0,4-Data!D17,"")</f>
        <v>3</v>
      </c>
      <c r="E17" s="1">
        <f>IF(Data!E17&gt;0,4-Data!E17,"")</f>
        <v>1</v>
      </c>
      <c r="F17" s="1">
        <f>IF(Data!F17&gt;0,Data!F17-4,"")</f>
        <v>-1</v>
      </c>
      <c r="G17" s="1">
        <f>IF(Data!G17&gt;0,Data!G17-4,"")</f>
        <v>0</v>
      </c>
      <c r="H17" s="1">
        <f>IF(Data!H17&gt;0,Data!H17-4,"")</f>
        <v>0</v>
      </c>
      <c r="I17" s="1">
        <f>IF(Data!I17&gt;0,4-Data!I17,"")</f>
        <v>2</v>
      </c>
      <c r="J17" s="1">
        <f>IF(Data!J17&gt;0,4-Data!J17,"")</f>
        <v>1</v>
      </c>
      <c r="K17" s="1">
        <f>IF(Data!K17&gt;0,Data!K17-4,"")</f>
        <v>0</v>
      </c>
      <c r="L17" s="1">
        <f>IF(Data!L17&gt;0,4-Data!L17,"")</f>
        <v>2</v>
      </c>
      <c r="M17" s="1">
        <f>IF(Data!M17&gt;0,Data!M17-4,"")</f>
        <v>0</v>
      </c>
      <c r="N17" s="1">
        <f>IF(Data!N17&gt;0,Data!N17-4,"")</f>
        <v>-1</v>
      </c>
      <c r="O17" s="1">
        <f>IF(Data!O17&gt;0,Data!O17-4,"")</f>
        <v>-2</v>
      </c>
      <c r="P17" s="1">
        <f>IF(Data!P17&gt;0,Data!P17-4,"")</f>
        <v>0</v>
      </c>
      <c r="Q17" s="1">
        <f>IF(Data!Q17&gt;0,4-Data!Q17,"")</f>
        <v>1</v>
      </c>
      <c r="R17" s="1">
        <f>IF(Data!R17&gt;0,4-Data!R17,"")</f>
        <v>2</v>
      </c>
      <c r="S17" s="1">
        <f>IF(Data!S17&gt;0,4-Data!S17,"")</f>
        <v>1</v>
      </c>
      <c r="T17" s="1">
        <f>IF(Data!T17&gt;0,Data!T17-4,"")</f>
        <v>0</v>
      </c>
      <c r="U17" s="1">
        <f>IF(Data!U17&gt;0,4-Data!U17,"")</f>
        <v>1</v>
      </c>
      <c r="V17" s="1">
        <f>IF(Data!V17&gt;0,Data!V17-4,"")</f>
        <v>0</v>
      </c>
      <c r="W17" s="1">
        <f>IF(Data!W17&gt;0,4-Data!W17,"")</f>
        <v>2</v>
      </c>
      <c r="X17" s="1">
        <f>IF(Data!X17&gt;0,4-Data!X17,"")</f>
        <v>3</v>
      </c>
      <c r="Y17" s="1">
        <f>IF(Data!Y17&gt;0,4-Data!Y17,"")</f>
        <v>3</v>
      </c>
      <c r="Z17" s="1">
        <f>IF(Data!Z17&gt;0,Data!Z17-4,"")</f>
        <v>1</v>
      </c>
      <c r="AC17" s="4">
        <f t="shared" si="11"/>
        <v>1</v>
      </c>
      <c r="AD17" s="4" t="str">
        <f t="shared" si="12"/>
        <v/>
      </c>
      <c r="AE17" s="4" t="str">
        <f t="shared" si="13"/>
        <v/>
      </c>
      <c r="AF17" s="4" t="str">
        <f t="shared" si="14"/>
        <v/>
      </c>
      <c r="AG17" s="4" t="str">
        <f t="shared" si="8"/>
        <v/>
      </c>
      <c r="AH17" s="4">
        <f t="shared" si="15"/>
        <v>1</v>
      </c>
      <c r="AI17" s="2">
        <f t="shared" si="10"/>
        <v>2</v>
      </c>
      <c r="AK17" s="2">
        <f>IF(MAX(COUNTIF(Data!A17:Z17,1),COUNTIF(Data!A17:Z17,2),COUNTIF(Data!A17:Z17,3),COUNTIF(Data!A17:Z17,4),COUNTIF(Data!A17:Z17,5),COUNTIF(Data!A17:Z17,6),COUNTIF(Data!A17:Z17,7))&gt;0,MAX(COUNTIF(Data!A17:Z17,1),COUNTIF(Data!A17:Z17,2),COUNTIF(Data!A17:Z17,3),COUNTIF(Data!A17:Z17,4),COUNTIF(Data!A17:Z17,5),COUNTIF(Data!A17:Z17,6),COUNTIF(Data!A17:Z17,7)),"")</f>
        <v>8</v>
      </c>
    </row>
    <row r="18" spans="1:37">
      <c r="A18" s="1">
        <f>IF(Data!A18&gt;0,Data!A18-4,"")</f>
        <v>0</v>
      </c>
      <c r="B18" s="1">
        <f>IF(Data!B18&gt;0,Data!B18-4,"")</f>
        <v>1</v>
      </c>
      <c r="C18" s="1">
        <f>IF(Data!C18&gt;0,4-Data!C18,"")</f>
        <v>3</v>
      </c>
      <c r="D18" s="1">
        <f>IF(Data!D18&gt;0,4-Data!D18,"")</f>
        <v>2</v>
      </c>
      <c r="E18" s="1">
        <f>IF(Data!E18&gt;0,4-Data!E18,"")</f>
        <v>1</v>
      </c>
      <c r="F18" s="1">
        <f>IF(Data!F18&gt;0,Data!F18-4,"")</f>
        <v>0</v>
      </c>
      <c r="G18" s="1">
        <f>IF(Data!G18&gt;0,Data!G18-4,"")</f>
        <v>1</v>
      </c>
      <c r="H18" s="1">
        <f>IF(Data!H18&gt;0,Data!H18-4,"")</f>
        <v>-1</v>
      </c>
      <c r="I18" s="1">
        <f>IF(Data!I18&gt;0,4-Data!I18,"")</f>
        <v>2</v>
      </c>
      <c r="J18" s="1">
        <f>IF(Data!J18&gt;0,4-Data!J18,"")</f>
        <v>3</v>
      </c>
      <c r="K18" s="1">
        <f>IF(Data!K18&gt;0,Data!K18-4,"")</f>
        <v>0</v>
      </c>
      <c r="L18" s="1">
        <f>IF(Data!L18&gt;0,4-Data!L18,"")</f>
        <v>2</v>
      </c>
      <c r="M18" s="1">
        <f>IF(Data!M18&gt;0,Data!M18-4,"")</f>
        <v>1</v>
      </c>
      <c r="N18" s="1">
        <f>IF(Data!N18&gt;0,Data!N18-4,"")</f>
        <v>0</v>
      </c>
      <c r="O18" s="1">
        <f>IF(Data!O18&gt;0,Data!O18-4,"")</f>
        <v>-1</v>
      </c>
      <c r="P18" s="1">
        <f>IF(Data!P18&gt;0,Data!P18-4,"")</f>
        <v>0</v>
      </c>
      <c r="Q18" s="1">
        <f>IF(Data!Q18&gt;0,4-Data!Q18,"")</f>
        <v>2</v>
      </c>
      <c r="R18" s="1">
        <f>IF(Data!R18&gt;0,4-Data!R18,"")</f>
        <v>2</v>
      </c>
      <c r="S18" s="1">
        <f>IF(Data!S18&gt;0,4-Data!S18,"")</f>
        <v>2</v>
      </c>
      <c r="T18" s="1">
        <f>IF(Data!T18&gt;0,Data!T18-4,"")</f>
        <v>1</v>
      </c>
      <c r="U18" s="1">
        <f>IF(Data!U18&gt;0,4-Data!U18,"")</f>
        <v>2</v>
      </c>
      <c r="V18" s="1">
        <f>IF(Data!V18&gt;0,Data!V18-4,"")</f>
        <v>0</v>
      </c>
      <c r="W18" s="1">
        <f>IF(Data!W18&gt;0,4-Data!W18,"")</f>
        <v>3</v>
      </c>
      <c r="X18" s="1">
        <f>IF(Data!X18&gt;0,4-Data!X18,"")</f>
        <v>3</v>
      </c>
      <c r="Y18" s="1">
        <f>IF(Data!Y18&gt;0,4-Data!Y18,"")</f>
        <v>2</v>
      </c>
      <c r="Z18" s="1">
        <f>IF(Data!Z18&gt;0,Data!Z18-4,"")</f>
        <v>1</v>
      </c>
      <c r="AC18" s="4" t="str">
        <f t="shared" si="11"/>
        <v/>
      </c>
      <c r="AD18" s="4" t="str">
        <f t="shared" si="12"/>
        <v/>
      </c>
      <c r="AE18" s="4" t="str">
        <f t="shared" si="13"/>
        <v/>
      </c>
      <c r="AF18" s="4" t="str">
        <f t="shared" si="14"/>
        <v/>
      </c>
      <c r="AG18" s="4" t="str">
        <f t="shared" si="8"/>
        <v/>
      </c>
      <c r="AH18" s="4">
        <f t="shared" si="15"/>
        <v>1</v>
      </c>
      <c r="AI18" s="2">
        <f t="shared" si="10"/>
        <v>1</v>
      </c>
      <c r="AK18" s="2">
        <f>IF(MAX(COUNTIF(Data!A18:Z18,1),COUNTIF(Data!A18:Z18,2),COUNTIF(Data!A18:Z18,3),COUNTIF(Data!A18:Z18,4),COUNTIF(Data!A18:Z18,5),COUNTIF(Data!A18:Z18,6),COUNTIF(Data!A18:Z18,7))&gt;0,MAX(COUNTIF(Data!A18:Z18,1),COUNTIF(Data!A18:Z18,2),COUNTIF(Data!A18:Z18,3),COUNTIF(Data!A18:Z18,4),COUNTIF(Data!A18:Z18,5),COUNTIF(Data!A18:Z18,6),COUNTIF(Data!A18:Z18,7)),"")</f>
        <v>8</v>
      </c>
    </row>
    <row r="19" spans="1:37">
      <c r="A19" s="1">
        <f>IF(Data!A19&gt;0,Data!A19-4,"")</f>
        <v>0</v>
      </c>
      <c r="B19" s="1">
        <f>IF(Data!B19&gt;0,Data!B19-4,"")</f>
        <v>0</v>
      </c>
      <c r="C19" s="1">
        <f>IF(Data!C19&gt;0,4-Data!C19,"")</f>
        <v>2</v>
      </c>
      <c r="D19" s="1">
        <f>IF(Data!D19&gt;0,4-Data!D19,"")</f>
        <v>2</v>
      </c>
      <c r="E19" s="1">
        <f>IF(Data!E19&gt;0,4-Data!E19,"")</f>
        <v>2</v>
      </c>
      <c r="F19" s="1">
        <f>IF(Data!F19&gt;0,Data!F19-4,"")</f>
        <v>0</v>
      </c>
      <c r="G19" s="1">
        <f>IF(Data!G19&gt;0,Data!G19-4,"")</f>
        <v>1</v>
      </c>
      <c r="H19" s="1">
        <f>IF(Data!H19&gt;0,Data!H19-4,"")</f>
        <v>-2</v>
      </c>
      <c r="I19" s="1">
        <f>IF(Data!I19&gt;0,4-Data!I19,"")</f>
        <v>2</v>
      </c>
      <c r="J19" s="1">
        <f>IF(Data!J19&gt;0,4-Data!J19,"")</f>
        <v>1</v>
      </c>
      <c r="K19" s="1">
        <f>IF(Data!K19&gt;0,Data!K19-4,"")</f>
        <v>0</v>
      </c>
      <c r="L19" s="1">
        <f>IF(Data!L19&gt;0,4-Data!L19,"")</f>
        <v>2</v>
      </c>
      <c r="M19" s="1">
        <f>IF(Data!M19&gt;0,Data!M19-4,"")</f>
        <v>-1</v>
      </c>
      <c r="N19" s="1">
        <f>IF(Data!N19&gt;0,Data!N19-4,"")</f>
        <v>0</v>
      </c>
      <c r="O19" s="1">
        <f>IF(Data!O19&gt;0,Data!O19-4,"")</f>
        <v>-1</v>
      </c>
      <c r="P19" s="1">
        <f>IF(Data!P19&gt;0,Data!P19-4,"")</f>
        <v>0</v>
      </c>
      <c r="Q19" s="1">
        <f>IF(Data!Q19&gt;0,4-Data!Q19,"")</f>
        <v>1</v>
      </c>
      <c r="R19" s="1">
        <f>IF(Data!R19&gt;0,4-Data!R19,"")</f>
        <v>2</v>
      </c>
      <c r="S19" s="1">
        <f>IF(Data!S19&gt;0,4-Data!S19,"")</f>
        <v>3</v>
      </c>
      <c r="T19" s="1">
        <f>IF(Data!T19&gt;0,Data!T19-4,"")</f>
        <v>0</v>
      </c>
      <c r="U19" s="1">
        <f>IF(Data!U19&gt;0,4-Data!U19,"")</f>
        <v>2</v>
      </c>
      <c r="V19" s="1">
        <f>IF(Data!V19&gt;0,Data!V19-4,"")</f>
        <v>0</v>
      </c>
      <c r="W19" s="1">
        <f>IF(Data!W19&gt;0,4-Data!W19,"")</f>
        <v>3</v>
      </c>
      <c r="X19" s="1">
        <f>IF(Data!X19&gt;0,4-Data!X19,"")</f>
        <v>1</v>
      </c>
      <c r="Y19" s="1">
        <f>IF(Data!Y19&gt;0,4-Data!Y19,"")</f>
        <v>2</v>
      </c>
      <c r="Z19" s="1">
        <f>IF(Data!Z19&gt;0,Data!Z19-4,"")</f>
        <v>-3</v>
      </c>
      <c r="AC19" s="4" t="str">
        <f t="shared" si="11"/>
        <v/>
      </c>
      <c r="AD19" s="4" t="str">
        <f t="shared" si="12"/>
        <v/>
      </c>
      <c r="AE19" s="4" t="str">
        <f t="shared" si="13"/>
        <v/>
      </c>
      <c r="AF19" s="4">
        <f t="shared" si="14"/>
        <v>1</v>
      </c>
      <c r="AG19" s="4" t="str">
        <f t="shared" si="8"/>
        <v/>
      </c>
      <c r="AH19" s="4">
        <f t="shared" si="15"/>
        <v>1</v>
      </c>
      <c r="AI19" s="2">
        <f t="shared" si="10"/>
        <v>2</v>
      </c>
      <c r="AK19" s="2">
        <f>IF(MAX(COUNTIF(Data!A19:Z19,1),COUNTIF(Data!A19:Z19,2),COUNTIF(Data!A19:Z19,3),COUNTIF(Data!A19:Z19,4),COUNTIF(Data!A19:Z19,5),COUNTIF(Data!A19:Z19,6),COUNTIF(Data!A19:Z19,7))&gt;0,MAX(COUNTIF(Data!A19:Z19,1),COUNTIF(Data!A19:Z19,2),COUNTIF(Data!A19:Z19,3),COUNTIF(Data!A19:Z19,4),COUNTIF(Data!A19:Z19,5),COUNTIF(Data!A19:Z19,6),COUNTIF(Data!A19:Z19,7)),"")</f>
        <v>9</v>
      </c>
    </row>
    <row r="20" spans="1:37">
      <c r="A20" s="1">
        <f>IF(Data!A20&gt;0,Data!A20-4,"")</f>
        <v>0</v>
      </c>
      <c r="B20" s="1">
        <f>IF(Data!B20&gt;0,Data!B20-4,"")</f>
        <v>0</v>
      </c>
      <c r="C20" s="1">
        <f>IF(Data!C20&gt;0,4-Data!C20,"")</f>
        <v>2</v>
      </c>
      <c r="D20" s="1">
        <f>IF(Data!D20&gt;0,4-Data!D20,"")</f>
        <v>2</v>
      </c>
      <c r="E20" s="1">
        <f>IF(Data!E20&gt;0,4-Data!E20,"")</f>
        <v>2</v>
      </c>
      <c r="F20" s="1">
        <f>IF(Data!F20&gt;0,Data!F20-4,"")</f>
        <v>0</v>
      </c>
      <c r="G20" s="1">
        <f>IF(Data!G20&gt;0,Data!G20-4,"")</f>
        <v>0</v>
      </c>
      <c r="H20" s="1">
        <f>IF(Data!H20&gt;0,Data!H20-4,"")</f>
        <v>1</v>
      </c>
      <c r="I20" s="1">
        <f>IF(Data!I20&gt;0,4-Data!I20,"")</f>
        <v>2</v>
      </c>
      <c r="J20" s="1">
        <f>IF(Data!J20&gt;0,4-Data!J20,"")</f>
        <v>2</v>
      </c>
      <c r="K20" s="1">
        <f>IF(Data!K20&gt;0,Data!K20-4,"")</f>
        <v>0</v>
      </c>
      <c r="L20" s="1">
        <f>IF(Data!L20&gt;0,4-Data!L20,"")</f>
        <v>2</v>
      </c>
      <c r="M20" s="1">
        <f>IF(Data!M20&gt;0,Data!M20-4,"")</f>
        <v>-1</v>
      </c>
      <c r="N20" s="1">
        <f>IF(Data!N20&gt;0,Data!N20-4,"")</f>
        <v>0</v>
      </c>
      <c r="O20" s="1">
        <f>IF(Data!O20&gt;0,Data!O20-4,"")</f>
        <v>0</v>
      </c>
      <c r="P20" s="1">
        <f>IF(Data!P20&gt;0,Data!P20-4,"")</f>
        <v>0</v>
      </c>
      <c r="Q20" s="1">
        <f>IF(Data!Q20&gt;0,4-Data!Q20,"")</f>
        <v>2</v>
      </c>
      <c r="R20" s="1">
        <f>IF(Data!R20&gt;0,4-Data!R20,"")</f>
        <v>1</v>
      </c>
      <c r="S20" s="1">
        <f>IF(Data!S20&gt;0,4-Data!S20,"")</f>
        <v>2</v>
      </c>
      <c r="T20" s="1">
        <f>IF(Data!T20&gt;0,Data!T20-4,"")</f>
        <v>-1</v>
      </c>
      <c r="U20" s="1">
        <f>IF(Data!U20&gt;0,4-Data!U20,"")</f>
        <v>2</v>
      </c>
      <c r="V20" s="1">
        <f>IF(Data!V20&gt;0,Data!V20-4,"")</f>
        <v>0</v>
      </c>
      <c r="W20" s="1">
        <f>IF(Data!W20&gt;0,4-Data!W20,"")</f>
        <v>0</v>
      </c>
      <c r="X20" s="1">
        <f>IF(Data!X20&gt;0,4-Data!X20,"")</f>
        <v>2</v>
      </c>
      <c r="Y20" s="1">
        <f>IF(Data!Y20&gt;0,4-Data!Y20,"")</f>
        <v>2</v>
      </c>
      <c r="Z20" s="1">
        <f>IF(Data!Z20&gt;0,Data!Z20-4,"")</f>
        <v>-3</v>
      </c>
      <c r="AC20" s="4" t="str">
        <f t="shared" si="11"/>
        <v/>
      </c>
      <c r="AD20" s="4" t="str">
        <f t="shared" si="12"/>
        <v/>
      </c>
      <c r="AE20" s="4" t="str">
        <f t="shared" si="13"/>
        <v/>
      </c>
      <c r="AF20" s="4" t="str">
        <f t="shared" si="14"/>
        <v/>
      </c>
      <c r="AG20" s="4" t="str">
        <f t="shared" si="8"/>
        <v/>
      </c>
      <c r="AH20" s="4">
        <f t="shared" si="15"/>
        <v>1</v>
      </c>
      <c r="AI20" s="2">
        <f t="shared" si="10"/>
        <v>1</v>
      </c>
      <c r="AK20" s="2">
        <f>IF(MAX(COUNTIF(Data!A20:Z20,1),COUNTIF(Data!A20:Z20,2),COUNTIF(Data!A20:Z20,3),COUNTIF(Data!A20:Z20,4),COUNTIF(Data!A20:Z20,5),COUNTIF(Data!A20:Z20,6),COUNTIF(Data!A20:Z20,7))&gt;0,MAX(COUNTIF(Data!A20:Z20,1),COUNTIF(Data!A20:Z20,2),COUNTIF(Data!A20:Z20,3),COUNTIF(Data!A20:Z20,4),COUNTIF(Data!A20:Z20,5),COUNTIF(Data!A20:Z20,6),COUNTIF(Data!A20:Z20,7)),"")</f>
        <v>11</v>
      </c>
    </row>
    <row r="21" spans="1:37">
      <c r="A21" s="1">
        <f>IF(Data!A21&gt;0,Data!A21-4,"")</f>
        <v>1</v>
      </c>
      <c r="B21" s="1">
        <f>IF(Data!B21&gt;0,Data!B21-4,"")</f>
        <v>1</v>
      </c>
      <c r="C21" s="1">
        <f>IF(Data!C21&gt;0,4-Data!C21,"")</f>
        <v>3</v>
      </c>
      <c r="D21" s="1">
        <f>IF(Data!D21&gt;0,4-Data!D21,"")</f>
        <v>3</v>
      </c>
      <c r="E21" s="1">
        <f>IF(Data!E21&gt;0,4-Data!E21,"")</f>
        <v>3</v>
      </c>
      <c r="F21" s="1">
        <f>IF(Data!F21&gt;0,Data!F21-4,"")</f>
        <v>1</v>
      </c>
      <c r="G21" s="1">
        <f>IF(Data!G21&gt;0,Data!G21-4,"")</f>
        <v>1</v>
      </c>
      <c r="H21" s="1">
        <f>IF(Data!H21&gt;0,Data!H21-4,"")</f>
        <v>1</v>
      </c>
      <c r="I21" s="1">
        <f>IF(Data!I21&gt;0,4-Data!I21,"")</f>
        <v>-1</v>
      </c>
      <c r="J21" s="1">
        <f>IF(Data!J21&gt;0,4-Data!J21,"")</f>
        <v>2</v>
      </c>
      <c r="K21" s="1">
        <f>IF(Data!K21&gt;0,Data!K21-4,"")</f>
        <v>1</v>
      </c>
      <c r="L21" s="1">
        <f>IF(Data!L21&gt;0,4-Data!L21,"")</f>
        <v>3</v>
      </c>
      <c r="M21" s="1">
        <f>IF(Data!M21&gt;0,Data!M21-4,"")</f>
        <v>1</v>
      </c>
      <c r="N21" s="1">
        <f>IF(Data!N21&gt;0,Data!N21-4,"")</f>
        <v>1</v>
      </c>
      <c r="O21" s="1">
        <f>IF(Data!O21&gt;0,Data!O21-4,"")</f>
        <v>0</v>
      </c>
      <c r="P21" s="1">
        <f>IF(Data!P21&gt;0,Data!P21-4,"")</f>
        <v>1</v>
      </c>
      <c r="Q21" s="1">
        <f>IF(Data!Q21&gt;0,4-Data!Q21,"")</f>
        <v>2</v>
      </c>
      <c r="R21" s="1">
        <f>IF(Data!R21&gt;0,4-Data!R21,"")</f>
        <v>3</v>
      </c>
      <c r="S21" s="1">
        <f>IF(Data!S21&gt;0,4-Data!S21,"")</f>
        <v>3</v>
      </c>
      <c r="T21" s="1">
        <f>IF(Data!T21&gt;0,Data!T21-4,"")</f>
        <v>1</v>
      </c>
      <c r="U21" s="1">
        <f>IF(Data!U21&gt;0,4-Data!U21,"")</f>
        <v>-1</v>
      </c>
      <c r="V21" s="1">
        <f>IF(Data!V21&gt;0,Data!V21-4,"")</f>
        <v>1</v>
      </c>
      <c r="W21" s="1">
        <f>IF(Data!W21&gt;0,4-Data!W21,"")</f>
        <v>3</v>
      </c>
      <c r="X21" s="1">
        <f>IF(Data!X21&gt;0,4-Data!X21,"")</f>
        <v>3</v>
      </c>
      <c r="Y21" s="1">
        <f>IF(Data!Y21&gt;0,4-Data!Y21,"")</f>
        <v>3</v>
      </c>
      <c r="Z21" s="1">
        <f>IF(Data!Z21&gt;0,Data!Z21-4,"")</f>
        <v>0</v>
      </c>
      <c r="AC21" s="4" t="str">
        <f t="shared" si="11"/>
        <v/>
      </c>
      <c r="AD21" s="4">
        <f t="shared" si="12"/>
        <v>1</v>
      </c>
      <c r="AE21" s="4">
        <f t="shared" si="13"/>
        <v>1</v>
      </c>
      <c r="AF21" s="4" t="str">
        <f t="shared" si="14"/>
        <v/>
      </c>
      <c r="AG21" s="4" t="str">
        <f t="shared" si="8"/>
        <v/>
      </c>
      <c r="AH21" s="4" t="str">
        <f t="shared" si="15"/>
        <v/>
      </c>
      <c r="AI21" s="2">
        <f t="shared" si="10"/>
        <v>2</v>
      </c>
      <c r="AK21" s="2">
        <f>IF(MAX(COUNTIF(Data!A21:Z21,1),COUNTIF(Data!A21:Z21,2),COUNTIF(Data!A21:Z21,3),COUNTIF(Data!A21:Z21,4),COUNTIF(Data!A21:Z21,5),COUNTIF(Data!A21:Z21,6),COUNTIF(Data!A21:Z21,7))&gt;0,MAX(COUNTIF(Data!A21:Z21,1),COUNTIF(Data!A21:Z21,2),COUNTIF(Data!A21:Z21,3),COUNTIF(Data!A21:Z21,4),COUNTIF(Data!A21:Z21,5),COUNTIF(Data!A21:Z21,6),COUNTIF(Data!A21:Z21,7)),"")</f>
        <v>13</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0.52540747406000166</v>
      </c>
    </row>
    <row r="5" spans="1:7">
      <c r="A5" s="9" t="str">
        <f>VLOOKUP(Read_First!B5,Items!A1:BI50,55,FALSE)</f>
        <v>Perspicuity</v>
      </c>
      <c r="B5" s="6">
        <f>SQRT(VAR(DT!AD4:AD1004))</f>
        <v>0.65242133224722332</v>
      </c>
    </row>
    <row r="6" spans="1:7">
      <c r="A6" s="9" t="str">
        <f>VLOOKUP(Read_First!B5,Items!A1:BI50,56,FALSE)</f>
        <v>Efficiency</v>
      </c>
      <c r="B6" s="6">
        <f>SQRT(VAR(DT!AE4:AE1004))</f>
        <v>0.75149632868440797</v>
      </c>
    </row>
    <row r="7" spans="1:7">
      <c r="A7" s="9" t="str">
        <f>VLOOKUP(Read_First!B5,Items!A1:BI50,57,FALSE)</f>
        <v>Dependability</v>
      </c>
      <c r="B7" s="6">
        <f>SQRT(VAR(DT!AF4:AF1004))</f>
        <v>0.49856821141936886</v>
      </c>
    </row>
    <row r="8" spans="1:7">
      <c r="A8" s="9" t="str">
        <f>VLOOKUP(Read_First!B5,Items!A1:BI50,58,FALSE)</f>
        <v>Stimulation</v>
      </c>
      <c r="B8" s="6">
        <f>SQRT(VAR(DT!AG4:AG1004))</f>
        <v>0.50910821685628715</v>
      </c>
    </row>
    <row r="9" spans="1:7">
      <c r="A9" s="9" t="str">
        <f>VLOOKUP(Read_First!B5,Items!A1:BI50,59,FALSE)</f>
        <v>Novelty</v>
      </c>
      <c r="B9" s="6">
        <f>SQRT(VAR(DT!AH4:AH1004))</f>
        <v>0.69955634867201388</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3.006217320261432</v>
      </c>
      <c r="C12" s="4">
        <f>POWER((1.65*B5)/0.5,2)</f>
        <v>4.635367647058823</v>
      </c>
      <c r="D12" s="4">
        <f>POWER((1.65*B6)/0.5,2)</f>
        <v>6.1500919117647044</v>
      </c>
      <c r="E12" s="4">
        <f>POWER((1.65*B7)/0.5,2)</f>
        <v>2.7069301470588232</v>
      </c>
      <c r="F12" s="4">
        <f>POWER((1.65*B8)/0.5,2)</f>
        <v>2.8225919117647065</v>
      </c>
      <c r="G12" s="4">
        <f>POWER((1.65*B9)/0.5,2)</f>
        <v>5.3293382352941165</v>
      </c>
    </row>
    <row r="13" spans="1:7">
      <c r="A13" s="90" t="s">
        <v>832</v>
      </c>
      <c r="B13" s="4">
        <f>POWER((1.96*B4)/0.5,2)</f>
        <v>4.2419410312272978</v>
      </c>
      <c r="C13" s="4">
        <f>POWER((1.96*B5)/0.5,2)</f>
        <v>6.5407633986928104</v>
      </c>
      <c r="D13" s="4">
        <f>POWER((1.96*B6)/0.5,2)</f>
        <v>8.6781241830065348</v>
      </c>
      <c r="E13" s="4">
        <f>POWER((1.96*B7)/0.5,2)</f>
        <v>3.8196300653594766</v>
      </c>
      <c r="F13" s="4">
        <f>POWER((1.96*B8)/0.5,2)</f>
        <v>3.9828352941176477</v>
      </c>
      <c r="G13" s="4">
        <f>POWER((1.96*B9)/0.5,2)</f>
        <v>7.51999477124183</v>
      </c>
    </row>
    <row r="14" spans="1:7">
      <c r="A14" s="90" t="s">
        <v>833</v>
      </c>
      <c r="B14" s="4">
        <f>POWER((2.58*B4)/0.5,2)</f>
        <v>7.3500771241829916</v>
      </c>
      <c r="C14" s="4">
        <f>POWER((2.58*B5)/0.5,2)</f>
        <v>11.333282352941177</v>
      </c>
      <c r="D14" s="4">
        <f>POWER((2.58*B6)/0.5,2)</f>
        <v>15.036720588235294</v>
      </c>
      <c r="E14" s="4">
        <f>POWER((2.58*B7)/0.5,2)</f>
        <v>6.6183323529411755</v>
      </c>
      <c r="F14" s="4">
        <f>POWER((2.58*B8)/0.5,2)</f>
        <v>6.9011205882352966</v>
      </c>
      <c r="G14" s="4">
        <f>POWER((2.58*B9)/0.5,2)</f>
        <v>13.030011764705883</v>
      </c>
    </row>
    <row r="15" spans="1:7">
      <c r="A15" s="90" t="s">
        <v>834</v>
      </c>
      <c r="B15" s="4">
        <f>POWER((1.65*B4)/0.25,2)</f>
        <v>12.024869281045728</v>
      </c>
      <c r="C15" s="4">
        <f>POWER((1.65*B5)/0.25,2)</f>
        <v>18.541470588235292</v>
      </c>
      <c r="D15" s="4">
        <f>POWER((1.65*B6)/0.25,2)</f>
        <v>24.600367647058818</v>
      </c>
      <c r="E15" s="4">
        <f>POWER((1.65*B7)/0.25,2)</f>
        <v>10.827720588235293</v>
      </c>
      <c r="F15" s="4">
        <f>POWER((1.65*B8)/0.25,2)</f>
        <v>11.290367647058826</v>
      </c>
      <c r="G15" s="4">
        <f>POWER((1.65*B9)/0.25,2)</f>
        <v>21.317352941176466</v>
      </c>
    </row>
    <row r="16" spans="1:7">
      <c r="A16" s="90" t="s">
        <v>835</v>
      </c>
      <c r="B16" s="4">
        <f>POWER((1.96*B4)/0.25,2)</f>
        <v>16.967764124909191</v>
      </c>
      <c r="C16" s="4">
        <f>POWER((1.96*B5)/0.25,2)</f>
        <v>26.163053594771242</v>
      </c>
      <c r="D16" s="4">
        <f>POWER((1.96*B6)/0.25,2)</f>
        <v>34.712496732026139</v>
      </c>
      <c r="E16" s="4">
        <f>POWER((1.96*B7)/0.25,2)</f>
        <v>15.278520261437906</v>
      </c>
      <c r="F16" s="4">
        <f>POWER((1.96*B8)/0.25,2)</f>
        <v>15.931341176470591</v>
      </c>
      <c r="G16" s="4">
        <f>POWER((1.96*B9)/0.25,2)</f>
        <v>30.07997908496732</v>
      </c>
    </row>
    <row r="17" spans="1:7">
      <c r="A17" s="90" t="s">
        <v>836</v>
      </c>
      <c r="B17" s="4">
        <f>POWER((2.58*B4)/0.25,2)</f>
        <v>29.400308496731967</v>
      </c>
      <c r="C17" s="4">
        <f>POWER((2.58*B5)/0.25,2)</f>
        <v>45.333129411764709</v>
      </c>
      <c r="D17" s="4">
        <f>POWER((2.58*B6)/0.25,2)</f>
        <v>60.146882352941176</v>
      </c>
      <c r="E17" s="4">
        <f>POWER((2.58*B7)/0.25,2)</f>
        <v>26.473329411764702</v>
      </c>
      <c r="F17" s="4">
        <f>POWER((2.58*B8)/0.25,2)</f>
        <v>27.604482352941186</v>
      </c>
      <c r="G17" s="4">
        <f>POWER((2.58*B9)/0.25,2)</f>
        <v>52.120047058823531</v>
      </c>
    </row>
    <row r="18" spans="1:7">
      <c r="A18" s="90" t="s">
        <v>837</v>
      </c>
      <c r="B18" s="4">
        <f>POWER((1.65*B4)/0.1,2)</f>
        <v>75.155433006535787</v>
      </c>
      <c r="C18" s="4">
        <f>POWER((1.65*B5)/0.1,2)</f>
        <v>115.88419117647055</v>
      </c>
      <c r="D18" s="4">
        <f>POWER((1.65*B6)/0.1,2)</f>
        <v>153.75229779411757</v>
      </c>
      <c r="E18" s="4">
        <f>POWER((1.65*B7)/0.1,2)</f>
        <v>67.673253676470566</v>
      </c>
      <c r="F18" s="4">
        <f>POWER((1.65*B8)/0.1,2)</f>
        <v>70.564797794117666</v>
      </c>
      <c r="G18" s="4">
        <f>POWER((1.65*B9)/0.1,2)</f>
        <v>133.23345588235287</v>
      </c>
    </row>
    <row r="19" spans="1:7">
      <c r="A19" s="90" t="s">
        <v>838</v>
      </c>
      <c r="B19" s="4">
        <f>POWER((1.96*B4)/0.1,2)</f>
        <v>106.04852578068243</v>
      </c>
      <c r="C19" s="4">
        <f>POWER((1.96*B5)/0.1,2)</f>
        <v>163.51908496732023</v>
      </c>
      <c r="D19" s="4">
        <f>POWER((1.96*B6)/0.1,2)</f>
        <v>216.95310457516334</v>
      </c>
      <c r="E19" s="4">
        <f>POWER((1.96*B7)/0.1,2)</f>
        <v>95.490751633986903</v>
      </c>
      <c r="F19" s="4">
        <f>POWER((1.96*B8)/0.1,2)</f>
        <v>99.570882352941183</v>
      </c>
      <c r="G19" s="4">
        <f>POWER((1.96*B9)/0.1,2)</f>
        <v>187.9998692810457</v>
      </c>
    </row>
    <row r="20" spans="1:7">
      <c r="A20" s="91" t="s">
        <v>839</v>
      </c>
      <c r="B20" s="4">
        <f>POWER((2.58*B4)/0.1,2)</f>
        <v>183.75192810457477</v>
      </c>
      <c r="C20" s="4">
        <f>POWER((2.58*B5)/0.1,2)</f>
        <v>283.33205882352945</v>
      </c>
      <c r="D20" s="4">
        <f>POWER((2.58*B6)/0.1,2)</f>
        <v>375.91801470588229</v>
      </c>
      <c r="E20" s="4">
        <f>POWER((2.58*B7)/0.1,2)</f>
        <v>165.45830882352936</v>
      </c>
      <c r="F20" s="4">
        <f>POWER((2.58*B8)/0.1,2)</f>
        <v>172.52801470588241</v>
      </c>
      <c r="G20" s="4">
        <f>POWER((2.58*B9)/0.1,2)</f>
        <v>325.75029411764694</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0.86029411764705888</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0.58333333333333337</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0.80714285714285716</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0.90833333333333321</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-7.6388888888888895E-2</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0.10493827160493825</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1.462962962962963</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0.9</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f>IF(G12&gt;0,DT!AC12*I12+DT!AD12*J12+DT!AE12*K12+DT!AF12*L12+DT!AG12*M12+DT!AH12*N12,"")</f>
        <v>0.89639639639639646</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f>IF(G13&gt;0,DT!AC13*I13+DT!AD13*J13+DT!AE13*K13+DT!AF13*L13+DT!AG13*M13+DT!AH13*N13,"")</f>
        <v>0.63675213675213682</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f>IF(G14&gt;0,DT!AC14*I14+DT!AD14*J14+DT!AE14*K14+DT!AF14*L14+DT!AG14*M14+DT!AH14*N14,"")</f>
        <v>0.88461538461538469</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f>IF(G15&gt;0,DT!AC15*I15+DT!AD15*J15+DT!AE15*K15+DT!AF15*L15+DT!AG15*M15+DT!AH15*N15,"")</f>
        <v>1.5277777777777777</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f>IF(G16&gt;0,DT!AC16*I16+DT!AD16*J16+DT!AE16*K16+DT!AF16*L16+DT!AG16*M16+DT!AH16*N16,"")</f>
        <v>1.182795698924731</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f>IF(G17&gt;0,DT!AC17*I17+DT!AD17*J17+DT!AE17*K17+DT!AF17*L17+DT!AG17*M17+DT!AH17*N17,"")</f>
        <v>0.79999999999999982</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f>IF(G18&gt;0,DT!AC18*I18+DT!AD18*J18+DT!AE18*K18+DT!AF18*L18+DT!AG18*M18+DT!AH18*N18,"")</f>
        <v>1.2550505050505052</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f>IF(G19&gt;0,DT!AC19*I19+DT!AD19*J19+DT!AE19*K19+DT!AF19*L19+DT!AG19*M19+DT!AH19*N19,"")</f>
        <v>0.74375000000000002</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f>IF(G20&gt;0,DT!AC20*I20+DT!AD20*J20+DT!AE20*K20+DT!AF20*L20+DT!AG20*M20+DT!AH20*N20,"")</f>
        <v>0.7</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f>IF(G21&gt;0,DT!AC21*I21+DT!AD21*J21+DT!AE21*K21+DT!AF21*L21+DT!AG21*M21+DT!AH21*N21,"")</f>
        <v>1.5220588235294119</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Selin Orhanlar</cp:lastModifiedBy>
  <dcterms:created xsi:type="dcterms:W3CDTF">2012-03-20T13:56:56Z</dcterms:created>
  <dcterms:modified xsi:type="dcterms:W3CDTF">2025-02-06T18:55:15Z</dcterms:modified>
</cp:coreProperties>
</file>