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<sst xmlns="http://schemas.openxmlformats.org/spreadsheetml/2006/main" uniqueCount="46">
  <si>
    <t>TITAN, keff</t>
  </si>
  <si>
    <t>warp</t>
  </si>
  <si>
    <t>ds - bk</t>
  </si>
  <si>
    <t>ds - savio</t>
  </si>
  <si>
    <t>dm - bk</t>
  </si>
  <si>
    <t>dm - savio</t>
  </si>
  <si>
    <t>stddev SERP</t>
  </si>
  <si>
    <t>stddev MCNP</t>
  </si>
  <si>
    <t>jezebel</t>
  </si>
  <si>
    <t>homfuel</t>
  </si>
  <si>
    <t>pincell</t>
  </si>
  <si>
    <t>flibe</t>
  </si>
  <si>
    <t>sodiumpin</t>
  </si>
  <si>
    <t>assembly</t>
  </si>
  <si>
    <t>TITAN, runtime</t>
  </si>
  <si>
    <t>K20 keff</t>
  </si>
  <si>
    <t>K20 runtime</t>
  </si>
  <si>
    <t>K80 keff</t>
  </si>
  <si>
    <t>K80 runtime</t>
  </si>
  <si>
    <t>SAVIO Results</t>
  </si>
  <si>
    <t>serp</t>
  </si>
  <si>
    <t>mcnp</t>
  </si>
  <si>
    <t>SAVIO Runtime</t>
  </si>
  <si>
    <t>Bk Results</t>
  </si>
  <si>
    <t>Bk Runtime</t>
  </si>
  <si>
    <t>total cycles</t>
  </si>
  <si>
    <t>nps</t>
  </si>
  <si>
    <t>k20 power</t>
  </si>
  <si>
    <t>titan power</t>
  </si>
  <si>
    <t>k80 power</t>
  </si>
  <si>
    <t>bk power serp</t>
  </si>
  <si>
    <t>savio power serp</t>
  </si>
  <si>
    <t>bk power mcnp</t>
  </si>
  <si>
    <t>savio power mcnp</t>
  </si>
  <si>
    <t>AVG</t>
  </si>
  <si>
    <t>k20</t>
  </si>
  <si>
    <t>titan</t>
  </si>
  <si>
    <t>k80</t>
  </si>
  <si>
    <t>bk serpent</t>
  </si>
  <si>
    <t>savio serpent</t>
  </si>
  <si>
    <t>bk mcnp</t>
  </si>
  <si>
    <t>savio mcnp</t>
  </si>
  <si>
    <t>usd</t>
  </si>
  <si>
    <t>watt</t>
  </si>
  <si>
    <t>histories / s / capital</t>
  </si>
  <si>
    <t>histories / s / watt</t>
  </si>
</sst>
</file>

<file path=xl/styles.xml><?xml version="1.0" encoding="utf-8"?>
<styleSheet xmlns="http://schemas.openxmlformats.org/spreadsheetml/2006/main">
  <numFmts count="10">
    <numFmt numFmtId="0" formatCode="General"/>
    <numFmt numFmtId="59" formatCode="0E+00"/>
    <numFmt numFmtId="60" formatCode="0.0"/>
    <numFmt numFmtId="61" formatCode="0.00000000E+00"/>
    <numFmt numFmtId="62" formatCode="0.00000000"/>
    <numFmt numFmtId="63" formatCode="0.0E+00"/>
    <numFmt numFmtId="64" formatCode="hh:mm:ss"/>
    <numFmt numFmtId="65" formatCode="[m]&quot;m&quot; s&quot;s&quot;"/>
    <numFmt numFmtId="66" formatCode="0.00000E+00"/>
    <numFmt numFmtId="67" formatCode="[h]&quot;h&quot; m&quot;m&quot; s&quot;s&quot;"/>
  </numFmts>
  <fonts count="3">
    <font>
      <sz val="12"/>
      <color indexed="8"/>
      <name val="Calibri"/>
    </font>
    <font>
      <sz val="12"/>
      <color indexed="8"/>
      <name val="Helvetica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11" fontId="0" fillId="2" borderId="1" applyNumberFormat="1" applyFont="1" applyFill="1" applyBorder="1" applyAlignment="1" applyProtection="0">
      <alignment vertical="bottom"/>
    </xf>
    <xf numFmtId="2" fontId="0" fillId="2" borderId="1" applyNumberFormat="1" applyFont="1" applyFill="1" applyBorder="1" applyAlignment="1" applyProtection="0">
      <alignment vertical="bottom"/>
    </xf>
    <xf numFmtId="60" fontId="0" fillId="2" borderId="1" applyNumberFormat="1" applyFont="1" applyFill="1" applyBorder="1" applyAlignment="1" applyProtection="0">
      <alignment vertical="bottom"/>
    </xf>
    <xf numFmtId="61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2" fontId="0" borderId="1" applyNumberFormat="1" applyFont="1" applyFill="0" applyBorder="1" applyAlignment="1" applyProtection="0">
      <alignment vertical="bottom"/>
    </xf>
    <xf numFmtId="62" fontId="0" fillId="2" borderId="1" applyNumberFormat="1" applyFont="1" applyFill="1" applyBorder="1" applyAlignment="1" applyProtection="0">
      <alignment vertical="bottom"/>
    </xf>
    <xf numFmtId="63" fontId="0" fillId="2" borderId="1" applyNumberFormat="1" applyFont="1" applyFill="1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21" fontId="0" borderId="1" applyNumberFormat="1" applyFont="1" applyFill="0" applyBorder="1" applyAlignment="1" applyProtection="0">
      <alignment vertical="bottom"/>
    </xf>
    <xf numFmtId="64" fontId="0" borderId="1" applyNumberFormat="1" applyFont="1" applyFill="0" applyBorder="1" applyAlignment="1" applyProtection="0">
      <alignment vertical="bottom"/>
    </xf>
    <xf numFmtId="65" fontId="0" borderId="1" applyNumberFormat="1" applyFont="1" applyFill="0" applyBorder="1" applyAlignment="1" applyProtection="0">
      <alignment vertical="bottom"/>
    </xf>
    <xf numFmtId="66" fontId="0" fillId="2" borderId="1" applyNumberFormat="1" applyFont="1" applyFill="1" applyBorder="1" applyAlignment="1" applyProtection="0">
      <alignment vertical="bottom"/>
    </xf>
    <xf numFmtId="67" fontId="0" borderId="1" applyNumberFormat="1" applyFont="1" applyFill="0" applyBorder="1" applyAlignment="1" applyProtection="0">
      <alignment vertical="bottom"/>
    </xf>
    <xf numFmtId="11" fontId="0" borderId="1" applyNumberFormat="1" applyFont="1" applyFill="0" applyBorder="1" applyAlignment="1" applyProtection="0">
      <alignment vertical="bottom"/>
    </xf>
    <xf numFmtId="63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Q123"/>
  <sheetViews>
    <sheetView workbookViewId="0" showGridLines="0" defaultGridColor="1"/>
  </sheetViews>
  <sheetFormatPr defaultColWidth="10.7143" defaultRowHeight="15" customHeight="1" outlineLevelRow="0" outlineLevelCol="0"/>
  <cols>
    <col min="1" max="1" width="18.9766" style="1" customWidth="1"/>
    <col min="2" max="2" width="10.7344" style="1" customWidth="1"/>
    <col min="3" max="3" width="10.7344" style="1" customWidth="1"/>
    <col min="4" max="4" width="10.7344" style="1" customWidth="1"/>
    <col min="5" max="5" width="10.7344" style="1" customWidth="1"/>
    <col min="6" max="6" width="13.2891" style="1" customWidth="1"/>
    <col min="7" max="7" width="10.7344" style="1" customWidth="1"/>
    <col min="8" max="8" width="16.2578" style="1" customWidth="1"/>
    <col min="9" max="9" width="15.3359" style="1" customWidth="1"/>
    <col min="10" max="10" width="10.7344" style="1" customWidth="1"/>
    <col min="11" max="11" width="10.7344" style="1" customWidth="1"/>
    <col min="12" max="12" width="10.7344" style="1" customWidth="1"/>
    <col min="13" max="13" width="10.7344" style="1" customWidth="1"/>
    <col min="14" max="14" width="10.7344" style="1" customWidth="1"/>
    <col min="15" max="15" width="10.7344" style="1" customWidth="1"/>
    <col min="16" max="16" width="17" style="1" customWidth="1"/>
    <col min="17" max="17" width="16" style="1" customWidth="1"/>
    <col min="18" max="256" width="10.7344" style="1" customWidth="1"/>
  </cols>
  <sheetData>
    <row r="1" ht="17" customHeight="1">
      <c r="A1" t="s" s="2">
        <v>0</v>
      </c>
      <c r="B1" t="s" s="2">
        <v>1</v>
      </c>
      <c r="C1" s="3"/>
      <c r="D1" s="4"/>
      <c r="E1" t="s" s="2">
        <v>2</v>
      </c>
      <c r="F1" t="s" s="2">
        <v>3</v>
      </c>
      <c r="G1" t="s" s="2">
        <v>4</v>
      </c>
      <c r="H1" t="s" s="2">
        <v>5</v>
      </c>
      <c r="I1" s="3"/>
      <c r="J1" t="s" s="2">
        <v>6</v>
      </c>
      <c r="K1" t="s" s="2">
        <v>7</v>
      </c>
      <c r="L1" s="3"/>
      <c r="M1" s="3"/>
      <c r="N1" s="3"/>
      <c r="O1" s="3"/>
      <c r="P1" s="3"/>
      <c r="Q1" s="3"/>
    </row>
    <row r="2" ht="17" customHeight="1">
      <c r="A2" t="s" s="2">
        <v>8</v>
      </c>
      <c r="B2" s="5">
        <v>1.00006199</v>
      </c>
      <c r="C2" s="6">
        <v>9.57598313e-05</v>
      </c>
      <c r="D2" s="4"/>
      <c r="E2" s="7">
        <f>(B2-$B$72)*100000</f>
        <v>27.79900000000612</v>
      </c>
      <c r="F2" s="7">
        <f>(B2-$B$56)*100000</f>
        <v>27.79900000000612</v>
      </c>
      <c r="G2" s="7">
        <f>(B2-$D$72)*100000</f>
        <v>24.19900000000252</v>
      </c>
      <c r="H2" s="7">
        <f>(B2-$D$56)*100000</f>
        <v>24.19900000000252</v>
      </c>
      <c r="I2" s="3"/>
      <c r="J2" s="8">
        <f>(B56*C56+B2*C2)*2*100000</f>
        <v>38.14904949038846</v>
      </c>
      <c r="K2" s="8">
        <f>(D56*E56+B2*C2)*2*100000</f>
        <v>29.15135349038846</v>
      </c>
      <c r="L2" s="3"/>
      <c r="M2" s="3"/>
      <c r="N2" s="3"/>
      <c r="O2" s="3"/>
      <c r="P2" s="3"/>
      <c r="Q2" s="3"/>
    </row>
    <row r="3" ht="17" customHeight="1">
      <c r="A3" t="s" s="2">
        <v>9</v>
      </c>
      <c r="B3" s="9">
        <v>0.593372405</v>
      </c>
      <c r="C3" s="6">
        <v>0.000123625417</v>
      </c>
      <c r="D3" s="4"/>
      <c r="E3" s="7">
        <f>(B3-$B$73)*100000</f>
        <v>-3.659499999997262</v>
      </c>
      <c r="F3" s="7">
        <f>(B3-$B$57)*100000</f>
        <v>-3.659499999997262</v>
      </c>
      <c r="G3" s="7">
        <f>(B3-$D$73)*100000</f>
        <v>60.24049999999725</v>
      </c>
      <c r="H3" s="7">
        <f>(B3-$D$57)*100000</f>
        <v>60.24049999999725</v>
      </c>
      <c r="I3" s="3"/>
      <c r="J3" s="8">
        <f>(B57*C57+B3*C3)*2*100000</f>
        <v>28.91299820088357</v>
      </c>
      <c r="K3" s="8">
        <f>(D57*E57+B3*C3)*2*100000</f>
        <v>18.22780220088357</v>
      </c>
      <c r="L3" s="3"/>
      <c r="M3" s="3"/>
      <c r="N3" s="3"/>
      <c r="O3" s="3"/>
      <c r="P3" s="3"/>
      <c r="Q3" s="3"/>
    </row>
    <row r="4" ht="17" customHeight="1">
      <c r="A4" t="s" s="2">
        <v>10</v>
      </c>
      <c r="B4" s="9">
        <v>0.275029391</v>
      </c>
      <c r="C4" s="6">
        <v>0.000146275561</v>
      </c>
      <c r="D4" s="4"/>
      <c r="E4" s="7">
        <f>(B4-$B$74)*100000</f>
        <v>-2.160899999997801</v>
      </c>
      <c r="F4" s="7">
        <f>(B4-$B$58)*100000</f>
        <v>-2.160899999997801</v>
      </c>
      <c r="G4" s="7">
        <f>(B4-$D$74)*100000</f>
        <v>-14.06090000000138</v>
      </c>
      <c r="H4" s="7">
        <f>(B4-$D$58)*100000</f>
        <v>-14.06090000000138</v>
      </c>
      <c r="I4" s="3"/>
      <c r="J4" s="8">
        <f>(B58*C58+B4*C4)*2*100000</f>
        <v>17.94785169200267</v>
      </c>
      <c r="K4" s="8">
        <f>(D58*E58+B4*C4)*2*100000</f>
        <v>9.697035692002672</v>
      </c>
      <c r="L4" s="3"/>
      <c r="M4" s="3"/>
      <c r="N4" s="3"/>
      <c r="O4" s="3"/>
      <c r="P4" s="3"/>
      <c r="Q4" s="3"/>
    </row>
    <row r="5" ht="17" customHeight="1">
      <c r="A5" t="s" s="2">
        <v>11</v>
      </c>
      <c r="B5" s="10">
        <v>0.880700469</v>
      </c>
      <c r="C5" s="6">
        <v>9.57598313e-05</v>
      </c>
      <c r="D5" s="4"/>
      <c r="E5" s="7">
        <f>(B5-$B$75)*100000</f>
        <v>21.04689999999909</v>
      </c>
      <c r="F5" s="7">
        <f>(B5-$B$59)*100000</f>
        <v>21.04689999999909</v>
      </c>
      <c r="G5" s="7">
        <f>(B5-$D$75)*100000</f>
        <v>-16.95310000000561</v>
      </c>
      <c r="H5" s="7">
        <f>(B5-$D$59)*100000</f>
        <v>-17.95310000000105</v>
      </c>
      <c r="I5" s="3"/>
      <c r="J5" s="8">
        <f>(B59*C59+B5*C5)*2*100000</f>
        <v>32.18767166745418</v>
      </c>
      <c r="K5" s="8">
        <f>(D59*E59+B5*C5)*2*100000</f>
        <v>20.39066566745418</v>
      </c>
      <c r="L5" s="3"/>
      <c r="M5" s="3"/>
      <c r="N5" s="3"/>
      <c r="O5" s="3"/>
      <c r="P5" s="3"/>
      <c r="Q5" s="3"/>
    </row>
    <row r="6" ht="17" customHeight="1">
      <c r="A6" t="s" s="2">
        <v>12</v>
      </c>
      <c r="B6" s="10">
        <v>1.09868598</v>
      </c>
      <c r="C6" s="6">
        <v>7.81875788e-05</v>
      </c>
      <c r="D6" s="4"/>
      <c r="E6" s="7">
        <f>(B6-$B$76)*100000</f>
        <v>-2.40200000001245</v>
      </c>
      <c r="F6" s="7">
        <f>(B6-$B$60)*100000</f>
        <v>-2.40200000001245</v>
      </c>
      <c r="G6" s="7">
        <f>(B6-$D$76)*100000</f>
        <v>-234.4020000000002</v>
      </c>
      <c r="H6" s="7">
        <f>(B6-$D$60)*100000</f>
        <v>-229.4020000000119</v>
      </c>
      <c r="I6" s="3"/>
      <c r="J6" s="8">
        <f>(B60*C60+B6*C6)*2*100000</f>
        <v>65.52395932754105</v>
      </c>
      <c r="K6" s="8">
        <f>(D60*E60+B6*C6)*2*100000</f>
        <v>23.78659932754105</v>
      </c>
      <c r="L6" s="3"/>
      <c r="M6" s="3"/>
      <c r="N6" s="3"/>
      <c r="O6" s="3"/>
      <c r="P6" s="3"/>
      <c r="Q6" s="3"/>
    </row>
    <row r="7" ht="17" customHeight="1">
      <c r="A7" t="s" s="2">
        <v>13</v>
      </c>
      <c r="B7" s="10">
        <v>1.05107951</v>
      </c>
      <c r="C7" s="6">
        <v>9.57598313e-05</v>
      </c>
      <c r="D7" s="4"/>
      <c r="E7" s="7">
        <f>(B7-$B$77)*100000</f>
        <v>74.95100000001199</v>
      </c>
      <c r="F7" s="7">
        <f>(B7-$B$61)*100000</f>
        <v>74.95100000001199</v>
      </c>
      <c r="G7" s="7">
        <f>(B7-$D$77)*100000</f>
        <v>88.95100000001489</v>
      </c>
      <c r="H7" s="7">
        <f>(B7-$D$61)*100000</f>
        <v>88.95100000001489</v>
      </c>
      <c r="I7" s="3"/>
      <c r="J7" s="8">
        <f>(B61*C61+B7*C7)*2*100000</f>
        <v>35.25499131209733</v>
      </c>
      <c r="K7" s="8">
        <f>(D61*E61+B7*C7)*2*100000</f>
        <v>32.73251931209734</v>
      </c>
      <c r="L7" s="3"/>
      <c r="M7" s="3"/>
      <c r="N7" s="3"/>
      <c r="O7" s="3"/>
      <c r="P7" s="3"/>
      <c r="Q7" s="3"/>
    </row>
    <row r="8" ht="17" customHeight="1">
      <c r="A8" s="3"/>
      <c r="B8" s="3"/>
      <c r="C8" s="3"/>
      <c r="D8" s="3"/>
      <c r="E8" s="3"/>
      <c r="F8" s="3"/>
      <c r="G8" s="3"/>
      <c r="H8" s="3"/>
      <c r="I8" s="3"/>
      <c r="J8" s="8"/>
      <c r="K8" s="8"/>
      <c r="L8" s="3"/>
      <c r="M8" s="3"/>
      <c r="N8" s="3"/>
      <c r="O8" s="3"/>
      <c r="P8" s="3"/>
      <c r="Q8" s="3"/>
    </row>
    <row r="9" ht="17" customHeight="1">
      <c r="A9" t="s" s="2">
        <v>14</v>
      </c>
      <c r="B9" t="s" s="2">
        <v>1</v>
      </c>
      <c r="C9" s="3"/>
      <c r="D9" s="4"/>
      <c r="E9" t="s" s="2">
        <v>2</v>
      </c>
      <c r="F9" t="s" s="2">
        <v>3</v>
      </c>
      <c r="G9" t="s" s="2">
        <v>4</v>
      </c>
      <c r="H9" t="s" s="2">
        <v>5</v>
      </c>
      <c r="I9" s="3"/>
      <c r="J9" s="8"/>
      <c r="K9" s="8"/>
      <c r="L9" s="3"/>
      <c r="M9" s="3"/>
      <c r="N9" s="3"/>
      <c r="O9" s="3"/>
      <c r="P9" s="3"/>
      <c r="Q9" s="3"/>
    </row>
    <row r="10" ht="17" customHeight="1">
      <c r="A10" t="s" s="2">
        <v>8</v>
      </c>
      <c r="B10" s="10">
        <v>1.47383321</v>
      </c>
      <c r="C10" s="3"/>
      <c r="D10" s="4"/>
      <c r="E10" s="7">
        <f>$B$80/B10</f>
        <v>4.912360469879763</v>
      </c>
      <c r="F10" s="7">
        <f>$B$64/B10</f>
        <v>4.290173377216815</v>
      </c>
      <c r="G10" s="11">
        <f>$D$80/B10</f>
        <v>20.73956975543155</v>
      </c>
      <c r="H10" s="11">
        <f>$D$64/B10</f>
        <v>3.358588995290722</v>
      </c>
      <c r="I10" s="3"/>
      <c r="J10" s="8"/>
      <c r="K10" s="8"/>
      <c r="L10" s="3"/>
      <c r="M10" s="3"/>
      <c r="N10" s="3"/>
      <c r="O10" s="3"/>
      <c r="P10" s="3"/>
      <c r="Q10" s="3"/>
    </row>
    <row r="11" ht="17" customHeight="1">
      <c r="A11" t="s" s="2">
        <v>9</v>
      </c>
      <c r="B11" s="10">
        <v>7.52899984</v>
      </c>
      <c r="C11" s="3"/>
      <c r="D11" s="4"/>
      <c r="E11" s="7">
        <f>$B$81/B11</f>
        <v>5.234426993957805</v>
      </c>
      <c r="F11" s="7">
        <f>$B$65/B11</f>
        <v>3.200677448812378</v>
      </c>
      <c r="G11" s="11">
        <f>$D$81/B11</f>
        <v>13.06946501409409</v>
      </c>
      <c r="H11" s="11">
        <f>$D$65/B11</f>
        <v>5.84849704729617</v>
      </c>
      <c r="I11" s="3"/>
      <c r="J11" s="8"/>
      <c r="K11" s="8"/>
      <c r="L11" s="3"/>
      <c r="M11" s="3"/>
      <c r="N11" s="3"/>
      <c r="O11" s="3"/>
      <c r="P11" s="3"/>
      <c r="Q11" s="3"/>
    </row>
    <row r="12" ht="17" customHeight="1">
      <c r="A12" t="s" s="2">
        <v>10</v>
      </c>
      <c r="B12" s="12">
        <v>26.4744995</v>
      </c>
      <c r="C12" s="3"/>
      <c r="D12" s="4"/>
      <c r="E12" s="7">
        <f>$B$82/B12</f>
        <v>5.520406533086678</v>
      </c>
      <c r="F12" s="7">
        <f>$B$66/B12</f>
        <v>2.889788341418881</v>
      </c>
      <c r="G12" s="11">
        <f>$D$82/B12</f>
        <v>4.958230340356991</v>
      </c>
      <c r="H12" s="11">
        <f>$D$66/B12</f>
        <v>2.424345485108542</v>
      </c>
      <c r="I12" s="3"/>
      <c r="J12" s="8"/>
      <c r="K12" s="8"/>
      <c r="L12" s="3"/>
      <c r="M12" s="3"/>
      <c r="N12" s="3"/>
      <c r="O12" s="3"/>
      <c r="P12" s="3"/>
      <c r="Q12" s="3"/>
    </row>
    <row r="13" ht="17" customHeight="1">
      <c r="A13" t="s" s="2">
        <v>11</v>
      </c>
      <c r="B13" s="10">
        <v>25.7771667</v>
      </c>
      <c r="C13" s="3"/>
      <c r="D13" s="4"/>
      <c r="E13" s="7">
        <f>$B$83/B13</f>
        <v>3.070934867329698</v>
      </c>
      <c r="F13" s="7">
        <f>$B$67/B13</f>
        <v>1.748935425086885</v>
      </c>
      <c r="G13" s="11">
        <f>$D$83/B13</f>
        <v>10.45369608703605</v>
      </c>
      <c r="H13" s="11">
        <f>$D$67/B13</f>
        <v>3.143609003907064</v>
      </c>
      <c r="I13" s="3"/>
      <c r="J13" s="8"/>
      <c r="K13" s="8"/>
      <c r="L13" s="3"/>
      <c r="M13" s="3"/>
      <c r="N13" s="3"/>
      <c r="O13" s="3"/>
      <c r="P13" s="3"/>
      <c r="Q13" s="3"/>
    </row>
    <row r="14" ht="17" customHeight="1">
      <c r="A14" t="s" s="2">
        <v>12</v>
      </c>
      <c r="B14" s="12">
        <f>81.0563314*650000/649000</f>
        <v>81.18122559322035</v>
      </c>
      <c r="C14" s="3"/>
      <c r="D14" s="4"/>
      <c r="E14" s="7">
        <f>$B$84/B14</f>
        <v>1.488767866176355</v>
      </c>
      <c r="F14" s="7">
        <f>$B$68/B14</f>
        <v>0.8432442291893276</v>
      </c>
      <c r="G14" s="11">
        <f>$D$84/B14</f>
        <v>3.946725337770183</v>
      </c>
      <c r="H14" s="11">
        <f>$D$68/B14</f>
        <v>2.453153405171448</v>
      </c>
      <c r="I14" s="3"/>
      <c r="J14" s="8"/>
      <c r="K14" s="8"/>
      <c r="L14" s="3"/>
      <c r="M14" s="3"/>
      <c r="N14" s="3"/>
      <c r="O14" s="3"/>
      <c r="P14" s="3"/>
      <c r="Q14" s="3"/>
    </row>
    <row r="15" ht="17" customHeight="1">
      <c r="A15" t="s" s="2">
        <v>13</v>
      </c>
      <c r="B15" s="10">
        <v>34.9105021</v>
      </c>
      <c r="C15" s="3"/>
      <c r="D15" s="4"/>
      <c r="E15" s="7">
        <f>$B$85/B15</f>
        <v>2.335606625377066</v>
      </c>
      <c r="F15" s="7">
        <f>$B$69/B15</f>
        <v>1.269603624520771</v>
      </c>
      <c r="G15" s="11">
        <f>$D$85/B15</f>
        <v>4.602626440024762</v>
      </c>
      <c r="H15" s="11">
        <f>$D$69/B15</f>
        <v>3.215364811381501</v>
      </c>
      <c r="I15" s="3"/>
      <c r="J15" s="8"/>
      <c r="K15" s="8"/>
      <c r="L15" s="3"/>
      <c r="M15" s="3"/>
      <c r="N15" s="3"/>
      <c r="O15" s="3"/>
      <c r="P15" s="3"/>
      <c r="Q15" s="3"/>
    </row>
    <row r="16" ht="17" customHeight="1">
      <c r="A16" s="3"/>
      <c r="B16" s="3"/>
      <c r="C16" s="3"/>
      <c r="D16" s="3"/>
      <c r="E16" s="3"/>
      <c r="F16" s="3"/>
      <c r="G16" s="3"/>
      <c r="H16" s="3"/>
      <c r="I16" s="3"/>
      <c r="J16" s="8"/>
      <c r="K16" s="8"/>
      <c r="L16" s="3"/>
      <c r="M16" s="3"/>
      <c r="N16" s="3"/>
      <c r="O16" s="3"/>
      <c r="P16" s="3"/>
      <c r="Q16" s="3"/>
    </row>
    <row r="17" ht="17" customHeight="1">
      <c r="A17" s="3"/>
      <c r="B17" s="3"/>
      <c r="C17" s="3"/>
      <c r="D17" s="3"/>
      <c r="E17" s="3"/>
      <c r="F17" s="3"/>
      <c r="G17" s="3"/>
      <c r="H17" s="3"/>
      <c r="I17" s="3"/>
      <c r="J17" s="8"/>
      <c r="K17" s="8"/>
      <c r="L17" s="3"/>
      <c r="M17" s="3"/>
      <c r="N17" s="3"/>
      <c r="O17" s="3"/>
      <c r="P17" s="3"/>
      <c r="Q17" s="3"/>
    </row>
    <row r="18" ht="17" customHeight="1">
      <c r="A18" t="s" s="2">
        <v>15</v>
      </c>
      <c r="B18" t="s" s="2">
        <v>1</v>
      </c>
      <c r="C18" s="3"/>
      <c r="D18" s="4"/>
      <c r="E18" t="s" s="2">
        <v>2</v>
      </c>
      <c r="F18" t="s" s="2">
        <v>3</v>
      </c>
      <c r="G18" t="s" s="2">
        <v>4</v>
      </c>
      <c r="H18" t="s" s="2">
        <v>5</v>
      </c>
      <c r="I18" s="3"/>
      <c r="J18" s="8"/>
      <c r="K18" s="8"/>
      <c r="L18" s="3"/>
      <c r="M18" s="3"/>
      <c r="N18" s="3"/>
      <c r="O18" s="3"/>
      <c r="P18" s="3"/>
      <c r="Q18" s="3"/>
    </row>
    <row r="19" ht="17" customHeight="1">
      <c r="A19" t="s" s="2">
        <v>8</v>
      </c>
      <c r="B19" s="10">
        <v>1.00002122</v>
      </c>
      <c r="C19" s="6">
        <v>7.81875788e-05</v>
      </c>
      <c r="D19" s="4"/>
      <c r="E19" s="7">
        <f>(B19-$B$72)*100000</f>
        <v>23.7220000000038</v>
      </c>
      <c r="F19" s="7">
        <f>(B19-$B$56)*100000</f>
        <v>23.7220000000038</v>
      </c>
      <c r="G19" s="7">
        <f>(B19-$D$72)*100000</f>
        <v>20.1220000000002</v>
      </c>
      <c r="H19" s="7">
        <f>(B19-$D$56)*100000</f>
        <v>20.1220000000002</v>
      </c>
      <c r="I19" s="3"/>
      <c r="J19" s="8">
        <f>(B19*C19+B56*C56)*2*100000</f>
        <v>34.63374358808443</v>
      </c>
      <c r="K19" s="8">
        <f>(B19*C19+D56*E56)*2*100000</f>
        <v>25.63604758808442</v>
      </c>
      <c r="L19" s="3"/>
      <c r="M19" s="3"/>
      <c r="N19" s="3"/>
      <c r="O19" s="3"/>
      <c r="P19" s="3"/>
      <c r="Q19" s="3"/>
    </row>
    <row r="20" ht="17" customHeight="1">
      <c r="A20" t="s" s="2">
        <v>9</v>
      </c>
      <c r="B20" s="10">
        <v>0.59345388</v>
      </c>
      <c r="C20" s="6">
        <v>0.000165860896</v>
      </c>
      <c r="D20" s="4"/>
      <c r="E20" s="7">
        <f>(B20-$B$73)*100000</f>
        <v>4.48800000000249</v>
      </c>
      <c r="F20" s="7">
        <f>(B20-$B$57)*100000</f>
        <v>4.48800000000249</v>
      </c>
      <c r="G20" s="7">
        <f>(B20-$D$73)*100000</f>
        <v>68.38799999999701</v>
      </c>
      <c r="H20" s="7">
        <f>(B20-$D$57)*100000</f>
        <v>68.38799999999701</v>
      </c>
      <c r="I20" s="3"/>
      <c r="J20" s="8">
        <f>(B20*C20+B57*C57)*2*100000</f>
        <v>33.9279744542953</v>
      </c>
      <c r="K20" s="8">
        <f>(B20*C20+D57*E57)*2*100000</f>
        <v>23.24277845429529</v>
      </c>
      <c r="L20" s="3"/>
      <c r="M20" s="3"/>
      <c r="N20" s="3"/>
      <c r="O20" s="3"/>
      <c r="P20" s="3"/>
      <c r="Q20" s="3"/>
    </row>
    <row r="21" ht="17" customHeight="1">
      <c r="A21" t="s" s="2">
        <v>10</v>
      </c>
      <c r="B21" s="10">
        <v>0.275104821</v>
      </c>
      <c r="C21" s="6">
        <v>0.000206864876</v>
      </c>
      <c r="D21" s="4"/>
      <c r="E21" s="7">
        <f>(B21-$B$74)*100000</f>
        <v>5.382100000000944</v>
      </c>
      <c r="F21" s="7">
        <f>(B21-$B$58)*100000</f>
        <v>5.382100000000944</v>
      </c>
      <c r="G21" s="7">
        <f>(B21-$D$74)*100000</f>
        <v>-6.51790000000263</v>
      </c>
      <c r="H21" s="7">
        <f>(B21-$D$58)*100000</f>
        <v>-6.51790000000263</v>
      </c>
      <c r="I21" s="3"/>
      <c r="J21" s="8">
        <f>(B21*C21+B58*C58)*2*100000</f>
        <v>21.28374093663344</v>
      </c>
      <c r="K21" s="8">
        <f>(B21*C21+D58*E58)*2*100000</f>
        <v>13.03292493663344</v>
      </c>
      <c r="L21" s="3"/>
      <c r="M21" s="3"/>
      <c r="N21" s="3"/>
      <c r="O21" s="3"/>
      <c r="P21" s="3"/>
      <c r="Q21" s="3"/>
    </row>
    <row r="22" ht="17" customHeight="1">
      <c r="A22" t="s" s="2">
        <v>11</v>
      </c>
      <c r="B22" s="10">
        <v>0.880708635</v>
      </c>
      <c r="C22" s="6">
        <v>9.57598313e-05</v>
      </c>
      <c r="D22" s="4"/>
      <c r="E22" s="7">
        <f>(B22-$B$75)*100000</f>
        <v>21.86349999999671</v>
      </c>
      <c r="F22" s="7">
        <f>(B22-$B$59)*100000</f>
        <v>21.86349999999671</v>
      </c>
      <c r="G22" s="7">
        <f>(B22-$D$75)*100000</f>
        <v>-16.13650000000799</v>
      </c>
      <c r="H22" s="7">
        <f>(B22-$D$59)*100000</f>
        <v>-17.13650000000344</v>
      </c>
      <c r="I22" s="3"/>
      <c r="J22" s="8">
        <f>(B22*C22+B59*C59)*2*100000</f>
        <v>32.18782806241066</v>
      </c>
      <c r="K22" s="8">
        <f>(B22*C22+D59*E59)*2*100000</f>
        <v>20.39082206241066</v>
      </c>
      <c r="L22" s="3"/>
      <c r="M22" s="3"/>
      <c r="N22" s="3"/>
      <c r="O22" s="3"/>
      <c r="P22" s="3"/>
      <c r="Q22" s="3"/>
    </row>
    <row r="23" ht="17" customHeight="1">
      <c r="A23" t="s" s="2">
        <v>12</v>
      </c>
      <c r="B23" s="10">
        <v>1.09879124</v>
      </c>
      <c r="C23" s="6">
        <v>5.52869642e-05</v>
      </c>
      <c r="D23" s="4"/>
      <c r="E23" s="7">
        <f>(B23-$B$76)*100000</f>
        <v>8.123999999987142</v>
      </c>
      <c r="F23" s="7">
        <f>(B23-$B$60)*100000</f>
        <v>8.123999999987142</v>
      </c>
      <c r="G23" s="7">
        <f>(B23-$D$76)*100000</f>
        <v>-223.8760000000006</v>
      </c>
      <c r="H23" s="7">
        <f>(B23-$D$60)*100000</f>
        <v>-218.8760000000123</v>
      </c>
      <c r="I23" s="3"/>
      <c r="J23" s="8">
        <f>(B23*C23+B60*C60)*2*100000</f>
        <v>60.49300638983073</v>
      </c>
      <c r="K23" s="8">
        <f>(B23*C23+D60*E60)*2*100000</f>
        <v>18.75564638983072</v>
      </c>
      <c r="L23" s="3"/>
      <c r="M23" s="3"/>
      <c r="N23" s="3"/>
      <c r="O23" s="3"/>
      <c r="P23" s="3"/>
      <c r="Q23" s="3"/>
    </row>
    <row r="24" ht="17" customHeight="1">
      <c r="A24" t="s" s="2">
        <v>13</v>
      </c>
      <c r="B24" s="10">
        <v>1.05106199</v>
      </c>
      <c r="C24" s="6">
        <v>9.57598313e-05</v>
      </c>
      <c r="D24" s="4"/>
      <c r="E24" s="7">
        <f>(B24-$B$77)*100000</f>
        <v>73.19900000000158</v>
      </c>
      <c r="F24" s="7">
        <f>(B24-$B$61)*100000</f>
        <v>73.19900000000158</v>
      </c>
      <c r="G24" s="7">
        <f>(B24-$D$77)*100000</f>
        <v>87.19900000000447</v>
      </c>
      <c r="H24" s="7">
        <f>(B24-$D$61)*100000</f>
        <v>87.19900000000447</v>
      </c>
      <c r="I24" s="3"/>
      <c r="J24" s="8">
        <f>(B24*C24+B61*C61)*2*100000</f>
        <v>35.25465576964846</v>
      </c>
      <c r="K24" s="8">
        <f>(B24*C24+D61*E61)*2*100000</f>
        <v>32.73218376964846</v>
      </c>
      <c r="L24" s="3"/>
      <c r="M24" s="3"/>
      <c r="N24" s="3"/>
      <c r="O24" s="3"/>
      <c r="P24" s="3"/>
      <c r="Q24" s="3"/>
    </row>
    <row r="25" ht="17" customHeight="1">
      <c r="A25" s="3"/>
      <c r="B25" s="3"/>
      <c r="C25" s="3"/>
      <c r="D25" s="3"/>
      <c r="E25" s="3"/>
      <c r="F25" s="3"/>
      <c r="G25" s="3"/>
      <c r="H25" s="3"/>
      <c r="I25" s="3"/>
      <c r="J25" s="6"/>
      <c r="K25" s="8"/>
      <c r="L25" s="3"/>
      <c r="M25" s="3"/>
      <c r="N25" s="3"/>
      <c r="O25" s="3"/>
      <c r="P25" s="3"/>
      <c r="Q25" s="3"/>
    </row>
    <row r="26" ht="17" customHeight="1">
      <c r="A26" t="s" s="2">
        <v>16</v>
      </c>
      <c r="B26" t="s" s="2">
        <v>1</v>
      </c>
      <c r="C26" s="3"/>
      <c r="D26" s="4"/>
      <c r="E26" t="s" s="2">
        <v>2</v>
      </c>
      <c r="F26" t="s" s="2">
        <v>3</v>
      </c>
      <c r="G26" t="s" s="2">
        <v>4</v>
      </c>
      <c r="H26" t="s" s="2">
        <v>5</v>
      </c>
      <c r="I26" s="3"/>
      <c r="J26" s="6"/>
      <c r="K26" s="6"/>
      <c r="L26" s="3"/>
      <c r="M26" s="3"/>
      <c r="N26" s="3"/>
      <c r="O26" s="3"/>
      <c r="P26" s="3"/>
      <c r="Q26" s="3"/>
    </row>
    <row r="27" ht="17" customHeight="1">
      <c r="A27" t="s" s="2">
        <v>8</v>
      </c>
      <c r="B27" s="10">
        <v>2.44733327</v>
      </c>
      <c r="C27" s="3"/>
      <c r="D27" s="3"/>
      <c r="E27" s="7">
        <f>$B$80/B27</f>
        <v>2.958322059667828</v>
      </c>
      <c r="F27" s="7">
        <f>$B$64/B27</f>
        <v>2.583628505977856</v>
      </c>
      <c r="G27" s="11">
        <f>$D$80/B27</f>
        <v>12.48978512299904</v>
      </c>
      <c r="H27" s="11">
        <f>$D$64/B27</f>
        <v>2.022609695491125</v>
      </c>
      <c r="I27" s="3"/>
      <c r="J27" s="6"/>
      <c r="K27" s="6"/>
      <c r="L27" s="13"/>
      <c r="M27" s="13"/>
      <c r="N27" s="13"/>
      <c r="O27" s="3"/>
      <c r="P27" s="3"/>
      <c r="Q27" s="3"/>
    </row>
    <row r="28" ht="17" customHeight="1">
      <c r="A28" t="s" s="2">
        <v>9</v>
      </c>
      <c r="B28" s="10">
        <v>12.5981669</v>
      </c>
      <c r="C28" s="3"/>
      <c r="D28" s="3"/>
      <c r="E28" s="7">
        <f>$B$81/B28</f>
        <v>3.128232886008201</v>
      </c>
      <c r="F28" s="7">
        <f>$B$65/B28</f>
        <v>1.912810029528978</v>
      </c>
      <c r="G28" s="11">
        <f>$D$81/B28</f>
        <v>7.810660136594952</v>
      </c>
      <c r="H28" s="11">
        <f>$D$65/B28</f>
        <v>3.495217493374638</v>
      </c>
      <c r="I28" s="3"/>
      <c r="J28" s="6"/>
      <c r="K28" s="6"/>
      <c r="L28" s="13"/>
      <c r="M28" s="13"/>
      <c r="N28" s="13"/>
      <c r="O28" s="3"/>
      <c r="P28" s="3"/>
      <c r="Q28" s="3"/>
    </row>
    <row r="29" ht="17" customHeight="1">
      <c r="A29" t="s" s="2">
        <v>10</v>
      </c>
      <c r="B29" s="10">
        <v>42.545166</v>
      </c>
      <c r="C29" s="3"/>
      <c r="D29" s="3"/>
      <c r="E29" s="7">
        <f>$B$82/B29</f>
        <v>3.435172870168141</v>
      </c>
      <c r="F29" s="7">
        <f>$B$66/B29</f>
        <v>1.798223093077131</v>
      </c>
      <c r="G29" s="11">
        <f>$D$82/B29</f>
        <v>3.085348560319779</v>
      </c>
      <c r="H29" s="11">
        <f>$D$66/B29</f>
        <v>1.50859285243671</v>
      </c>
      <c r="I29" s="3"/>
      <c r="J29" s="6"/>
      <c r="K29" s="6"/>
      <c r="L29" s="13"/>
      <c r="M29" s="13"/>
      <c r="N29" s="13"/>
      <c r="O29" s="3"/>
      <c r="P29" s="3"/>
      <c r="Q29" s="3"/>
    </row>
    <row r="30" ht="17" customHeight="1">
      <c r="A30" t="s" s="2">
        <v>11</v>
      </c>
      <c r="B30" s="10">
        <v>39.828833</v>
      </c>
      <c r="C30" s="3"/>
      <c r="D30" s="3"/>
      <c r="E30" s="7">
        <f>$B$83/B30</f>
        <v>1.987504881200009</v>
      </c>
      <c r="F30" s="7">
        <f>$B$67/B30</f>
        <v>1.131908635133748</v>
      </c>
      <c r="G30" s="11">
        <f>$D$83/B30</f>
        <v>6.765617929771279</v>
      </c>
      <c r="H30" s="11">
        <f>$D$67/B30</f>
        <v>2.034539483829047</v>
      </c>
      <c r="I30" s="3"/>
      <c r="J30" s="6"/>
      <c r="K30" s="6"/>
      <c r="L30" s="13"/>
      <c r="M30" s="13"/>
      <c r="N30" s="13"/>
      <c r="O30" s="3"/>
      <c r="P30" s="3"/>
      <c r="Q30" s="3"/>
    </row>
    <row r="31" ht="17" customHeight="1">
      <c r="A31" t="s" s="2">
        <v>12</v>
      </c>
      <c r="B31" s="10">
        <v>121.341829</v>
      </c>
      <c r="C31" s="3"/>
      <c r="D31" s="3"/>
      <c r="E31" s="7">
        <f>$B$84/B31</f>
        <v>0.9960291599033009</v>
      </c>
      <c r="F31" s="7">
        <f>$B$68/B31</f>
        <v>0.5641550037951052</v>
      </c>
      <c r="G31" s="11">
        <f>$D$84/B31</f>
        <v>2.640474456669019</v>
      </c>
      <c r="H31" s="11">
        <f>$D$68/B31</f>
        <v>1.641231236097488</v>
      </c>
      <c r="I31" s="3"/>
      <c r="J31" s="6"/>
      <c r="K31" s="6"/>
      <c r="L31" s="13"/>
      <c r="M31" s="13"/>
      <c r="N31" s="13"/>
      <c r="O31" s="3"/>
      <c r="P31" s="3"/>
      <c r="Q31" s="3"/>
    </row>
    <row r="32" ht="17" customHeight="1">
      <c r="A32" t="s" s="2">
        <v>13</v>
      </c>
      <c r="B32" s="10">
        <v>56.03</v>
      </c>
      <c r="C32" s="3"/>
      <c r="D32" s="3"/>
      <c r="E32" s="7">
        <f>$B$85/B32</f>
        <v>1.455241834731394</v>
      </c>
      <c r="F32" s="7">
        <f>$B$69/B32</f>
        <v>0.7910494378011779</v>
      </c>
      <c r="G32" s="11">
        <f>$D$85/B32</f>
        <v>2.867749419953596</v>
      </c>
      <c r="H32" s="11">
        <f>$D$69/B32</f>
        <v>2.003391040514011</v>
      </c>
      <c r="I32" s="3"/>
      <c r="J32" s="6"/>
      <c r="K32" s="6"/>
      <c r="L32" s="13"/>
      <c r="M32" s="13"/>
      <c r="N32" s="13"/>
      <c r="O32" s="3"/>
      <c r="P32" s="3"/>
      <c r="Q32" s="3"/>
    </row>
    <row r="33" ht="17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ht="17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ht="17" customHeight="1">
      <c r="A35" t="s" s="2">
        <v>17</v>
      </c>
      <c r="B35" t="s" s="2">
        <v>1</v>
      </c>
      <c r="C35" s="3"/>
      <c r="D35" s="4"/>
      <c r="E35" t="s" s="2">
        <v>2</v>
      </c>
      <c r="F35" t="s" s="2">
        <v>3</v>
      </c>
      <c r="G35" t="s" s="2">
        <v>4</v>
      </c>
      <c r="H35" t="s" s="2">
        <v>5</v>
      </c>
      <c r="I35" s="3"/>
      <c r="J35" s="8"/>
      <c r="K35" s="8"/>
      <c r="L35" s="3"/>
      <c r="M35" s="3"/>
      <c r="N35" s="3"/>
      <c r="O35" s="3"/>
      <c r="P35" s="3"/>
      <c r="Q35" s="3"/>
    </row>
    <row r="36" ht="17" customHeight="1">
      <c r="A36" t="s" s="2">
        <v>8</v>
      </c>
      <c r="B36" s="9">
        <v>0.999960184</v>
      </c>
      <c r="C36" s="6">
        <v>9.57598313e-05</v>
      </c>
      <c r="D36" s="3"/>
      <c r="E36" s="8">
        <f>(B36-$B$72)*100000</f>
        <v>17.61839999999681</v>
      </c>
      <c r="F36" s="8">
        <f>(B36-$B$56)*100000</f>
        <v>17.61839999999681</v>
      </c>
      <c r="G36" s="8">
        <f>(B36-$D$72)*100000</f>
        <v>14.01839999999321</v>
      </c>
      <c r="H36" s="8">
        <f>(B36-$D$56)*100000</f>
        <v>14.01839999999321</v>
      </c>
      <c r="I36" s="3"/>
      <c r="J36" s="8">
        <f>(B36*C36+B56*C56)*2*100000</f>
        <v>38.1470997053114</v>
      </c>
      <c r="K36" s="8">
        <f>(B36*C36+D56*E56)*2*100000</f>
        <v>29.14940370531139</v>
      </c>
      <c r="L36" s="3"/>
      <c r="M36" s="3"/>
      <c r="N36" s="3"/>
      <c r="O36" s="3"/>
      <c r="P36" s="3"/>
      <c r="Q36" s="3"/>
    </row>
    <row r="37" ht="17" customHeight="1">
      <c r="A37" t="s" s="2">
        <v>9</v>
      </c>
      <c r="B37" s="9">
        <v>0.593226552</v>
      </c>
      <c r="C37" s="6">
        <v>0.000123625417</v>
      </c>
      <c r="D37" s="3"/>
      <c r="E37" s="8">
        <f>(B37-$B$73)*100000</f>
        <v>-18.24480000000017</v>
      </c>
      <c r="F37" s="8">
        <f>(B37-$B$57)*100000</f>
        <v>-18.24480000000017</v>
      </c>
      <c r="G37" s="8">
        <f>(B37-$D$73)*100000</f>
        <v>45.65519999999434</v>
      </c>
      <c r="H37" s="8">
        <f>(B37-$D$57)*100000</f>
        <v>45.65519999999434</v>
      </c>
      <c r="I37" s="3"/>
      <c r="J37" s="8">
        <f>(B37*C37+B57*C57)*2*100000</f>
        <v>28.90939197329444</v>
      </c>
      <c r="K37" s="8">
        <f>(B37*C37+D57*E57)*2*100000</f>
        <v>18.22419597329444</v>
      </c>
      <c r="L37" s="3"/>
      <c r="M37" s="3"/>
      <c r="N37" s="3"/>
      <c r="O37" s="3"/>
      <c r="P37" s="3"/>
      <c r="Q37" s="3"/>
    </row>
    <row r="38" ht="17" customHeight="1">
      <c r="A38" t="s" s="2">
        <v>10</v>
      </c>
      <c r="B38" s="9">
        <v>0.274988353</v>
      </c>
      <c r="C38" s="6">
        <v>0.000156375158</v>
      </c>
      <c r="D38" s="3"/>
      <c r="E38" s="8">
        <f>(B38-$B$74)*100000</f>
        <v>-6.264699999997125</v>
      </c>
      <c r="F38" s="8">
        <f>(B38-$B$58)*100000</f>
        <v>-6.264699999997125</v>
      </c>
      <c r="G38" s="8">
        <f>(B38-$D$74)*100000</f>
        <v>-18.1647000000007</v>
      </c>
      <c r="H38" s="8">
        <f>(B38-$D$58)*100000</f>
        <v>-18.1647000000007</v>
      </c>
      <c r="I38" s="3"/>
      <c r="J38" s="8">
        <f>(B38*C38+B58*C58)*2*100000</f>
        <v>18.50210542970695</v>
      </c>
      <c r="K38" s="8">
        <f>(B38*C38+D58*E58)*2*100000</f>
        <v>10.25128942970696</v>
      </c>
      <c r="L38" s="3"/>
      <c r="M38" s="3"/>
      <c r="N38" s="3"/>
      <c r="O38" s="3"/>
      <c r="P38" s="3"/>
      <c r="Q38" s="3"/>
    </row>
    <row r="39" ht="17" customHeight="1">
      <c r="A39" t="s" s="2">
        <v>11</v>
      </c>
      <c r="B39" s="5">
        <v>0.88075459</v>
      </c>
      <c r="C39" s="6">
        <v>9.57598313e-05</v>
      </c>
      <c r="D39" s="3"/>
      <c r="E39" s="8">
        <f>(B39-$B$75)*100000</f>
        <v>26.4590000000009</v>
      </c>
      <c r="F39" s="8">
        <f>(B39-$B$59)*100000</f>
        <v>26.4590000000009</v>
      </c>
      <c r="G39" s="8">
        <f>(B39-$D$75)*100000</f>
        <v>-11.5410000000038</v>
      </c>
      <c r="H39" s="8">
        <f>(B39-$D$59)*100000</f>
        <v>-12.54099999999925</v>
      </c>
      <c r="I39" s="3"/>
      <c r="J39" s="8">
        <f>(B39*C39+B59*C59)*2*100000</f>
        <v>32.18870819102013</v>
      </c>
      <c r="K39" s="8">
        <f>(B39*C39+D59*E59)*2*100000</f>
        <v>20.39170219102013</v>
      </c>
      <c r="L39" s="3"/>
      <c r="M39" s="3"/>
      <c r="N39" s="3"/>
      <c r="O39" s="3"/>
      <c r="P39" s="3"/>
      <c r="Q39" s="3"/>
    </row>
    <row r="40" ht="17" customHeight="1">
      <c r="A40" t="s" s="2">
        <v>12</v>
      </c>
      <c r="B40" s="5">
        <v>1.09858978</v>
      </c>
      <c r="C40" s="6">
        <v>5.52869642e-05</v>
      </c>
      <c r="D40" s="3"/>
      <c r="E40" s="8">
        <f>(B40-$B$76)*100000</f>
        <v>-12.02200000001152</v>
      </c>
      <c r="F40" s="8">
        <f>(B40-$B$60)*100000</f>
        <v>-12.02200000001152</v>
      </c>
      <c r="G40" s="8">
        <f>(B40-$D$76)*100000</f>
        <v>-244.0219999999993</v>
      </c>
      <c r="H40" s="8">
        <f>(B40-$D$60)*100000</f>
        <v>-239.022000000011</v>
      </c>
      <c r="I40" s="3"/>
      <c r="J40" s="8">
        <f>(B40*C40+B60*C60)*2*100000</f>
        <v>60.49077876746917</v>
      </c>
      <c r="K40" s="8">
        <f>(B40*C40+D60*E60)*2*100000</f>
        <v>18.75341876746917</v>
      </c>
      <c r="L40" s="3"/>
      <c r="M40" s="3"/>
      <c r="N40" s="3"/>
      <c r="O40" s="3"/>
      <c r="P40" s="3"/>
      <c r="Q40" s="3"/>
    </row>
    <row r="41" ht="17" customHeight="1">
      <c r="A41" t="s" s="2">
        <v>13</v>
      </c>
      <c r="B41" s="5">
        <v>1.05110347</v>
      </c>
      <c r="C41" s="6">
        <v>0.000123625417</v>
      </c>
      <c r="D41" s="3"/>
      <c r="E41" s="8">
        <f>(B41-$B$77)*100000</f>
        <v>77.34699999999428</v>
      </c>
      <c r="F41" s="8">
        <f>(B41-$B$61)*100000</f>
        <v>77.34699999999428</v>
      </c>
      <c r="G41" s="8">
        <f>(B41-$D$77)*100000</f>
        <v>91.34699999999718</v>
      </c>
      <c r="H41" s="8">
        <f>(B41-$D$61)*100000</f>
        <v>91.34699999999718</v>
      </c>
      <c r="I41" s="3"/>
      <c r="J41" s="8">
        <f>(B41*C41+B61*C61)*2*100000</f>
        <v>41.1133729577794</v>
      </c>
      <c r="K41" s="8">
        <f>(B41*C41+D61*E61)*2*100000</f>
        <v>38.5909009577794</v>
      </c>
      <c r="L41" s="3"/>
      <c r="M41" s="3"/>
      <c r="N41" s="3"/>
      <c r="O41" s="3"/>
      <c r="P41" s="3"/>
      <c r="Q41" s="3"/>
    </row>
    <row r="42" ht="17" customHeight="1">
      <c r="A42" s="3"/>
      <c r="B42" s="3"/>
      <c r="C42" s="3"/>
      <c r="D42" s="3"/>
      <c r="E42" s="3"/>
      <c r="F42" s="3"/>
      <c r="G42" s="3"/>
      <c r="H42" s="3"/>
      <c r="I42" s="3"/>
      <c r="J42" s="6"/>
      <c r="K42" s="8"/>
      <c r="L42" s="3"/>
      <c r="M42" s="3"/>
      <c r="N42" s="3"/>
      <c r="O42" s="3"/>
      <c r="P42" s="3"/>
      <c r="Q42" s="3"/>
    </row>
    <row r="43" ht="17" customHeight="1">
      <c r="A43" t="s" s="2">
        <v>18</v>
      </c>
      <c r="B43" t="s" s="2">
        <v>1</v>
      </c>
      <c r="C43" s="3"/>
      <c r="D43" s="4"/>
      <c r="E43" t="s" s="2">
        <v>2</v>
      </c>
      <c r="F43" t="s" s="2">
        <v>3</v>
      </c>
      <c r="G43" t="s" s="2">
        <v>4</v>
      </c>
      <c r="H43" t="s" s="2">
        <v>5</v>
      </c>
      <c r="I43" s="3"/>
      <c r="J43" s="3"/>
      <c r="K43" s="3"/>
      <c r="L43" s="3"/>
      <c r="M43" s="3"/>
      <c r="N43" s="3"/>
      <c r="O43" s="3"/>
      <c r="P43" s="6"/>
      <c r="Q43" s="6"/>
    </row>
    <row r="44" ht="17" customHeight="1">
      <c r="A44" t="s" s="2">
        <v>8</v>
      </c>
      <c r="B44" s="5">
        <v>1.18483327</v>
      </c>
      <c r="C44" s="3"/>
      <c r="D44" s="4"/>
      <c r="E44" s="7">
        <f>$B$80/B44</f>
        <v>6.110564400339636</v>
      </c>
      <c r="F44" s="7">
        <f>$B$64/B44</f>
        <v>5.336615843003801</v>
      </c>
      <c r="G44" s="11">
        <f>$D$80/B44</f>
        <v>25.79828524452778</v>
      </c>
      <c r="H44" s="11">
        <f>$D$64/B44</f>
        <v>4.177803008519503</v>
      </c>
      <c r="I44" s="3"/>
      <c r="J44" s="4"/>
      <c r="K44" s="6"/>
      <c r="L44" s="13"/>
      <c r="M44" s="13"/>
      <c r="N44" s="13"/>
      <c r="O44" s="3"/>
      <c r="P44" s="6"/>
      <c r="Q44" s="6"/>
    </row>
    <row r="45" ht="17" customHeight="1">
      <c r="A45" t="s" s="2">
        <v>9</v>
      </c>
      <c r="B45" s="5">
        <v>5.78566691</v>
      </c>
      <c r="C45" s="3"/>
      <c r="D45" s="4"/>
      <c r="E45" s="7">
        <f>$B$81/B45</f>
        <v>6.811660714840564</v>
      </c>
      <c r="F45" s="7">
        <f>$B$65/B45</f>
        <v>4.165103241313282</v>
      </c>
      <c r="G45" s="11">
        <f>$D$81/B45</f>
        <v>17.00754667191859</v>
      </c>
      <c r="H45" s="11">
        <f>$D$65/B45</f>
        <v>7.610761908402593</v>
      </c>
      <c r="I45" s="3"/>
      <c r="J45" s="4"/>
      <c r="K45" s="6"/>
      <c r="L45" s="13"/>
      <c r="M45" s="13"/>
      <c r="N45" s="13"/>
      <c r="O45" s="3"/>
      <c r="P45" s="6"/>
      <c r="Q45" s="6"/>
    </row>
    <row r="46" ht="17" customHeight="1">
      <c r="A46" t="s" s="2">
        <v>10</v>
      </c>
      <c r="B46" s="9">
        <v>20.9061666</v>
      </c>
      <c r="C46" s="3"/>
      <c r="D46" s="4"/>
      <c r="E46" s="7">
        <f>$B$82/B46</f>
        <v>6.990760324276762</v>
      </c>
      <c r="F46" s="7">
        <f>$B$66/B46</f>
        <v>3.659480069387757</v>
      </c>
      <c r="G46" s="11">
        <f>$D$82/B46</f>
        <v>6.27884916341698</v>
      </c>
      <c r="H46" s="11">
        <f>$D$66/B46</f>
        <v>3.070067055398542</v>
      </c>
      <c r="I46" s="3"/>
      <c r="J46" s="4"/>
      <c r="K46" s="6"/>
      <c r="L46" s="13"/>
      <c r="M46" s="13"/>
      <c r="N46" s="13"/>
      <c r="O46" s="3"/>
      <c r="P46" s="6"/>
      <c r="Q46" s="6"/>
    </row>
    <row r="47" ht="17" customHeight="1">
      <c r="A47" t="s" s="2">
        <v>11</v>
      </c>
      <c r="B47" s="9">
        <v>24.6835002</v>
      </c>
      <c r="C47" s="3"/>
      <c r="D47" s="4"/>
      <c r="E47" s="7">
        <f>$B$83/B47</f>
        <v>3.20700060196487</v>
      </c>
      <c r="F47" s="7">
        <f>$B$67/B47</f>
        <v>1.826426545454036</v>
      </c>
      <c r="G47" s="11">
        <f>$D$83/B47</f>
        <v>10.9168742067896</v>
      </c>
      <c r="H47" s="11">
        <f>$D$67/B47</f>
        <v>3.282894754664224</v>
      </c>
      <c r="I47" s="3"/>
      <c r="J47" s="4"/>
      <c r="K47" s="6"/>
      <c r="L47" s="13"/>
      <c r="M47" s="13"/>
      <c r="N47" s="13"/>
      <c r="O47" s="3"/>
      <c r="P47" s="6"/>
      <c r="Q47" s="6"/>
    </row>
    <row r="48" ht="17" customHeight="1">
      <c r="A48" t="s" s="2">
        <v>12</v>
      </c>
      <c r="B48" s="9">
        <v>81.395166</v>
      </c>
      <c r="C48" s="3"/>
      <c r="D48" s="4"/>
      <c r="E48" s="7">
        <f>$B$84/B48</f>
        <v>1.484854763979473</v>
      </c>
      <c r="F48" s="7">
        <f>$B$68/B48</f>
        <v>0.8410278320459473</v>
      </c>
      <c r="G48" s="11">
        <f>$D$84/B48</f>
        <v>3.936351699313445</v>
      </c>
      <c r="H48" s="11">
        <f>$D$68/B48</f>
        <v>2.446705495999603</v>
      </c>
      <c r="I48" s="3"/>
      <c r="J48" s="4"/>
      <c r="K48" s="6"/>
      <c r="L48" s="13"/>
      <c r="M48" s="13"/>
      <c r="N48" s="13"/>
      <c r="O48" s="3"/>
      <c r="P48" s="6"/>
      <c r="Q48" s="6"/>
    </row>
    <row r="49" ht="17" customHeight="1">
      <c r="A49" t="s" s="2">
        <v>13</v>
      </c>
      <c r="B49" s="9">
        <v>35.628833</v>
      </c>
      <c r="C49" s="3"/>
      <c r="D49" s="4"/>
      <c r="E49" s="7">
        <f>$B$85/B49</f>
        <v>2.288517280372332</v>
      </c>
      <c r="F49" s="7">
        <f>$B$69/B49</f>
        <v>1.244006504507178</v>
      </c>
      <c r="G49" s="11">
        <f>$D$85/B49</f>
        <v>4.509830563353002</v>
      </c>
      <c r="H49" s="11">
        <f>$D$69/B49</f>
        <v>3.150538217179328</v>
      </c>
      <c r="I49" s="3"/>
      <c r="J49" s="4"/>
      <c r="K49" s="6"/>
      <c r="L49" s="13"/>
      <c r="M49" s="13"/>
      <c r="N49" s="13"/>
      <c r="O49" s="3"/>
      <c r="P49" s="6"/>
      <c r="Q49" s="6"/>
    </row>
    <row r="50" ht="17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ht="17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ht="17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ht="17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ht="17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ht="17" customHeight="1">
      <c r="A55" t="s" s="14">
        <v>19</v>
      </c>
      <c r="B55" t="s" s="14">
        <v>20</v>
      </c>
      <c r="C55" s="3"/>
      <c r="D55" t="s" s="14">
        <v>21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ht="17" customHeight="1">
      <c r="A56" t="s" s="2">
        <v>8</v>
      </c>
      <c r="B56" s="10">
        <v>0.999784</v>
      </c>
      <c r="C56" s="6">
        <v>9.500000000000001e-05</v>
      </c>
      <c r="D56" s="10">
        <v>0.99982</v>
      </c>
      <c r="E56" s="10">
        <v>5e-05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ht="17" customHeight="1">
      <c r="A57" t="s" s="2">
        <v>9</v>
      </c>
      <c r="B57" s="10">
        <v>0.593409</v>
      </c>
      <c r="C57" s="10">
        <v>0.00012</v>
      </c>
      <c r="D57" s="10">
        <v>0.59277</v>
      </c>
      <c r="E57" s="10">
        <v>3e-05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ht="17" customHeight="1">
      <c r="A58" t="s" s="2">
        <v>10</v>
      </c>
      <c r="B58" s="6">
        <v>0.275051</v>
      </c>
      <c r="C58" s="10">
        <v>0.00018</v>
      </c>
      <c r="D58" s="10">
        <v>0.27517</v>
      </c>
      <c r="E58" s="10">
        <v>3e-05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ht="17" customHeight="1">
      <c r="A59" t="s" s="2">
        <v>11</v>
      </c>
      <c r="B59" s="10">
        <v>0.88049</v>
      </c>
      <c r="C59" s="6">
        <v>8.7e-05</v>
      </c>
      <c r="D59" s="10">
        <v>0.88088</v>
      </c>
      <c r="E59" s="10">
        <v>2e-05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ht="17" customHeight="1">
      <c r="A60" t="s" s="2">
        <v>12</v>
      </c>
      <c r="B60" s="10">
        <v>1.09871</v>
      </c>
      <c r="C60" s="10">
        <v>0.00022</v>
      </c>
      <c r="D60" s="10">
        <v>1.10098</v>
      </c>
      <c r="E60" s="10">
        <v>3e-05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ht="17" customHeight="1">
      <c r="A61" t="s" s="2">
        <v>13</v>
      </c>
      <c r="B61" s="10">
        <v>1.05033</v>
      </c>
      <c r="C61" s="6">
        <v>7.2e-05</v>
      </c>
      <c r="D61" s="10">
        <v>1.05019</v>
      </c>
      <c r="E61" s="10">
        <v>6e-05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ht="17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ht="17" customHeight="1">
      <c r="A63" t="s" s="2">
        <v>22</v>
      </c>
      <c r="B63" t="s" s="2">
        <v>20</v>
      </c>
      <c r="C63" s="3"/>
      <c r="D63" t="s" s="2">
        <v>21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ht="17" customHeight="1">
      <c r="A64" t="s" s="2">
        <v>8</v>
      </c>
      <c r="B64" s="15">
        <v>6.323</v>
      </c>
      <c r="C64" s="3"/>
      <c r="D64" s="15">
        <f>4+57/60</f>
        <v>4.95</v>
      </c>
      <c r="E64" s="16">
        <v>42511.406550925924</v>
      </c>
      <c r="F64" s="17">
        <v>42511.403113425928</v>
      </c>
      <c r="G64" s="18">
        <f>E64-F64</f>
        <v>0.0034375</v>
      </c>
      <c r="H64" s="3"/>
      <c r="I64" s="3"/>
      <c r="J64" s="3"/>
      <c r="K64" s="3"/>
      <c r="L64" s="3"/>
      <c r="M64" s="3"/>
      <c r="N64" s="3"/>
      <c r="O64" s="3"/>
      <c r="P64" s="3"/>
      <c r="Q64" s="3"/>
    </row>
    <row r="65" ht="17" customHeight="1">
      <c r="A65" t="s" s="2">
        <v>9</v>
      </c>
      <c r="B65" s="19">
        <v>24.0979</v>
      </c>
      <c r="C65" s="3"/>
      <c r="D65" s="15">
        <f>44+2/60</f>
        <v>44.03333333333333</v>
      </c>
      <c r="E65" s="17">
        <v>42511.437141203707</v>
      </c>
      <c r="F65" s="17">
        <v>42511.4065625</v>
      </c>
      <c r="G65" s="18">
        <f>E65-F65</f>
        <v>0.03057870370370371</v>
      </c>
      <c r="H65" s="3"/>
      <c r="I65" s="3"/>
      <c r="J65" s="3"/>
      <c r="K65" s="3"/>
      <c r="L65" s="3"/>
      <c r="M65" s="3"/>
      <c r="N65" s="3"/>
      <c r="O65" s="3"/>
      <c r="P65" s="3"/>
      <c r="Q65" s="3"/>
    </row>
    <row r="66" ht="17" customHeight="1">
      <c r="A66" t="s" s="2">
        <v>10</v>
      </c>
      <c r="B66" s="19">
        <v>76.5057</v>
      </c>
      <c r="C66" s="3"/>
      <c r="D66" s="15">
        <f>60+4+11/60</f>
        <v>64.18333333333334</v>
      </c>
      <c r="E66" s="17">
        <v>42511.481736111113</v>
      </c>
      <c r="F66" s="16">
        <v>42511.437164351853</v>
      </c>
      <c r="G66" s="20">
        <f>E66-F66</f>
        <v>0.04457175925925926</v>
      </c>
      <c r="H66" s="3"/>
      <c r="I66" s="3"/>
      <c r="J66" s="3"/>
      <c r="K66" s="3"/>
      <c r="L66" s="3"/>
      <c r="M66" s="3"/>
      <c r="N66" s="3"/>
      <c r="O66" s="3"/>
      <c r="P66" s="3"/>
      <c r="Q66" s="3"/>
    </row>
    <row r="67" ht="17" customHeight="1">
      <c r="A67" t="s" s="2">
        <v>11</v>
      </c>
      <c r="B67" s="19">
        <v>45.0826</v>
      </c>
      <c r="C67" s="3"/>
      <c r="D67" s="15">
        <f>60+21+2/60</f>
        <v>81.03333333333333</v>
      </c>
      <c r="E67" s="17">
        <v>42511.538020833330</v>
      </c>
      <c r="F67" s="16">
        <v>42511.481747685182</v>
      </c>
      <c r="G67" s="20">
        <f>E67-F67</f>
        <v>0.05627314814814815</v>
      </c>
      <c r="H67" s="3"/>
      <c r="I67" s="3"/>
      <c r="J67" s="3"/>
      <c r="K67" s="3"/>
      <c r="L67" s="3"/>
      <c r="M67" s="3"/>
      <c r="N67" s="3"/>
      <c r="O67" s="3"/>
      <c r="P67" s="3"/>
      <c r="Q67" s="3"/>
    </row>
    <row r="68" ht="17" customHeight="1">
      <c r="A68" t="s" s="2">
        <v>12</v>
      </c>
      <c r="B68" s="19">
        <v>68.4556</v>
      </c>
      <c r="C68" s="3"/>
      <c r="D68" s="15">
        <f>3*60+19+9/60</f>
        <v>199.15</v>
      </c>
      <c r="E68" s="17">
        <v>42511.326342592591</v>
      </c>
      <c r="F68" s="17">
        <v>42511.188043981485</v>
      </c>
      <c r="G68" s="20">
        <f>E68-F68</f>
        <v>0.1382986111111111</v>
      </c>
      <c r="H68" s="3"/>
      <c r="I68" s="3"/>
      <c r="J68" s="3"/>
      <c r="K68" s="3"/>
      <c r="L68" s="3"/>
      <c r="M68" s="3"/>
      <c r="N68" s="3"/>
      <c r="O68" s="3"/>
      <c r="P68" s="3"/>
      <c r="Q68" s="3"/>
    </row>
    <row r="69" ht="17" customHeight="1">
      <c r="A69" t="s" s="2">
        <v>13</v>
      </c>
      <c r="B69" s="6">
        <v>44.3225</v>
      </c>
      <c r="C69" s="3"/>
      <c r="D69" s="15">
        <f>60+52+15/60</f>
        <v>112.25</v>
      </c>
      <c r="E69" s="16">
        <v>42511.404317129629</v>
      </c>
      <c r="F69" s="17">
        <v>42511.326365740744</v>
      </c>
      <c r="G69" s="20">
        <f>E69-F69</f>
        <v>0.07795138888888889</v>
      </c>
      <c r="H69" s="3"/>
      <c r="I69" s="3"/>
      <c r="J69" s="3"/>
      <c r="K69" s="3"/>
      <c r="L69" s="3"/>
      <c r="M69" s="3"/>
      <c r="N69" s="3"/>
      <c r="O69" s="3"/>
      <c r="P69" s="3"/>
      <c r="Q69" s="3"/>
    </row>
    <row r="70" ht="17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ht="17" customHeight="1">
      <c r="A71" t="s" s="14">
        <v>23</v>
      </c>
      <c r="B71" t="s" s="14">
        <v>20</v>
      </c>
      <c r="C71" s="3"/>
      <c r="D71" t="s" s="14">
        <v>21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ht="17" customHeight="1">
      <c r="A72" t="s" s="2">
        <v>8</v>
      </c>
      <c r="B72" s="10">
        <v>0.999784</v>
      </c>
      <c r="C72" s="6">
        <v>9.500000000000001e-05</v>
      </c>
      <c r="D72" s="10">
        <v>0.99982</v>
      </c>
      <c r="E72" s="10">
        <v>5e-05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ht="17" customHeight="1">
      <c r="A73" t="s" s="2">
        <v>9</v>
      </c>
      <c r="B73" s="10">
        <v>0.593409</v>
      </c>
      <c r="C73" s="10">
        <v>0.00012</v>
      </c>
      <c r="D73" s="10">
        <v>0.59277</v>
      </c>
      <c r="E73" s="10">
        <v>3e-05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ht="17" customHeight="1">
      <c r="A74" t="s" s="2">
        <v>10</v>
      </c>
      <c r="B74" s="6">
        <v>0.275051</v>
      </c>
      <c r="C74" s="10">
        <v>0.00018</v>
      </c>
      <c r="D74" s="10">
        <v>0.27517</v>
      </c>
      <c r="E74" s="10">
        <v>3e-05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ht="17" customHeight="1">
      <c r="A75" t="s" s="2">
        <v>11</v>
      </c>
      <c r="B75" s="10">
        <v>0.88049</v>
      </c>
      <c r="C75" s="6">
        <v>8.7e-05</v>
      </c>
      <c r="D75" s="10">
        <v>0.88087</v>
      </c>
      <c r="E75" s="10">
        <v>2e-05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ht="17" customHeight="1">
      <c r="A76" t="s" s="2">
        <v>12</v>
      </c>
      <c r="B76" s="10">
        <v>1.09871</v>
      </c>
      <c r="C76" s="10">
        <v>0.00022</v>
      </c>
      <c r="D76" s="10">
        <v>1.10103</v>
      </c>
      <c r="E76" s="10">
        <v>3e-05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ht="17" customHeight="1">
      <c r="A77" t="s" s="2">
        <v>13</v>
      </c>
      <c r="B77" s="10">
        <v>1.05033</v>
      </c>
      <c r="C77" s="6">
        <v>7.2e-05</v>
      </c>
      <c r="D77" s="10">
        <v>1.05019</v>
      </c>
      <c r="E77" s="10">
        <v>6e-05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ht="17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ht="17" customHeight="1">
      <c r="A79" t="s" s="14">
        <v>24</v>
      </c>
      <c r="B79" t="s" s="14">
        <v>20</v>
      </c>
      <c r="C79" s="3"/>
      <c r="D79" t="s" s="14">
        <v>21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ht="17" customHeight="1">
      <c r="A80" t="s" s="2">
        <v>8</v>
      </c>
      <c r="B80" s="10">
        <v>7.24</v>
      </c>
      <c r="C80" s="3"/>
      <c r="D80" s="10">
        <v>30.5666666666666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ht="17" customHeight="1">
      <c r="A81" t="s" s="2">
        <v>9</v>
      </c>
      <c r="B81" s="10">
        <v>39.41</v>
      </c>
      <c r="C81" s="3"/>
      <c r="D81" s="10">
        <v>98.40000000000001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ht="17" customHeight="1">
      <c r="A82" t="s" s="2">
        <v>10</v>
      </c>
      <c r="B82" s="10">
        <v>146.15</v>
      </c>
      <c r="C82" s="3"/>
      <c r="D82" s="10">
        <v>131.266666666666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ht="17" customHeight="1">
      <c r="A83" t="s" s="2">
        <v>11</v>
      </c>
      <c r="B83" s="10">
        <v>79.16</v>
      </c>
      <c r="C83" s="3"/>
      <c r="D83" s="10">
        <v>269.466666666666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ht="17" customHeight="1">
      <c r="A84" t="s" s="2">
        <v>12</v>
      </c>
      <c r="B84" s="10">
        <v>120.86</v>
      </c>
      <c r="C84" s="3"/>
      <c r="D84" s="10">
        <v>320.4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ht="17" customHeight="1">
      <c r="A85" t="s" s="2">
        <v>13</v>
      </c>
      <c r="B85" s="6">
        <v>81.5372</v>
      </c>
      <c r="C85" s="3"/>
      <c r="D85" s="10">
        <v>160.68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ht="17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ht="17" customHeight="1">
      <c r="A87" s="3"/>
      <c r="B87" s="3"/>
      <c r="C87" s="3"/>
      <c r="D87" s="3"/>
      <c r="E87" s="3"/>
      <c r="F87" s="3"/>
      <c r="G87" s="14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ht="17" customHeight="1">
      <c r="A88" s="3"/>
      <c r="B88" s="3"/>
      <c r="C88" s="3"/>
      <c r="D88" s="3"/>
      <c r="E88" s="3"/>
      <c r="F88" s="3"/>
      <c r="G88" s="14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ht="17" customHeight="1">
      <c r="A89" s="3"/>
      <c r="B89" s="3"/>
      <c r="C89" s="3"/>
      <c r="D89" s="3"/>
      <c r="E89" s="3"/>
      <c r="F89" s="3"/>
      <c r="G89" s="14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ht="17" customHeight="1">
      <c r="A90" s="3"/>
      <c r="B90" s="3"/>
      <c r="C90" s="3"/>
      <c r="D90" s="3"/>
      <c r="E90" s="3"/>
      <c r="F90" s="3"/>
      <c r="G90" s="14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ht="17" customHeight="1">
      <c r="A91" s="3"/>
      <c r="B91" s="3"/>
      <c r="C91" s="3"/>
      <c r="D91" s="3"/>
      <c r="E91" s="3"/>
      <c r="F91" s="3"/>
      <c r="G91" s="14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ht="17" customHeight="1">
      <c r="A92" s="3"/>
      <c r="B92" s="3"/>
      <c r="C92" s="3"/>
      <c r="D92" s="3"/>
      <c r="E92" s="3"/>
      <c r="F92" s="3"/>
      <c r="G92" s="14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ht="17" customHeight="1">
      <c r="A93" s="3"/>
      <c r="B93" t="s" s="2">
        <v>25</v>
      </c>
      <c r="C93" t="s" s="2">
        <v>26</v>
      </c>
      <c r="D93" t="s" s="2">
        <v>27</v>
      </c>
      <c r="E93" t="s" s="14">
        <v>28</v>
      </c>
      <c r="F93" t="s" s="14">
        <v>29</v>
      </c>
      <c r="G93" t="s" s="14">
        <v>30</v>
      </c>
      <c r="H93" t="s" s="14">
        <v>31</v>
      </c>
      <c r="I93" t="s" s="14">
        <v>32</v>
      </c>
      <c r="J93" t="s" s="14">
        <v>33</v>
      </c>
      <c r="K93" s="3"/>
      <c r="L93" s="3"/>
      <c r="M93" s="3"/>
      <c r="N93" s="3"/>
      <c r="O93" s="3"/>
      <c r="P93" s="3"/>
      <c r="Q93" s="3"/>
    </row>
    <row r="94" ht="17" customHeight="1">
      <c r="A94" t="s" s="2">
        <v>8</v>
      </c>
      <c r="B94" s="10">
        <v>60</v>
      </c>
      <c r="C94" s="6">
        <v>6500000</v>
      </c>
      <c r="D94" s="13">
        <f>B94*C94/B27</f>
        <v>159357127.5235432</v>
      </c>
      <c r="E94" s="13">
        <f>B94*C94/B10</f>
        <v>264616102.659269</v>
      </c>
      <c r="F94" s="21">
        <f>B94*C94/B44</f>
        <v>329160237.0348699</v>
      </c>
      <c r="G94" s="13">
        <f>B94*C94/B80</f>
        <v>53867403.31491712</v>
      </c>
      <c r="H94" s="13">
        <f>B94*C94/B64</f>
        <v>61679582.47667246</v>
      </c>
      <c r="I94" s="21">
        <f>B94*C94/D80</f>
        <v>12758996.72846241</v>
      </c>
      <c r="J94" s="21">
        <f>B94*C94/D64</f>
        <v>78787878.78787878</v>
      </c>
      <c r="K94" s="3"/>
      <c r="L94" s="3"/>
      <c r="M94" s="3"/>
      <c r="N94" s="3"/>
      <c r="O94" s="3"/>
      <c r="P94" s="3"/>
      <c r="Q94" s="3"/>
    </row>
    <row r="95" ht="17" customHeight="1">
      <c r="A95" t="s" s="2">
        <v>9</v>
      </c>
      <c r="B95" s="10">
        <v>60</v>
      </c>
      <c r="C95" s="6">
        <v>6500000</v>
      </c>
      <c r="D95" s="13">
        <f>B95*C95/B28</f>
        <v>30956884.68772389</v>
      </c>
      <c r="E95" s="13">
        <f>B95*C95/B11</f>
        <v>51799708.89732414</v>
      </c>
      <c r="F95" s="21">
        <f>B95*C95/B45</f>
        <v>67407959.37040904</v>
      </c>
      <c r="G95" s="13">
        <f>B95*C95/B81</f>
        <v>9895965.490992134</v>
      </c>
      <c r="H95" s="13">
        <f>B95*C95/B65</f>
        <v>16183982.83667872</v>
      </c>
      <c r="I95" s="21">
        <f>B95*C95/D81</f>
        <v>3963414.634146341</v>
      </c>
      <c r="J95" s="21">
        <f>B95*C95/D65</f>
        <v>8856926.570779713</v>
      </c>
      <c r="K95" s="3"/>
      <c r="L95" s="3"/>
      <c r="M95" s="3"/>
      <c r="N95" s="3"/>
      <c r="O95" s="3"/>
      <c r="P95" s="3"/>
      <c r="Q95" s="3"/>
    </row>
    <row r="96" ht="17" customHeight="1">
      <c r="A96" t="s" s="2">
        <v>10</v>
      </c>
      <c r="B96" s="10">
        <v>60</v>
      </c>
      <c r="C96" s="6">
        <v>6500000</v>
      </c>
      <c r="D96" s="13">
        <f>B96*C96/B29</f>
        <v>9166728.83589172</v>
      </c>
      <c r="E96" s="13">
        <f>B96*C96/B12</f>
        <v>14731156.67399114</v>
      </c>
      <c r="F96" s="21">
        <f>B96*C96/B46</f>
        <v>18654782.93854216</v>
      </c>
      <c r="G96" s="13">
        <f>B96*C96/B82</f>
        <v>2668491.276086213</v>
      </c>
      <c r="H96" s="13">
        <f>B96*C96/B66</f>
        <v>5097659.39008466</v>
      </c>
      <c r="I96" s="21">
        <f>B96*C96/D82</f>
        <v>2971051.295073656</v>
      </c>
      <c r="J96" s="21">
        <f>B96*C96/D66</f>
        <v>6076343.806803428</v>
      </c>
      <c r="K96" s="3"/>
      <c r="L96" s="3"/>
      <c r="M96" s="3"/>
      <c r="N96" s="3"/>
      <c r="O96" s="3"/>
      <c r="P96" s="3"/>
      <c r="Q96" s="3"/>
    </row>
    <row r="97" ht="17" customHeight="1">
      <c r="A97" t="s" s="2">
        <v>11</v>
      </c>
      <c r="B97" s="10">
        <v>60</v>
      </c>
      <c r="C97" s="6">
        <v>6500000</v>
      </c>
      <c r="D97" s="13">
        <f>B97*C97/B30</f>
        <v>9791901.259070281</v>
      </c>
      <c r="E97" s="13">
        <f>B97*C97/B13</f>
        <v>15129669.00276127</v>
      </c>
      <c r="F97" s="21">
        <f>B97*C97/B47</f>
        <v>15800028.23100429</v>
      </c>
      <c r="G97" s="13">
        <f>B97*C97/B83</f>
        <v>4926730.672056595</v>
      </c>
      <c r="H97" s="13">
        <f>B97*C97/B67</f>
        <v>8650787.66530768</v>
      </c>
      <c r="I97" s="21">
        <f>B97*C97/D83</f>
        <v>1447303.315190503</v>
      </c>
      <c r="J97" s="21">
        <f>B97*C97/D67</f>
        <v>4812834.22459893</v>
      </c>
      <c r="K97" s="3"/>
      <c r="L97" s="3"/>
      <c r="M97" s="3"/>
      <c r="N97" s="3"/>
      <c r="O97" s="3"/>
      <c r="P97" s="3"/>
      <c r="Q97" s="3"/>
    </row>
    <row r="98" ht="17" customHeight="1">
      <c r="A98" t="s" s="2">
        <v>12</v>
      </c>
      <c r="B98" s="10">
        <v>60</v>
      </c>
      <c r="C98" s="6">
        <v>6000000</v>
      </c>
      <c r="D98" s="13">
        <f>B98*C98/B31</f>
        <v>2966825.232212381</v>
      </c>
      <c r="E98" s="13">
        <f>B98*C98/B14</f>
        <v>4434522.851427172</v>
      </c>
      <c r="F98" s="21">
        <f>B98*C98/B48</f>
        <v>4422867.077880276</v>
      </c>
      <c r="G98" s="13">
        <f>B98*C98/B84</f>
        <v>2978652.986927023</v>
      </c>
      <c r="H98" s="13">
        <f>B98*C98/B68</f>
        <v>5258883.130087239</v>
      </c>
      <c r="I98" s="21">
        <f>B98*C98/D84</f>
        <v>1123595.505617978</v>
      </c>
      <c r="J98" s="21">
        <f>B98*C98/D68</f>
        <v>1807682.651267888</v>
      </c>
      <c r="K98" s="3"/>
      <c r="L98" s="3"/>
      <c r="M98" s="3"/>
      <c r="N98" s="3"/>
      <c r="O98" s="3"/>
      <c r="P98" s="3"/>
      <c r="Q98" s="3"/>
    </row>
    <row r="99" ht="17" customHeight="1">
      <c r="A99" t="s" s="2">
        <v>13</v>
      </c>
      <c r="B99" s="10">
        <v>60</v>
      </c>
      <c r="C99" s="6">
        <v>6500000</v>
      </c>
      <c r="D99" s="13">
        <f>B99*C99/B32</f>
        <v>6960556.844547563</v>
      </c>
      <c r="E99" s="13">
        <f>B99*C99/B15</f>
        <v>11171423.39811835</v>
      </c>
      <c r="F99" s="21">
        <f>B99*C99/B49</f>
        <v>10946190.68775</v>
      </c>
      <c r="G99" s="13">
        <f>B99*C99/B85</f>
        <v>4783092.870493468</v>
      </c>
      <c r="H99" s="13">
        <f>B99*C99/B69</f>
        <v>8799142.647639461</v>
      </c>
      <c r="I99" s="21">
        <f>B99*C99/D85</f>
        <v>2427184.466019417</v>
      </c>
      <c r="J99" s="21">
        <f>B99*C99/D69</f>
        <v>3474387.527839644</v>
      </c>
      <c r="K99" s="3"/>
      <c r="L99" s="3"/>
      <c r="M99" s="3"/>
      <c r="N99" s="3"/>
      <c r="O99" s="3"/>
      <c r="P99" s="3"/>
      <c r="Q99" s="3"/>
    </row>
    <row r="100" ht="17" customHeight="1">
      <c r="A100" s="3"/>
      <c r="B100" s="3"/>
      <c r="C100" s="3"/>
      <c r="D100" s="3"/>
      <c r="E100" s="3"/>
      <c r="F100" s="3"/>
      <c r="G100" s="14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ht="17" customHeight="1">
      <c r="A101" s="3"/>
      <c r="B101" s="3"/>
      <c r="C101" s="3"/>
      <c r="D101" s="3"/>
      <c r="E101" s="3"/>
      <c r="F101" s="3"/>
      <c r="G101" s="14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ht="17" customHeight="1">
      <c r="A102" t="s" s="14">
        <v>34</v>
      </c>
      <c r="B102" s="3"/>
      <c r="C102" s="3"/>
      <c r="D102" s="22">
        <f>AVERAGE(D94:D99)</f>
        <v>36533337.39716484</v>
      </c>
      <c r="E102" s="22">
        <f>AVERAGE(E94:E99)</f>
        <v>60313763.91381519</v>
      </c>
      <c r="F102" s="21">
        <f>AVERAGE(F94:F99)</f>
        <v>74398677.55674261</v>
      </c>
      <c r="G102" s="22">
        <f>AVERAGE(G94:G99)</f>
        <v>13186722.76857876</v>
      </c>
      <c r="H102" s="22">
        <f>AVERAGE(H94:H99)</f>
        <v>17611673.0244117</v>
      </c>
      <c r="I102" s="21">
        <f>AVERAGE(I94:I99)</f>
        <v>4115257.657418383</v>
      </c>
      <c r="J102" s="21">
        <f>AVERAGE(J94:J99)</f>
        <v>17302675.5948614</v>
      </c>
      <c r="K102" s="3"/>
      <c r="L102" s="3"/>
      <c r="M102" s="3"/>
      <c r="N102" s="3"/>
      <c r="O102" s="3"/>
      <c r="P102" s="3"/>
      <c r="Q102" s="3"/>
    </row>
    <row r="103" ht="17" customHeight="1">
      <c r="A103" s="3"/>
      <c r="B103" s="3"/>
      <c r="C103" s="3"/>
      <c r="D103" s="3"/>
      <c r="E103" s="3"/>
      <c r="F103" s="3"/>
      <c r="G103" s="14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ht="17" customHeight="1">
      <c r="A104" s="3"/>
      <c r="B104" s="3"/>
      <c r="C104" s="3"/>
      <c r="D104" s="3"/>
      <c r="E104" s="3"/>
      <c r="F104" s="3"/>
      <c r="G104" s="14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ht="17" customHeight="1">
      <c r="A105" s="3"/>
      <c r="B105" s="3"/>
      <c r="C105" s="3"/>
      <c r="D105" s="3"/>
      <c r="E105" s="3"/>
      <c r="F105" s="3"/>
      <c r="G105" s="14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ht="17" customHeight="1">
      <c r="A106" s="3"/>
      <c r="B106" s="3"/>
      <c r="C106" s="3"/>
      <c r="D106" s="3"/>
      <c r="E106" s="3"/>
      <c r="F106" s="3"/>
      <c r="G106" s="14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ht="17" customHeight="1">
      <c r="A107" s="3"/>
      <c r="B107" s="3"/>
      <c r="C107" s="3"/>
      <c r="D107" s="3"/>
      <c r="E107" s="3"/>
      <c r="F107" s="3"/>
      <c r="G107" s="14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ht="17" customHeight="1">
      <c r="A108" s="4"/>
      <c r="B108" t="s" s="2">
        <v>35</v>
      </c>
      <c r="C108" t="s" s="14">
        <v>36</v>
      </c>
      <c r="D108" t="s" s="14">
        <v>37</v>
      </c>
      <c r="E108" t="s" s="2">
        <v>38</v>
      </c>
      <c r="F108" t="s" s="2">
        <v>39</v>
      </c>
      <c r="G108" t="s" s="14">
        <v>40</v>
      </c>
      <c r="H108" t="s" s="14">
        <v>41</v>
      </c>
      <c r="I108" s="3"/>
      <c r="J108" s="3"/>
      <c r="K108" s="3"/>
      <c r="L108" s="3"/>
      <c r="M108" s="3"/>
      <c r="N108" s="3"/>
      <c r="O108" s="3"/>
      <c r="P108" s="3"/>
      <c r="Q108" s="3"/>
    </row>
    <row r="109" ht="17" customHeight="1">
      <c r="A109" t="s" s="2">
        <v>42</v>
      </c>
      <c r="B109" s="13">
        <v>3325</v>
      </c>
      <c r="C109" s="15">
        <v>1521</v>
      </c>
      <c r="D109" s="15">
        <v>5000</v>
      </c>
      <c r="E109" s="13">
        <v>9310</v>
      </c>
      <c r="F109" s="13">
        <v>6770</v>
      </c>
      <c r="G109" s="13">
        <v>9310</v>
      </c>
      <c r="H109" s="13">
        <v>6770</v>
      </c>
      <c r="I109" s="3"/>
      <c r="J109" s="3"/>
      <c r="K109" s="3"/>
      <c r="L109" s="3"/>
      <c r="M109" s="3"/>
      <c r="N109" s="3"/>
      <c r="O109" s="3"/>
      <c r="P109" s="3"/>
      <c r="Q109" s="3"/>
    </row>
    <row r="110" ht="17" customHeight="1">
      <c r="A110" t="s" s="2">
        <v>43</v>
      </c>
      <c r="B110" s="13">
        <v>225</v>
      </c>
      <c r="C110" s="15">
        <v>250</v>
      </c>
      <c r="D110" s="15">
        <v>300</v>
      </c>
      <c r="E110" s="13">
        <v>460</v>
      </c>
      <c r="F110" s="13">
        <v>210</v>
      </c>
      <c r="G110" s="13">
        <v>460</v>
      </c>
      <c r="H110" s="13">
        <v>210</v>
      </c>
      <c r="I110" s="3"/>
      <c r="J110" s="3"/>
      <c r="K110" s="3"/>
      <c r="L110" s="3"/>
      <c r="M110" s="3"/>
      <c r="N110" s="3"/>
      <c r="O110" s="3"/>
      <c r="P110" s="3"/>
      <c r="Q110" s="3"/>
    </row>
    <row r="111" ht="17" customHeight="1">
      <c r="A111" t="s" s="2">
        <v>44</v>
      </c>
      <c r="B111" s="13">
        <f>D$102/B109</f>
        <v>10987.469893884163</v>
      </c>
      <c r="C111" s="13">
        <f>E$102/C109</f>
        <v>39654.019667202629</v>
      </c>
      <c r="D111" s="13">
        <f>F$102/D109</f>
        <v>14879.735511348521</v>
      </c>
      <c r="E111" s="13">
        <f>G$102/E109</f>
        <v>1416.404164186763</v>
      </c>
      <c r="F111" s="13">
        <f>H$102/F109</f>
        <v>2601.428807150916</v>
      </c>
      <c r="G111" s="13">
        <f>I$102/G109</f>
        <v>442.0255271126083</v>
      </c>
      <c r="H111" s="13">
        <f>J$102/H109</f>
        <v>2555.786646212910</v>
      </c>
      <c r="I111" s="3"/>
      <c r="J111" s="3"/>
      <c r="K111" s="3"/>
      <c r="L111" s="3"/>
      <c r="M111" s="3"/>
      <c r="N111" s="3"/>
      <c r="O111" s="3"/>
      <c r="P111" s="3"/>
      <c r="Q111" s="3"/>
    </row>
    <row r="112" ht="17" customHeight="1">
      <c r="A112" t="s" s="2">
        <v>45</v>
      </c>
      <c r="B112" s="13">
        <f>D$102/B110</f>
        <v>162370.3884318437</v>
      </c>
      <c r="C112" s="13">
        <f>E$102/C110</f>
        <v>241255.0556552608</v>
      </c>
      <c r="D112" s="13">
        <f>F$102/D110</f>
        <v>247995.5918558087</v>
      </c>
      <c r="E112" s="13">
        <f>G$102/E110</f>
        <v>28666.788627345129</v>
      </c>
      <c r="F112" s="13">
        <f>H$102/F110</f>
        <v>83865.109640055729</v>
      </c>
      <c r="G112" s="13">
        <f>I$102/G110</f>
        <v>8946.212298735616</v>
      </c>
      <c r="H112" s="13">
        <f>J$102/H110</f>
        <v>82393.6933088638</v>
      </c>
      <c r="I112" s="3"/>
      <c r="J112" s="3"/>
      <c r="K112" s="3"/>
      <c r="L112" s="3"/>
      <c r="M112" s="3"/>
      <c r="N112" s="3"/>
      <c r="O112" s="3"/>
      <c r="P112" s="3"/>
      <c r="Q112" s="3"/>
    </row>
    <row r="113" ht="17" customHeight="1">
      <c r="A113" s="3"/>
      <c r="B113" s="3"/>
      <c r="C113" s="3"/>
      <c r="D113" s="3"/>
      <c r="E113" s="3"/>
      <c r="F113" s="3"/>
      <c r="G113" s="14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ht="17" customHeight="1">
      <c r="A114" s="3"/>
      <c r="B114" s="3"/>
      <c r="C114" s="3"/>
      <c r="D114" s="3"/>
      <c r="E114" s="3"/>
      <c r="F114" s="3"/>
      <c r="G114" s="14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ht="17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ht="17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ht="17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ht="17" customHeight="1">
      <c r="A118" s="3"/>
      <c r="B118" s="3"/>
      <c r="C118" s="3"/>
      <c r="D118" s="3"/>
      <c r="E118" s="3"/>
      <c r="F118" s="3"/>
      <c r="G118" s="3"/>
      <c r="H118" s="3"/>
      <c r="I118" s="4"/>
      <c r="J118" s="4"/>
      <c r="K118" s="3"/>
      <c r="L118" s="3"/>
      <c r="M118" s="3"/>
      <c r="N118" s="3"/>
      <c r="O118" s="3"/>
      <c r="P118" s="3"/>
      <c r="Q118" s="3"/>
    </row>
    <row r="119" ht="17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ht="17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ht="17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ht="17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ht="17" customHeight="1">
      <c r="A123" s="2"/>
      <c r="B123" s="13"/>
      <c r="C123" s="13"/>
      <c r="D123" s="13"/>
      <c r="E123" s="3"/>
      <c r="F123" s="3"/>
      <c r="G123" s="14"/>
      <c r="H123" s="3"/>
      <c r="I123" s="3"/>
      <c r="J123" s="3"/>
      <c r="K123" s="3"/>
      <c r="L123" s="3"/>
      <c r="M123" s="3"/>
      <c r="N123" s="3"/>
      <c r="O123" s="3"/>
      <c r="P123" s="3"/>
      <c r="Q123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