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<sst xmlns="http://schemas.openxmlformats.org/spreadsheetml/2006/main" count="211" uniqueCount="50">
  <si>
    <t>TITAN, keff</t>
  </si>
  <si>
    <t>warp</t>
  </si>
  <si>
    <t>ds - bk</t>
  </si>
  <si>
    <t>ds - savio</t>
  </si>
  <si>
    <t>dm - bk</t>
  </si>
  <si>
    <t>dm - savio</t>
  </si>
  <si>
    <t>1-sigma SERP</t>
  </si>
  <si>
    <t>1-sigma MCNP</t>
  </si>
  <si>
    <t>2-sigma SERP</t>
  </si>
  <si>
    <t>2-sigma MCNP</t>
  </si>
  <si>
    <t>jezebel</t>
  </si>
  <si>
    <t>n</t>
  </si>
  <si>
    <t>y</t>
  </si>
  <si>
    <t>homfuel</t>
  </si>
  <si>
    <t>pincell</t>
  </si>
  <si>
    <t>flibe</t>
  </si>
  <si>
    <t>sodiumpin</t>
  </si>
  <si>
    <t>assembly</t>
  </si>
  <si>
    <t>TITAN, runtime</t>
  </si>
  <si>
    <t>K20 keff</t>
  </si>
  <si>
    <t>K20 runtime</t>
  </si>
  <si>
    <t>K80 keff</t>
  </si>
  <si>
    <t>K80 runtime</t>
  </si>
  <si>
    <t>SAVIO Results</t>
  </si>
  <si>
    <t>serp</t>
  </si>
  <si>
    <t>mcnp</t>
  </si>
  <si>
    <t>SAVIO Runtime</t>
  </si>
  <si>
    <t>Bk Results</t>
  </si>
  <si>
    <t>Bk Runtime</t>
  </si>
  <si>
    <t>total cycles</t>
  </si>
  <si>
    <t>nps</t>
  </si>
  <si>
    <t>k20 power</t>
  </si>
  <si>
    <t>titan power</t>
  </si>
  <si>
    <t>k80 power</t>
  </si>
  <si>
    <t>bk power serp</t>
  </si>
  <si>
    <t>savio power serp</t>
  </si>
  <si>
    <t>bk power mcnp</t>
  </si>
  <si>
    <t>savio power mcnp</t>
  </si>
  <si>
    <t>AVG</t>
  </si>
  <si>
    <t>k20</t>
  </si>
  <si>
    <t>titan</t>
  </si>
  <si>
    <t>k80</t>
  </si>
  <si>
    <t>bk serpent</t>
  </si>
  <si>
    <t>savio serpent</t>
  </si>
  <si>
    <t>bk mcnp</t>
  </si>
  <si>
    <t>savio mcnp</t>
  </si>
  <si>
    <t>usd</t>
  </si>
  <si>
    <t>watt</t>
  </si>
  <si>
    <t>histories / s / capital</t>
  </si>
  <si>
    <t>histories / s / watt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</si>
</sst>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000000"/>
    <numFmt numFmtId="167" formatCode="0.00E+0"/>
    <numFmt numFmtId="168" formatCode="0.00"/>
    <numFmt numFmtId="169" formatCode="0.0"/>
    <numFmt numFmtId="170" formatCode="0.00E+00"/>
    <numFmt numFmtId="171" formatCode="0.0E+00"/>
    <numFmt numFmtId="172" formatCode="H:MM:SS"/>
    <numFmt numFmtId="173" formatCode="HH:MM:SS"/>
    <numFmt numFmtId="174" formatCode="[M]&quot;m &quot;SS"/>
    <numFmt numFmtId="175" formatCode="[H]&quot;h &quot;M&quot;m &quot;SS"/>
    <numFmt numFmtId="176" formatCode="0"/>
  </numFmts>
  <fonts count="4">
    <font>
      <sz val="12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3" activeCellId="0" sqref="M33"/>
    </sheetView>
  </sheetViews>
  <sheetFormatPr defaultRowHeight="15"/>
  <cols>
    <col collapsed="false" hidden="false" max="1" min="1" style="1" width="18.9767441860465"/>
    <col collapsed="false" hidden="false" max="2" min="2" style="1" width="16.4651162790698"/>
    <col collapsed="false" hidden="false" max="5" min="3" style="1" width="10.7302325581395"/>
    <col collapsed="false" hidden="false" max="6" min="6" style="1" width="13.293023255814"/>
    <col collapsed="false" hidden="false" max="7" min="7" style="1" width="10.7302325581395"/>
    <col collapsed="false" hidden="false" max="8" min="8" style="1" width="16.2511627906977"/>
    <col collapsed="false" hidden="false" max="9" min="9" style="1" width="15.3348837209302"/>
    <col collapsed="false" hidden="false" max="15" min="10" style="1" width="10.7302325581395"/>
    <col collapsed="false" hidden="false" max="16" min="16" style="1" width="17"/>
    <col collapsed="false" hidden="false" max="17" min="17" style="1" width="16"/>
    <col collapsed="false" hidden="false" max="256" min="18" style="1" width="10.7302325581395"/>
    <col collapsed="false" hidden="false" max="1025" min="257" style="0" width="10.7162790697674"/>
  </cols>
  <sheetData>
    <row r="1" customFormat="false" ht="17" hidden="false" customHeight="true" outlineLevel="0" collapsed="false">
      <c r="A1" s="2" t="s">
        <v>0</v>
      </c>
      <c r="B1" s="2" t="s">
        <v>1</v>
      </c>
      <c r="C1" s="3"/>
      <c r="D1" s="4"/>
      <c r="E1" s="2" t="s">
        <v>2</v>
      </c>
      <c r="F1" s="2" t="s">
        <v>3</v>
      </c>
      <c r="G1" s="2" t="s">
        <v>4</v>
      </c>
      <c r="H1" s="2" t="s">
        <v>5</v>
      </c>
      <c r="I1" s="3"/>
      <c r="J1" s="2" t="s">
        <v>6</v>
      </c>
      <c r="K1" s="2" t="s">
        <v>7</v>
      </c>
      <c r="L1" s="3"/>
      <c r="M1" s="3"/>
      <c r="N1" s="3"/>
      <c r="O1" s="2" t="s">
        <v>8</v>
      </c>
      <c r="P1" s="2" t="s">
        <v>9</v>
      </c>
      <c r="Q1" s="3"/>
      <c r="R1" s="3"/>
      <c r="S1" s="3"/>
    </row>
    <row r="2" customFormat="false" ht="17" hidden="false" customHeight="true" outlineLevel="0" collapsed="false">
      <c r="A2" s="2" t="s">
        <v>10</v>
      </c>
      <c r="B2" s="5" t="n">
        <v>1.00006199</v>
      </c>
      <c r="C2" s="6" t="n">
        <v>9.57598313E-005</v>
      </c>
      <c r="D2" s="4"/>
      <c r="E2" s="7" t="n">
        <f aca="false">(B2-$B$72)*100000</f>
        <v>27.7990000000061</v>
      </c>
      <c r="F2" s="7" t="n">
        <f aca="false">(B2-$B$56)*100000</f>
        <v>27.7990000000061</v>
      </c>
      <c r="G2" s="7" t="n">
        <f aca="false">(B2-$D$72)*100000</f>
        <v>10.1989999999996</v>
      </c>
      <c r="H2" s="7" t="n">
        <f aca="false">(B2-$D$56)*100000</f>
        <v>10.1989999999996</v>
      </c>
      <c r="I2" s="3"/>
      <c r="J2" s="8" t="n">
        <f aca="false">($B56*$C56+$B2*$C2)*100000</f>
        <v>19.0745247451942</v>
      </c>
      <c r="K2" s="8" t="n">
        <f aca="false">($D56*$E56+$B2*$C2)*100000</f>
        <v>16.5762967451942</v>
      </c>
      <c r="L2" s="3"/>
      <c r="M2" s="3" t="s">
        <v>11</v>
      </c>
      <c r="N2" s="3" t="s">
        <v>12</v>
      </c>
      <c r="O2" s="8" t="n">
        <f aca="false">($B56*$C56+$B2*$C2)*2*100000</f>
        <v>38.1490494903885</v>
      </c>
      <c r="P2" s="8" t="n">
        <f aca="false">($D56*$E56+$B2*$C2)*2*100000</f>
        <v>33.1525934903885</v>
      </c>
      <c r="Q2" s="3"/>
      <c r="R2" s="3" t="s">
        <v>12</v>
      </c>
      <c r="S2" s="3" t="s">
        <v>12</v>
      </c>
    </row>
    <row r="3" customFormat="false" ht="17" hidden="false" customHeight="true" outlineLevel="0" collapsed="false">
      <c r="A3" s="2" t="s">
        <v>13</v>
      </c>
      <c r="B3" s="5" t="n">
        <v>0.593372405</v>
      </c>
      <c r="C3" s="6" t="n">
        <v>0.000123625417</v>
      </c>
      <c r="D3" s="4"/>
      <c r="E3" s="7" t="n">
        <f aca="false">(B3-$B$73)*100000</f>
        <v>-3.65949999999726</v>
      </c>
      <c r="F3" s="7" t="n">
        <f aca="false">(B3-$B$57)*100000</f>
        <v>-3.65949999999726</v>
      </c>
      <c r="G3" s="7" t="n">
        <f aca="false">(B3-$D$73)*100000</f>
        <v>7.24049999999421</v>
      </c>
      <c r="H3" s="7" t="n">
        <f aca="false">(B3-$D$57)*100000</f>
        <v>7.24049999999421</v>
      </c>
      <c r="I3" s="3"/>
      <c r="J3" s="8" t="n">
        <f aca="false">($B57*$C57+$B3*$C3)*100000</f>
        <v>14.4564991004418</v>
      </c>
      <c r="K3" s="8" t="n">
        <f aca="false">($D57*$E57+$B3*$C3)*100000</f>
        <v>9.70879110044179</v>
      </c>
      <c r="L3" s="3"/>
      <c r="M3" s="3" t="s">
        <v>12</v>
      </c>
      <c r="N3" s="3" t="s">
        <v>12</v>
      </c>
      <c r="O3" s="8" t="n">
        <f aca="false">($B57*$C57+$B3*$C3)*2*100000</f>
        <v>28.9129982008836</v>
      </c>
      <c r="P3" s="8" t="n">
        <f aca="false">($D57*$E57+$B3*$C3)*2*100000</f>
        <v>19.4175822008836</v>
      </c>
      <c r="Q3" s="3"/>
      <c r="R3" s="3" t="s">
        <v>12</v>
      </c>
      <c r="S3" s="3" t="s">
        <v>12</v>
      </c>
    </row>
    <row r="4" customFormat="false" ht="17" hidden="false" customHeight="true" outlineLevel="0" collapsed="false">
      <c r="A4" s="2" t="s">
        <v>14</v>
      </c>
      <c r="B4" s="5" t="n">
        <v>0.275029391</v>
      </c>
      <c r="C4" s="6" t="n">
        <v>0.000146275561</v>
      </c>
      <c r="D4" s="4"/>
      <c r="E4" s="7" t="n">
        <f aca="false">(B4-$B$74)*100000</f>
        <v>-2.1608999999978</v>
      </c>
      <c r="F4" s="7" t="n">
        <f aca="false">(B4-$B$58)*100000</f>
        <v>-2.1608999999978</v>
      </c>
      <c r="G4" s="7" t="n">
        <f aca="false">(B4-$D$74)*100000</f>
        <v>-18.0608999999998</v>
      </c>
      <c r="H4" s="7" t="n">
        <f aca="false">(B4-$D$58)*100000</f>
        <v>-18.0608999999998</v>
      </c>
      <c r="I4" s="3"/>
      <c r="J4" s="8" t="n">
        <f aca="false">($B58*$C58+$B4*$C4)*100000</f>
        <v>8.97392584600133</v>
      </c>
      <c r="K4" s="8" t="n">
        <f aca="false">($D58*$E58+$B4*$C4)*100000</f>
        <v>5.12384784600134</v>
      </c>
      <c r="L4" s="3"/>
      <c r="M4" s="3" t="s">
        <v>12</v>
      </c>
      <c r="N4" s="3" t="s">
        <v>11</v>
      </c>
      <c r="O4" s="8" t="n">
        <f aca="false">($B58*$C58+$B4*$C4)*2*100000</f>
        <v>17.9478516920027</v>
      </c>
      <c r="P4" s="8" t="n">
        <f aca="false">($D58*$E58+$B4*$C4)*2*100000</f>
        <v>10.2476956920027</v>
      </c>
      <c r="Q4" s="3"/>
      <c r="R4" s="3" t="s">
        <v>12</v>
      </c>
      <c r="S4" s="3" t="s">
        <v>11</v>
      </c>
    </row>
    <row r="5" customFormat="false" ht="17" hidden="false" customHeight="true" outlineLevel="0" collapsed="false">
      <c r="A5" s="2" t="s">
        <v>15</v>
      </c>
      <c r="B5" s="5" t="n">
        <v>0.880700469</v>
      </c>
      <c r="C5" s="6" t="n">
        <v>9.57598313E-005</v>
      </c>
      <c r="D5" s="4"/>
      <c r="E5" s="7" t="n">
        <f aca="false">(B5-$B$75)*100000</f>
        <v>21.0468999999991</v>
      </c>
      <c r="F5" s="7" t="n">
        <f aca="false">(B5-$B$59)*100000</f>
        <v>21.0468999999991</v>
      </c>
      <c r="G5" s="7" t="n">
        <f aca="false">(B5-$D$75)*100000</f>
        <v>19.0468999999971</v>
      </c>
      <c r="H5" s="7" t="n">
        <f aca="false">(B5-$D$59)*100000</f>
        <v>19.0468999999971</v>
      </c>
      <c r="I5" s="3"/>
      <c r="J5" s="8" t="n">
        <f aca="false">($B59*$C59+$B5*$C5)*100000</f>
        <v>16.0938358337271</v>
      </c>
      <c r="K5" s="8" t="n">
        <f aca="false">($D59*$E59+$B5*$C5)*100000</f>
        <v>13.7166328337271</v>
      </c>
      <c r="L5" s="3"/>
      <c r="M5" s="3" t="s">
        <v>11</v>
      </c>
      <c r="N5" s="3" t="s">
        <v>11</v>
      </c>
      <c r="O5" s="8" t="n">
        <f aca="false">($B59*$C59+$B5*$C5)*2*100000</f>
        <v>32.1876716674542</v>
      </c>
      <c r="P5" s="8" t="n">
        <f aca="false">($D59*$E59+$B5*$C5)*2*100000</f>
        <v>27.4332656674542</v>
      </c>
      <c r="Q5" s="3"/>
      <c r="R5" s="3" t="s">
        <v>12</v>
      </c>
      <c r="S5" s="3" t="s">
        <v>12</v>
      </c>
    </row>
    <row r="6" customFormat="false" ht="17" hidden="false" customHeight="true" outlineLevel="0" collapsed="false">
      <c r="A6" s="2" t="s">
        <v>16</v>
      </c>
      <c r="B6" s="5" t="n">
        <v>1.09868598</v>
      </c>
      <c r="C6" s="6" t="n">
        <v>7.81875788E-005</v>
      </c>
      <c r="D6" s="4"/>
      <c r="E6" s="7" t="n">
        <f aca="false">(B6-$B$76)*100000</f>
        <v>-2.40200000001245</v>
      </c>
      <c r="F6" s="7" t="n">
        <f aca="false">(B6-$B$60)*100000</f>
        <v>-2.40200000001245</v>
      </c>
      <c r="G6" s="7" t="n">
        <f aca="false">(B6-$D$76)*100000</f>
        <v>-8.40200000000735</v>
      </c>
      <c r="H6" s="7" t="n">
        <f aca="false">(B6-$D$60)*100000</f>
        <v>-8.40200000000735</v>
      </c>
      <c r="I6" s="3"/>
      <c r="J6" s="8" t="n">
        <f aca="false">($B60*$C60+$B6*$C6)*100000</f>
        <v>32.7619796637705</v>
      </c>
      <c r="K6" s="8" t="n">
        <f aca="false">($D60*$E60+$B6*$C6)*100000</f>
        <v>15.1829796637705</v>
      </c>
      <c r="L6" s="3"/>
      <c r="M6" s="3" t="s">
        <v>12</v>
      </c>
      <c r="N6" s="3" t="s">
        <v>12</v>
      </c>
      <c r="O6" s="8" t="n">
        <f aca="false">($B60*$C60+$B6*$C6)*2*100000</f>
        <v>65.5239593275411</v>
      </c>
      <c r="P6" s="8" t="n">
        <f aca="false">($D60*$E60+$B6*$C6)*2*100000</f>
        <v>30.365959327541</v>
      </c>
      <c r="Q6" s="3"/>
      <c r="R6" s="3" t="s">
        <v>12</v>
      </c>
      <c r="S6" s="3" t="s">
        <v>12</v>
      </c>
    </row>
    <row r="7" customFormat="false" ht="17" hidden="false" customHeight="true" outlineLevel="0" collapsed="false">
      <c r="A7" s="2" t="s">
        <v>17</v>
      </c>
      <c r="B7" s="5" t="n">
        <v>1.05107951</v>
      </c>
      <c r="C7" s="6" t="n">
        <v>9.57598313E-005</v>
      </c>
      <c r="D7" s="4"/>
      <c r="E7" s="7" t="n">
        <f aca="false">(B7-$B$77)*100000</f>
        <v>74.951000000012</v>
      </c>
      <c r="F7" s="7" t="n">
        <f aca="false">(B7-$B$61)*100000</f>
        <v>74.951000000012</v>
      </c>
      <c r="G7" s="7" t="n">
        <f aca="false">(B7-$D$77)*100000</f>
        <v>112.951000000017</v>
      </c>
      <c r="H7" s="7" t="n">
        <f aca="false">(B7-$D$61)*100000</f>
        <v>112.951000000017</v>
      </c>
      <c r="I7" s="3"/>
      <c r="J7" s="8" t="n">
        <f aca="false">($B61*$C61+$B7*$C7)*100000</f>
        <v>17.6274956560487</v>
      </c>
      <c r="K7" s="8" t="n">
        <f aca="false">($D61*$E61+$B7*$C7)*100000</f>
        <v>17.4147696560487</v>
      </c>
      <c r="L7" s="3"/>
      <c r="M7" s="3" t="s">
        <v>11</v>
      </c>
      <c r="N7" s="3" t="s">
        <v>11</v>
      </c>
      <c r="O7" s="8" t="n">
        <f aca="false">($B61*$C61+$B7*$C7)*2*100000</f>
        <v>35.2549913120973</v>
      </c>
      <c r="P7" s="8" t="n">
        <f aca="false">($D61*$E61+$B7*$C7)*2*100000</f>
        <v>34.8295393120973</v>
      </c>
      <c r="Q7" s="3"/>
      <c r="R7" s="3" t="s">
        <v>11</v>
      </c>
      <c r="S7" s="3" t="s">
        <v>11</v>
      </c>
    </row>
    <row r="8" customFormat="false" ht="17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8"/>
      <c r="K8" s="8"/>
      <c r="L8" s="3"/>
      <c r="M8" s="3"/>
      <c r="N8" s="3"/>
      <c r="O8" s="3"/>
      <c r="P8" s="3"/>
      <c r="Q8" s="3"/>
      <c r="R8" s="0"/>
      <c r="S8" s="0"/>
    </row>
    <row r="9" customFormat="false" ht="17" hidden="false" customHeight="true" outlineLevel="0" collapsed="false">
      <c r="A9" s="2" t="s">
        <v>18</v>
      </c>
      <c r="B9" s="2" t="s">
        <v>1</v>
      </c>
      <c r="C9" s="3"/>
      <c r="D9" s="4"/>
      <c r="E9" s="2" t="s">
        <v>2</v>
      </c>
      <c r="F9" s="2" t="s">
        <v>3</v>
      </c>
      <c r="G9" s="2" t="s">
        <v>4</v>
      </c>
      <c r="H9" s="2" t="s">
        <v>5</v>
      </c>
      <c r="I9" s="3"/>
      <c r="J9" s="8"/>
      <c r="K9" s="8"/>
      <c r="L9" s="3"/>
      <c r="M9" s="3"/>
      <c r="N9" s="3"/>
      <c r="O9" s="3"/>
      <c r="P9" s="3"/>
      <c r="Q9" s="3"/>
      <c r="R9" s="0"/>
      <c r="S9" s="0"/>
    </row>
    <row r="10" customFormat="false" ht="17" hidden="false" customHeight="true" outlineLevel="0" collapsed="false">
      <c r="A10" s="2" t="s">
        <v>10</v>
      </c>
      <c r="B10" s="7" t="n">
        <v>1.47383321</v>
      </c>
      <c r="C10" s="3"/>
      <c r="D10" s="4"/>
      <c r="E10" s="7" t="n">
        <f aca="false">$B$80/B10</f>
        <v>4.91236046987976</v>
      </c>
      <c r="F10" s="7" t="n">
        <f aca="false">$B$64/B10</f>
        <v>4.29017337721682</v>
      </c>
      <c r="G10" s="9" t="n">
        <f aca="false">$D$80/B10</f>
        <v>20.7395697554315</v>
      </c>
      <c r="H10" s="9" t="n">
        <f aca="false">$D$64/B10</f>
        <v>3.35858899529072</v>
      </c>
      <c r="I10" s="3"/>
      <c r="J10" s="8"/>
      <c r="K10" s="8"/>
      <c r="L10" s="3"/>
      <c r="M10" s="3"/>
      <c r="N10" s="3"/>
      <c r="O10" s="3"/>
      <c r="P10" s="3"/>
      <c r="Q10" s="3"/>
      <c r="R10" s="0"/>
      <c r="S10" s="0"/>
    </row>
    <row r="11" customFormat="false" ht="17" hidden="false" customHeight="true" outlineLevel="0" collapsed="false">
      <c r="A11" s="2" t="s">
        <v>13</v>
      </c>
      <c r="B11" s="7" t="n">
        <v>7.52899984</v>
      </c>
      <c r="C11" s="3"/>
      <c r="D11" s="4"/>
      <c r="E11" s="7" t="n">
        <f aca="false">$B$81/B11</f>
        <v>5.23442699395781</v>
      </c>
      <c r="F11" s="7" t="n">
        <f aca="false">$B$65/B11</f>
        <v>3.20067744881238</v>
      </c>
      <c r="G11" s="9" t="n">
        <f aca="false">$D$81/B11</f>
        <v>13.0694650140941</v>
      </c>
      <c r="H11" s="9" t="n">
        <f aca="false">$D$65/B11</f>
        <v>5.84849704729617</v>
      </c>
      <c r="I11" s="3"/>
      <c r="J11" s="8"/>
      <c r="K11" s="8"/>
      <c r="L11" s="3"/>
      <c r="M11" s="3"/>
      <c r="N11" s="3"/>
      <c r="O11" s="3"/>
      <c r="P11" s="3"/>
      <c r="Q11" s="3"/>
      <c r="R11" s="0"/>
      <c r="S11" s="0"/>
    </row>
    <row r="12" customFormat="false" ht="17" hidden="false" customHeight="true" outlineLevel="0" collapsed="false">
      <c r="A12" s="2" t="s">
        <v>14</v>
      </c>
      <c r="B12" s="7" t="n">
        <v>26.4744995</v>
      </c>
      <c r="C12" s="3"/>
      <c r="D12" s="4"/>
      <c r="E12" s="7" t="n">
        <f aca="false">$B$82/B12</f>
        <v>5.52040653308668</v>
      </c>
      <c r="F12" s="7" t="n">
        <f aca="false">$B$66/B12</f>
        <v>2.88978834141888</v>
      </c>
      <c r="G12" s="9" t="n">
        <f aca="false">$D$82/B12</f>
        <v>4.95823034035699</v>
      </c>
      <c r="H12" s="9" t="n">
        <f aca="false">$D$66/B12</f>
        <v>2.42434548510854</v>
      </c>
      <c r="I12" s="3"/>
      <c r="J12" s="8"/>
      <c r="K12" s="8"/>
      <c r="L12" s="3"/>
      <c r="M12" s="3"/>
      <c r="N12" s="3"/>
      <c r="O12" s="3"/>
      <c r="P12" s="3"/>
      <c r="Q12" s="3"/>
      <c r="R12" s="0"/>
      <c r="S12" s="0"/>
    </row>
    <row r="13" customFormat="false" ht="17" hidden="false" customHeight="true" outlineLevel="0" collapsed="false">
      <c r="A13" s="2" t="s">
        <v>15</v>
      </c>
      <c r="B13" s="7" t="n">
        <v>25.7771667</v>
      </c>
      <c r="C13" s="3"/>
      <c r="D13" s="4"/>
      <c r="E13" s="7" t="n">
        <f aca="false">$B$83/B13</f>
        <v>3.0709348673297</v>
      </c>
      <c r="F13" s="7" t="n">
        <f aca="false">$B$67/B13</f>
        <v>1.74893542508689</v>
      </c>
      <c r="G13" s="9" t="n">
        <f aca="false">$D$83/B13</f>
        <v>10.4536960870361</v>
      </c>
      <c r="H13" s="9" t="n">
        <f aca="false">$D$67/B13</f>
        <v>3.14360900390706</v>
      </c>
      <c r="I13" s="3"/>
      <c r="J13" s="8"/>
      <c r="K13" s="8"/>
      <c r="L13" s="3"/>
      <c r="M13" s="3"/>
      <c r="N13" s="3"/>
      <c r="O13" s="3"/>
      <c r="P13" s="3"/>
      <c r="Q13" s="3"/>
      <c r="R13" s="0"/>
      <c r="S13" s="0"/>
    </row>
    <row r="14" customFormat="false" ht="17" hidden="false" customHeight="true" outlineLevel="0" collapsed="false">
      <c r="A14" s="2" t="s">
        <v>16</v>
      </c>
      <c r="B14" s="7" t="n">
        <f aca="false">81.0563314*650000/649000</f>
        <v>81.1812255932204</v>
      </c>
      <c r="C14" s="3"/>
      <c r="D14" s="4"/>
      <c r="E14" s="7" t="n">
        <f aca="false">$B$84/B14</f>
        <v>1.48876786617636</v>
      </c>
      <c r="F14" s="7" t="n">
        <f aca="false">$B$68/B14</f>
        <v>0.843244229189328</v>
      </c>
      <c r="G14" s="9" t="n">
        <f aca="false">$D$84/B14</f>
        <v>3.94672533777018</v>
      </c>
      <c r="H14" s="9" t="n">
        <f aca="false">$D$68/B14</f>
        <v>2.45315340517145</v>
      </c>
      <c r="I14" s="3"/>
      <c r="J14" s="8"/>
      <c r="K14" s="8"/>
      <c r="L14" s="3"/>
      <c r="M14" s="3"/>
      <c r="N14" s="3"/>
      <c r="O14" s="3"/>
      <c r="P14" s="3"/>
      <c r="Q14" s="3"/>
      <c r="R14" s="0"/>
      <c r="S14" s="0"/>
    </row>
    <row r="15" customFormat="false" ht="17" hidden="false" customHeight="true" outlineLevel="0" collapsed="false">
      <c r="A15" s="2" t="s">
        <v>17</v>
      </c>
      <c r="B15" s="7" t="n">
        <v>34.9105021</v>
      </c>
      <c r="C15" s="3"/>
      <c r="D15" s="4"/>
      <c r="E15" s="7" t="n">
        <f aca="false">$B$85/B15</f>
        <v>2.33560662537707</v>
      </c>
      <c r="F15" s="7" t="n">
        <f aca="false">$B$69/B15</f>
        <v>1.26960362452077</v>
      </c>
      <c r="G15" s="9" t="n">
        <f aca="false">$D$85/B15</f>
        <v>4.60262644002476</v>
      </c>
      <c r="H15" s="9" t="n">
        <f aca="false">$D$69/B15</f>
        <v>3.2153648113815</v>
      </c>
      <c r="I15" s="3"/>
      <c r="J15" s="8"/>
      <c r="K15" s="8"/>
      <c r="L15" s="3"/>
      <c r="M15" s="3"/>
      <c r="N15" s="3"/>
      <c r="O15" s="3"/>
      <c r="P15" s="3"/>
      <c r="Q15" s="3"/>
      <c r="R15" s="0"/>
      <c r="S15" s="0"/>
    </row>
    <row r="16" customFormat="false" ht="17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8"/>
      <c r="K16" s="8"/>
      <c r="L16" s="3"/>
      <c r="M16" s="3"/>
      <c r="N16" s="3"/>
      <c r="O16" s="3"/>
      <c r="P16" s="3"/>
      <c r="Q16" s="3"/>
      <c r="R16" s="0"/>
      <c r="S16" s="0"/>
    </row>
    <row r="17" customFormat="false" ht="17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8"/>
      <c r="K17" s="8"/>
      <c r="L17" s="3"/>
      <c r="M17" s="3"/>
      <c r="N17" s="3"/>
      <c r="O17" s="3"/>
      <c r="P17" s="3"/>
      <c r="Q17" s="3"/>
      <c r="R17" s="0"/>
      <c r="S17" s="0"/>
    </row>
    <row r="18" customFormat="false" ht="17" hidden="false" customHeight="true" outlineLevel="0" collapsed="false">
      <c r="A18" s="2" t="s">
        <v>19</v>
      </c>
      <c r="B18" s="2" t="s">
        <v>1</v>
      </c>
      <c r="C18" s="3"/>
      <c r="D18" s="4"/>
      <c r="E18" s="2" t="s">
        <v>2</v>
      </c>
      <c r="F18" s="2" t="s">
        <v>3</v>
      </c>
      <c r="G18" s="2" t="s">
        <v>4</v>
      </c>
      <c r="H18" s="2" t="s">
        <v>5</v>
      </c>
      <c r="I18" s="3"/>
      <c r="J18" s="8"/>
      <c r="K18" s="8"/>
      <c r="L18" s="3"/>
      <c r="M18" s="3"/>
      <c r="N18" s="3"/>
      <c r="O18" s="3"/>
      <c r="P18" s="3"/>
      <c r="Q18" s="3"/>
      <c r="R18" s="0"/>
      <c r="S18" s="0"/>
    </row>
    <row r="19" customFormat="false" ht="17" hidden="false" customHeight="true" outlineLevel="0" collapsed="false">
      <c r="A19" s="2" t="s">
        <v>10</v>
      </c>
      <c r="B19" s="5" t="n">
        <v>1.00002122</v>
      </c>
      <c r="C19" s="6" t="n">
        <v>7.81875788E-005</v>
      </c>
      <c r="D19" s="4"/>
      <c r="E19" s="7" t="n">
        <f aca="false">(B19-$B$72)*100000</f>
        <v>23.7220000000038</v>
      </c>
      <c r="F19" s="7" t="n">
        <f aca="false">(B19-$B$56)*100000</f>
        <v>23.7220000000038</v>
      </c>
      <c r="G19" s="7" t="n">
        <f aca="false">(B19-$D$72)*100000</f>
        <v>6.1219999999973</v>
      </c>
      <c r="H19" s="7" t="n">
        <f aca="false">(B19-$D$56)*100000</f>
        <v>6.1219999999973</v>
      </c>
      <c r="I19" s="3"/>
      <c r="J19" s="8" t="n">
        <f aca="false">($B19*$C19+$B56*$C56)*100000</f>
        <v>17.3168717940422</v>
      </c>
      <c r="K19" s="8" t="n">
        <f aca="false">($B19*$C19+$D56*$E56)*100000</f>
        <v>14.8186437940422</v>
      </c>
      <c r="L19" s="3"/>
      <c r="M19" s="3" t="s">
        <v>11</v>
      </c>
      <c r="N19" s="3" t="s">
        <v>12</v>
      </c>
      <c r="O19" s="8" t="n">
        <f aca="false">($B19*$C19+$B56*$C56)*2*100000</f>
        <v>34.6337435880844</v>
      </c>
      <c r="P19" s="8" t="n">
        <f aca="false">($B19*$C19+$D56*$E56)*2*100000</f>
        <v>29.6372875880844</v>
      </c>
      <c r="Q19" s="3"/>
      <c r="R19" s="1" t="s">
        <v>12</v>
      </c>
      <c r="S19" s="1" t="s">
        <v>12</v>
      </c>
    </row>
    <row r="20" customFormat="false" ht="17" hidden="false" customHeight="true" outlineLevel="0" collapsed="false">
      <c r="A20" s="2" t="s">
        <v>13</v>
      </c>
      <c r="B20" s="5" t="n">
        <v>0.59345388</v>
      </c>
      <c r="C20" s="6" t="n">
        <v>0.000165860896</v>
      </c>
      <c r="D20" s="4"/>
      <c r="E20" s="7" t="n">
        <f aca="false">(B20-$B$73)*100000</f>
        <v>4.48800000000249</v>
      </c>
      <c r="F20" s="7" t="n">
        <f aca="false">(B20-$B$57)*100000</f>
        <v>4.48800000000249</v>
      </c>
      <c r="G20" s="7" t="n">
        <f aca="false">(B20-$D$73)*100000</f>
        <v>15.387999999994</v>
      </c>
      <c r="H20" s="7" t="n">
        <f aca="false">(B20-$D$57)*100000</f>
        <v>15.387999999994</v>
      </c>
      <c r="I20" s="3"/>
      <c r="J20" s="8" t="n">
        <f aca="false">($B20*$C20+$B57*$C57)*100000</f>
        <v>16.9639872271476</v>
      </c>
      <c r="K20" s="8" t="n">
        <f aca="false">($B20*$C20+$D57*$E57)*100000</f>
        <v>12.2162792271476</v>
      </c>
      <c r="L20" s="3"/>
      <c r="M20" s="3" t="s">
        <v>12</v>
      </c>
      <c r="N20" s="3" t="s">
        <v>11</v>
      </c>
      <c r="O20" s="8" t="n">
        <f aca="false">($B20*$C20+$B57*$C57)*2*100000</f>
        <v>33.9279744542953</v>
      </c>
      <c r="P20" s="8" t="n">
        <f aca="false">($B20*$C20+$D57*$E57)*2*100000</f>
        <v>24.4325584542953</v>
      </c>
      <c r="Q20" s="3"/>
      <c r="R20" s="1" t="s">
        <v>12</v>
      </c>
      <c r="S20" s="1" t="s">
        <v>12</v>
      </c>
    </row>
    <row r="21" customFormat="false" ht="17" hidden="false" customHeight="true" outlineLevel="0" collapsed="false">
      <c r="A21" s="2" t="s">
        <v>14</v>
      </c>
      <c r="B21" s="5" t="n">
        <v>0.275104821</v>
      </c>
      <c r="C21" s="6" t="n">
        <v>0.000206864876</v>
      </c>
      <c r="D21" s="4"/>
      <c r="E21" s="7" t="n">
        <f aca="false">(B21-$B$74)*100000</f>
        <v>5.38210000000094</v>
      </c>
      <c r="F21" s="7" t="n">
        <f aca="false">(B21-$B$58)*100000</f>
        <v>5.38210000000094</v>
      </c>
      <c r="G21" s="7" t="n">
        <f aca="false">(B21-$D$74)*100000</f>
        <v>-10.5179000000011</v>
      </c>
      <c r="H21" s="7" t="n">
        <f aca="false">(B21-$D$58)*100000</f>
        <v>-10.5179000000011</v>
      </c>
      <c r="I21" s="3"/>
      <c r="J21" s="8" t="n">
        <f aca="false">($B21*$C21+$B58*$C58)*100000</f>
        <v>10.6418704683167</v>
      </c>
      <c r="K21" s="8" t="n">
        <f aca="false">($B21*$C21+$D58*$E58)*100000</f>
        <v>6.79179246831672</v>
      </c>
      <c r="L21" s="3"/>
      <c r="M21" s="3" t="s">
        <v>12</v>
      </c>
      <c r="N21" s="3" t="s">
        <v>11</v>
      </c>
      <c r="O21" s="8" t="n">
        <f aca="false">($B21*$C21+$B58*$C58)*2*100000</f>
        <v>21.2837409366334</v>
      </c>
      <c r="P21" s="8" t="n">
        <f aca="false">($B21*$C21+$D58*$E58)*2*100000</f>
        <v>13.5835849366334</v>
      </c>
      <c r="Q21" s="3"/>
      <c r="R21" s="1" t="s">
        <v>12</v>
      </c>
      <c r="S21" s="1" t="s">
        <v>12</v>
      </c>
    </row>
    <row r="22" customFormat="false" ht="17" hidden="false" customHeight="true" outlineLevel="0" collapsed="false">
      <c r="A22" s="2" t="s">
        <v>15</v>
      </c>
      <c r="B22" s="5" t="n">
        <v>0.880708635</v>
      </c>
      <c r="C22" s="6" t="n">
        <v>9.57598313E-005</v>
      </c>
      <c r="D22" s="4"/>
      <c r="E22" s="7" t="n">
        <f aca="false">(B22-$B$75)*100000</f>
        <v>21.8634999999967</v>
      </c>
      <c r="F22" s="7" t="n">
        <f aca="false">(B22-$B$59)*100000</f>
        <v>21.8634999999967</v>
      </c>
      <c r="G22" s="7" t="n">
        <f aca="false">(B22-$D$75)*100000</f>
        <v>19.8634999999947</v>
      </c>
      <c r="H22" s="7" t="n">
        <f aca="false">(B22-$D$59)*100000</f>
        <v>19.8634999999947</v>
      </c>
      <c r="I22" s="3"/>
      <c r="J22" s="8" t="n">
        <f aca="false">($B22*$C22+$B59*$C59)*100000</f>
        <v>16.0939140312053</v>
      </c>
      <c r="K22" s="8" t="n">
        <f aca="false">($B22*$C22+$D59*$E59)*100000</f>
        <v>13.7167110312053</v>
      </c>
      <c r="L22" s="3"/>
      <c r="M22" s="3" t="s">
        <v>11</v>
      </c>
      <c r="N22" s="3" t="s">
        <v>11</v>
      </c>
      <c r="O22" s="8" t="n">
        <f aca="false">($B22*$C22+$B59*$C59)*2*100000</f>
        <v>32.1878280624107</v>
      </c>
      <c r="P22" s="8" t="n">
        <f aca="false">($B22*$C22+$D59*$E59)*2*100000</f>
        <v>27.4334220624107</v>
      </c>
      <c r="Q22" s="3"/>
      <c r="R22" s="1" t="s">
        <v>12</v>
      </c>
      <c r="S22" s="1" t="s">
        <v>12</v>
      </c>
    </row>
    <row r="23" customFormat="false" ht="17" hidden="false" customHeight="true" outlineLevel="0" collapsed="false">
      <c r="A23" s="2" t="s">
        <v>16</v>
      </c>
      <c r="B23" s="5" t="n">
        <v>1.09879124</v>
      </c>
      <c r="C23" s="6" t="n">
        <v>5.52869642E-005</v>
      </c>
      <c r="D23" s="4"/>
      <c r="E23" s="7" t="n">
        <f aca="false">(B23-$B$76)*100000</f>
        <v>8.12399999998714</v>
      </c>
      <c r="F23" s="7" t="n">
        <f aca="false">(B23-$B$60)*100000</f>
        <v>8.12399999998714</v>
      </c>
      <c r="G23" s="7" t="n">
        <f aca="false">(B23-$D$76)*100000</f>
        <v>2.12399999999224</v>
      </c>
      <c r="H23" s="7" t="n">
        <f aca="false">(B23-$D$60)*100000</f>
        <v>2.12399999999224</v>
      </c>
      <c r="I23" s="3"/>
      <c r="J23" s="8" t="n">
        <f aca="false">($B23*$C23+$B60*$C60)*100000</f>
        <v>30.2465031949154</v>
      </c>
      <c r="K23" s="8" t="n">
        <f aca="false">($B23*$C23+$D60*$E60)*100000</f>
        <v>12.6675031949154</v>
      </c>
      <c r="L23" s="3"/>
      <c r="M23" s="3" t="s">
        <v>12</v>
      </c>
      <c r="N23" s="3" t="s">
        <v>12</v>
      </c>
      <c r="O23" s="8" t="n">
        <f aca="false">($B23*$C23+$B60*$C60)*2*100000</f>
        <v>60.4930063898307</v>
      </c>
      <c r="P23" s="8" t="n">
        <f aca="false">($B23*$C23+$D60*$E60)*2*100000</f>
        <v>25.3350063898307</v>
      </c>
      <c r="Q23" s="3"/>
      <c r="R23" s="1" t="s">
        <v>12</v>
      </c>
      <c r="S23" s="1" t="s">
        <v>12</v>
      </c>
    </row>
    <row r="24" customFormat="false" ht="17" hidden="false" customHeight="true" outlineLevel="0" collapsed="false">
      <c r="A24" s="2" t="s">
        <v>17</v>
      </c>
      <c r="B24" s="5" t="n">
        <v>1.05106199</v>
      </c>
      <c r="C24" s="6" t="n">
        <v>9.57598313E-005</v>
      </c>
      <c r="D24" s="4"/>
      <c r="E24" s="7" t="n">
        <f aca="false">(B24-$B$77)*100000</f>
        <v>73.1990000000016</v>
      </c>
      <c r="F24" s="7" t="n">
        <f aca="false">(B24-$B$61)*100000</f>
        <v>73.1990000000016</v>
      </c>
      <c r="G24" s="7" t="n">
        <f aca="false">(B24-$D$77)*100000</f>
        <v>111.199000000006</v>
      </c>
      <c r="H24" s="7" t="n">
        <f aca="false">(B24-$D$61)*100000</f>
        <v>111.199000000006</v>
      </c>
      <c r="I24" s="3"/>
      <c r="J24" s="8" t="n">
        <f aca="false">($B24*$C24+$B61*$C61)*100000</f>
        <v>17.6273278848242</v>
      </c>
      <c r="K24" s="8" t="n">
        <f aca="false">($B24*$C24+$D61*$E61)*100000</f>
        <v>17.4146018848242</v>
      </c>
      <c r="L24" s="3"/>
      <c r="M24" s="3" t="s">
        <v>11</v>
      </c>
      <c r="N24" s="3" t="s">
        <v>11</v>
      </c>
      <c r="O24" s="8" t="n">
        <f aca="false">($B24*$C24+$B61*$C61)*2*100000</f>
        <v>35.2546557696485</v>
      </c>
      <c r="P24" s="8" t="n">
        <f aca="false">($B24*$C24+$D61*$E61)*2*100000</f>
        <v>34.8292037696485</v>
      </c>
      <c r="Q24" s="3"/>
      <c r="R24" s="1" t="s">
        <v>11</v>
      </c>
      <c r="S24" s="1" t="s">
        <v>11</v>
      </c>
    </row>
    <row r="25" customFormat="false" ht="17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10"/>
      <c r="K25" s="8"/>
      <c r="L25" s="3"/>
      <c r="M25" s="3"/>
      <c r="N25" s="3"/>
      <c r="O25" s="3"/>
      <c r="P25" s="3"/>
      <c r="Q25" s="3"/>
      <c r="R25" s="0"/>
      <c r="S25" s="0"/>
    </row>
    <row r="26" customFormat="false" ht="17" hidden="false" customHeight="true" outlineLevel="0" collapsed="false">
      <c r="A26" s="2" t="s">
        <v>20</v>
      </c>
      <c r="B26" s="2" t="s">
        <v>1</v>
      </c>
      <c r="C26" s="3"/>
      <c r="D26" s="4"/>
      <c r="E26" s="2" t="s">
        <v>2</v>
      </c>
      <c r="F26" s="2" t="s">
        <v>3</v>
      </c>
      <c r="G26" s="2" t="s">
        <v>4</v>
      </c>
      <c r="H26" s="2" t="s">
        <v>5</v>
      </c>
      <c r="I26" s="3"/>
      <c r="J26" s="10"/>
      <c r="K26" s="10"/>
      <c r="L26" s="3"/>
      <c r="M26" s="3"/>
      <c r="N26" s="3"/>
      <c r="O26" s="3"/>
      <c r="P26" s="3"/>
      <c r="Q26" s="3"/>
      <c r="R26" s="0"/>
      <c r="S26" s="0"/>
    </row>
    <row r="27" customFormat="false" ht="17" hidden="false" customHeight="true" outlineLevel="0" collapsed="false">
      <c r="A27" s="2" t="s">
        <v>10</v>
      </c>
      <c r="B27" s="7" t="n">
        <v>2.44733327</v>
      </c>
      <c r="C27" s="3"/>
      <c r="D27" s="3"/>
      <c r="E27" s="7" t="n">
        <f aca="false">$B$80/B27</f>
        <v>2.95832205966783</v>
      </c>
      <c r="F27" s="7" t="n">
        <f aca="false">$B$64/B27</f>
        <v>2.58362850597786</v>
      </c>
      <c r="G27" s="9" t="n">
        <f aca="false">$D$80/B27</f>
        <v>12.489785122999</v>
      </c>
      <c r="H27" s="9" t="n">
        <f aca="false">$D$64/B27</f>
        <v>2.02260969549112</v>
      </c>
      <c r="I27" s="3"/>
      <c r="J27" s="10"/>
      <c r="K27" s="10"/>
      <c r="L27" s="11"/>
      <c r="M27" s="11"/>
      <c r="N27" s="11"/>
      <c r="O27" s="3"/>
      <c r="P27" s="3"/>
      <c r="Q27" s="3"/>
      <c r="R27" s="0"/>
      <c r="S27" s="0"/>
    </row>
    <row r="28" customFormat="false" ht="17" hidden="false" customHeight="true" outlineLevel="0" collapsed="false">
      <c r="A28" s="2" t="s">
        <v>13</v>
      </c>
      <c r="B28" s="7" t="n">
        <v>12.5981669</v>
      </c>
      <c r="C28" s="3"/>
      <c r="D28" s="3"/>
      <c r="E28" s="7" t="n">
        <f aca="false">$B$81/B28</f>
        <v>3.1282328860082</v>
      </c>
      <c r="F28" s="7" t="n">
        <f aca="false">$B$65/B28</f>
        <v>1.91281002952898</v>
      </c>
      <c r="G28" s="9" t="n">
        <f aca="false">$D$81/B28</f>
        <v>7.81066013659495</v>
      </c>
      <c r="H28" s="9" t="n">
        <f aca="false">$D$65/B28</f>
        <v>3.49521749337464</v>
      </c>
      <c r="I28" s="3"/>
      <c r="J28" s="10"/>
      <c r="K28" s="10"/>
      <c r="L28" s="11"/>
      <c r="M28" s="11"/>
      <c r="N28" s="11"/>
      <c r="O28" s="3"/>
      <c r="P28" s="3"/>
      <c r="Q28" s="3"/>
      <c r="R28" s="0"/>
      <c r="S28" s="0"/>
    </row>
    <row r="29" customFormat="false" ht="17" hidden="false" customHeight="true" outlineLevel="0" collapsed="false">
      <c r="A29" s="2" t="s">
        <v>14</v>
      </c>
      <c r="B29" s="7" t="n">
        <v>42.545166</v>
      </c>
      <c r="C29" s="3"/>
      <c r="D29" s="3"/>
      <c r="E29" s="7" t="n">
        <f aca="false">$B$82/B29</f>
        <v>3.43517287016814</v>
      </c>
      <c r="F29" s="7" t="n">
        <f aca="false">$B$66/B29</f>
        <v>1.79822309307713</v>
      </c>
      <c r="G29" s="9" t="n">
        <f aca="false">$D$82/B29</f>
        <v>3.08534856031978</v>
      </c>
      <c r="H29" s="9" t="n">
        <f aca="false">$D$66/B29</f>
        <v>1.50859285243671</v>
      </c>
      <c r="I29" s="3"/>
      <c r="J29" s="10"/>
      <c r="K29" s="10"/>
      <c r="L29" s="11"/>
      <c r="M29" s="11"/>
      <c r="N29" s="11"/>
      <c r="O29" s="3"/>
      <c r="P29" s="3"/>
      <c r="Q29" s="3"/>
      <c r="R29" s="0"/>
      <c r="S29" s="0"/>
    </row>
    <row r="30" customFormat="false" ht="17" hidden="false" customHeight="true" outlineLevel="0" collapsed="false">
      <c r="A30" s="2" t="s">
        <v>15</v>
      </c>
      <c r="B30" s="7" t="n">
        <v>39.828833</v>
      </c>
      <c r="C30" s="3"/>
      <c r="D30" s="3"/>
      <c r="E30" s="7" t="n">
        <f aca="false">$B$83/B30</f>
        <v>1.98750488120001</v>
      </c>
      <c r="F30" s="7" t="n">
        <f aca="false">$B$67/B30</f>
        <v>1.13190863513375</v>
      </c>
      <c r="G30" s="9" t="n">
        <f aca="false">$D$83/B30</f>
        <v>6.76561792977128</v>
      </c>
      <c r="H30" s="9" t="n">
        <f aca="false">$D$67/B30</f>
        <v>2.03453948382905</v>
      </c>
      <c r="I30" s="3"/>
      <c r="J30" s="10"/>
      <c r="K30" s="10"/>
      <c r="L30" s="11"/>
      <c r="M30" s="11"/>
      <c r="N30" s="11"/>
      <c r="O30" s="3"/>
      <c r="P30" s="3"/>
      <c r="Q30" s="3"/>
      <c r="R30" s="0"/>
      <c r="S30" s="0"/>
    </row>
    <row r="31" customFormat="false" ht="17" hidden="false" customHeight="true" outlineLevel="0" collapsed="false">
      <c r="A31" s="2" t="s">
        <v>16</v>
      </c>
      <c r="B31" s="7" t="n">
        <v>121.341829</v>
      </c>
      <c r="C31" s="3"/>
      <c r="D31" s="3"/>
      <c r="E31" s="7" t="n">
        <f aca="false">$B$84/B31</f>
        <v>0.996029159903301</v>
      </c>
      <c r="F31" s="7" t="n">
        <f aca="false">$B$68/B31</f>
        <v>0.564155003795105</v>
      </c>
      <c r="G31" s="9" t="n">
        <f aca="false">$D$84/B31</f>
        <v>2.64047445666902</v>
      </c>
      <c r="H31" s="9" t="n">
        <f aca="false">$D$68/B31</f>
        <v>1.64123123609749</v>
      </c>
      <c r="I31" s="3"/>
      <c r="J31" s="10"/>
      <c r="K31" s="10"/>
      <c r="L31" s="11"/>
      <c r="M31" s="11"/>
      <c r="N31" s="11"/>
      <c r="O31" s="3"/>
      <c r="P31" s="3"/>
      <c r="Q31" s="3"/>
      <c r="R31" s="0"/>
      <c r="S31" s="0"/>
    </row>
    <row r="32" customFormat="false" ht="17" hidden="false" customHeight="true" outlineLevel="0" collapsed="false">
      <c r="A32" s="2" t="s">
        <v>17</v>
      </c>
      <c r="B32" s="7" t="n">
        <v>56.03</v>
      </c>
      <c r="C32" s="3"/>
      <c r="D32" s="3"/>
      <c r="E32" s="7" t="n">
        <f aca="false">$B$85/B32</f>
        <v>1.45524183473139</v>
      </c>
      <c r="F32" s="7" t="n">
        <f aca="false">$B$69/B32</f>
        <v>0.791049437801178</v>
      </c>
      <c r="G32" s="9" t="n">
        <f aca="false">$D$85/B32</f>
        <v>2.8677494199536</v>
      </c>
      <c r="H32" s="9" t="n">
        <f aca="false">$D$69/B32</f>
        <v>2.00339104051401</v>
      </c>
      <c r="I32" s="3"/>
      <c r="J32" s="10"/>
      <c r="K32" s="10"/>
      <c r="L32" s="11"/>
      <c r="M32" s="11"/>
      <c r="N32" s="11"/>
      <c r="O32" s="3"/>
      <c r="P32" s="3"/>
      <c r="Q32" s="3"/>
      <c r="R32" s="0"/>
      <c r="S32" s="0"/>
    </row>
    <row r="33" customFormat="false" ht="17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0"/>
      <c r="S33" s="0"/>
    </row>
    <row r="34" customFormat="false" ht="17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0"/>
      <c r="S34" s="0"/>
    </row>
    <row r="35" customFormat="false" ht="17" hidden="false" customHeight="true" outlineLevel="0" collapsed="false">
      <c r="A35" s="2" t="s">
        <v>21</v>
      </c>
      <c r="B35" s="2" t="s">
        <v>1</v>
      </c>
      <c r="C35" s="3"/>
      <c r="D35" s="4"/>
      <c r="E35" s="2" t="s">
        <v>2</v>
      </c>
      <c r="F35" s="2" t="s">
        <v>3</v>
      </c>
      <c r="G35" s="2" t="s">
        <v>4</v>
      </c>
      <c r="H35" s="2" t="s">
        <v>5</v>
      </c>
      <c r="I35" s="3"/>
      <c r="J35" s="8"/>
      <c r="K35" s="8"/>
      <c r="L35" s="3"/>
      <c r="M35" s="3"/>
      <c r="N35" s="3"/>
      <c r="O35" s="3"/>
      <c r="P35" s="3"/>
      <c r="Q35" s="3"/>
      <c r="R35" s="0"/>
      <c r="S35" s="0"/>
    </row>
    <row r="36" customFormat="false" ht="17" hidden="false" customHeight="true" outlineLevel="0" collapsed="false">
      <c r="A36" s="2" t="s">
        <v>10</v>
      </c>
      <c r="B36" s="5" t="n">
        <v>0.999960184</v>
      </c>
      <c r="C36" s="6" t="n">
        <v>9.57598313E-005</v>
      </c>
      <c r="D36" s="3"/>
      <c r="E36" s="7" t="n">
        <f aca="false">(B36-$B$72)*100000</f>
        <v>17.6183999999968</v>
      </c>
      <c r="F36" s="7" t="n">
        <f aca="false">(B36-$B$56)*100000</f>
        <v>17.6183999999968</v>
      </c>
      <c r="G36" s="7" t="n">
        <f aca="false">(B36-$D$72)*100000</f>
        <v>0.0184000000014173</v>
      </c>
      <c r="H36" s="7" t="n">
        <f aca="false">(B36-$D$56)*100000</f>
        <v>0.0184000000014173</v>
      </c>
      <c r="I36" s="3"/>
      <c r="J36" s="8" t="n">
        <f aca="false">($B36*$C36+$B56*$C56)*100000</f>
        <v>19.0735498526557</v>
      </c>
      <c r="K36" s="8" t="n">
        <f aca="false">($B36*$C36+$D56*$E56)*100000</f>
        <v>16.5753218526557</v>
      </c>
      <c r="L36" s="3"/>
      <c r="M36" s="3" t="s">
        <v>12</v>
      </c>
      <c r="N36" s="3" t="s">
        <v>12</v>
      </c>
      <c r="O36" s="8" t="n">
        <f aca="false">($B36*$C36+$B56*$C56)*2*100000</f>
        <v>38.1470997053114</v>
      </c>
      <c r="P36" s="8" t="n">
        <f aca="false">($B36*$C36+$D56*$E56)*2*100000</f>
        <v>33.1506437053114</v>
      </c>
      <c r="Q36" s="3"/>
      <c r="R36" s="1" t="s">
        <v>12</v>
      </c>
      <c r="S36" s="1" t="s">
        <v>12</v>
      </c>
    </row>
    <row r="37" customFormat="false" ht="17" hidden="false" customHeight="true" outlineLevel="0" collapsed="false">
      <c r="A37" s="2" t="s">
        <v>13</v>
      </c>
      <c r="B37" s="5" t="n">
        <v>0.593226552</v>
      </c>
      <c r="C37" s="6" t="n">
        <v>0.000123625417</v>
      </c>
      <c r="D37" s="3"/>
      <c r="E37" s="7" t="n">
        <f aca="false">(B37-$B$73)*100000</f>
        <v>-18.2448000000002</v>
      </c>
      <c r="F37" s="7" t="n">
        <f aca="false">(B37-$B$57)*100000</f>
        <v>-18.2448000000002</v>
      </c>
      <c r="G37" s="7" t="n">
        <f aca="false">(B37-$D$73)*100000</f>
        <v>-7.3447999999976</v>
      </c>
      <c r="H37" s="7" t="n">
        <f aca="false">(B37-$D$57)*100000</f>
        <v>-7.3447999999976</v>
      </c>
      <c r="I37" s="3"/>
      <c r="J37" s="8" t="n">
        <f aca="false">($B37*$C37+$B57*$C57)*100000</f>
        <v>14.4546959866472</v>
      </c>
      <c r="K37" s="8" t="n">
        <f aca="false">($B37*$C37+$D57*$E57)*100000</f>
        <v>9.70698798664722</v>
      </c>
      <c r="L37" s="3"/>
      <c r="M37" s="3" t="s">
        <v>11</v>
      </c>
      <c r="N37" s="3" t="s">
        <v>12</v>
      </c>
      <c r="O37" s="8" t="n">
        <f aca="false">($B37*$C37+$B57*$C57)*2*100000</f>
        <v>28.9093919732944</v>
      </c>
      <c r="P37" s="8" t="n">
        <f aca="false">($B37*$C37+$D57*$E57)*2*100000</f>
        <v>19.4139759732944</v>
      </c>
      <c r="Q37" s="3"/>
      <c r="R37" s="1" t="s">
        <v>12</v>
      </c>
      <c r="S37" s="1" t="s">
        <v>12</v>
      </c>
    </row>
    <row r="38" customFormat="false" ht="17" hidden="false" customHeight="true" outlineLevel="0" collapsed="false">
      <c r="A38" s="2" t="s">
        <v>14</v>
      </c>
      <c r="B38" s="5" t="n">
        <v>0.274988353</v>
      </c>
      <c r="C38" s="6" t="n">
        <v>0.000156375158</v>
      </c>
      <c r="D38" s="3"/>
      <c r="E38" s="7" t="n">
        <f aca="false">(B38-$B$74)*100000</f>
        <v>-6.26469999999713</v>
      </c>
      <c r="F38" s="7" t="n">
        <f aca="false">(B38-$B$58)*100000</f>
        <v>-6.26469999999713</v>
      </c>
      <c r="G38" s="7" t="n">
        <f aca="false">(B38-$D$74)*100000</f>
        <v>-22.1646999999991</v>
      </c>
      <c r="H38" s="7" t="n">
        <f aca="false">(B38-$D$58)*100000</f>
        <v>-22.1646999999991</v>
      </c>
      <c r="I38" s="3"/>
      <c r="J38" s="8" t="n">
        <f aca="false">($B38*$C38+$B58*$C58)*100000</f>
        <v>9.25105271485348</v>
      </c>
      <c r="K38" s="8" t="n">
        <f aca="false">($B38*$C38+$D58*$E58)*100000</f>
        <v>5.40097471485348</v>
      </c>
      <c r="L38" s="3"/>
      <c r="M38" s="3" t="s">
        <v>12</v>
      </c>
      <c r="N38" s="3" t="s">
        <v>11</v>
      </c>
      <c r="O38" s="8" t="n">
        <f aca="false">($B38*$C38+$B58*$C58)*2*100000</f>
        <v>18.502105429707</v>
      </c>
      <c r="P38" s="8" t="n">
        <f aca="false">($B38*$C38+$D58*$E58)*2*100000</f>
        <v>10.801949429707</v>
      </c>
      <c r="Q38" s="3"/>
      <c r="R38" s="1" t="s">
        <v>12</v>
      </c>
      <c r="S38" s="1" t="s">
        <v>11</v>
      </c>
    </row>
    <row r="39" customFormat="false" ht="17" hidden="false" customHeight="true" outlineLevel="0" collapsed="false">
      <c r="A39" s="2" t="s">
        <v>15</v>
      </c>
      <c r="B39" s="5" t="n">
        <v>0.88075459</v>
      </c>
      <c r="C39" s="6" t="n">
        <v>9.57598313E-005</v>
      </c>
      <c r="D39" s="3"/>
      <c r="E39" s="7" t="n">
        <f aca="false">(B39-$B$75)*100000</f>
        <v>26.4590000000009</v>
      </c>
      <c r="F39" s="7" t="n">
        <f aca="false">(B39-$B$59)*100000</f>
        <v>26.4590000000009</v>
      </c>
      <c r="G39" s="7" t="n">
        <f aca="false">(B39-$D$75)*100000</f>
        <v>24.4589999999878</v>
      </c>
      <c r="H39" s="7" t="n">
        <f aca="false">(B39-$D$59)*100000</f>
        <v>24.4589999999878</v>
      </c>
      <c r="I39" s="3"/>
      <c r="J39" s="8" t="n">
        <f aca="false">($B39*$C39+$B59*$C59)*100000</f>
        <v>16.0943540955101</v>
      </c>
      <c r="K39" s="8" t="n">
        <f aca="false">($B39*$C39+$D59*$E59)*100000</f>
        <v>13.7171510955101</v>
      </c>
      <c r="L39" s="3"/>
      <c r="M39" s="3" t="s">
        <v>11</v>
      </c>
      <c r="N39" s="3" t="s">
        <v>11</v>
      </c>
      <c r="O39" s="8" t="n">
        <f aca="false">($B39*$C39+$B59*$C59)*2*100000</f>
        <v>32.1887081910201</v>
      </c>
      <c r="P39" s="8" t="n">
        <f aca="false">($B39*$C39+$D59*$E59)*2*100000</f>
        <v>27.4343021910201</v>
      </c>
      <c r="Q39" s="3"/>
      <c r="R39" s="1" t="s">
        <v>12</v>
      </c>
      <c r="S39" s="1" t="s">
        <v>12</v>
      </c>
    </row>
    <row r="40" customFormat="false" ht="17" hidden="false" customHeight="true" outlineLevel="0" collapsed="false">
      <c r="A40" s="2" t="s">
        <v>16</v>
      </c>
      <c r="B40" s="5" t="n">
        <v>1.09858978</v>
      </c>
      <c r="C40" s="6" t="n">
        <v>5.52869642E-005</v>
      </c>
      <c r="D40" s="3"/>
      <c r="E40" s="7" t="n">
        <f aca="false">(B40-$B$76)*100000</f>
        <v>-12.0220000000115</v>
      </c>
      <c r="F40" s="7" t="n">
        <f aca="false">(B40-$B$60)*100000</f>
        <v>-12.0220000000115</v>
      </c>
      <c r="G40" s="7" t="n">
        <f aca="false">(B40-$D$76)*100000</f>
        <v>-18.0220000000064</v>
      </c>
      <c r="H40" s="7" t="n">
        <f aca="false">(B40-$D$60)*100000</f>
        <v>-18.0220000000064</v>
      </c>
      <c r="I40" s="3"/>
      <c r="J40" s="8" t="n">
        <f aca="false">($B40*$C40+$B60*$C60)*100000</f>
        <v>30.2453893837346</v>
      </c>
      <c r="K40" s="8" t="n">
        <f aca="false">($B40*$C40+$D60*$E60)*100000</f>
        <v>12.6663893837346</v>
      </c>
      <c r="L40" s="3"/>
      <c r="M40" s="3" t="s">
        <v>12</v>
      </c>
      <c r="N40" s="3" t="s">
        <v>12</v>
      </c>
      <c r="O40" s="8" t="n">
        <f aca="false">($B40*$C40+$B60*$C60)*2*100000</f>
        <v>60.4907787674692</v>
      </c>
      <c r="P40" s="8" t="n">
        <f aca="false">($B40*$C40+$D60*$E60)*2*100000</f>
        <v>25.3327787674692</v>
      </c>
      <c r="Q40" s="3"/>
      <c r="R40" s="1" t="s">
        <v>12</v>
      </c>
      <c r="S40" s="1" t="s">
        <v>12</v>
      </c>
    </row>
    <row r="41" customFormat="false" ht="17" hidden="false" customHeight="true" outlineLevel="0" collapsed="false">
      <c r="A41" s="2" t="s">
        <v>17</v>
      </c>
      <c r="B41" s="5" t="n">
        <v>1.05110347</v>
      </c>
      <c r="C41" s="6" t="n">
        <v>0.000123625417</v>
      </c>
      <c r="D41" s="3"/>
      <c r="E41" s="7" t="n">
        <f aca="false">(B41-$B$77)*100000</f>
        <v>77.3469999999943</v>
      </c>
      <c r="F41" s="7" t="n">
        <f aca="false">(B41-$B$61)*100000</f>
        <v>77.3469999999943</v>
      </c>
      <c r="G41" s="7" t="n">
        <f aca="false">(B41-$D$77)*100000</f>
        <v>115.346999999999</v>
      </c>
      <c r="H41" s="7" t="n">
        <f aca="false">(B41-$D$61)*100000</f>
        <v>115.346999999999</v>
      </c>
      <c r="I41" s="3"/>
      <c r="J41" s="8" t="n">
        <f aca="false">($B41*$C41+$B61*$C61)*100000</f>
        <v>20.5566864788897</v>
      </c>
      <c r="K41" s="8" t="n">
        <f aca="false">($B41*$C41+$D61*$E61)*100000</f>
        <v>20.3439604788897</v>
      </c>
      <c r="L41" s="3"/>
      <c r="M41" s="3" t="s">
        <v>11</v>
      </c>
      <c r="N41" s="3" t="s">
        <v>11</v>
      </c>
      <c r="O41" s="8" t="n">
        <f aca="false">($B41*$C41+$B61*$C61)*2*100000</f>
        <v>41.1133729577794</v>
      </c>
      <c r="P41" s="8" t="n">
        <f aca="false">($B41*$C41+$D61*$E61)*2*100000</f>
        <v>40.6879209577794</v>
      </c>
      <c r="Q41" s="3"/>
      <c r="R41" s="1" t="s">
        <v>11</v>
      </c>
      <c r="S41" s="1" t="s">
        <v>11</v>
      </c>
    </row>
    <row r="42" customFormat="false" ht="17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10"/>
      <c r="K42" s="8"/>
      <c r="L42" s="3"/>
      <c r="M42" s="3"/>
      <c r="N42" s="3"/>
      <c r="O42" s="3"/>
      <c r="P42" s="3"/>
      <c r="Q42" s="3"/>
    </row>
    <row r="43" customFormat="false" ht="17" hidden="false" customHeight="true" outlineLevel="0" collapsed="false">
      <c r="A43" s="2" t="s">
        <v>22</v>
      </c>
      <c r="B43" s="2" t="s">
        <v>1</v>
      </c>
      <c r="C43" s="3"/>
      <c r="D43" s="4"/>
      <c r="E43" s="2" t="s">
        <v>2</v>
      </c>
      <c r="F43" s="2" t="s">
        <v>3</v>
      </c>
      <c r="G43" s="2" t="s">
        <v>4</v>
      </c>
      <c r="H43" s="2" t="s">
        <v>5</v>
      </c>
      <c r="I43" s="3"/>
      <c r="J43" s="3"/>
      <c r="K43" s="3"/>
      <c r="L43" s="3"/>
      <c r="M43" s="3"/>
      <c r="N43" s="3"/>
      <c r="O43" s="3"/>
      <c r="P43" s="10"/>
      <c r="Q43" s="10"/>
    </row>
    <row r="44" customFormat="false" ht="17" hidden="false" customHeight="true" outlineLevel="0" collapsed="false">
      <c r="A44" s="2" t="s">
        <v>10</v>
      </c>
      <c r="B44" s="7" t="n">
        <v>1.18483327</v>
      </c>
      <c r="C44" s="3"/>
      <c r="D44" s="4"/>
      <c r="E44" s="7" t="n">
        <f aca="false">$B$80/B44</f>
        <v>6.11056440033964</v>
      </c>
      <c r="F44" s="7" t="n">
        <f aca="false">$B$64/B44</f>
        <v>5.3366158430038</v>
      </c>
      <c r="G44" s="9" t="n">
        <f aca="false">$D$80/B44</f>
        <v>25.7982852445278</v>
      </c>
      <c r="H44" s="9" t="n">
        <f aca="false">$D$64/B44</f>
        <v>4.1778030085195</v>
      </c>
      <c r="I44" s="3"/>
      <c r="J44" s="4"/>
      <c r="K44" s="10"/>
      <c r="L44" s="11"/>
      <c r="M44" s="11"/>
      <c r="N44" s="11"/>
      <c r="O44" s="3"/>
      <c r="P44" s="10"/>
      <c r="Q44" s="10"/>
    </row>
    <row r="45" customFormat="false" ht="17" hidden="false" customHeight="true" outlineLevel="0" collapsed="false">
      <c r="A45" s="2" t="s">
        <v>13</v>
      </c>
      <c r="B45" s="7" t="n">
        <v>5.78566691</v>
      </c>
      <c r="C45" s="3"/>
      <c r="D45" s="4"/>
      <c r="E45" s="7" t="n">
        <f aca="false">$B$81/B45</f>
        <v>6.81166071484056</v>
      </c>
      <c r="F45" s="7" t="n">
        <f aca="false">$B$65/B45</f>
        <v>4.16510324131328</v>
      </c>
      <c r="G45" s="9" t="n">
        <f aca="false">$D$81/B45</f>
        <v>17.0075466719186</v>
      </c>
      <c r="H45" s="9" t="n">
        <f aca="false">$D$65/B45</f>
        <v>7.61076190840259</v>
      </c>
      <c r="I45" s="3"/>
      <c r="J45" s="4"/>
      <c r="K45" s="10"/>
      <c r="L45" s="11"/>
      <c r="M45" s="11"/>
      <c r="N45" s="11"/>
      <c r="O45" s="3"/>
      <c r="P45" s="10"/>
      <c r="Q45" s="10"/>
    </row>
    <row r="46" customFormat="false" ht="17" hidden="false" customHeight="true" outlineLevel="0" collapsed="false">
      <c r="A46" s="2" t="s">
        <v>14</v>
      </c>
      <c r="B46" s="7" t="n">
        <v>20.9061666</v>
      </c>
      <c r="C46" s="3"/>
      <c r="D46" s="4"/>
      <c r="E46" s="7" t="n">
        <f aca="false">$B$82/B46</f>
        <v>6.99076032427676</v>
      </c>
      <c r="F46" s="7" t="n">
        <f aca="false">$B$66/B46</f>
        <v>3.65948006938776</v>
      </c>
      <c r="G46" s="9" t="n">
        <f aca="false">$D$82/B46</f>
        <v>6.27884916341698</v>
      </c>
      <c r="H46" s="9" t="n">
        <f aca="false">$D$66/B46</f>
        <v>3.07006705539854</v>
      </c>
      <c r="I46" s="3"/>
      <c r="J46" s="4"/>
      <c r="K46" s="10"/>
      <c r="L46" s="11"/>
      <c r="M46" s="11"/>
      <c r="N46" s="11"/>
      <c r="O46" s="3"/>
      <c r="P46" s="10"/>
      <c r="Q46" s="10"/>
    </row>
    <row r="47" customFormat="false" ht="17" hidden="false" customHeight="true" outlineLevel="0" collapsed="false">
      <c r="A47" s="2" t="s">
        <v>15</v>
      </c>
      <c r="B47" s="7" t="n">
        <v>24.6835002</v>
      </c>
      <c r="C47" s="3"/>
      <c r="D47" s="4"/>
      <c r="E47" s="7" t="n">
        <f aca="false">$B$83/B47</f>
        <v>3.20700060196487</v>
      </c>
      <c r="F47" s="7" t="n">
        <f aca="false">$B$67/B47</f>
        <v>1.82642654545404</v>
      </c>
      <c r="G47" s="9" t="n">
        <f aca="false">$D$83/B47</f>
        <v>10.9168742067896</v>
      </c>
      <c r="H47" s="9" t="n">
        <f aca="false">$D$67/B47</f>
        <v>3.28289475466422</v>
      </c>
      <c r="I47" s="3"/>
      <c r="J47" s="4"/>
      <c r="K47" s="10"/>
      <c r="L47" s="11"/>
      <c r="M47" s="11"/>
      <c r="N47" s="11"/>
      <c r="O47" s="3"/>
      <c r="P47" s="10"/>
      <c r="Q47" s="10"/>
    </row>
    <row r="48" customFormat="false" ht="17" hidden="false" customHeight="true" outlineLevel="0" collapsed="false">
      <c r="A48" s="2" t="s">
        <v>16</v>
      </c>
      <c r="B48" s="7" t="n">
        <v>81.395166</v>
      </c>
      <c r="C48" s="3"/>
      <c r="D48" s="4"/>
      <c r="E48" s="7" t="n">
        <f aca="false">$B$84/B48</f>
        <v>1.48485476397947</v>
      </c>
      <c r="F48" s="7" t="n">
        <f aca="false">$B$68/B48</f>
        <v>0.841027832045947</v>
      </c>
      <c r="G48" s="9" t="n">
        <f aca="false">$D$84/B48</f>
        <v>3.93635169931344</v>
      </c>
      <c r="H48" s="9" t="n">
        <f aca="false">$D$68/B48</f>
        <v>2.4467054959996</v>
      </c>
      <c r="I48" s="3"/>
      <c r="J48" s="4"/>
      <c r="K48" s="10"/>
      <c r="L48" s="11"/>
      <c r="M48" s="11"/>
      <c r="N48" s="11"/>
      <c r="O48" s="3"/>
      <c r="P48" s="10"/>
      <c r="Q48" s="10"/>
    </row>
    <row r="49" customFormat="false" ht="17" hidden="false" customHeight="true" outlineLevel="0" collapsed="false">
      <c r="A49" s="2" t="s">
        <v>17</v>
      </c>
      <c r="B49" s="7" t="n">
        <v>35.628833</v>
      </c>
      <c r="C49" s="3"/>
      <c r="D49" s="4"/>
      <c r="E49" s="7" t="n">
        <f aca="false">$B$85/B49</f>
        <v>2.28851728037233</v>
      </c>
      <c r="F49" s="7" t="n">
        <f aca="false">$B$69/B49</f>
        <v>1.24400650450718</v>
      </c>
      <c r="G49" s="9" t="n">
        <f aca="false">$D$85/B49</f>
        <v>4.509830563353</v>
      </c>
      <c r="H49" s="9" t="n">
        <f aca="false">$D$69/B49</f>
        <v>3.15053821717933</v>
      </c>
      <c r="I49" s="3"/>
      <c r="J49" s="4"/>
      <c r="K49" s="10"/>
      <c r="L49" s="11"/>
      <c r="M49" s="11"/>
      <c r="N49" s="11"/>
      <c r="O49" s="3"/>
      <c r="P49" s="10"/>
      <c r="Q49" s="10"/>
    </row>
    <row r="50" customFormat="false" ht="17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customFormat="false" ht="17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customFormat="false" ht="17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customFormat="false" ht="17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customFormat="false" ht="17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customFormat="false" ht="17" hidden="false" customHeight="true" outlineLevel="0" collapsed="false">
      <c r="A55" s="12" t="s">
        <v>23</v>
      </c>
      <c r="B55" s="12" t="s">
        <v>24</v>
      </c>
      <c r="C55" s="3"/>
      <c r="D55" s="12" t="s">
        <v>25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customFormat="false" ht="17" hidden="false" customHeight="true" outlineLevel="0" collapsed="false">
      <c r="A56" s="2" t="s">
        <v>10</v>
      </c>
      <c r="B56" s="5" t="n">
        <v>0.999784</v>
      </c>
      <c r="C56" s="6" t="n">
        <v>9.5E-005</v>
      </c>
      <c r="D56" s="5" t="n">
        <v>0.99996</v>
      </c>
      <c r="E56" s="6" t="n">
        <v>7E-005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customFormat="false" ht="17" hidden="false" customHeight="true" outlineLevel="0" collapsed="false">
      <c r="A57" s="2" t="s">
        <v>13</v>
      </c>
      <c r="B57" s="5" t="n">
        <v>0.593409</v>
      </c>
      <c r="C57" s="6" t="n">
        <v>0.00012</v>
      </c>
      <c r="D57" s="5" t="n">
        <v>0.5933</v>
      </c>
      <c r="E57" s="6" t="n">
        <v>4E-005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customFormat="false" ht="17" hidden="false" customHeight="true" outlineLevel="0" collapsed="false">
      <c r="A58" s="2" t="s">
        <v>14</v>
      </c>
      <c r="B58" s="5" t="n">
        <v>0.275051</v>
      </c>
      <c r="C58" s="6" t="n">
        <v>0.00018</v>
      </c>
      <c r="D58" s="5" t="n">
        <v>0.27521</v>
      </c>
      <c r="E58" s="6" t="n">
        <v>4E-005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customFormat="false" ht="17" hidden="false" customHeight="true" outlineLevel="0" collapsed="false">
      <c r="A59" s="2" t="s">
        <v>15</v>
      </c>
      <c r="B59" s="5" t="n">
        <v>0.88049</v>
      </c>
      <c r="C59" s="6" t="n">
        <v>8.7E-005</v>
      </c>
      <c r="D59" s="5" t="n">
        <v>0.88051</v>
      </c>
      <c r="E59" s="6" t="n">
        <v>6E-005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7" hidden="false" customHeight="true" outlineLevel="0" collapsed="false">
      <c r="A60" s="2" t="s">
        <v>16</v>
      </c>
      <c r="B60" s="5" t="n">
        <v>1.09871</v>
      </c>
      <c r="C60" s="6" t="n">
        <v>0.00022</v>
      </c>
      <c r="D60" s="5" t="n">
        <v>1.09877</v>
      </c>
      <c r="E60" s="6" t="n">
        <v>6E-005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customFormat="false" ht="17" hidden="false" customHeight="true" outlineLevel="0" collapsed="false">
      <c r="A61" s="2" t="s">
        <v>17</v>
      </c>
      <c r="B61" s="5" t="n">
        <v>1.05033</v>
      </c>
      <c r="C61" s="6" t="n">
        <v>7.2E-005</v>
      </c>
      <c r="D61" s="5" t="n">
        <v>1.04995</v>
      </c>
      <c r="E61" s="6" t="n">
        <v>7E-005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customFormat="false" ht="17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customFormat="false" ht="17" hidden="false" customHeight="true" outlineLevel="0" collapsed="false">
      <c r="A63" s="2" t="s">
        <v>26</v>
      </c>
      <c r="B63" s="2" t="s">
        <v>24</v>
      </c>
      <c r="C63" s="3"/>
      <c r="D63" s="2" t="s">
        <v>25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customFormat="false" ht="17" hidden="false" customHeight="true" outlineLevel="0" collapsed="false">
      <c r="A64" s="2" t="s">
        <v>10</v>
      </c>
      <c r="B64" s="9" t="n">
        <v>6.323</v>
      </c>
      <c r="C64" s="3"/>
      <c r="D64" s="9" t="n">
        <f aca="false">4+57/60</f>
        <v>4.95</v>
      </c>
      <c r="E64" s="13" t="n">
        <v>0.126875</v>
      </c>
      <c r="F64" s="14" t="n">
        <v>0.122256944444444</v>
      </c>
      <c r="G64" s="15" t="n">
        <f aca="false">E64-F64</f>
        <v>0.00461805555555554</v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 customFormat="false" ht="17" hidden="false" customHeight="true" outlineLevel="0" collapsed="false">
      <c r="A65" s="2" t="s">
        <v>13</v>
      </c>
      <c r="B65" s="7" t="n">
        <v>24.0979</v>
      </c>
      <c r="C65" s="3"/>
      <c r="D65" s="9" t="n">
        <f aca="false">44+2/60</f>
        <v>44.0333333333333</v>
      </c>
      <c r="E65" s="14" t="n">
        <v>0.148425925925926</v>
      </c>
      <c r="F65" s="14" t="n">
        <v>0.126886574074074</v>
      </c>
      <c r="G65" s="15" t="n">
        <f aca="false">E65-F65</f>
        <v>0.0215393518518519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 customFormat="false" ht="17" hidden="false" customHeight="true" outlineLevel="0" collapsed="false">
      <c r="A66" s="2" t="s">
        <v>14</v>
      </c>
      <c r="B66" s="7" t="n">
        <v>76.5057</v>
      </c>
      <c r="C66" s="3"/>
      <c r="D66" s="9" t="n">
        <f aca="false">60+4+11/60</f>
        <v>64.1833333333333</v>
      </c>
      <c r="E66" s="14" t="n">
        <v>0.188136574074074</v>
      </c>
      <c r="F66" s="13" t="n">
        <v>0.148449074074074</v>
      </c>
      <c r="G66" s="16" t="n">
        <f aca="false">E66-F66</f>
        <v>0.0396875</v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 customFormat="false" ht="17" hidden="false" customHeight="true" outlineLevel="0" collapsed="false">
      <c r="A67" s="2" t="s">
        <v>15</v>
      </c>
      <c r="B67" s="7" t="n">
        <v>45.0826</v>
      </c>
      <c r="C67" s="3"/>
      <c r="D67" s="9" t="n">
        <f aca="false">60+21+2/60</f>
        <v>81.0333333333333</v>
      </c>
      <c r="E67" s="14" t="n">
        <v>0.221145833333333</v>
      </c>
      <c r="F67" s="13" t="n">
        <v>0.188148148148148</v>
      </c>
      <c r="G67" s="16" t="n">
        <f aca="false">E67-F67</f>
        <v>0.0329976851851852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customFormat="false" ht="17" hidden="false" customHeight="true" outlineLevel="0" collapsed="false">
      <c r="A68" s="2" t="s">
        <v>16</v>
      </c>
      <c r="B68" s="7" t="n">
        <v>68.4556</v>
      </c>
      <c r="C68" s="3"/>
      <c r="D68" s="9" t="n">
        <f aca="false">3*60+19+9/60</f>
        <v>199.15</v>
      </c>
      <c r="E68" s="14" t="n">
        <v>0.299837962962963</v>
      </c>
      <c r="F68" s="14" t="n">
        <v>0.221157407407407</v>
      </c>
      <c r="G68" s="16" t="n">
        <f aca="false">E68-F68</f>
        <v>0.0786805555555555</v>
      </c>
      <c r="H68" s="3"/>
      <c r="I68" s="3"/>
      <c r="J68" s="3"/>
      <c r="K68" s="3"/>
      <c r="L68" s="3"/>
      <c r="M68" s="3"/>
      <c r="N68" s="3"/>
      <c r="O68" s="3"/>
      <c r="P68" s="3"/>
      <c r="Q68" s="3"/>
    </row>
    <row r="69" customFormat="false" ht="17" hidden="false" customHeight="true" outlineLevel="0" collapsed="false">
      <c r="A69" s="2" t="s">
        <v>17</v>
      </c>
      <c r="B69" s="7" t="n">
        <v>44.3225</v>
      </c>
      <c r="C69" s="3"/>
      <c r="D69" s="9" t="n">
        <f aca="false">60+52+15/60</f>
        <v>112.25</v>
      </c>
      <c r="E69" s="13" t="n">
        <v>0.368993055555556</v>
      </c>
      <c r="F69" s="14" t="n">
        <v>0.299849537037037</v>
      </c>
      <c r="G69" s="16" t="n">
        <f aca="false">E69-F69</f>
        <v>0.0691435185185185</v>
      </c>
      <c r="H69" s="3"/>
      <c r="I69" s="3"/>
      <c r="J69" s="3"/>
      <c r="K69" s="3"/>
      <c r="L69" s="3"/>
      <c r="M69" s="3"/>
      <c r="N69" s="3"/>
      <c r="O69" s="3"/>
      <c r="P69" s="3"/>
      <c r="Q69" s="3"/>
    </row>
    <row r="70" customFormat="false" ht="17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customFormat="false" ht="17" hidden="false" customHeight="true" outlineLevel="0" collapsed="false">
      <c r="A71" s="12" t="s">
        <v>27</v>
      </c>
      <c r="B71" s="12" t="s">
        <v>24</v>
      </c>
      <c r="C71" s="3"/>
      <c r="D71" s="12" t="s">
        <v>25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customFormat="false" ht="17" hidden="false" customHeight="true" outlineLevel="0" collapsed="false">
      <c r="A72" s="2" t="s">
        <v>10</v>
      </c>
      <c r="B72" s="5" t="n">
        <v>0.999784</v>
      </c>
      <c r="C72" s="6" t="n">
        <v>9.5E-005</v>
      </c>
      <c r="D72" s="5" t="n">
        <v>0.99996</v>
      </c>
      <c r="E72" s="6" t="n">
        <v>7E-005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customFormat="false" ht="17" hidden="false" customHeight="true" outlineLevel="0" collapsed="false">
      <c r="A73" s="2" t="s">
        <v>13</v>
      </c>
      <c r="B73" s="5" t="n">
        <v>0.593409</v>
      </c>
      <c r="C73" s="6" t="n">
        <v>0.00012</v>
      </c>
      <c r="D73" s="5" t="n">
        <v>0.5933</v>
      </c>
      <c r="E73" s="6" t="n">
        <v>4E-005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customFormat="false" ht="17" hidden="false" customHeight="true" outlineLevel="0" collapsed="false">
      <c r="A74" s="2" t="s">
        <v>14</v>
      </c>
      <c r="B74" s="5" t="n">
        <v>0.275051</v>
      </c>
      <c r="C74" s="6" t="n">
        <v>0.00018</v>
      </c>
      <c r="D74" s="5" t="n">
        <v>0.27521</v>
      </c>
      <c r="E74" s="6" t="n">
        <v>4E-005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customFormat="false" ht="17" hidden="false" customHeight="true" outlineLevel="0" collapsed="false">
      <c r="A75" s="2" t="s">
        <v>15</v>
      </c>
      <c r="B75" s="5" t="n">
        <v>0.88049</v>
      </c>
      <c r="C75" s="6" t="n">
        <v>8.7E-005</v>
      </c>
      <c r="D75" s="5" t="n">
        <v>0.88051</v>
      </c>
      <c r="E75" s="6" t="n">
        <v>6E-005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customFormat="false" ht="17" hidden="false" customHeight="true" outlineLevel="0" collapsed="false">
      <c r="A76" s="2" t="s">
        <v>16</v>
      </c>
      <c r="B76" s="5" t="n">
        <v>1.09871</v>
      </c>
      <c r="C76" s="6" t="n">
        <v>0.00022</v>
      </c>
      <c r="D76" s="5" t="n">
        <v>1.09877</v>
      </c>
      <c r="E76" s="6" t="n">
        <v>6E-005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customFormat="false" ht="17" hidden="false" customHeight="true" outlineLevel="0" collapsed="false">
      <c r="A77" s="2" t="s">
        <v>17</v>
      </c>
      <c r="B77" s="5" t="n">
        <v>1.05033</v>
      </c>
      <c r="C77" s="6" t="n">
        <v>7.2E-005</v>
      </c>
      <c r="D77" s="5" t="n">
        <v>1.04995</v>
      </c>
      <c r="E77" s="6" t="n">
        <v>7E-005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customFormat="false" ht="17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customFormat="false" ht="17" hidden="false" customHeight="true" outlineLevel="0" collapsed="false">
      <c r="A79" s="12" t="s">
        <v>28</v>
      </c>
      <c r="B79" s="12" t="s">
        <v>24</v>
      </c>
      <c r="C79" s="3"/>
      <c r="D79" s="12" t="s">
        <v>25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customFormat="false" ht="17" hidden="false" customHeight="true" outlineLevel="0" collapsed="false">
      <c r="A80" s="2" t="s">
        <v>10</v>
      </c>
      <c r="B80" s="7" t="n">
        <v>7.24</v>
      </c>
      <c r="C80" s="9"/>
      <c r="D80" s="7" t="n">
        <v>30.5666666666666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customFormat="false" ht="17" hidden="false" customHeight="true" outlineLevel="0" collapsed="false">
      <c r="A81" s="2" t="s">
        <v>13</v>
      </c>
      <c r="B81" s="7" t="n">
        <v>39.41</v>
      </c>
      <c r="C81" s="9"/>
      <c r="D81" s="7" t="n">
        <v>98.4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customFormat="false" ht="17" hidden="false" customHeight="true" outlineLevel="0" collapsed="false">
      <c r="A82" s="2" t="s">
        <v>14</v>
      </c>
      <c r="B82" s="7" t="n">
        <v>146.15</v>
      </c>
      <c r="C82" s="9"/>
      <c r="D82" s="7" t="n">
        <v>131.266666666666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customFormat="false" ht="17" hidden="false" customHeight="true" outlineLevel="0" collapsed="false">
      <c r="A83" s="2" t="s">
        <v>15</v>
      </c>
      <c r="B83" s="7" t="n">
        <v>79.16</v>
      </c>
      <c r="C83" s="9"/>
      <c r="D83" s="7" t="n">
        <v>269.466666666666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customFormat="false" ht="17" hidden="false" customHeight="true" outlineLevel="0" collapsed="false">
      <c r="A84" s="2" t="s">
        <v>16</v>
      </c>
      <c r="B84" s="7" t="n">
        <v>120.86</v>
      </c>
      <c r="C84" s="9"/>
      <c r="D84" s="7" t="n">
        <v>320.4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customFormat="false" ht="17" hidden="false" customHeight="true" outlineLevel="0" collapsed="false">
      <c r="A85" s="2" t="s">
        <v>17</v>
      </c>
      <c r="B85" s="7" t="n">
        <v>81.5372</v>
      </c>
      <c r="C85" s="9"/>
      <c r="D85" s="7" t="n">
        <v>160.68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customFormat="false" ht="17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customFormat="false" ht="17" hidden="false" customHeight="true" outlineLevel="0" collapsed="false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customFormat="false" ht="17" hidden="false" customHeight="true" outlineLevel="0" collapsed="false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customFormat="false" ht="17" hidden="false" customHeight="true" outlineLevel="0" collapsed="false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customFormat="false" ht="17" hidden="false" customHeight="true" outlineLevel="0" collapsed="false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customFormat="false" ht="17" hidden="false" customHeight="true" outlineLevel="0" collapsed="false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customFormat="false" ht="17" hidden="false" customHeight="true" outlineLevel="0" collapsed="false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customFormat="false" ht="17" hidden="false" customHeight="true" outlineLevel="0" collapsed="false">
      <c r="A93" s="3"/>
      <c r="B93" s="17" t="s">
        <v>29</v>
      </c>
      <c r="C93" s="17" t="s">
        <v>30</v>
      </c>
      <c r="D93" s="17" t="s">
        <v>31</v>
      </c>
      <c r="E93" s="18" t="s">
        <v>32</v>
      </c>
      <c r="F93" s="18" t="s">
        <v>33</v>
      </c>
      <c r="G93" s="18" t="s">
        <v>34</v>
      </c>
      <c r="H93" s="18" t="s">
        <v>35</v>
      </c>
      <c r="I93" s="18" t="s">
        <v>36</v>
      </c>
      <c r="J93" s="18" t="s">
        <v>37</v>
      </c>
      <c r="K93" s="19"/>
      <c r="L93" s="3"/>
      <c r="M93" s="3"/>
      <c r="N93" s="3"/>
      <c r="O93" s="3"/>
      <c r="P93" s="3"/>
      <c r="Q93" s="3"/>
    </row>
    <row r="94" customFormat="false" ht="17" hidden="false" customHeight="true" outlineLevel="0" collapsed="false">
      <c r="A94" s="2" t="s">
        <v>10</v>
      </c>
      <c r="B94" s="4" t="n">
        <v>60</v>
      </c>
      <c r="C94" s="6" t="n">
        <v>6500000</v>
      </c>
      <c r="D94" s="6" t="n">
        <f aca="false">B94*C94/B27</f>
        <v>159357127.523543</v>
      </c>
      <c r="E94" s="6" t="n">
        <f aca="false">B94*C94/B10</f>
        <v>264616102.659269</v>
      </c>
      <c r="F94" s="20" t="n">
        <f aca="false">B94*C94/B44</f>
        <v>329160237.03487</v>
      </c>
      <c r="G94" s="6" t="n">
        <f aca="false">B94*C94/B80</f>
        <v>53867403.3149171</v>
      </c>
      <c r="H94" s="6" t="n">
        <f aca="false">B94*C94/B64</f>
        <v>61679582.4766725</v>
      </c>
      <c r="I94" s="20" t="n">
        <f aca="false">B94*C94/D80</f>
        <v>12758996.7284624</v>
      </c>
      <c r="J94" s="20" t="n">
        <f aca="false">B94*C94/D64</f>
        <v>78787878.7878788</v>
      </c>
      <c r="K94" s="3"/>
      <c r="L94" s="3"/>
      <c r="M94" s="3"/>
      <c r="N94" s="3"/>
      <c r="O94" s="3"/>
      <c r="P94" s="3"/>
      <c r="Q94" s="3"/>
    </row>
    <row r="95" customFormat="false" ht="17" hidden="false" customHeight="true" outlineLevel="0" collapsed="false">
      <c r="A95" s="2" t="s">
        <v>13</v>
      </c>
      <c r="B95" s="4" t="n">
        <v>60</v>
      </c>
      <c r="C95" s="6" t="n">
        <v>6500000</v>
      </c>
      <c r="D95" s="6" t="n">
        <f aca="false">B95*C95/B28</f>
        <v>30956884.6877239</v>
      </c>
      <c r="E95" s="6" t="n">
        <f aca="false">B95*C95/B11</f>
        <v>51799708.8973241</v>
      </c>
      <c r="F95" s="20" t="n">
        <f aca="false">B95*C95/B45</f>
        <v>67407959.370409</v>
      </c>
      <c r="G95" s="6" t="n">
        <f aca="false">B95*C95/B81</f>
        <v>9895965.49099213</v>
      </c>
      <c r="H95" s="6" t="n">
        <f aca="false">B95*C95/B65</f>
        <v>16183982.8366787</v>
      </c>
      <c r="I95" s="20" t="n">
        <f aca="false">B95*C95/D81</f>
        <v>3963414.63414634</v>
      </c>
      <c r="J95" s="20" t="n">
        <f aca="false">B95*C95/D65</f>
        <v>8856926.57077971</v>
      </c>
      <c r="K95" s="3"/>
      <c r="L95" s="3"/>
      <c r="M95" s="3"/>
      <c r="N95" s="3"/>
      <c r="O95" s="3"/>
      <c r="P95" s="3"/>
      <c r="Q95" s="3"/>
    </row>
    <row r="96" customFormat="false" ht="17" hidden="false" customHeight="true" outlineLevel="0" collapsed="false">
      <c r="A96" s="2" t="s">
        <v>14</v>
      </c>
      <c r="B96" s="4" t="n">
        <v>60</v>
      </c>
      <c r="C96" s="6" t="n">
        <v>6500000</v>
      </c>
      <c r="D96" s="6" t="n">
        <f aca="false">B96*C96/B29</f>
        <v>9166728.83589172</v>
      </c>
      <c r="E96" s="6" t="n">
        <f aca="false">B96*C96/B12</f>
        <v>14731156.6739911</v>
      </c>
      <c r="F96" s="20" t="n">
        <f aca="false">B96*C96/B46</f>
        <v>18654782.9385422</v>
      </c>
      <c r="G96" s="6" t="n">
        <f aca="false">B96*C96/B82</f>
        <v>2668491.27608621</v>
      </c>
      <c r="H96" s="6" t="n">
        <f aca="false">B96*C96/B66</f>
        <v>5097659.39008466</v>
      </c>
      <c r="I96" s="20" t="n">
        <f aca="false">B96*C96/D82</f>
        <v>2971051.29507366</v>
      </c>
      <c r="J96" s="20" t="n">
        <f aca="false">B96*C96/D66</f>
        <v>6076343.80680343</v>
      </c>
      <c r="K96" s="3"/>
      <c r="L96" s="3"/>
      <c r="M96" s="3"/>
      <c r="N96" s="3"/>
      <c r="O96" s="3"/>
      <c r="P96" s="3"/>
      <c r="Q96" s="3"/>
    </row>
    <row r="97" customFormat="false" ht="17" hidden="false" customHeight="true" outlineLevel="0" collapsed="false">
      <c r="A97" s="2" t="s">
        <v>15</v>
      </c>
      <c r="B97" s="4" t="n">
        <v>60</v>
      </c>
      <c r="C97" s="6" t="n">
        <v>6500000</v>
      </c>
      <c r="D97" s="6" t="n">
        <f aca="false">B97*C97/B30</f>
        <v>9791901.25907028</v>
      </c>
      <c r="E97" s="6" t="n">
        <f aca="false">B97*C97/B13</f>
        <v>15129669.0027613</v>
      </c>
      <c r="F97" s="20" t="n">
        <f aca="false">B97*C97/B47</f>
        <v>15800028.2310043</v>
      </c>
      <c r="G97" s="6" t="n">
        <f aca="false">B97*C97/B83</f>
        <v>4926730.67205659</v>
      </c>
      <c r="H97" s="6" t="n">
        <f aca="false">B97*C97/B67</f>
        <v>8650787.66530768</v>
      </c>
      <c r="I97" s="20" t="n">
        <f aca="false">B97*C97/D83</f>
        <v>1447303.3151905</v>
      </c>
      <c r="J97" s="20" t="n">
        <f aca="false">B97*C97/D67</f>
        <v>4812834.22459893</v>
      </c>
      <c r="K97" s="3"/>
      <c r="L97" s="3"/>
      <c r="M97" s="3"/>
      <c r="N97" s="3"/>
      <c r="O97" s="3"/>
      <c r="P97" s="3"/>
      <c r="Q97" s="3"/>
    </row>
    <row r="98" customFormat="false" ht="17" hidden="false" customHeight="true" outlineLevel="0" collapsed="false">
      <c r="A98" s="2" t="s">
        <v>16</v>
      </c>
      <c r="B98" s="4" t="n">
        <v>60</v>
      </c>
      <c r="C98" s="6" t="n">
        <v>6000000</v>
      </c>
      <c r="D98" s="6" t="n">
        <f aca="false">B98*C98/B31</f>
        <v>2966825.23221238</v>
      </c>
      <c r="E98" s="6" t="n">
        <f aca="false">B98*C98/B14</f>
        <v>4434522.85142717</v>
      </c>
      <c r="F98" s="20" t="n">
        <f aca="false">B98*C98/B48</f>
        <v>4422867.07788028</v>
      </c>
      <c r="G98" s="6" t="n">
        <f aca="false">B98*C98/B84</f>
        <v>2978652.98692702</v>
      </c>
      <c r="H98" s="6" t="n">
        <f aca="false">B98*C98/B68</f>
        <v>5258883.13008724</v>
      </c>
      <c r="I98" s="20" t="n">
        <f aca="false">B98*C98/D84</f>
        <v>1123595.50561798</v>
      </c>
      <c r="J98" s="20" t="n">
        <f aca="false">B98*C98/D68</f>
        <v>1807682.65126789</v>
      </c>
      <c r="K98" s="3"/>
      <c r="L98" s="3"/>
      <c r="M98" s="3"/>
      <c r="N98" s="3"/>
      <c r="O98" s="3"/>
      <c r="P98" s="3"/>
      <c r="Q98" s="3"/>
    </row>
    <row r="99" customFormat="false" ht="17" hidden="false" customHeight="true" outlineLevel="0" collapsed="false">
      <c r="A99" s="2" t="s">
        <v>17</v>
      </c>
      <c r="B99" s="4" t="n">
        <v>60</v>
      </c>
      <c r="C99" s="6" t="n">
        <v>6500000</v>
      </c>
      <c r="D99" s="6" t="n">
        <f aca="false">B99*C99/B32</f>
        <v>6960556.84454756</v>
      </c>
      <c r="E99" s="6" t="n">
        <f aca="false">B99*C99/B15</f>
        <v>11171423.3981184</v>
      </c>
      <c r="F99" s="20" t="n">
        <f aca="false">B99*C99/B49</f>
        <v>10946190.68775</v>
      </c>
      <c r="G99" s="6" t="n">
        <f aca="false">B99*C99/B85</f>
        <v>4783092.87049347</v>
      </c>
      <c r="H99" s="6" t="n">
        <f aca="false">B99*C99/B69</f>
        <v>8799142.64763946</v>
      </c>
      <c r="I99" s="20" t="n">
        <f aca="false">B99*C99/D85</f>
        <v>2427184.46601942</v>
      </c>
      <c r="J99" s="20" t="n">
        <f aca="false">B99*C99/D69</f>
        <v>3474387.52783964</v>
      </c>
      <c r="K99" s="3"/>
      <c r="L99" s="3"/>
      <c r="M99" s="3"/>
      <c r="N99" s="3"/>
      <c r="O99" s="3"/>
      <c r="P99" s="3"/>
      <c r="Q99" s="3"/>
    </row>
    <row r="100" customFormat="false" ht="17" hidden="false" customHeight="true" outlineLevel="0" collapsed="false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customFormat="false" ht="17" hidden="false" customHeight="true" outlineLevel="0" collapsed="false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customFormat="false" ht="17" hidden="false" customHeight="true" outlineLevel="0" collapsed="false">
      <c r="A102" s="12" t="s">
        <v>38</v>
      </c>
      <c r="B102" s="3"/>
      <c r="C102" s="3"/>
      <c r="D102" s="20" t="n">
        <f aca="false">AVERAGE(D94:D99)</f>
        <v>36533337.3971648</v>
      </c>
      <c r="E102" s="20" t="n">
        <f aca="false">AVERAGE(E94:E99)</f>
        <v>60313763.9138152</v>
      </c>
      <c r="F102" s="20" t="n">
        <f aca="false">AVERAGE(F94:F99)</f>
        <v>74398677.5567426</v>
      </c>
      <c r="G102" s="20" t="n">
        <f aca="false">AVERAGE(G94:G99)</f>
        <v>13186722.7685788</v>
      </c>
      <c r="H102" s="20" t="n">
        <f aca="false">AVERAGE(H94:H99)</f>
        <v>17611673.0244117</v>
      </c>
      <c r="I102" s="20" t="n">
        <f aca="false">AVERAGE(I94:I99)</f>
        <v>4115257.65741838</v>
      </c>
      <c r="J102" s="20" t="n">
        <f aca="false">AVERAGE(J94:J99)</f>
        <v>17302675.5948614</v>
      </c>
      <c r="K102" s="3"/>
      <c r="L102" s="3"/>
      <c r="M102" s="3"/>
      <c r="N102" s="3"/>
      <c r="O102" s="3"/>
      <c r="P102" s="3"/>
      <c r="Q102" s="3"/>
    </row>
    <row r="103" customFormat="false" ht="17" hidden="false" customHeight="true" outlineLevel="0" collapsed="false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customFormat="false" ht="17" hidden="false" customHeight="true" outlineLevel="0" collapsed="false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customFormat="false" ht="17" hidden="false" customHeight="true" outlineLevel="0" collapsed="false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customFormat="false" ht="17" hidden="false" customHeight="true" outlineLevel="0" collapsed="false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customFormat="false" ht="17" hidden="false" customHeight="true" outlineLevel="0" collapsed="false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customFormat="false" ht="17" hidden="false" customHeight="true" outlineLevel="0" collapsed="false">
      <c r="A108" s="4"/>
      <c r="B108" s="17" t="s">
        <v>39</v>
      </c>
      <c r="C108" s="18" t="s">
        <v>40</v>
      </c>
      <c r="D108" s="18" t="s">
        <v>41</v>
      </c>
      <c r="E108" s="17" t="s">
        <v>42</v>
      </c>
      <c r="F108" s="17" t="s">
        <v>43</v>
      </c>
      <c r="G108" s="18" t="s">
        <v>44</v>
      </c>
      <c r="H108" s="18" t="s">
        <v>45</v>
      </c>
      <c r="I108" s="19"/>
      <c r="J108" s="3"/>
      <c r="K108" s="3"/>
      <c r="L108" s="3"/>
      <c r="M108" s="3"/>
      <c r="N108" s="3"/>
      <c r="O108" s="3"/>
      <c r="P108" s="3"/>
      <c r="Q108" s="3"/>
    </row>
    <row r="109" customFormat="false" ht="17" hidden="false" customHeight="true" outlineLevel="0" collapsed="false">
      <c r="A109" s="2" t="s">
        <v>46</v>
      </c>
      <c r="B109" s="21" t="n">
        <v>3325</v>
      </c>
      <c r="C109" s="22" t="n">
        <v>1521</v>
      </c>
      <c r="D109" s="22" t="n">
        <v>5000</v>
      </c>
      <c r="E109" s="21" t="n">
        <v>9310</v>
      </c>
      <c r="F109" s="21" t="n">
        <v>6770</v>
      </c>
      <c r="G109" s="21" t="n">
        <v>9310</v>
      </c>
      <c r="H109" s="21" t="n">
        <v>6770</v>
      </c>
      <c r="I109" s="3"/>
      <c r="J109" s="3"/>
      <c r="K109" s="3"/>
      <c r="L109" s="3"/>
      <c r="M109" s="3"/>
      <c r="N109" s="3"/>
      <c r="O109" s="3"/>
      <c r="P109" s="3"/>
      <c r="Q109" s="3"/>
    </row>
    <row r="110" customFormat="false" ht="17" hidden="false" customHeight="true" outlineLevel="0" collapsed="false">
      <c r="A110" s="2" t="s">
        <v>47</v>
      </c>
      <c r="B110" s="21" t="n">
        <v>225</v>
      </c>
      <c r="C110" s="22" t="n">
        <v>250</v>
      </c>
      <c r="D110" s="22" t="n">
        <v>300</v>
      </c>
      <c r="E110" s="21" t="n">
        <v>460</v>
      </c>
      <c r="F110" s="21" t="n">
        <v>210</v>
      </c>
      <c r="G110" s="21" t="n">
        <v>460</v>
      </c>
      <c r="H110" s="21" t="n">
        <v>210</v>
      </c>
      <c r="I110" s="3"/>
      <c r="J110" s="3"/>
      <c r="K110" s="3"/>
      <c r="L110" s="3"/>
      <c r="M110" s="3"/>
      <c r="N110" s="3"/>
      <c r="O110" s="3"/>
      <c r="P110" s="3"/>
      <c r="Q110" s="3"/>
    </row>
    <row r="111" customFormat="false" ht="17" hidden="false" customHeight="true" outlineLevel="0" collapsed="false">
      <c r="A111" s="2" t="s">
        <v>48</v>
      </c>
      <c r="B111" s="21" t="n">
        <f aca="false">D$102/B109</f>
        <v>10987.4698938842</v>
      </c>
      <c r="C111" s="21" t="n">
        <f aca="false">E$102/C109</f>
        <v>39654.0196672026</v>
      </c>
      <c r="D111" s="21" t="n">
        <f aca="false">F$102/D109</f>
        <v>14879.7355113485</v>
      </c>
      <c r="E111" s="21" t="n">
        <f aca="false">G$102/E109</f>
        <v>1416.40416418676</v>
      </c>
      <c r="F111" s="21" t="n">
        <f aca="false">H$102/F109</f>
        <v>2601.42880715092</v>
      </c>
      <c r="G111" s="21" t="n">
        <f aca="false">I$102/G109</f>
        <v>442.025527112608</v>
      </c>
      <c r="H111" s="21" t="n">
        <f aca="false">J$102/H109</f>
        <v>2555.78664621291</v>
      </c>
      <c r="I111" s="3"/>
      <c r="J111" s="3"/>
      <c r="K111" s="3"/>
      <c r="L111" s="3"/>
      <c r="M111" s="3"/>
      <c r="N111" s="3"/>
      <c r="O111" s="3"/>
      <c r="P111" s="3"/>
      <c r="Q111" s="3"/>
    </row>
    <row r="112" customFormat="false" ht="17" hidden="false" customHeight="true" outlineLevel="0" collapsed="false">
      <c r="A112" s="2" t="s">
        <v>49</v>
      </c>
      <c r="B112" s="21" t="n">
        <f aca="false">D$102/B110</f>
        <v>162370.388431844</v>
      </c>
      <c r="C112" s="21" t="n">
        <f aca="false">E$102/C110</f>
        <v>241255.055655261</v>
      </c>
      <c r="D112" s="21" t="n">
        <f aca="false">F$102/D110</f>
        <v>247995.591855809</v>
      </c>
      <c r="E112" s="21" t="n">
        <f aca="false">G$102/E110</f>
        <v>28666.7886273451</v>
      </c>
      <c r="F112" s="21" t="n">
        <f aca="false">H$102/F110</f>
        <v>83865.1096400557</v>
      </c>
      <c r="G112" s="21" t="n">
        <f aca="false">I$102/G110</f>
        <v>8946.21229873562</v>
      </c>
      <c r="H112" s="21" t="n">
        <f aca="false">J$102/H110</f>
        <v>82393.6933088638</v>
      </c>
      <c r="I112" s="3"/>
      <c r="J112" s="3"/>
      <c r="K112" s="3"/>
      <c r="L112" s="3"/>
      <c r="M112" s="3"/>
      <c r="N112" s="3"/>
      <c r="O112" s="3"/>
      <c r="P112" s="3"/>
      <c r="Q112" s="3"/>
    </row>
    <row r="113" customFormat="false" ht="17" hidden="false" customHeight="true" outlineLevel="0" collapsed="false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customFormat="false" ht="17" hidden="false" customHeight="true" outlineLevel="0" collapsed="false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customFormat="false" ht="17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customFormat="false" ht="17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customFormat="false" ht="17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customFormat="false" ht="17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4"/>
      <c r="J118" s="4"/>
      <c r="K118" s="3"/>
      <c r="L118" s="3"/>
      <c r="M118" s="3"/>
      <c r="N118" s="3"/>
      <c r="O118" s="3"/>
      <c r="P118" s="3"/>
      <c r="Q118" s="3"/>
    </row>
    <row r="119" customFormat="false" ht="17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customFormat="false" ht="17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customFormat="false" ht="17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customFormat="false" ht="17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customFormat="false" ht="17" hidden="false" customHeight="true" outlineLevel="0" collapsed="false">
      <c r="A123" s="2"/>
      <c r="B123" s="11"/>
      <c r="C123" s="11"/>
      <c r="D123" s="11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